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1\Share\~Обменник\1мм 2022\"/>
    </mc:Choice>
  </mc:AlternateContent>
  <bookViews>
    <workbookView xWindow="7365" yWindow="3300" windowWidth="17100" windowHeight="8880"/>
  </bookViews>
  <sheets>
    <sheet name="1ММ" sheetId="9" r:id="rId1"/>
  </sheets>
  <definedNames>
    <definedName name="_xlnm._FilterDatabase" localSheetId="0" hidden="1">'1ММ'!$A$19:$N$300</definedName>
    <definedName name="_xlnm.Print_Titles" localSheetId="0">'1ММ'!$16:$16</definedName>
    <definedName name="_xlnm.Print_Area" localSheetId="0">'1ММ'!$A$1:$J$312</definedName>
  </definedNames>
  <calcPr calcId="162913"/>
</workbook>
</file>

<file path=xl/calcChain.xml><?xml version="1.0" encoding="utf-8"?>
<calcChain xmlns="http://schemas.openxmlformats.org/spreadsheetml/2006/main">
  <c r="J219" i="9" l="1"/>
  <c r="J220" i="9"/>
  <c r="L235" i="9" l="1"/>
  <c r="L265" i="9" l="1"/>
  <c r="L163" i="9"/>
  <c r="L160" i="9"/>
  <c r="K197" i="9" l="1"/>
  <c r="M265" i="9"/>
  <c r="K141" i="9" l="1"/>
  <c r="J242" i="9"/>
  <c r="K242" i="9" s="1"/>
  <c r="J88" i="9"/>
  <c r="J51" i="9"/>
  <c r="J53" i="9"/>
  <c r="J56" i="9"/>
  <c r="K20" i="9"/>
  <c r="K19" i="9" s="1"/>
  <c r="I220" i="9"/>
  <c r="K220" i="9" s="1"/>
  <c r="I219" i="9"/>
  <c r="I150" i="9"/>
  <c r="I67" i="9"/>
  <c r="K290" i="9"/>
  <c r="K289" i="9"/>
  <c r="J288" i="9"/>
  <c r="I288" i="9"/>
  <c r="H288" i="9"/>
  <c r="K287" i="9"/>
  <c r="K286" i="9"/>
  <c r="K285" i="9"/>
  <c r="K284" i="9" s="1"/>
  <c r="J284" i="9"/>
  <c r="I284" i="9"/>
  <c r="H284" i="9"/>
  <c r="K283" i="9"/>
  <c r="K282" i="9" s="1"/>
  <c r="J282" i="9"/>
  <c r="I282" i="9"/>
  <c r="H282" i="9"/>
  <c r="K281" i="9"/>
  <c r="K280" i="9"/>
  <c r="K279" i="9"/>
  <c r="J278" i="9"/>
  <c r="I278" i="9"/>
  <c r="H278" i="9"/>
  <c r="K277" i="9"/>
  <c r="K276" i="9"/>
  <c r="K275" i="9"/>
  <c r="J274" i="9"/>
  <c r="I274" i="9"/>
  <c r="H274" i="9"/>
  <c r="K273" i="9"/>
  <c r="K272" i="9" s="1"/>
  <c r="J272" i="9"/>
  <c r="I272" i="9"/>
  <c r="H272" i="9"/>
  <c r="K271" i="9"/>
  <c r="K270" i="9" s="1"/>
  <c r="J270" i="9"/>
  <c r="I270" i="9"/>
  <c r="H270" i="9"/>
  <c r="K269" i="9"/>
  <c r="K268" i="9" s="1"/>
  <c r="J268" i="9"/>
  <c r="I268" i="9"/>
  <c r="H268" i="9"/>
  <c r="K267" i="9"/>
  <c r="K266" i="9"/>
  <c r="K265" i="9"/>
  <c r="K264" i="9"/>
  <c r="K263" i="9"/>
  <c r="K262" i="9"/>
  <c r="K261" i="9"/>
  <c r="J260" i="9"/>
  <c r="I260" i="9"/>
  <c r="H260" i="9"/>
  <c r="K259" i="9"/>
  <c r="K258" i="9"/>
  <c r="K257" i="9"/>
  <c r="K256" i="9"/>
  <c r="K255" i="9"/>
  <c r="K254" i="9"/>
  <c r="K253" i="9"/>
  <c r="K252" i="9"/>
  <c r="K251" i="9"/>
  <c r="K250" i="9"/>
  <c r="J249" i="9"/>
  <c r="I249" i="9"/>
  <c r="H249" i="9"/>
  <c r="K248" i="9"/>
  <c r="K247" i="9"/>
  <c r="K245" i="9"/>
  <c r="K244" i="9"/>
  <c r="K243" i="9"/>
  <c r="K241" i="9"/>
  <c r="K240" i="9"/>
  <c r="K239" i="9"/>
  <c r="K238" i="9"/>
  <c r="I237" i="9"/>
  <c r="H237" i="9"/>
  <c r="K236" i="9"/>
  <c r="K235" i="9"/>
  <c r="K234" i="9"/>
  <c r="K233" i="9"/>
  <c r="K232" i="9"/>
  <c r="J231" i="9"/>
  <c r="I231" i="9"/>
  <c r="H231" i="9"/>
  <c r="K230" i="9"/>
  <c r="K229" i="9"/>
  <c r="J228" i="9"/>
  <c r="I228" i="9"/>
  <c r="H228" i="9"/>
  <c r="K227" i="9"/>
  <c r="K226" i="9" s="1"/>
  <c r="J226" i="9"/>
  <c r="I226" i="9"/>
  <c r="H226" i="9"/>
  <c r="K225" i="9"/>
  <c r="K224" i="9" s="1"/>
  <c r="J224" i="9"/>
  <c r="I224" i="9"/>
  <c r="H224" i="9"/>
  <c r="K223" i="9"/>
  <c r="K222" i="9"/>
  <c r="J221" i="9"/>
  <c r="I221" i="9"/>
  <c r="H221" i="9"/>
  <c r="H220" i="9"/>
  <c r="J216" i="9"/>
  <c r="H219" i="9"/>
  <c r="K218" i="9"/>
  <c r="K217" i="9"/>
  <c r="K215" i="9"/>
  <c r="H213" i="9"/>
  <c r="K214" i="9"/>
  <c r="J213" i="9"/>
  <c r="I213" i="9"/>
  <c r="K212" i="9"/>
  <c r="K211" i="9"/>
  <c r="J210" i="9"/>
  <c r="I210" i="9"/>
  <c r="H210" i="9"/>
  <c r="K209" i="9"/>
  <c r="K208" i="9"/>
  <c r="J207" i="9"/>
  <c r="I207" i="9"/>
  <c r="H207" i="9"/>
  <c r="K206" i="9"/>
  <c r="K205" i="9"/>
  <c r="J204" i="9"/>
  <c r="I204" i="9"/>
  <c r="H204" i="9"/>
  <c r="K203" i="9"/>
  <c r="K202" i="9"/>
  <c r="K201" i="9"/>
  <c r="J200" i="9"/>
  <c r="I200" i="9"/>
  <c r="H200" i="9"/>
  <c r="K199" i="9"/>
  <c r="K198" i="9"/>
  <c r="K196" i="9"/>
  <c r="K195" i="9"/>
  <c r="K194" i="9"/>
  <c r="J193" i="9"/>
  <c r="I193" i="9"/>
  <c r="H193" i="9"/>
  <c r="K192" i="9"/>
  <c r="K191" i="9"/>
  <c r="K190" i="9"/>
  <c r="K189" i="9"/>
  <c r="K188" i="9"/>
  <c r="K187" i="9"/>
  <c r="J186" i="9"/>
  <c r="I186" i="9"/>
  <c r="H186" i="9"/>
  <c r="K185" i="9"/>
  <c r="K184" i="9"/>
  <c r="J183" i="9"/>
  <c r="I183" i="9"/>
  <c r="H183" i="9"/>
  <c r="K182" i="9"/>
  <c r="K181" i="9" s="1"/>
  <c r="J181" i="9"/>
  <c r="I181" i="9"/>
  <c r="H181" i="9"/>
  <c r="K180" i="9"/>
  <c r="K179" i="9" s="1"/>
  <c r="J179" i="9"/>
  <c r="I179" i="9"/>
  <c r="H179" i="9"/>
  <c r="K178" i="9"/>
  <c r="K177" i="9"/>
  <c r="J176" i="9"/>
  <c r="I176" i="9"/>
  <c r="H176" i="9"/>
  <c r="K175" i="9"/>
  <c r="K174" i="9"/>
  <c r="K173" i="9"/>
  <c r="J172" i="9"/>
  <c r="I172" i="9"/>
  <c r="H172" i="9"/>
  <c r="K171" i="9"/>
  <c r="K170" i="9"/>
  <c r="J169" i="9"/>
  <c r="I169" i="9"/>
  <c r="H169" i="9"/>
  <c r="K168" i="9"/>
  <c r="K167" i="9"/>
  <c r="J166" i="9"/>
  <c r="I166" i="9"/>
  <c r="H166" i="9"/>
  <c r="K165" i="9"/>
  <c r="K164" i="9"/>
  <c r="J163" i="9"/>
  <c r="I163" i="9"/>
  <c r="H163" i="9"/>
  <c r="K162" i="9"/>
  <c r="K161" i="9"/>
  <c r="K160" i="9"/>
  <c r="K159" i="9"/>
  <c r="J156" i="9"/>
  <c r="K157" i="9"/>
  <c r="I156" i="9"/>
  <c r="H156" i="9"/>
  <c r="K155" i="9"/>
  <c r="K154" i="9"/>
  <c r="J153" i="9"/>
  <c r="I153" i="9"/>
  <c r="H153" i="9"/>
  <c r="K152" i="9"/>
  <c r="K151" i="9"/>
  <c r="J150" i="9"/>
  <c r="H150" i="9"/>
  <c r="K149" i="9"/>
  <c r="K148" i="9"/>
  <c r="J147" i="9"/>
  <c r="I147" i="9"/>
  <c r="H147" i="9"/>
  <c r="K146" i="9"/>
  <c r="K145" i="9"/>
  <c r="K144" i="9"/>
  <c r="J143" i="9"/>
  <c r="I143" i="9"/>
  <c r="H143" i="9"/>
  <c r="K142" i="9"/>
  <c r="J140" i="9"/>
  <c r="I140" i="9"/>
  <c r="H140" i="9"/>
  <c r="K139" i="9"/>
  <c r="K138" i="9"/>
  <c r="J137" i="9"/>
  <c r="I137" i="9"/>
  <c r="H137" i="9"/>
  <c r="K136" i="9"/>
  <c r="K135" i="9"/>
  <c r="J134" i="9"/>
  <c r="I134" i="9"/>
  <c r="H134" i="9"/>
  <c r="K133" i="9"/>
  <c r="K132" i="9"/>
  <c r="J131" i="9"/>
  <c r="I131" i="9"/>
  <c r="H131" i="9"/>
  <c r="K130" i="9"/>
  <c r="K129" i="9"/>
  <c r="K128" i="9"/>
  <c r="K127" i="9"/>
  <c r="K126" i="9"/>
  <c r="J125" i="9"/>
  <c r="I125" i="9"/>
  <c r="H125" i="9"/>
  <c r="K124" i="9"/>
  <c r="K123" i="9"/>
  <c r="J122" i="9"/>
  <c r="I122" i="9"/>
  <c r="H122" i="9"/>
  <c r="K121" i="9"/>
  <c r="K120" i="9"/>
  <c r="J119" i="9"/>
  <c r="I119" i="9"/>
  <c r="H119" i="9"/>
  <c r="K118" i="9"/>
  <c r="K117" i="9"/>
  <c r="J116" i="9"/>
  <c r="I116" i="9"/>
  <c r="H116" i="9"/>
  <c r="K115" i="9"/>
  <c r="K114" i="9" s="1"/>
  <c r="J114" i="9"/>
  <c r="I114" i="9"/>
  <c r="H114" i="9"/>
  <c r="K113" i="9"/>
  <c r="K112" i="9"/>
  <c r="J111" i="9"/>
  <c r="I111" i="9"/>
  <c r="H111" i="9"/>
  <c r="K110" i="9"/>
  <c r="K109" i="9"/>
  <c r="J108" i="9"/>
  <c r="I108" i="9"/>
  <c r="H108" i="9"/>
  <c r="K107" i="9"/>
  <c r="K106" i="9"/>
  <c r="J105" i="9"/>
  <c r="I105" i="9"/>
  <c r="H105" i="9"/>
  <c r="K104" i="9"/>
  <c r="K103" i="9"/>
  <c r="K102" i="9" s="1"/>
  <c r="J102" i="9"/>
  <c r="I102" i="9"/>
  <c r="H102" i="9"/>
  <c r="K101" i="9"/>
  <c r="K100" i="9" s="1"/>
  <c r="J100" i="9"/>
  <c r="I100" i="9"/>
  <c r="H100" i="9"/>
  <c r="K99" i="9"/>
  <c r="K98" i="9"/>
  <c r="K97" i="9"/>
  <c r="K96" i="9"/>
  <c r="K95" i="9"/>
  <c r="K94" i="9"/>
  <c r="K92" i="9"/>
  <c r="K91" i="9"/>
  <c r="K90" i="9"/>
  <c r="K89" i="9"/>
  <c r="I88" i="9"/>
  <c r="H88" i="9"/>
  <c r="K87" i="9"/>
  <c r="K86" i="9" s="1"/>
  <c r="J86" i="9"/>
  <c r="I86" i="9"/>
  <c r="H86" i="9"/>
  <c r="K85" i="9"/>
  <c r="K84" i="9"/>
  <c r="J83" i="9"/>
  <c r="I83" i="9"/>
  <c r="H83" i="9"/>
  <c r="K82" i="9"/>
  <c r="K81" i="9"/>
  <c r="K80" i="9"/>
  <c r="K79" i="9"/>
  <c r="I78" i="9"/>
  <c r="H78" i="9"/>
  <c r="K77" i="9"/>
  <c r="K76" i="9" s="1"/>
  <c r="J76" i="9"/>
  <c r="I76" i="9"/>
  <c r="H76" i="9"/>
  <c r="K75" i="9"/>
  <c r="K74" i="9" s="1"/>
  <c r="J74" i="9"/>
  <c r="I74" i="9"/>
  <c r="H74" i="9"/>
  <c r="K73" i="9"/>
  <c r="K72" i="9"/>
  <c r="K71" i="9"/>
  <c r="K70" i="9"/>
  <c r="K69" i="9"/>
  <c r="K68" i="9"/>
  <c r="J67" i="9"/>
  <c r="H67" i="9"/>
  <c r="K66" i="9"/>
  <c r="K65" i="9"/>
  <c r="K64" i="9"/>
  <c r="K63" i="9"/>
  <c r="K62" i="9"/>
  <c r="K61" i="9"/>
  <c r="K60" i="9"/>
  <c r="K59" i="9"/>
  <c r="K58" i="9"/>
  <c r="K57" i="9"/>
  <c r="I56" i="9"/>
  <c r="H56" i="9"/>
  <c r="K55" i="9"/>
  <c r="K54" i="9"/>
  <c r="I53" i="9"/>
  <c r="H53" i="9"/>
  <c r="K52" i="9"/>
  <c r="K51" i="9" s="1"/>
  <c r="I51" i="9"/>
  <c r="H51" i="9"/>
  <c r="K49" i="9"/>
  <c r="K48" i="9"/>
  <c r="K47" i="9"/>
  <c r="I46" i="9"/>
  <c r="H46" i="9"/>
  <c r="K45" i="9"/>
  <c r="K44" i="9" s="1"/>
  <c r="J44" i="9"/>
  <c r="I44" i="9"/>
  <c r="H44" i="9"/>
  <c r="K43" i="9"/>
  <c r="K42" i="9" s="1"/>
  <c r="J42" i="9"/>
  <c r="I42" i="9"/>
  <c r="H42" i="9"/>
  <c r="K41" i="9"/>
  <c r="K40" i="9" s="1"/>
  <c r="J40" i="9"/>
  <c r="I40" i="9"/>
  <c r="H40" i="9"/>
  <c r="K39" i="9"/>
  <c r="K38" i="9" s="1"/>
  <c r="J38" i="9"/>
  <c r="I38" i="9"/>
  <c r="H38" i="9"/>
  <c r="K37" i="9"/>
  <c r="K36" i="9"/>
  <c r="J35" i="9"/>
  <c r="I35" i="9"/>
  <c r="H35" i="9"/>
  <c r="K34" i="9"/>
  <c r="K33" i="9"/>
  <c r="J32" i="9"/>
  <c r="I32" i="9"/>
  <c r="H32" i="9"/>
  <c r="K31" i="9"/>
  <c r="K30" i="9"/>
  <c r="J29" i="9"/>
  <c r="I29" i="9"/>
  <c r="H29" i="9"/>
  <c r="K28" i="9"/>
  <c r="K27" i="9" s="1"/>
  <c r="J27" i="9"/>
  <c r="I27" i="9"/>
  <c r="H27" i="9"/>
  <c r="K26" i="9"/>
  <c r="K25" i="9"/>
  <c r="K24" i="9"/>
  <c r="K23" i="9"/>
  <c r="J22" i="9"/>
  <c r="I22" i="9"/>
  <c r="H22" i="9"/>
  <c r="K21" i="9"/>
  <c r="J19" i="9"/>
  <c r="I19" i="9"/>
  <c r="H19" i="9"/>
  <c r="L88" i="9" l="1"/>
  <c r="I216" i="9"/>
  <c r="I291" i="9" s="1"/>
  <c r="M293" i="9" s="1"/>
  <c r="H216" i="9"/>
  <c r="H291" i="9" s="1"/>
  <c r="K140" i="9"/>
  <c r="K204" i="9"/>
  <c r="J237" i="9"/>
  <c r="K278" i="9"/>
  <c r="K32" i="9"/>
  <c r="M291" i="9"/>
  <c r="K93" i="9"/>
  <c r="K88" i="9" s="1"/>
  <c r="K122" i="9"/>
  <c r="M292" i="9"/>
  <c r="K186" i="9"/>
  <c r="K67" i="9"/>
  <c r="K193" i="9"/>
  <c r="K183" i="9"/>
  <c r="K176" i="9"/>
  <c r="K172" i="9"/>
  <c r="K166" i="9"/>
  <c r="K163" i="9"/>
  <c r="K147" i="9"/>
  <c r="K143" i="9"/>
  <c r="K137" i="9"/>
  <c r="K108" i="9"/>
  <c r="K29" i="9"/>
  <c r="K83" i="9"/>
  <c r="K119" i="9"/>
  <c r="K134" i="9"/>
  <c r="K153" i="9"/>
  <c r="K288" i="9"/>
  <c r="K105" i="9"/>
  <c r="K260" i="9"/>
  <c r="K213" i="9"/>
  <c r="K116" i="9"/>
  <c r="K131" i="9"/>
  <c r="K150" i="9"/>
  <c r="K169" i="9"/>
  <c r="K207" i="9"/>
  <c r="K249" i="9"/>
  <c r="K125" i="9"/>
  <c r="K200" i="9"/>
  <c r="K53" i="9"/>
  <c r="K56" i="9"/>
  <c r="K210" i="9"/>
  <c r="K274" i="9"/>
  <c r="K111" i="9"/>
  <c r="K228" i="9"/>
  <c r="K231" i="9"/>
  <c r="K22" i="9"/>
  <c r="K35" i="9"/>
  <c r="K221" i="9"/>
  <c r="K78" i="9"/>
  <c r="J78" i="9"/>
  <c r="K219" i="9"/>
  <c r="K158" i="9"/>
  <c r="K50" i="9"/>
  <c r="K246" i="9"/>
  <c r="J46" i="9"/>
  <c r="M296" i="9" l="1"/>
  <c r="D297" i="9"/>
  <c r="J291" i="9"/>
  <c r="M294" i="9" s="1"/>
  <c r="M295" i="9" s="1"/>
  <c r="K46" i="9"/>
  <c r="N291" i="9" s="1"/>
  <c r="K156" i="9"/>
  <c r="K216" i="9"/>
  <c r="K237" i="9"/>
  <c r="K291" i="9" l="1"/>
  <c r="H297" i="9" s="1"/>
  <c r="G297" i="9"/>
</calcChain>
</file>

<file path=xl/sharedStrings.xml><?xml version="1.0" encoding="utf-8"?>
<sst xmlns="http://schemas.openxmlformats.org/spreadsheetml/2006/main" count="1400" uniqueCount="278">
  <si>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</si>
  <si>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</si>
  <si>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</si>
  <si>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</si>
  <si>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</si>
  <si>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</si>
  <si>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</si>
  <si>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</si>
  <si>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</si>
  <si>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</si>
  <si>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</si>
  <si>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</si>
  <si>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</si>
  <si>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</si>
  <si>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</si>
  <si>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</si>
  <si>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</si>
  <si>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</si>
  <si>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</si>
  <si>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</si>
  <si>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</si>
  <si>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</si>
  <si>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</si>
  <si>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</si>
  <si>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</si>
  <si>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</si>
  <si>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</si>
  <si>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</si>
  <si>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</si>
  <si>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</si>
  <si>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</si>
  <si>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</si>
  <si>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</si>
  <si>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</si>
  <si>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</si>
  <si>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</si>
  <si>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</si>
  <si>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</si>
  <si>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</si>
  <si>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</si>
  <si>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</si>
  <si>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</si>
  <si>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</si>
  <si>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</si>
  <si>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</si>
  <si>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</si>
  <si>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</si>
  <si>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</si>
  <si>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</si>
  <si>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</si>
  <si>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</si>
  <si>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</si>
  <si>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</si>
  <si>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</si>
  <si>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</si>
  <si>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</si>
  <si>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</si>
  <si>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</si>
  <si>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</si>
  <si>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</si>
  <si>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</si>
  <si>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</si>
  <si>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</si>
  <si>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</si>
  <si>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</si>
  <si>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</si>
  <si>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</si>
  <si>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</si>
  <si>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</si>
  <si>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</si>
  <si>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</si>
  <si>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</si>
  <si>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</si>
  <si>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</si>
  <si>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</si>
  <si>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</si>
  <si>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</si>
  <si>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</si>
  <si>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</si>
  <si>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</si>
  <si>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</si>
  <si>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</si>
  <si>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</si>
  <si>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</si>
  <si>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</si>
  <si>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</si>
  <si>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</si>
  <si>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</si>
  <si>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</si>
  <si>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</si>
  <si>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</si>
  <si>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</si>
  <si>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</si>
  <si>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</si>
  <si>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</si>
  <si>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</si>
  <si>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</si>
  <si>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</si>
  <si>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</si>
  <si>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</si>
  <si>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</si>
  <si>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</si>
  <si>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</si>
  <si>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</si>
  <si>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</si>
  <si>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</si>
  <si>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</si>
  <si>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</si>
  <si>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</si>
  <si>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</si>
  <si>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</si>
  <si>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</si>
  <si>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</si>
  <si>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</si>
  <si>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</si>
  <si>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</si>
  <si>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</si>
  <si>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</si>
  <si>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</si>
  <si>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</si>
  <si>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</si>
  <si>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</si>
  <si>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</si>
  <si>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</si>
  <si>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</si>
  <si>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</si>
  <si>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</si>
  <si>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</si>
  <si>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</si>
  <si>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</si>
  <si>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</si>
  <si>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</si>
  <si>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</si>
  <si>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</si>
  <si>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</si>
  <si>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</si>
  <si>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</si>
  <si>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</si>
  <si>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</si>
  <si>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</si>
  <si>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</si>
  <si>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</si>
  <si>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</si>
  <si>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</si>
  <si>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</si>
  <si>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</si>
  <si>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</si>
  <si>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</si>
  <si>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</si>
  <si>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</si>
  <si>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</si>
  <si>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</si>
  <si>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</si>
  <si>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</si>
  <si>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</si>
  <si>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</si>
  <si>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</si>
  <si>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</si>
  <si>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</si>
  <si>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</si>
  <si>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</si>
  <si>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</si>
  <si>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</si>
  <si>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</si>
  <si>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</si>
  <si>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</si>
  <si>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</si>
  <si>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</si>
  <si>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</si>
  <si>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</si>
  <si>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</si>
  <si>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</si>
  <si>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</si>
  <si>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</si>
  <si>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</si>
  <si>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</si>
  <si>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</si>
  <si>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</si>
  <si>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</si>
  <si>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</si>
  <si>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</si>
  <si>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</si>
  <si>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</si>
  <si>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</si>
  <si>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</si>
  <si>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</si>
  <si>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</si>
  <si>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</si>
  <si>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</si>
  <si>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</si>
  <si>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</si>
  <si>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</si>
  <si>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</si>
  <si>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</si>
  <si>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</si>
  <si>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</si>
  <si>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</si>
  <si>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</si>
  <si>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</si>
  <si>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</si>
  <si>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</si>
  <si>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</si>
  <si>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</si>
  <si>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</si>
  <si>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</si>
  <si>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</si>
  <si>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</si>
  <si>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</si>
  <si>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</si>
  <si>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</si>
  <si>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21-52900-00000-00000</t>
  </si>
  <si>
    <t>21-52500-00000-00000</t>
  </si>
  <si>
    <t>21-53020-00000-00000</t>
  </si>
  <si>
    <t>БА</t>
  </si>
  <si>
    <t>Резервный фонд Правительства Республики Дагестан</t>
  </si>
  <si>
    <t>831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</si>
  <si>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</si>
  <si>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</si>
  <si>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</si>
  <si>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</si>
  <si>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</si>
  <si>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2310181110</t>
  </si>
  <si>
    <t>2310181120</t>
  </si>
  <si>
    <t>Расходы на исполнение решений, принятых судебными органами</t>
  </si>
  <si>
    <t xml:space="preserve">                                                                </t>
  </si>
  <si>
    <t xml:space="preserve">Начальник управления </t>
  </si>
  <si>
    <t xml:space="preserve"> </t>
  </si>
  <si>
    <t>22-52200-00000-00000</t>
  </si>
  <si>
    <t>22-52400-00000-00000</t>
  </si>
  <si>
    <t>22-52900-00000-00000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</si>
  <si>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</si>
  <si>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</si>
  <si>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</si>
  <si>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</si>
  <si>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</si>
  <si>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</si>
  <si>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</si>
  <si>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</si>
  <si>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</si>
  <si>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</si>
  <si>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22-54040-00000-00000</t>
  </si>
  <si>
    <t>3010080270</t>
  </si>
  <si>
    <t>Реализация мероприятий в сфере реабилитации и абилитации инвалидов</t>
  </si>
  <si>
    <t>22-50860-00000-00000</t>
  </si>
  <si>
    <t>22-51340-00000-00000</t>
  </si>
  <si>
    <t>22-52910-00000-00000</t>
  </si>
  <si>
    <t>Министр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</si>
  <si>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</si>
  <si>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231025П010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</si>
  <si>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</si>
  <si>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380005П020</t>
  </si>
  <si>
    <t>22-5П010-00000-00000</t>
  </si>
  <si>
    <t>22-5П020-00000-00000</t>
  </si>
  <si>
    <t>2330281320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</si>
  <si>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</si>
  <si>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Субвенции бюджету Пенсионного фонда Российской Федерации на осуществление ежемесячной денежной выплаты на ребенка в возрасте от восьми до семнадцати лет</t>
  </si>
  <si>
    <t>Резервные средства</t>
  </si>
  <si>
    <t>0511351340</t>
  </si>
  <si>
    <t>20-52500-00000-00000</t>
  </si>
  <si>
    <t>Утверждено бюджетных ассигнований (лимитов бюджетных обязательств)                      на 2022 год</t>
  </si>
  <si>
    <t>999005Р100</t>
  </si>
  <si>
    <t>22-5Р100-00000-00000</t>
  </si>
  <si>
    <t>Предоставление социальных выплат гражданнам, вынуждено покинувшим территорию Украины, Донецкой Народной Республики и Луганской Народной Республики и прибывшим на территорию Российской Федерации в экстренном массовом порядке, за счет средств резервного фонда</t>
  </si>
  <si>
    <t>22127R404F</t>
  </si>
  <si>
    <t>22-5404F-00000-00000</t>
  </si>
  <si>
    <t>Оказание государственной социальной помощи на основании социального контракта отдельным категориям граждан за счет средств резервного фонда Правительства Российской Федерации</t>
  </si>
  <si>
    <t>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</t>
  </si>
  <si>
    <t>22-5302F-00000-00000</t>
  </si>
  <si>
    <t>22301R302F</t>
  </si>
  <si>
    <t>22-59000-00000-00400</t>
  </si>
  <si>
    <t>20-52900-00000-00000</t>
  </si>
  <si>
    <t>Реализация мероприятий в рамках региональной программы устойчивого экономического развития предприятий энергетики и жилищно-коммунального хозяйства</t>
  </si>
  <si>
    <t>16700R8130</t>
  </si>
  <si>
    <t>0505</t>
  </si>
  <si>
    <t>22-58130-00000-00000</t>
  </si>
  <si>
    <t xml:space="preserve"> на 1 января 2023 года</t>
  </si>
  <si>
    <t>М. Казиев</t>
  </si>
  <si>
    <t>Э. Маметова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</si>
</sst>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4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sz val="9"/>
      <name val="Arial cry"/>
      <charset val="204"/>
    </font>
    <font>
      <b/>
      <sz val="9"/>
      <name val="Arial cry"/>
      <charset val="204"/>
    </font>
    <font>
      <sz val="9"/>
      <color indexed="8"/>
      <name val="Arial cry"/>
      <charset val="204"/>
    </font>
    <font>
      <sz val="9"/>
      <color indexed="8"/>
      <name val="Arial cry"/>
      <charset val="204"/>
    </font>
    <font>
      <u/>
      <sz val="9"/>
      <name val="Arial cry"/>
      <charset val="204"/>
    </font>
    <font>
      <b/>
      <u/>
      <sz val="9"/>
      <name val="Arial cry"/>
      <charset val="204"/>
    </font>
    <font>
      <i/>
      <u/>
      <sz val="9"/>
      <name val="Arial cry"/>
      <charset val="204"/>
    </font>
    <font>
      <sz val="9"/>
      <color indexed="10"/>
      <name val="Arial cry"/>
      <charset val="204"/>
    </font>
    <font>
      <sz val="12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7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37" fillId="0" borderId="0"/>
    <xf numFmtId="0" fontId="5" fillId="0" borderId="0"/>
    <xf numFmtId="0" fontId="37" fillId="0" borderId="0"/>
    <xf numFmtId="0" fontId="3" fillId="0" borderId="0"/>
    <xf numFmtId="0" fontId="24" fillId="0" borderId="0"/>
    <xf numFmtId="0" fontId="5" fillId="10" borderId="0"/>
    <xf numFmtId="0" fontId="37" fillId="23" borderId="0"/>
    <xf numFmtId="0" fontId="5" fillId="0" borderId="2">
      <alignment horizontal="center" vertical="center" wrapText="1"/>
    </xf>
    <xf numFmtId="0" fontId="37" fillId="0" borderId="40">
      <alignment horizontal="center" vertical="center" wrapText="1"/>
    </xf>
    <xf numFmtId="0" fontId="5" fillId="0" borderId="1">
      <alignment horizontal="center" vertical="center" shrinkToFit="1"/>
    </xf>
    <xf numFmtId="0" fontId="37" fillId="0" borderId="41">
      <alignment horizontal="center" vertical="center" shrinkToFit="1"/>
    </xf>
    <xf numFmtId="0" fontId="4" fillId="0" borderId="3">
      <alignment horizontal="left"/>
    </xf>
    <xf numFmtId="0" fontId="38" fillId="0" borderId="42">
      <alignment horizontal="left"/>
    </xf>
    <xf numFmtId="0" fontId="5" fillId="0" borderId="4"/>
    <xf numFmtId="0" fontId="37" fillId="0" borderId="43"/>
    <xf numFmtId="0" fontId="5" fillId="0" borderId="4"/>
    <xf numFmtId="0" fontId="5" fillId="0" borderId="0">
      <alignment horizontal="left" vertical="top" wrapText="1"/>
    </xf>
    <xf numFmtId="0" fontId="37" fillId="0" borderId="0">
      <alignment horizontal="left" vertical="top" wrapText="1"/>
    </xf>
    <xf numFmtId="0" fontId="6" fillId="0" borderId="0">
      <alignment horizontal="center" wrapText="1"/>
    </xf>
    <xf numFmtId="0" fontId="39" fillId="0" borderId="0">
      <alignment horizontal="center" wrapText="1"/>
    </xf>
    <xf numFmtId="0" fontId="6" fillId="0" borderId="0">
      <alignment horizontal="center"/>
    </xf>
    <xf numFmtId="0" fontId="39" fillId="0" borderId="0">
      <alignment horizontal="center"/>
    </xf>
    <xf numFmtId="0" fontId="5" fillId="0" borderId="0">
      <alignment wrapText="1"/>
    </xf>
    <xf numFmtId="0" fontId="37" fillId="0" borderId="0">
      <alignment wrapText="1"/>
    </xf>
    <xf numFmtId="0" fontId="5" fillId="0" borderId="0">
      <alignment horizontal="right"/>
    </xf>
    <xf numFmtId="0" fontId="37" fillId="0" borderId="0">
      <alignment horizontal="right"/>
    </xf>
    <xf numFmtId="4" fontId="4" fillId="11" borderId="1">
      <alignment horizontal="right" vertical="top" shrinkToFit="1"/>
    </xf>
    <xf numFmtId="4" fontId="38" fillId="24" borderId="41">
      <alignment horizontal="right" vertical="top" shrinkToFit="1"/>
    </xf>
    <xf numFmtId="0" fontId="5" fillId="0" borderId="0"/>
    <xf numFmtId="0" fontId="37" fillId="0" borderId="0"/>
    <xf numFmtId="0" fontId="5" fillId="0" borderId="0">
      <alignment horizontal="left" wrapText="1"/>
    </xf>
    <xf numFmtId="0" fontId="37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37" fillId="0" borderId="4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38" fillId="0" borderId="41">
      <alignment horizontal="left" vertical="top" wrapText="1"/>
    </xf>
    <xf numFmtId="4" fontId="5" fillId="7" borderId="1">
      <alignment horizontal="right" vertical="top" shrinkToFit="1"/>
    </xf>
    <xf numFmtId="4" fontId="37" fillId="25" borderId="4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37" fillId="23" borderId="0">
      <alignment horizontal="center"/>
    </xf>
    <xf numFmtId="4" fontId="5" fillId="0" borderId="1">
      <alignment horizontal="right" vertical="top" shrinkToFit="1"/>
    </xf>
    <xf numFmtId="4" fontId="37" fillId="0" borderId="4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37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4" fillId="0" borderId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64">
    <xf numFmtId="0" fontId="0" fillId="0" borderId="0" xfId="0"/>
    <xf numFmtId="0" fontId="35" fillId="0" borderId="3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25" fillId="0" borderId="15" xfId="63" applyNumberFormat="1" applyFont="1" applyBorder="1" applyProtection="1">
      <alignment horizontal="left" wrapText="1"/>
    </xf>
    <xf numFmtId="0" fontId="25" fillId="0" borderId="14" xfId="63" applyNumberFormat="1" applyFont="1" applyBorder="1" applyProtection="1">
      <alignment horizontal="left" wrapText="1"/>
    </xf>
    <xf numFmtId="0" fontId="26" fillId="19" borderId="31" xfId="77" applyNumberFormat="1" applyFont="1" applyFill="1" applyBorder="1" applyAlignment="1" applyProtection="1">
      <alignment horizontal="left" vertical="center" wrapText="1"/>
    </xf>
    <xf numFmtId="0" fontId="25" fillId="19" borderId="31" xfId="67" applyNumberFormat="1" applyFont="1" applyFill="1" applyBorder="1" applyAlignment="1" applyProtection="1">
      <alignment horizontal="left" vertical="top" wrapText="1"/>
    </xf>
    <xf numFmtId="0" fontId="25" fillId="19" borderId="31" xfId="67" applyNumberFormat="1" applyFont="1" applyFill="1" applyBorder="1" applyAlignment="1" applyProtection="1">
      <alignment horizontal="center" vertical="top" wrapText="1"/>
    </xf>
    <xf numFmtId="0" fontId="25" fillId="19" borderId="31" xfId="67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19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4" fontId="35" fillId="0" borderId="32" xfId="0" applyNumberFormat="1" applyFont="1" applyFill="1" applyBorder="1" applyAlignment="1">
      <alignment horizontal="center" vertical="center"/>
    </xf>
    <xf numFmtId="0" fontId="25" fillId="0" borderId="14" xfId="0" applyFont="1" applyBorder="1" applyProtection="1"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vertical="center"/>
      <protection locked="0"/>
    </xf>
    <xf numFmtId="0" fontId="25" fillId="0" borderId="14" xfId="0" applyFont="1" applyFill="1" applyBorder="1" applyAlignment="1" applyProtection="1">
      <alignment vertical="center"/>
      <protection locked="0"/>
    </xf>
    <xf numFmtId="0" fontId="25" fillId="0" borderId="15" xfId="0" applyFont="1" applyBorder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5" fillId="0" borderId="16" xfId="0" applyFont="1" applyBorder="1" applyAlignment="1" applyProtection="1">
      <alignment vertical="center"/>
      <protection locked="0"/>
    </xf>
    <xf numFmtId="0" fontId="25" fillId="0" borderId="0" xfId="0" applyFont="1" applyBorder="1" applyProtection="1"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6" fillId="17" borderId="19" xfId="0" applyFont="1" applyFill="1" applyBorder="1" applyAlignment="1">
      <alignment horizontal="center" vertical="top" wrapText="1"/>
    </xf>
    <xf numFmtId="0" fontId="26" fillId="17" borderId="0" xfId="0" applyFont="1" applyFill="1" applyBorder="1" applyAlignment="1">
      <alignment horizontal="center" vertical="top" wrapText="1"/>
    </xf>
    <xf numFmtId="0" fontId="26" fillId="17" borderId="0" xfId="0" applyFont="1" applyFill="1" applyBorder="1" applyAlignment="1">
      <alignment horizontal="center" vertical="center" wrapText="1"/>
    </xf>
    <xf numFmtId="4" fontId="26" fillId="18" borderId="18" xfId="25" applyNumberFormat="1" applyFont="1" applyFill="1" applyBorder="1" applyAlignment="1" applyProtection="1">
      <alignment horizontal="center" vertical="center" shrinkToFit="1"/>
    </xf>
    <xf numFmtId="4" fontId="25" fillId="19" borderId="18" xfId="27" applyNumberFormat="1" applyFont="1" applyFill="1" applyBorder="1" applyAlignment="1" applyProtection="1">
      <alignment horizontal="center" vertical="center" shrinkToFit="1"/>
    </xf>
    <xf numFmtId="0" fontId="25" fillId="19" borderId="0" xfId="0" applyFont="1" applyFill="1" applyProtection="1">
      <protection locked="0"/>
    </xf>
    <xf numFmtId="0" fontId="26" fillId="19" borderId="0" xfId="0" applyFont="1" applyFill="1" applyProtection="1">
      <protection locked="0"/>
    </xf>
    <xf numFmtId="0" fontId="26" fillId="18" borderId="0" xfId="0" applyFont="1" applyFill="1" applyProtection="1">
      <protection locked="0"/>
    </xf>
    <xf numFmtId="4" fontId="25" fillId="0" borderId="18" xfId="27" applyNumberFormat="1" applyFont="1" applyFill="1" applyBorder="1" applyAlignment="1" applyProtection="1">
      <alignment horizontal="center" vertical="center" shrinkToFit="1"/>
    </xf>
    <xf numFmtId="0" fontId="25" fillId="0" borderId="0" xfId="0" applyFont="1" applyFill="1" applyProtection="1">
      <protection locked="0"/>
    </xf>
    <xf numFmtId="0" fontId="25" fillId="20" borderId="0" xfId="0" applyFont="1" applyFill="1" applyProtection="1">
      <protection locked="0"/>
    </xf>
    <xf numFmtId="0" fontId="25" fillId="18" borderId="0" xfId="0" applyFont="1" applyFill="1" applyProtection="1">
      <protection locked="0"/>
    </xf>
    <xf numFmtId="4" fontId="25" fillId="19" borderId="18" xfId="25" applyNumberFormat="1" applyFont="1" applyFill="1" applyBorder="1" applyAlignment="1" applyProtection="1">
      <alignment horizontal="center" vertical="center" shrinkToFit="1"/>
    </xf>
    <xf numFmtId="4" fontId="26" fillId="18" borderId="18" xfId="27" applyNumberFormat="1" applyFont="1" applyFill="1" applyBorder="1" applyAlignment="1" applyProtection="1">
      <alignment horizontal="center" vertical="center" shrinkToFit="1"/>
    </xf>
    <xf numFmtId="0" fontId="26" fillId="0" borderId="0" xfId="0" applyFont="1" applyFill="1" applyProtection="1">
      <protection locked="0"/>
    </xf>
    <xf numFmtId="4" fontId="29" fillId="0" borderId="18" xfId="27" applyNumberFormat="1" applyFont="1" applyFill="1" applyBorder="1" applyAlignment="1" applyProtection="1">
      <alignment horizontal="center" vertical="center" shrinkToFit="1"/>
    </xf>
    <xf numFmtId="0" fontId="29" fillId="19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4" fontId="26" fillId="19" borderId="18" xfId="25" applyNumberFormat="1" applyFont="1" applyFill="1" applyBorder="1" applyAlignment="1" applyProtection="1">
      <alignment horizontal="center" vertical="center" shrinkToFit="1"/>
    </xf>
    <xf numFmtId="4" fontId="25" fillId="19" borderId="0" xfId="0" applyNumberFormat="1" applyFont="1" applyFill="1" applyBorder="1" applyProtection="1">
      <protection locked="0"/>
    </xf>
    <xf numFmtId="0" fontId="30" fillId="19" borderId="0" xfId="0" applyFont="1" applyFill="1" applyProtection="1">
      <protection locked="0"/>
    </xf>
    <xf numFmtId="0" fontId="30" fillId="18" borderId="0" xfId="0" applyFont="1" applyFill="1" applyProtection="1">
      <protection locked="0"/>
    </xf>
    <xf numFmtId="0" fontId="29" fillId="0" borderId="18" xfId="67" quotePrefix="1" applyNumberFormat="1" applyFont="1" applyFill="1" applyBorder="1" applyAlignment="1" applyProtection="1">
      <alignment horizontal="left" vertical="center" wrapText="1"/>
    </xf>
    <xf numFmtId="4" fontId="29" fillId="0" borderId="18" xfId="26" applyNumberFormat="1" applyFont="1" applyFill="1" applyBorder="1" applyAlignment="1" applyProtection="1">
      <alignment horizontal="center" vertical="center" shrinkToFit="1"/>
    </xf>
    <xf numFmtId="0" fontId="31" fillId="18" borderId="0" xfId="0" applyFont="1" applyFill="1" applyProtection="1">
      <protection locked="0"/>
    </xf>
    <xf numFmtId="0" fontId="31" fillId="21" borderId="0" xfId="0" applyFont="1" applyFill="1" applyProtection="1">
      <protection locked="0"/>
    </xf>
    <xf numFmtId="0" fontId="29" fillId="18" borderId="0" xfId="0" applyFont="1" applyFill="1" applyProtection="1">
      <protection locked="0"/>
    </xf>
    <xf numFmtId="0" fontId="31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25" fillId="19" borderId="18" xfId="67" quotePrefix="1" applyNumberFormat="1" applyFont="1" applyFill="1" applyBorder="1" applyAlignment="1" applyProtection="1">
      <alignment horizontal="left" vertical="center" wrapText="1"/>
    </xf>
    <xf numFmtId="0" fontId="25" fillId="19" borderId="18" xfId="67" quotePrefix="1" applyNumberFormat="1" applyFont="1" applyFill="1" applyBorder="1" applyAlignment="1" applyProtection="1">
      <alignment horizontal="center" vertical="center" wrapText="1"/>
    </xf>
    <xf numFmtId="0" fontId="25" fillId="19" borderId="18" xfId="67" applyNumberFormat="1" applyFont="1" applyFill="1" applyBorder="1" applyAlignment="1" applyProtection="1">
      <alignment horizontal="left" vertical="center" wrapText="1"/>
    </xf>
    <xf numFmtId="4" fontId="26" fillId="19" borderId="24" xfId="0" applyNumberFormat="1" applyFont="1" applyFill="1" applyBorder="1" applyProtection="1">
      <protection locked="0"/>
    </xf>
    <xf numFmtId="4" fontId="25" fillId="0" borderId="0" xfId="0" applyNumberFormat="1" applyFont="1" applyBorder="1" applyAlignment="1">
      <alignment horizontal="right" vertical="center" shrinkToFit="1"/>
    </xf>
    <xf numFmtId="4" fontId="26" fillId="19" borderId="25" xfId="0" applyNumberFormat="1" applyFont="1" applyFill="1" applyBorder="1" applyProtection="1">
      <protection locked="0"/>
    </xf>
    <xf numFmtId="4" fontId="25" fillId="0" borderId="0" xfId="0" applyNumberFormat="1" applyFont="1" applyProtection="1">
      <protection locked="0"/>
    </xf>
    <xf numFmtId="0" fontId="25" fillId="0" borderId="26" xfId="63" applyNumberFormat="1" applyFont="1" applyBorder="1" applyAlignment="1" applyProtection="1">
      <alignment wrapText="1"/>
    </xf>
    <xf numFmtId="0" fontId="25" fillId="0" borderId="14" xfId="63" applyNumberFormat="1" applyFont="1" applyBorder="1" applyAlignment="1" applyProtection="1">
      <alignment wrapText="1"/>
    </xf>
    <xf numFmtId="4" fontId="25" fillId="0" borderId="0" xfId="0" applyNumberFormat="1" applyFont="1" applyAlignment="1" applyProtection="1">
      <alignment vertical="center"/>
      <protection locked="0"/>
    </xf>
    <xf numFmtId="4" fontId="25" fillId="0" borderId="16" xfId="0" applyNumberFormat="1" applyFont="1" applyBorder="1" applyAlignment="1" applyProtection="1">
      <alignment vertical="center"/>
      <protection locked="0"/>
    </xf>
    <xf numFmtId="4" fontId="26" fillId="0" borderId="27" xfId="0" applyNumberFormat="1" applyFont="1" applyBorder="1" applyProtection="1">
      <protection locked="0"/>
    </xf>
    <xf numFmtId="4" fontId="26" fillId="0" borderId="24" xfId="0" applyNumberFormat="1" applyFont="1" applyBorder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4" fontId="26" fillId="0" borderId="0" xfId="0" applyNumberFormat="1" applyFont="1" applyProtection="1">
      <protection locked="0"/>
    </xf>
    <xf numFmtId="0" fontId="25" fillId="0" borderId="28" xfId="0" applyFont="1" applyBorder="1" applyProtection="1"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vertical="center"/>
      <protection locked="0"/>
    </xf>
    <xf numFmtId="0" fontId="25" fillId="0" borderId="28" xfId="0" applyFont="1" applyFill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" fontId="25" fillId="0" borderId="0" xfId="0" applyNumberFormat="1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26" xfId="0" applyFont="1" applyBorder="1" applyAlignment="1" applyProtection="1">
      <alignment wrapText="1"/>
      <protection locked="0"/>
    </xf>
    <xf numFmtId="0" fontId="25" fillId="0" borderId="19" xfId="0" applyFont="1" applyBorder="1" applyAlignment="1" applyProtection="1">
      <alignment wrapText="1"/>
      <protection locked="0"/>
    </xf>
    <xf numFmtId="0" fontId="25" fillId="0" borderId="30" xfId="0" applyFont="1" applyBorder="1" applyAlignment="1" applyProtection="1">
      <alignment wrapText="1"/>
      <protection locked="0"/>
    </xf>
    <xf numFmtId="0" fontId="25" fillId="0" borderId="0" xfId="0" applyFont="1" applyAlignment="1" applyProtection="1">
      <alignment wrapText="1"/>
      <protection locked="0"/>
    </xf>
    <xf numFmtId="4" fontId="25" fillId="0" borderId="0" xfId="0" applyNumberFormat="1" applyFont="1" applyAlignment="1" applyProtection="1">
      <alignment wrapText="1"/>
      <protection locked="0"/>
    </xf>
    <xf numFmtId="0" fontId="33" fillId="0" borderId="17" xfId="0" applyFont="1" applyBorder="1" applyAlignment="1" applyProtection="1">
      <alignment vertical="center"/>
      <protection locked="0"/>
    </xf>
    <xf numFmtId="0" fontId="35" fillId="0" borderId="31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49" fontId="35" fillId="0" borderId="18" xfId="0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vertical="center"/>
      <protection locked="0"/>
    </xf>
    <xf numFmtId="0" fontId="35" fillId="0" borderId="31" xfId="0" applyFont="1" applyFill="1" applyBorder="1" applyAlignment="1">
      <alignment vertical="center" wrapText="1"/>
    </xf>
    <xf numFmtId="49" fontId="35" fillId="0" borderId="18" xfId="0" applyNumberFormat="1" applyFont="1" applyFill="1" applyBorder="1" applyAlignment="1">
      <alignment horizontal="center" vertical="center"/>
    </xf>
    <xf numFmtId="49" fontId="35" fillId="0" borderId="32" xfId="0" applyNumberFormat="1" applyFont="1" applyFill="1" applyBorder="1" applyAlignment="1">
      <alignment horizontal="center" vertical="center"/>
    </xf>
    <xf numFmtId="4" fontId="35" fillId="0" borderId="0" xfId="0" applyNumberFormat="1" applyFont="1" applyBorder="1" applyAlignment="1" applyProtection="1">
      <alignment vertical="center"/>
      <protection locked="0"/>
    </xf>
    <xf numFmtId="4" fontId="35" fillId="0" borderId="18" xfId="0" applyNumberFormat="1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wrapText="1"/>
    </xf>
    <xf numFmtId="0" fontId="35" fillId="0" borderId="0" xfId="0" applyFont="1" applyBorder="1" applyProtection="1"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vertical="center"/>
      <protection locked="0"/>
    </xf>
    <xf numFmtId="0" fontId="35" fillId="0" borderId="19" xfId="0" applyFont="1" applyBorder="1" applyAlignment="1" applyProtection="1">
      <alignment wrapText="1"/>
      <protection locked="0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4" fillId="0" borderId="19" xfId="0" applyFont="1" applyFill="1" applyBorder="1" applyAlignment="1">
      <alignment wrapText="1"/>
    </xf>
    <xf numFmtId="0" fontId="34" fillId="0" borderId="0" xfId="0" applyFont="1" applyFill="1" applyBorder="1"/>
    <xf numFmtId="49" fontId="34" fillId="0" borderId="0" xfId="0" applyNumberFormat="1" applyFont="1" applyFill="1" applyBorder="1"/>
    <xf numFmtId="0" fontId="35" fillId="0" borderId="16" xfId="0" applyFont="1" applyBorder="1" applyAlignment="1" applyProtection="1">
      <alignment vertical="center"/>
      <protection locked="0"/>
    </xf>
    <xf numFmtId="0" fontId="35" fillId="0" borderId="33" xfId="0" applyFont="1" applyFill="1" applyBorder="1" applyAlignment="1" applyProtection="1">
      <alignment vertical="center"/>
      <protection locked="0"/>
    </xf>
    <xf numFmtId="0" fontId="35" fillId="0" borderId="18" xfId="0" applyFont="1" applyFill="1" applyBorder="1" applyAlignment="1">
      <alignment horizontal="center" vertical="center"/>
    </xf>
    <xf numFmtId="0" fontId="34" fillId="0" borderId="0" xfId="0" applyFont="1" applyFill="1" applyBorder="1" applyProtection="1"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vertical="center"/>
    </xf>
    <xf numFmtId="49" fontId="35" fillId="0" borderId="18" xfId="0" applyNumberFormat="1" applyFont="1" applyFill="1" applyBorder="1" applyAlignment="1">
      <alignment horizontal="left" vertical="center"/>
    </xf>
    <xf numFmtId="0" fontId="36" fillId="17" borderId="34" xfId="0" applyFont="1" applyFill="1" applyBorder="1" applyAlignment="1">
      <alignment horizontal="center" vertical="center" wrapText="1"/>
    </xf>
    <xf numFmtId="0" fontId="36" fillId="17" borderId="35" xfId="0" applyFont="1" applyFill="1" applyBorder="1" applyAlignment="1">
      <alignment horizontal="center" vertical="center" wrapText="1"/>
    </xf>
    <xf numFmtId="49" fontId="36" fillId="17" borderId="35" xfId="0" applyNumberFormat="1" applyFont="1" applyFill="1" applyBorder="1" applyAlignment="1">
      <alignment horizontal="center" vertical="center" wrapText="1"/>
    </xf>
    <xf numFmtId="4" fontId="36" fillId="17" borderId="36" xfId="0" applyNumberFormat="1" applyFont="1" applyFill="1" applyBorder="1" applyAlignment="1">
      <alignment horizontal="center" vertical="center" wrapText="1"/>
    </xf>
    <xf numFmtId="0" fontId="36" fillId="17" borderId="31" xfId="0" applyFont="1" applyFill="1" applyBorder="1" applyAlignment="1">
      <alignment horizontal="center" vertical="top" wrapText="1"/>
    </xf>
    <xf numFmtId="0" fontId="36" fillId="17" borderId="18" xfId="0" applyFont="1" applyFill="1" applyBorder="1" applyAlignment="1">
      <alignment horizontal="center" vertical="top" wrapText="1"/>
    </xf>
    <xf numFmtId="0" fontId="36" fillId="17" borderId="18" xfId="0" applyFont="1" applyFill="1" applyBorder="1" applyAlignment="1">
      <alignment horizontal="center" vertical="center" wrapText="1"/>
    </xf>
    <xf numFmtId="4" fontId="36" fillId="17" borderId="20" xfId="23" applyNumberFormat="1" applyFont="1" applyFill="1" applyBorder="1" applyAlignment="1" applyProtection="1">
      <alignment horizontal="center" vertical="center" shrinkToFit="1"/>
    </xf>
    <xf numFmtId="4" fontId="36" fillId="0" borderId="18" xfId="0" applyNumberFormat="1" applyFont="1" applyFill="1" applyBorder="1" applyAlignment="1">
      <alignment horizontal="center" vertical="center"/>
    </xf>
    <xf numFmtId="0" fontId="26" fillId="20" borderId="0" xfId="0" applyFont="1" applyFill="1" applyProtection="1">
      <protection locked="0"/>
    </xf>
    <xf numFmtId="4" fontId="26" fillId="0" borderId="23" xfId="23" applyNumberFormat="1" applyFont="1" applyFill="1" applyBorder="1" applyAlignment="1" applyProtection="1">
      <alignment horizontal="right" vertical="center" shrinkToFit="1"/>
    </xf>
    <xf numFmtId="0" fontId="36" fillId="17" borderId="37" xfId="0" applyFont="1" applyFill="1" applyBorder="1" applyAlignment="1">
      <alignment horizontal="center" vertical="center" wrapText="1"/>
    </xf>
    <xf numFmtId="4" fontId="26" fillId="18" borderId="37" xfId="25" applyNumberFormat="1" applyFont="1" applyFill="1" applyBorder="1" applyAlignment="1" applyProtection="1">
      <alignment horizontal="center" vertical="center" shrinkToFit="1"/>
    </xf>
    <xf numFmtId="4" fontId="29" fillId="19" borderId="37" xfId="27" applyNumberFormat="1" applyFont="1" applyFill="1" applyBorder="1" applyAlignment="1" applyProtection="1">
      <alignment horizontal="center" vertical="center" shrinkToFit="1"/>
    </xf>
    <xf numFmtId="4" fontId="26" fillId="18" borderId="37" xfId="27" applyNumberFormat="1" applyFont="1" applyFill="1" applyBorder="1" applyAlignment="1" applyProtection="1">
      <alignment horizontal="center" vertical="center" shrinkToFit="1"/>
    </xf>
    <xf numFmtId="4" fontId="26" fillId="0" borderId="16" xfId="99" applyNumberFormat="1" applyFont="1" applyBorder="1" applyAlignment="1">
      <alignment horizontal="right" vertical="center"/>
    </xf>
    <xf numFmtId="4" fontId="25" fillId="0" borderId="37" xfId="27" applyNumberFormat="1" applyFont="1" applyFill="1" applyBorder="1" applyAlignment="1" applyProtection="1">
      <alignment horizontal="center" vertical="center" shrinkToFit="1"/>
    </xf>
    <xf numFmtId="4" fontId="29" fillId="19" borderId="18" xfId="27" applyNumberFormat="1" applyFont="1" applyFill="1" applyBorder="1" applyAlignment="1" applyProtection="1">
      <alignment horizontal="center" vertical="center" shrinkToFit="1"/>
    </xf>
    <xf numFmtId="0" fontId="29" fillId="19" borderId="18" xfId="67" quotePrefix="1" applyNumberFormat="1" applyFont="1" applyFill="1" applyBorder="1" applyAlignment="1" applyProtection="1">
      <alignment horizontal="left" vertical="center" wrapText="1"/>
    </xf>
    <xf numFmtId="4" fontId="26" fillId="0" borderId="0" xfId="25" applyNumberFormat="1" applyFont="1" applyFill="1" applyBorder="1" applyAlignment="1" applyProtection="1">
      <alignment horizontal="center" vertical="center" shrinkToFit="1"/>
    </xf>
    <xf numFmtId="4" fontId="26" fillId="19" borderId="0" xfId="25" applyNumberFormat="1" applyFont="1" applyFill="1" applyBorder="1" applyAlignment="1" applyProtection="1">
      <alignment horizontal="center" vertical="center" shrinkToFit="1"/>
    </xf>
    <xf numFmtId="10" fontId="25" fillId="19" borderId="0" xfId="0" applyNumberFormat="1" applyFont="1" applyFill="1" applyBorder="1" applyProtection="1">
      <protection locked="0"/>
    </xf>
    <xf numFmtId="4" fontId="27" fillId="22" borderId="0" xfId="71" applyNumberFormat="1" applyFont="1" applyFill="1" applyBorder="1" applyAlignment="1" applyProtection="1">
      <alignment horizontal="center" vertical="center" shrinkToFit="1"/>
    </xf>
    <xf numFmtId="4" fontId="26" fillId="19" borderId="0" xfId="0" applyNumberFormat="1" applyFont="1" applyFill="1" applyBorder="1" applyAlignment="1" applyProtection="1">
      <alignment horizontal="center" vertical="center"/>
      <protection locked="0"/>
    </xf>
    <xf numFmtId="0" fontId="25" fillId="19" borderId="0" xfId="67" quotePrefix="1" applyNumberFormat="1" applyFont="1" applyFill="1" applyBorder="1" applyAlignment="1" applyProtection="1">
      <alignment horizontal="center" vertical="center" wrapText="1"/>
    </xf>
    <xf numFmtId="0" fontId="25" fillId="19" borderId="0" xfId="67" applyNumberFormat="1" applyFont="1" applyFill="1" applyBorder="1" applyAlignment="1" applyProtection="1">
      <alignment horizontal="left" vertical="center" wrapText="1"/>
    </xf>
    <xf numFmtId="0" fontId="25" fillId="0" borderId="0" xfId="67" quotePrefix="1" applyNumberFormat="1" applyFont="1" applyFill="1" applyBorder="1" applyAlignment="1" applyProtection="1">
      <alignment horizontal="left" vertical="center" wrapText="1"/>
    </xf>
    <xf numFmtId="4" fontId="25" fillId="19" borderId="0" xfId="27" applyNumberFormat="1" applyFont="1" applyFill="1" applyBorder="1" applyAlignment="1" applyProtection="1">
      <alignment horizontal="center" vertical="center" shrinkToFit="1"/>
    </xf>
    <xf numFmtId="0" fontId="26" fillId="18" borderId="18" xfId="67" quotePrefix="1" applyNumberFormat="1" applyFont="1" applyFill="1" applyBorder="1" applyAlignment="1" applyProtection="1">
      <alignment horizontal="left" vertical="center" wrapText="1"/>
    </xf>
    <xf numFmtId="0" fontId="26" fillId="18" borderId="18" xfId="67" quotePrefix="1" applyNumberFormat="1" applyFont="1" applyFill="1" applyBorder="1" applyAlignment="1" applyProtection="1">
      <alignment horizontal="center" vertical="center" wrapText="1"/>
    </xf>
    <xf numFmtId="0" fontId="26" fillId="18" borderId="18" xfId="67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4" fontId="25" fillId="26" borderId="18" xfId="27" applyNumberFormat="1" applyFont="1" applyFill="1" applyBorder="1" applyAlignment="1" applyProtection="1">
      <alignment horizontal="center" vertical="center" shrinkToFit="1"/>
    </xf>
    <xf numFmtId="4" fontId="25" fillId="26" borderId="37" xfId="27" applyNumberFormat="1" applyFont="1" applyFill="1" applyBorder="1" applyAlignment="1" applyProtection="1">
      <alignment horizontal="center" vertical="center" shrinkToFit="1"/>
    </xf>
    <xf numFmtId="4" fontId="25" fillId="26" borderId="18" xfId="25" applyNumberFormat="1" applyFont="1" applyFill="1" applyBorder="1" applyAlignment="1" applyProtection="1">
      <alignment horizontal="center" vertical="center" shrinkToFit="1"/>
    </xf>
    <xf numFmtId="4" fontId="29" fillId="26" borderId="18" xfId="27" applyNumberFormat="1" applyFont="1" applyFill="1" applyBorder="1" applyAlignment="1" applyProtection="1">
      <alignment horizontal="center" vertical="center" shrinkToFit="1"/>
    </xf>
    <xf numFmtId="4" fontId="29" fillId="26" borderId="37" xfId="27" applyNumberFormat="1" applyFont="1" applyFill="1" applyBorder="1" applyAlignment="1" applyProtection="1">
      <alignment horizontal="center" vertical="center" shrinkToFit="1"/>
    </xf>
    <xf numFmtId="4" fontId="25" fillId="26" borderId="37" xfId="0" applyNumberFormat="1" applyFont="1" applyFill="1" applyBorder="1" applyAlignment="1">
      <alignment horizontal="center" vertical="center"/>
    </xf>
    <xf numFmtId="0" fontId="25" fillId="20" borderId="0" xfId="0" applyFont="1" applyFill="1" applyBorder="1" applyProtection="1">
      <protection locked="0"/>
    </xf>
    <xf numFmtId="4" fontId="36" fillId="17" borderId="22" xfId="23" applyNumberFormat="1" applyFont="1" applyFill="1" applyBorder="1" applyAlignment="1" applyProtection="1">
      <alignment horizontal="center" vertical="center" shrinkToFit="1"/>
    </xf>
    <xf numFmtId="0" fontId="26" fillId="17" borderId="38" xfId="0" applyFont="1" applyFill="1" applyBorder="1" applyAlignment="1">
      <alignment horizontal="center" vertical="center" wrapText="1"/>
    </xf>
    <xf numFmtId="0" fontId="33" fillId="0" borderId="30" xfId="46" applyNumberFormat="1" applyFont="1" applyBorder="1" applyAlignment="1" applyProtection="1">
      <alignment wrapText="1"/>
    </xf>
    <xf numFmtId="0" fontId="33" fillId="0" borderId="28" xfId="46" applyNumberFormat="1" applyFont="1" applyBorder="1" applyProtection="1"/>
    <xf numFmtId="0" fontId="33" fillId="0" borderId="28" xfId="46" applyNumberFormat="1" applyFont="1" applyBorder="1" applyAlignment="1" applyProtection="1">
      <alignment horizontal="center" vertical="center"/>
    </xf>
    <xf numFmtId="0" fontId="33" fillId="0" borderId="28" xfId="46" applyNumberFormat="1" applyFont="1" applyBorder="1" applyAlignment="1" applyProtection="1">
      <alignment vertical="center"/>
    </xf>
    <xf numFmtId="4" fontId="33" fillId="0" borderId="29" xfId="46" applyNumberFormat="1" applyFont="1" applyBorder="1" applyAlignment="1" applyProtection="1">
      <alignment vertical="center"/>
    </xf>
    <xf numFmtId="0" fontId="26" fillId="18" borderId="18" xfId="67" applyNumberFormat="1" applyFont="1" applyFill="1" applyBorder="1" applyAlignment="1" applyProtection="1">
      <alignment horizontal="center" vertical="center" wrapText="1"/>
    </xf>
    <xf numFmtId="4" fontId="26" fillId="18" borderId="18" xfId="67" applyNumberFormat="1" applyFont="1" applyFill="1" applyBorder="1" applyAlignment="1" applyProtection="1">
      <alignment horizontal="center" vertical="center" wrapText="1"/>
    </xf>
    <xf numFmtId="0" fontId="25" fillId="0" borderId="18" xfId="67" applyNumberFormat="1" applyFont="1" applyFill="1" applyBorder="1" applyAlignment="1" applyProtection="1">
      <alignment horizontal="left" vertical="center" wrapText="1"/>
    </xf>
    <xf numFmtId="0" fontId="25" fillId="0" borderId="18" xfId="67" quotePrefix="1" applyNumberFormat="1" applyFont="1" applyFill="1" applyBorder="1" applyAlignment="1" applyProtection="1">
      <alignment horizontal="left" vertical="center" wrapText="1"/>
    </xf>
    <xf numFmtId="0" fontId="25" fillId="0" borderId="18" xfId="67" quotePrefix="1" applyNumberFormat="1" applyFont="1" applyFill="1" applyBorder="1" applyAlignment="1" applyProtection="1">
      <alignment horizontal="center" vertical="center" wrapText="1"/>
    </xf>
    <xf numFmtId="0" fontId="25" fillId="0" borderId="18" xfId="67" quotePrefix="1" applyNumberFormat="1" applyFont="1" applyFill="1" applyBorder="1" applyProtection="1">
      <alignment horizontal="left" vertical="top" wrapText="1"/>
    </xf>
    <xf numFmtId="0" fontId="26" fillId="19" borderId="18" xfId="67" applyNumberFormat="1" applyFont="1" applyFill="1" applyBorder="1" applyAlignment="1" applyProtection="1">
      <alignment horizontal="left" vertical="center" wrapText="1"/>
    </xf>
    <xf numFmtId="0" fontId="25" fillId="18" borderId="18" xfId="67" applyNumberFormat="1" applyFont="1" applyFill="1" applyBorder="1" applyAlignment="1" applyProtection="1">
      <alignment horizontal="left" vertical="center" wrapText="1"/>
    </xf>
    <xf numFmtId="49" fontId="26" fillId="18" borderId="18" xfId="67" applyNumberFormat="1" applyFont="1" applyFill="1" applyBorder="1" applyAlignment="1" applyProtection="1">
      <alignment horizontal="left" vertical="center" wrapText="1"/>
    </xf>
    <xf numFmtId="49" fontId="25" fillId="0" borderId="18" xfId="67" applyNumberFormat="1" applyFont="1" applyFill="1" applyBorder="1" applyAlignment="1" applyProtection="1">
      <alignment horizontal="left" vertical="center" wrapText="1"/>
    </xf>
    <xf numFmtId="0" fontId="28" fillId="0" borderId="18" xfId="66" applyNumberFormat="1" applyFont="1" applyBorder="1" applyAlignment="1" applyProtection="1">
      <alignment horizontal="left" vertical="center" wrapText="1"/>
    </xf>
    <xf numFmtId="0" fontId="28" fillId="19" borderId="18" xfId="66" applyNumberFormat="1" applyFont="1" applyFill="1" applyBorder="1" applyAlignment="1" applyProtection="1">
      <alignment horizontal="left" vertical="center" wrapText="1"/>
    </xf>
    <xf numFmtId="0" fontId="25" fillId="19" borderId="18" xfId="66" applyNumberFormat="1" applyFont="1" applyFill="1" applyBorder="1" applyAlignment="1" applyProtection="1">
      <alignment horizontal="left" vertical="center" wrapText="1"/>
    </xf>
    <xf numFmtId="0" fontId="29" fillId="0" borderId="18" xfId="67" quotePrefix="1" applyNumberFormat="1" applyFont="1" applyFill="1" applyBorder="1" applyAlignment="1" applyProtection="1">
      <alignment horizontal="center" vertical="center" wrapText="1"/>
    </xf>
    <xf numFmtId="0" fontId="30" fillId="18" borderId="18" xfId="67" quotePrefix="1" applyNumberFormat="1" applyFont="1" applyFill="1" applyBorder="1" applyAlignment="1" applyProtection="1">
      <alignment horizontal="left" vertical="center" wrapText="1"/>
    </xf>
    <xf numFmtId="0" fontId="30" fillId="18" borderId="18" xfId="67" quotePrefix="1" applyNumberFormat="1" applyFont="1" applyFill="1" applyBorder="1" applyAlignment="1" applyProtection="1">
      <alignment horizontal="center" vertical="center" wrapText="1"/>
    </xf>
    <xf numFmtId="0" fontId="30" fillId="18" borderId="18" xfId="67" applyNumberFormat="1" applyFont="1" applyFill="1" applyBorder="1" applyAlignment="1" applyProtection="1">
      <alignment horizontal="left" vertical="center" wrapText="1"/>
    </xf>
    <xf numFmtId="4" fontId="30" fillId="18" borderId="18" xfId="25" applyNumberFormat="1" applyFont="1" applyFill="1" applyBorder="1" applyAlignment="1" applyProtection="1">
      <alignment horizontal="center" vertical="center" shrinkToFit="1"/>
    </xf>
    <xf numFmtId="0" fontId="29" fillId="0" borderId="18" xfId="67" applyNumberFormat="1" applyFont="1" applyFill="1" applyBorder="1" applyAlignment="1" applyProtection="1">
      <alignment horizontal="left" vertical="center" wrapText="1"/>
    </xf>
    <xf numFmtId="0" fontId="29" fillId="19" borderId="18" xfId="67" quotePrefix="1" applyNumberFormat="1" applyFont="1" applyFill="1" applyBorder="1" applyAlignment="1" applyProtection="1">
      <alignment horizontal="center" vertical="center" wrapText="1"/>
    </xf>
    <xf numFmtId="0" fontId="29" fillId="19" borderId="18" xfId="67" applyNumberFormat="1" applyFont="1" applyFill="1" applyBorder="1" applyAlignment="1" applyProtection="1">
      <alignment horizontal="left" vertical="center" wrapText="1"/>
    </xf>
    <xf numFmtId="0" fontId="31" fillId="18" borderId="18" xfId="67" quotePrefix="1" applyNumberFormat="1" applyFont="1" applyFill="1" applyBorder="1" applyAlignment="1" applyProtection="1">
      <alignment horizontal="left" vertical="center" wrapText="1"/>
    </xf>
    <xf numFmtId="49" fontId="26" fillId="18" borderId="18" xfId="67" quotePrefix="1" applyNumberFormat="1" applyFont="1" applyFill="1" applyBorder="1" applyAlignment="1" applyProtection="1">
      <alignment horizontal="left" vertical="center" wrapText="1"/>
    </xf>
    <xf numFmtId="49" fontId="25" fillId="19" borderId="18" xfId="67" quotePrefix="1" applyNumberFormat="1" applyFont="1" applyFill="1" applyBorder="1" applyAlignment="1" applyProtection="1">
      <alignment horizontal="left" vertical="center" wrapText="1"/>
    </xf>
    <xf numFmtId="4" fontId="37" fillId="26" borderId="18" xfId="71" applyNumberFormat="1" applyFill="1" applyBorder="1" applyAlignment="1" applyProtection="1">
      <alignment horizontal="right" vertical="center" shrinkToFit="1"/>
    </xf>
    <xf numFmtId="0" fontId="34" fillId="17" borderId="18" xfId="42" applyNumberFormat="1" applyFont="1" applyFill="1" applyBorder="1" applyProtection="1">
      <alignment horizontal="left"/>
    </xf>
    <xf numFmtId="0" fontId="34" fillId="17" borderId="18" xfId="42" applyNumberFormat="1" applyFont="1" applyFill="1" applyBorder="1" applyAlignment="1" applyProtection="1">
      <alignment horizontal="center" vertical="center"/>
    </xf>
    <xf numFmtId="0" fontId="34" fillId="17" borderId="18" xfId="42" applyNumberFormat="1" applyFont="1" applyFill="1" applyBorder="1" applyAlignment="1" applyProtection="1">
      <alignment horizontal="left" vertical="center"/>
    </xf>
    <xf numFmtId="4" fontId="36" fillId="17" borderId="18" xfId="23" applyNumberFormat="1" applyFont="1" applyFill="1" applyBorder="1" applyAlignment="1" applyProtection="1">
      <alignment horizontal="center" vertical="center" shrinkToFit="1"/>
    </xf>
    <xf numFmtId="0" fontId="26" fillId="18" borderId="31" xfId="67" applyNumberFormat="1" applyFont="1" applyFill="1" applyBorder="1" applyAlignment="1" applyProtection="1">
      <alignment horizontal="left" vertical="center" wrapText="1"/>
    </xf>
    <xf numFmtId="0" fontId="25" fillId="19" borderId="31" xfId="67" quotePrefix="1" applyNumberFormat="1" applyFont="1" applyFill="1" applyBorder="1" applyAlignment="1" applyProtection="1">
      <alignment horizontal="left" vertical="center" wrapText="1"/>
    </xf>
    <xf numFmtId="0" fontId="25" fillId="19" borderId="31" xfId="67" applyNumberFormat="1" applyFont="1" applyFill="1" applyBorder="1" applyAlignment="1" applyProtection="1">
      <alignment horizontal="left" vertical="center" wrapText="1"/>
    </xf>
    <xf numFmtId="0" fontId="25" fillId="19" borderId="31" xfId="77" applyNumberFormat="1" applyFont="1" applyFill="1" applyBorder="1" applyAlignment="1" applyProtection="1">
      <alignment vertical="center" wrapText="1"/>
    </xf>
    <xf numFmtId="0" fontId="25" fillId="0" borderId="31" xfId="67" applyNumberFormat="1" applyFont="1" applyFill="1" applyBorder="1" applyAlignment="1" applyProtection="1">
      <alignment horizontal="left" vertical="center" wrapText="1"/>
    </xf>
    <xf numFmtId="0" fontId="25" fillId="0" borderId="31" xfId="77" applyNumberFormat="1" applyFont="1" applyFill="1" applyBorder="1" applyAlignment="1" applyProtection="1">
      <alignment vertical="center" wrapText="1"/>
    </xf>
    <xf numFmtId="0" fontId="25" fillId="0" borderId="31" xfId="67" applyNumberFormat="1" applyFont="1" applyFill="1" applyBorder="1" applyAlignment="1" applyProtection="1">
      <alignment horizontal="left" vertical="top" wrapText="1"/>
    </xf>
    <xf numFmtId="0" fontId="26" fillId="18" borderId="31" xfId="67" applyNumberFormat="1" applyFont="1" applyFill="1" applyBorder="1" applyAlignment="1" applyProtection="1">
      <alignment horizontal="left" vertical="top" wrapText="1"/>
    </xf>
    <xf numFmtId="0" fontId="25" fillId="0" borderId="31" xfId="77" applyNumberFormat="1" applyFont="1" applyFill="1" applyBorder="1" applyAlignment="1" applyProtection="1">
      <alignment vertical="top" wrapText="1"/>
    </xf>
    <xf numFmtId="0" fontId="26" fillId="18" borderId="31" xfId="75" applyNumberFormat="1" applyFont="1" applyFill="1" applyBorder="1" applyAlignment="1" applyProtection="1">
      <alignment vertical="top" wrapText="1"/>
    </xf>
    <xf numFmtId="0" fontId="25" fillId="0" borderId="31" xfId="67" quotePrefix="1" applyNumberFormat="1" applyFont="1" applyFill="1" applyBorder="1" applyAlignment="1" applyProtection="1">
      <alignment horizontal="left" vertical="top" wrapText="1"/>
    </xf>
    <xf numFmtId="0" fontId="25" fillId="19" borderId="31" xfId="67" quotePrefix="1" applyNumberFormat="1" applyFont="1" applyFill="1" applyBorder="1" applyAlignment="1" applyProtection="1">
      <alignment horizontal="left" vertical="top" wrapText="1"/>
    </xf>
    <xf numFmtId="0" fontId="29" fillId="0" borderId="31" xfId="67" applyNumberFormat="1" applyFont="1" applyFill="1" applyBorder="1" applyAlignment="1" applyProtection="1">
      <alignment horizontal="left" vertical="top" wrapText="1"/>
    </xf>
    <xf numFmtId="0" fontId="29" fillId="0" borderId="31" xfId="67" quotePrefix="1" applyNumberFormat="1" applyFont="1" applyFill="1" applyBorder="1" applyAlignment="1" applyProtection="1">
      <alignment horizontal="left" vertical="top" wrapText="1"/>
    </xf>
    <xf numFmtId="0" fontId="26" fillId="18" borderId="31" xfId="67" quotePrefix="1" applyNumberFormat="1" applyFont="1" applyFill="1" applyBorder="1" applyAlignment="1" applyProtection="1">
      <alignment horizontal="left" vertical="top" wrapText="1"/>
    </xf>
    <xf numFmtId="0" fontId="25" fillId="19" borderId="31" xfId="77" applyNumberFormat="1" applyFont="1" applyFill="1" applyBorder="1" applyAlignment="1" applyProtection="1">
      <alignment vertical="top" wrapText="1"/>
    </xf>
    <xf numFmtId="0" fontId="30" fillId="18" borderId="31" xfId="67" applyNumberFormat="1" applyFont="1" applyFill="1" applyBorder="1" applyAlignment="1" applyProtection="1">
      <alignment horizontal="left" vertical="top" wrapText="1"/>
    </xf>
    <xf numFmtId="0" fontId="29" fillId="19" borderId="31" xfId="77" applyNumberFormat="1" applyFont="1" applyFill="1" applyBorder="1" applyAlignment="1" applyProtection="1">
      <alignment vertical="top" wrapText="1"/>
    </xf>
    <xf numFmtId="0" fontId="26" fillId="18" borderId="31" xfId="67" quotePrefix="1" applyNumberFormat="1" applyFont="1" applyFill="1" applyBorder="1" applyAlignment="1" applyProtection="1">
      <alignment horizontal="left" vertical="center" wrapText="1"/>
    </xf>
    <xf numFmtId="0" fontId="26" fillId="18" borderId="31" xfId="77" applyNumberFormat="1" applyFont="1" applyFill="1" applyBorder="1" applyAlignment="1" applyProtection="1">
      <alignment vertical="top" wrapText="1"/>
    </xf>
    <xf numFmtId="0" fontId="34" fillId="17" borderId="31" xfId="42" applyNumberFormat="1" applyFont="1" applyFill="1" applyBorder="1" applyAlignment="1" applyProtection="1">
      <alignment horizontal="right" wrapText="1"/>
    </xf>
    <xf numFmtId="4" fontId="25" fillId="0" borderId="28" xfId="46" applyNumberFormat="1" applyFont="1" applyFill="1" applyBorder="1" applyAlignment="1" applyProtection="1">
      <alignment horizontal="center" vertical="center"/>
    </xf>
    <xf numFmtId="4" fontId="25" fillId="0" borderId="28" xfId="46" applyNumberFormat="1" applyFont="1" applyBorder="1" applyAlignment="1" applyProtection="1">
      <alignment horizontal="center" vertical="center"/>
    </xf>
    <xf numFmtId="4" fontId="25" fillId="0" borderId="0" xfId="0" applyNumberFormat="1" applyFont="1" applyBorder="1" applyProtection="1">
      <protection locked="0"/>
    </xf>
    <xf numFmtId="4" fontId="26" fillId="18" borderId="0" xfId="25" applyNumberFormat="1" applyFont="1" applyFill="1" applyBorder="1" applyAlignment="1" applyProtection="1">
      <alignment horizontal="center" vertical="center" shrinkToFit="1"/>
    </xf>
    <xf numFmtId="4" fontId="26" fillId="18" borderId="0" xfId="67" applyNumberFormat="1" applyFont="1" applyFill="1" applyBorder="1" applyAlignment="1" applyProtection="1">
      <alignment horizontal="center" vertical="center" wrapText="1"/>
    </xf>
    <xf numFmtId="4" fontId="30" fillId="18" borderId="0" xfId="25" applyNumberFormat="1" applyFont="1" applyFill="1" applyBorder="1" applyAlignment="1" applyProtection="1">
      <alignment horizontal="center" vertical="center" shrinkToFit="1"/>
    </xf>
    <xf numFmtId="4" fontId="30" fillId="18" borderId="0" xfId="27" applyNumberFormat="1" applyFont="1" applyFill="1" applyBorder="1" applyAlignment="1" applyProtection="1">
      <alignment horizontal="center" vertical="center" shrinkToFit="1"/>
    </xf>
    <xf numFmtId="4" fontId="26" fillId="18" borderId="0" xfId="27" applyNumberFormat="1" applyFont="1" applyFill="1" applyBorder="1" applyAlignment="1" applyProtection="1">
      <alignment horizontal="center" vertical="center" shrinkToFit="1"/>
    </xf>
    <xf numFmtId="4" fontId="30" fillId="19" borderId="0" xfId="25" applyNumberFormat="1" applyFont="1" applyFill="1" applyBorder="1" applyAlignment="1" applyProtection="1">
      <alignment horizontal="center" vertical="center" shrinkToFit="1"/>
    </xf>
    <xf numFmtId="4" fontId="26" fillId="19" borderId="30" xfId="0" applyNumberFormat="1" applyFont="1" applyFill="1" applyBorder="1" applyProtection="1">
      <protection locked="0"/>
    </xf>
    <xf numFmtId="4" fontId="25" fillId="0" borderId="28" xfId="0" applyNumberFormat="1" applyFont="1" applyBorder="1" applyProtection="1">
      <protection locked="0"/>
    </xf>
    <xf numFmtId="0" fontId="34" fillId="0" borderId="1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25" fillId="19" borderId="31" xfId="67" applyNumberFormat="1" applyFont="1" applyFill="1" applyBorder="1" applyAlignment="1" applyProtection="1">
      <alignment horizontal="left" vertical="top" wrapText="1"/>
    </xf>
    <xf numFmtId="4" fontId="22" fillId="0" borderId="21" xfId="0" applyNumberFormat="1" applyFont="1" applyBorder="1" applyAlignment="1">
      <alignment horizontal="right" vertical="top"/>
    </xf>
    <xf numFmtId="0" fontId="26" fillId="17" borderId="39" xfId="0" applyFont="1" applyFill="1" applyBorder="1" applyAlignment="1">
      <alignment horizontal="center" vertical="center" wrapText="1"/>
    </xf>
    <xf numFmtId="4" fontId="26" fillId="18" borderId="39" xfId="25" applyNumberFormat="1" applyFont="1" applyFill="1" applyBorder="1" applyAlignment="1" applyProtection="1">
      <alignment horizontal="center" vertical="center" shrinkToFit="1"/>
    </xf>
    <xf numFmtId="4" fontId="26" fillId="19" borderId="39" xfId="25" applyNumberFormat="1" applyFont="1" applyFill="1" applyBorder="1" applyAlignment="1" applyProtection="1">
      <alignment horizontal="center" vertical="center" shrinkToFit="1"/>
    </xf>
    <xf numFmtId="4" fontId="26" fillId="0" borderId="39" xfId="25" applyNumberFormat="1" applyFont="1" applyFill="1" applyBorder="1" applyAlignment="1" applyProtection="1">
      <alignment horizontal="center" vertical="center" shrinkToFit="1"/>
    </xf>
    <xf numFmtId="4" fontId="26" fillId="28" borderId="39" xfId="25" applyNumberFormat="1" applyFont="1" applyFill="1" applyBorder="1" applyAlignment="1" applyProtection="1">
      <alignment horizontal="center" vertical="center" shrinkToFit="1"/>
    </xf>
    <xf numFmtId="4" fontId="26" fillId="19" borderId="39" xfId="0" applyNumberFormat="1" applyFont="1" applyFill="1" applyBorder="1" applyAlignment="1" applyProtection="1">
      <alignment horizontal="center" vertical="center"/>
      <protection locked="0"/>
    </xf>
    <xf numFmtId="4" fontId="26" fillId="28" borderId="39" xfId="0" applyNumberFormat="1" applyFont="1" applyFill="1" applyBorder="1" applyAlignment="1" applyProtection="1">
      <alignment horizontal="center" vertical="center"/>
      <protection locked="0"/>
    </xf>
    <xf numFmtId="4" fontId="26" fillId="27" borderId="39" xfId="25" applyNumberFormat="1" applyFont="1" applyFill="1" applyBorder="1" applyAlignment="1" applyProtection="1">
      <alignment horizontal="center" vertical="center" shrinkToFit="1"/>
    </xf>
    <xf numFmtId="4" fontId="26" fillId="18" borderId="39" xfId="27" applyNumberFormat="1" applyFont="1" applyFill="1" applyBorder="1" applyAlignment="1" applyProtection="1">
      <alignment horizontal="center" vertical="center" shrinkToFit="1"/>
    </xf>
    <xf numFmtId="4" fontId="26" fillId="18" borderId="39" xfId="67" applyNumberFormat="1" applyFont="1" applyFill="1" applyBorder="1" applyAlignment="1" applyProtection="1">
      <alignment horizontal="center" vertical="center" wrapText="1"/>
    </xf>
    <xf numFmtId="4" fontId="26" fillId="20" borderId="39" xfId="25" applyNumberFormat="1" applyFont="1" applyFill="1" applyBorder="1" applyAlignment="1" applyProtection="1">
      <alignment horizontal="center" vertical="center" shrinkToFit="1"/>
    </xf>
    <xf numFmtId="4" fontId="30" fillId="0" borderId="39" xfId="25" applyNumberFormat="1" applyFont="1" applyFill="1" applyBorder="1" applyAlignment="1" applyProtection="1">
      <alignment horizontal="center" vertical="center" shrinkToFit="1"/>
    </xf>
    <xf numFmtId="4" fontId="30" fillId="18" borderId="39" xfId="25" applyNumberFormat="1" applyFont="1" applyFill="1" applyBorder="1" applyAlignment="1" applyProtection="1">
      <alignment horizontal="center" vertical="center" shrinkToFit="1"/>
    </xf>
    <xf numFmtId="4" fontId="25" fillId="0" borderId="39" xfId="25" applyNumberFormat="1" applyFont="1" applyFill="1" applyBorder="1" applyAlignment="1" applyProtection="1">
      <alignment horizontal="center" vertical="center" shrinkToFit="1"/>
    </xf>
    <xf numFmtId="4" fontId="26" fillId="18" borderId="17" xfId="27" applyNumberFormat="1" applyFont="1" applyFill="1" applyBorder="1" applyAlignment="1" applyProtection="1">
      <alignment horizontal="center" vertical="center" shrinkToFit="1"/>
    </xf>
    <xf numFmtId="4" fontId="30" fillId="18" borderId="39" xfId="27" applyNumberFormat="1" applyFont="1" applyFill="1" applyBorder="1" applyAlignment="1" applyProtection="1">
      <alignment horizontal="center" vertical="center" shrinkToFit="1"/>
    </xf>
    <xf numFmtId="4" fontId="30" fillId="19" borderId="39" xfId="25" applyNumberFormat="1" applyFont="1" applyFill="1" applyBorder="1" applyAlignment="1" applyProtection="1">
      <alignment horizontal="center" vertical="center" shrinkToFit="1"/>
    </xf>
    <xf numFmtId="0" fontId="26" fillId="17" borderId="44" xfId="0" applyFont="1" applyFill="1" applyBorder="1" applyAlignment="1">
      <alignment horizontal="center" vertical="center" wrapText="1"/>
    </xf>
    <xf numFmtId="4" fontId="25" fillId="19" borderId="37" xfId="27" applyNumberFormat="1" applyFont="1" applyFill="1" applyBorder="1" applyAlignment="1" applyProtection="1">
      <alignment horizontal="center" vertical="center" shrinkToFit="1"/>
    </xf>
    <xf numFmtId="4" fontId="25" fillId="26" borderId="37" xfId="25" applyNumberFormat="1" applyFont="1" applyFill="1" applyBorder="1" applyAlignment="1" applyProtection="1">
      <alignment horizontal="center" vertical="center" shrinkToFit="1"/>
    </xf>
    <xf numFmtId="4" fontId="26" fillId="18" borderId="37" xfId="67" applyNumberFormat="1" applyFont="1" applyFill="1" applyBorder="1" applyAlignment="1" applyProtection="1">
      <alignment horizontal="center" vertical="center" wrapText="1"/>
    </xf>
    <xf numFmtId="4" fontId="29" fillId="0" borderId="37" xfId="27" applyNumberFormat="1" applyFont="1" applyFill="1" applyBorder="1" applyAlignment="1" applyProtection="1">
      <alignment horizontal="center" vertical="center" shrinkToFit="1"/>
    </xf>
    <xf numFmtId="4" fontId="25" fillId="19" borderId="37" xfId="0" applyNumberFormat="1" applyFont="1" applyFill="1" applyBorder="1" applyAlignment="1">
      <alignment horizontal="center" vertical="center"/>
    </xf>
    <xf numFmtId="4" fontId="30" fillId="18" borderId="37" xfId="25" applyNumberFormat="1" applyFont="1" applyFill="1" applyBorder="1" applyAlignment="1" applyProtection="1">
      <alignment horizontal="center" vertical="center" shrinkToFit="1"/>
    </xf>
    <xf numFmtId="4" fontId="36" fillId="17" borderId="37" xfId="23" applyNumberFormat="1" applyFont="1" applyFill="1" applyBorder="1" applyAlignment="1" applyProtection="1">
      <alignment horizontal="center" vertical="center" shrinkToFit="1"/>
    </xf>
    <xf numFmtId="4" fontId="35" fillId="0" borderId="21" xfId="0" applyNumberFormat="1" applyFont="1" applyFill="1" applyBorder="1" applyAlignment="1">
      <alignment horizontal="center" vertical="center"/>
    </xf>
    <xf numFmtId="4" fontId="40" fillId="0" borderId="18" xfId="0" applyNumberFormat="1" applyFont="1" applyBorder="1" applyAlignment="1">
      <alignment horizontal="right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4" fontId="36" fillId="0" borderId="32" xfId="0" applyNumberFormat="1" applyFont="1" applyFill="1" applyBorder="1" applyAlignment="1">
      <alignment horizontal="center" vertical="center"/>
    </xf>
    <xf numFmtId="4" fontId="36" fillId="0" borderId="17" xfId="0" applyNumberFormat="1" applyFont="1" applyFill="1" applyBorder="1" applyAlignment="1">
      <alignment horizontal="center" vertical="center"/>
    </xf>
    <xf numFmtId="4" fontId="36" fillId="0" borderId="39" xfId="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/>
    </xf>
  </cellXfs>
  <cellStyles count="10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r" xfId="19"/>
    <cellStyle name="br 2" xfId="20"/>
    <cellStyle name="col" xfId="21"/>
    <cellStyle name="col 2" xfId="22"/>
    <cellStyle name="st24" xfId="23"/>
    <cellStyle name="st25" xfId="24"/>
    <cellStyle name="st25_оконч вариант роспись" xfId="25"/>
    <cellStyle name="st26" xfId="26"/>
    <cellStyle name="st26_оконч вариант роспись" xfId="27"/>
    <cellStyle name="st27" xfId="28"/>
    <cellStyle name="st36" xfId="29"/>
    <cellStyle name="style0" xfId="30"/>
    <cellStyle name="style0 2" xfId="31"/>
    <cellStyle name="td" xfId="32"/>
    <cellStyle name="td 2" xfId="33"/>
    <cellStyle name="tr" xfId="34"/>
    <cellStyle name="tr 2" xfId="35"/>
    <cellStyle name="xl21" xfId="36"/>
    <cellStyle name="xl21 2" xfId="37"/>
    <cellStyle name="xl22" xfId="38"/>
    <cellStyle name="xl22 2" xfId="39"/>
    <cellStyle name="xl23" xfId="40"/>
    <cellStyle name="xl23 2" xfId="41"/>
    <cellStyle name="xl24" xfId="42"/>
    <cellStyle name="xl24 2" xfId="43"/>
    <cellStyle name="xl25" xfId="44"/>
    <cellStyle name="xl25 2" xfId="45"/>
    <cellStyle name="xl25_оконч вариант роспись" xfId="46"/>
    <cellStyle name="xl26" xfId="47"/>
    <cellStyle name="xl26 2" xfId="48"/>
    <cellStyle name="xl27" xfId="49"/>
    <cellStyle name="xl27 2" xfId="50"/>
    <cellStyle name="xl28" xfId="51"/>
    <cellStyle name="xl28 2" xfId="52"/>
    <cellStyle name="xl29" xfId="53"/>
    <cellStyle name="xl29 2" xfId="54"/>
    <cellStyle name="xl30" xfId="55"/>
    <cellStyle name="xl30 2" xfId="56"/>
    <cellStyle name="xl31" xfId="57"/>
    <cellStyle name="xl31 2" xfId="58"/>
    <cellStyle name="xl32" xfId="59"/>
    <cellStyle name="xl32 2" xfId="60"/>
    <cellStyle name="xl33" xfId="61"/>
    <cellStyle name="xl33 2" xfId="62"/>
    <cellStyle name="xl33_оконч вариант роспись" xfId="63"/>
    <cellStyle name="xl34" xfId="64"/>
    <cellStyle name="xl34 2" xfId="65"/>
    <cellStyle name="xl34_1ММ " xfId="66"/>
    <cellStyle name="xl34_оконч вариант роспись" xfId="67"/>
    <cellStyle name="xl35" xfId="68"/>
    <cellStyle name="xl35 2" xfId="69"/>
    <cellStyle name="xl36" xfId="70"/>
    <cellStyle name="xl36 2" xfId="71"/>
    <cellStyle name="xl36_1ММ " xfId="72"/>
    <cellStyle name="xl37" xfId="73"/>
    <cellStyle name="xl37 2" xfId="74"/>
    <cellStyle name="xl38" xfId="75"/>
    <cellStyle name="xl38 2" xfId="76"/>
    <cellStyle name="xl38_оконч вариант роспись" xfId="77"/>
    <cellStyle name="xl39" xfId="78"/>
    <cellStyle name="xl39 2" xfId="79"/>
    <cellStyle name="Акцент1" xfId="80" builtinId="29" customBuiltin="1"/>
    <cellStyle name="Акцент2" xfId="81" builtinId="33" customBuiltin="1"/>
    <cellStyle name="Акцент3" xfId="82" builtinId="37" customBuiltin="1"/>
    <cellStyle name="Акцент4" xfId="83" builtinId="41" customBuiltin="1"/>
    <cellStyle name="Акцент5" xfId="84" builtinId="45" customBuiltin="1"/>
    <cellStyle name="Акцент6" xfId="85" builtinId="49" customBuiltin="1"/>
    <cellStyle name="Ввод " xfId="86" builtinId="20" customBuiltin="1"/>
    <cellStyle name="Вывод" xfId="87" builtinId="21" customBuiltin="1"/>
    <cellStyle name="Вычисление" xfId="88" builtinId="22" customBuiltin="1"/>
    <cellStyle name="Заголовок 1" xfId="89" builtinId="16" customBuiltin="1"/>
    <cellStyle name="Заголовок 2" xfId="90" builtinId="17" customBuiltin="1"/>
    <cellStyle name="Заголовок 3" xfId="91" builtinId="18" customBuiltin="1"/>
    <cellStyle name="Заголовок 4" xfId="92" builtinId="19" customBuiltin="1"/>
    <cellStyle name="Итог" xfId="93" builtinId="25" customBuiltin="1"/>
    <cellStyle name="Контрольная ячейка" xfId="94" builtinId="23" customBuiltin="1"/>
    <cellStyle name="Название" xfId="95" builtinId="15" customBuiltin="1"/>
    <cellStyle name="Нейтральный" xfId="96" builtinId="28" customBuiltin="1"/>
    <cellStyle name="Обычный" xfId="0" builtinId="0"/>
    <cellStyle name="Обычный 2" xfId="97"/>
    <cellStyle name="Обычный 6" xfId="98"/>
    <cellStyle name="Обычный_1ММ " xfId="99"/>
    <cellStyle name="Плохой" xfId="100" builtinId="27" customBuiltin="1"/>
    <cellStyle name="Пояснение" xfId="101" builtinId="53" customBuiltin="1"/>
    <cellStyle name="Примечание" xfId="102" builtinId="10" customBuiltin="1"/>
    <cellStyle name="Связанная ячейка" xfId="103" builtinId="24" customBuiltin="1"/>
    <cellStyle name="Текст предупреждения" xfId="104" builtinId="11" customBuiltin="1"/>
    <cellStyle name="Хороший" xfId="10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W324"/>
  <sheetViews>
    <sheetView tabSelected="1" view="pageBreakPreview" topLeftCell="A90" zoomScaleSheetLayoutView="100" workbookViewId="0">
      <selection activeCell="J100" sqref="J100"/>
    </sheetView>
  </sheetViews>
  <sheetFormatPr defaultRowHeight="12" outlineLevelRow="5"/>
  <cols>
    <col min="1" max="1" width="41.85546875" style="86" customWidth="1"/>
    <col min="2" max="2" width="8" style="24" bestFit="1" customWidth="1"/>
    <col min="3" max="3" width="7.42578125" style="24" bestFit="1" customWidth="1"/>
    <col min="4" max="4" width="14.5703125" style="24" bestFit="1" customWidth="1"/>
    <col min="5" max="5" width="7.28515625" style="80" customWidth="1"/>
    <col min="6" max="6" width="10.28515625" style="73" customWidth="1"/>
    <col min="7" max="7" width="21.28515625" style="73" customWidth="1"/>
    <col min="8" max="8" width="16.7109375" style="82" customWidth="1"/>
    <col min="9" max="9" width="20.140625" style="73" customWidth="1"/>
    <col min="10" max="10" width="16.7109375" style="73" customWidth="1"/>
    <col min="11" max="11" width="14.85546875" style="73" customWidth="1"/>
    <col min="12" max="12" width="15.42578125" style="24" bestFit="1" customWidth="1"/>
    <col min="13" max="13" width="16.42578125" style="24" bestFit="1" customWidth="1"/>
    <col min="14" max="14" width="17.42578125" style="24" customWidth="1"/>
    <col min="15" max="16384" width="9.140625" style="24"/>
  </cols>
  <sheetData>
    <row r="1" spans="1:14">
      <c r="A1" s="83"/>
      <c r="B1" s="19"/>
      <c r="C1" s="19"/>
      <c r="D1" s="19"/>
      <c r="E1" s="20"/>
      <c r="F1" s="21"/>
      <c r="G1" s="21"/>
      <c r="H1" s="22"/>
      <c r="I1" s="21"/>
      <c r="J1" s="23"/>
      <c r="K1" s="23"/>
    </row>
    <row r="2" spans="1:14" ht="15">
      <c r="A2" s="3" t="s">
        <v>0</v>
      </c>
      <c r="B2" s="2"/>
      <c r="C2" s="2"/>
      <c r="D2" s="2"/>
      <c r="E2" s="2"/>
      <c r="F2" s="2"/>
      <c r="G2" s="2"/>
      <c r="H2" s="2"/>
      <c r="I2" s="2"/>
      <c r="J2" s="263"/>
      <c r="K2" s="25"/>
    </row>
    <row r="3" spans="1:14" ht="15">
      <c r="A3" s="3" t="s">
        <v>1</v>
      </c>
      <c r="B3" s="2"/>
      <c r="C3" s="2"/>
      <c r="D3" s="2"/>
      <c r="E3" s="2"/>
      <c r="F3" s="2"/>
      <c r="G3" s="2"/>
      <c r="H3" s="2"/>
      <c r="I3" s="2"/>
      <c r="J3" s="263"/>
      <c r="K3" s="25"/>
    </row>
    <row r="4" spans="1:14" ht="15">
      <c r="A4" s="3" t="s">
        <v>2</v>
      </c>
      <c r="B4" s="2"/>
      <c r="C4" s="2"/>
      <c r="D4" s="2"/>
      <c r="E4" s="2"/>
      <c r="F4" s="2"/>
      <c r="G4" s="2"/>
      <c r="H4" s="2"/>
      <c r="I4" s="2"/>
      <c r="J4" s="263"/>
      <c r="K4" s="25"/>
    </row>
    <row r="5" spans="1:14" ht="14.25">
      <c r="A5" s="103"/>
      <c r="B5" s="100"/>
      <c r="C5" s="100"/>
      <c r="D5" s="100"/>
      <c r="E5" s="101"/>
      <c r="F5" s="92"/>
      <c r="G5" s="92"/>
      <c r="H5" s="102"/>
      <c r="I5" s="92"/>
      <c r="J5" s="110"/>
      <c r="K5" s="25"/>
    </row>
    <row r="6" spans="1:14" ht="14.25">
      <c r="A6" s="103"/>
      <c r="B6" s="100"/>
      <c r="C6" s="100"/>
      <c r="D6" s="100"/>
      <c r="E6" s="101"/>
      <c r="F6" s="92"/>
      <c r="G6" s="92"/>
      <c r="H6" s="102"/>
      <c r="I6" s="92"/>
      <c r="J6" s="110"/>
      <c r="K6" s="25"/>
    </row>
    <row r="7" spans="1:14" ht="15">
      <c r="A7" s="103"/>
      <c r="B7" s="100"/>
      <c r="C7" s="100"/>
      <c r="D7" s="2" t="s">
        <v>3</v>
      </c>
      <c r="E7" s="2"/>
      <c r="F7" s="2"/>
      <c r="G7" s="2"/>
      <c r="H7" s="111"/>
      <c r="I7" s="112" t="s">
        <v>4</v>
      </c>
      <c r="J7" s="110"/>
      <c r="K7" s="25"/>
    </row>
    <row r="8" spans="1:14" ht="15">
      <c r="A8" s="103"/>
      <c r="B8" s="100"/>
      <c r="C8" s="100"/>
      <c r="D8" s="113"/>
      <c r="E8" s="114"/>
      <c r="F8" s="115"/>
      <c r="G8" s="115"/>
      <c r="H8" s="102"/>
      <c r="I8" s="112">
        <v>503010</v>
      </c>
      <c r="J8" s="110"/>
      <c r="K8" s="25"/>
    </row>
    <row r="9" spans="1:14" ht="15">
      <c r="A9" s="99" t="s">
        <v>224</v>
      </c>
      <c r="B9" s="116"/>
      <c r="C9" s="116"/>
      <c r="D9" s="2" t="s">
        <v>275</v>
      </c>
      <c r="E9" s="2"/>
      <c r="F9" s="2"/>
      <c r="G9" s="2"/>
      <c r="H9" s="117" t="s">
        <v>5</v>
      </c>
      <c r="I9" s="94"/>
      <c r="J9" s="110"/>
      <c r="K9" s="25"/>
    </row>
    <row r="10" spans="1:14" ht="14.25">
      <c r="A10" s="11" t="s">
        <v>6</v>
      </c>
      <c r="B10" s="10"/>
      <c r="C10" s="10"/>
      <c r="D10" s="10"/>
      <c r="E10" s="10"/>
      <c r="F10" s="10"/>
      <c r="G10" s="92"/>
      <c r="H10" s="117" t="s">
        <v>7</v>
      </c>
      <c r="I10" s="118"/>
      <c r="J10" s="110"/>
      <c r="K10" s="25"/>
    </row>
    <row r="11" spans="1:14" ht="14.25">
      <c r="A11" s="11" t="s">
        <v>8</v>
      </c>
      <c r="B11" s="10"/>
      <c r="C11" s="10"/>
      <c r="D11" s="10"/>
      <c r="E11" s="10"/>
      <c r="F11" s="10"/>
      <c r="G11" s="92"/>
      <c r="H11" s="117" t="s">
        <v>9</v>
      </c>
      <c r="I11" s="112"/>
      <c r="J11" s="110"/>
      <c r="K11" s="25"/>
    </row>
    <row r="12" spans="1:14" ht="14.25">
      <c r="A12" s="99" t="s">
        <v>10</v>
      </c>
      <c r="B12" s="100"/>
      <c r="C12" s="100"/>
      <c r="D12" s="100"/>
      <c r="E12" s="101"/>
      <c r="F12" s="92"/>
      <c r="G12" s="92"/>
      <c r="H12" s="117" t="s">
        <v>11</v>
      </c>
      <c r="I12" s="94" t="s">
        <v>12</v>
      </c>
      <c r="J12" s="110"/>
      <c r="K12" s="25"/>
    </row>
    <row r="13" spans="1:14" ht="14.25">
      <c r="A13" s="99" t="s">
        <v>13</v>
      </c>
      <c r="B13" s="100"/>
      <c r="C13" s="100"/>
      <c r="D13" s="100"/>
      <c r="E13" s="101"/>
      <c r="F13" s="92"/>
      <c r="G13" s="92"/>
      <c r="H13" s="117" t="s">
        <v>14</v>
      </c>
      <c r="I13" s="94" t="s">
        <v>15</v>
      </c>
      <c r="J13" s="110"/>
      <c r="K13" s="25"/>
    </row>
    <row r="14" spans="1:14">
      <c r="A14" s="84"/>
      <c r="B14" s="26"/>
      <c r="C14" s="26"/>
      <c r="D14" s="26"/>
      <c r="E14" s="27"/>
      <c r="F14" s="28"/>
      <c r="G14" s="28"/>
      <c r="H14" s="29"/>
      <c r="I14" s="28"/>
      <c r="J14" s="25"/>
      <c r="K14" s="25"/>
    </row>
    <row r="15" spans="1:14" ht="12.75" thickBot="1">
      <c r="A15" s="84"/>
      <c r="B15" s="26"/>
      <c r="C15" s="26"/>
      <c r="D15" s="26"/>
      <c r="E15" s="27"/>
      <c r="F15" s="28"/>
      <c r="G15" s="28"/>
      <c r="H15" s="29"/>
      <c r="I15" s="28"/>
      <c r="J15" s="25"/>
      <c r="K15" s="25"/>
    </row>
    <row r="16" spans="1:14" ht="89.25">
      <c r="A16" s="119" t="s">
        <v>16</v>
      </c>
      <c r="B16" s="120" t="s">
        <v>17</v>
      </c>
      <c r="C16" s="121" t="s">
        <v>18</v>
      </c>
      <c r="D16" s="120" t="s">
        <v>19</v>
      </c>
      <c r="E16" s="120" t="s">
        <v>20</v>
      </c>
      <c r="F16" s="120" t="s">
        <v>21</v>
      </c>
      <c r="G16" s="120" t="s">
        <v>22</v>
      </c>
      <c r="H16" s="120" t="s">
        <v>259</v>
      </c>
      <c r="I16" s="120" t="s">
        <v>23</v>
      </c>
      <c r="J16" s="122" t="s">
        <v>24</v>
      </c>
      <c r="K16" s="231" t="s">
        <v>25</v>
      </c>
      <c r="L16" s="32"/>
      <c r="M16" s="26"/>
      <c r="N16" s="26"/>
    </row>
    <row r="17" spans="1:14" ht="12.75">
      <c r="A17" s="123">
        <v>1</v>
      </c>
      <c r="B17" s="124">
        <v>2</v>
      </c>
      <c r="C17" s="124">
        <v>3</v>
      </c>
      <c r="D17" s="124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30">
        <v>10</v>
      </c>
      <c r="K17" s="231"/>
      <c r="L17" s="26"/>
      <c r="M17" s="26"/>
      <c r="N17" s="26"/>
    </row>
    <row r="18" spans="1:14">
      <c r="A18" s="30"/>
      <c r="B18" s="31"/>
      <c r="C18" s="31"/>
      <c r="D18" s="31"/>
      <c r="E18" s="32"/>
      <c r="F18" s="32"/>
      <c r="G18" s="32"/>
      <c r="H18" s="32"/>
      <c r="I18" s="159"/>
      <c r="J18" s="248"/>
      <c r="K18" s="231"/>
      <c r="L18" s="26"/>
      <c r="M18" s="26"/>
      <c r="N18" s="26"/>
    </row>
    <row r="19" spans="1:14" ht="24">
      <c r="A19" s="194" t="s">
        <v>205</v>
      </c>
      <c r="B19" s="147" t="s">
        <v>28</v>
      </c>
      <c r="C19" s="147" t="s">
        <v>206</v>
      </c>
      <c r="D19" s="147" t="s">
        <v>207</v>
      </c>
      <c r="E19" s="148" t="s">
        <v>29</v>
      </c>
      <c r="F19" s="149"/>
      <c r="G19" s="149"/>
      <c r="H19" s="33">
        <f>SUM(H20)</f>
        <v>148350</v>
      </c>
      <c r="I19" s="33">
        <f>SUM(I20)</f>
        <v>148350</v>
      </c>
      <c r="J19" s="131">
        <f>SUM(J20)</f>
        <v>148350</v>
      </c>
      <c r="K19" s="232">
        <f>SUM(K20)</f>
        <v>0</v>
      </c>
      <c r="L19" s="217"/>
      <c r="M19" s="217"/>
      <c r="N19" s="217"/>
    </row>
    <row r="20" spans="1:14" s="35" customFormat="1">
      <c r="A20" s="195" t="s">
        <v>30</v>
      </c>
      <c r="B20" s="60" t="s">
        <v>28</v>
      </c>
      <c r="C20" s="60" t="s">
        <v>206</v>
      </c>
      <c r="D20" s="60" t="s">
        <v>207</v>
      </c>
      <c r="E20" s="61" t="s">
        <v>31</v>
      </c>
      <c r="F20" s="62"/>
      <c r="G20" s="62"/>
      <c r="H20" s="151">
        <v>148350</v>
      </c>
      <c r="I20" s="151">
        <v>148350</v>
      </c>
      <c r="J20" s="152">
        <v>148350</v>
      </c>
      <c r="K20" s="233">
        <f>I20-J20</f>
        <v>0</v>
      </c>
      <c r="L20" s="217"/>
      <c r="M20" s="217"/>
      <c r="N20" s="217"/>
    </row>
    <row r="21" spans="1:14" ht="24">
      <c r="A21" s="194" t="s">
        <v>214</v>
      </c>
      <c r="B21" s="149">
        <v>148</v>
      </c>
      <c r="C21" s="149" t="s">
        <v>206</v>
      </c>
      <c r="D21" s="149">
        <v>9990020680</v>
      </c>
      <c r="E21" s="165">
        <v>811</v>
      </c>
      <c r="F21" s="149"/>
      <c r="G21" s="149"/>
      <c r="H21" s="166">
        <v>0</v>
      </c>
      <c r="I21" s="33">
        <v>0</v>
      </c>
      <c r="J21" s="131">
        <v>0</v>
      </c>
      <c r="K21" s="232">
        <f>I21-J21</f>
        <v>0</v>
      </c>
      <c r="L21" s="217"/>
      <c r="M21" s="217"/>
      <c r="N21" s="217"/>
    </row>
    <row r="22" spans="1:14" s="37" customFormat="1" ht="72" outlineLevel="4">
      <c r="A22" s="194" t="s">
        <v>32</v>
      </c>
      <c r="B22" s="147" t="s">
        <v>28</v>
      </c>
      <c r="C22" s="147" t="s">
        <v>33</v>
      </c>
      <c r="D22" s="147" t="s">
        <v>34</v>
      </c>
      <c r="E22" s="148" t="s">
        <v>29</v>
      </c>
      <c r="F22" s="149"/>
      <c r="G22" s="149"/>
      <c r="H22" s="33">
        <f>SUM(H23:H26)</f>
        <v>1400000</v>
      </c>
      <c r="I22" s="33">
        <f>SUM(I23:I26)</f>
        <v>1400000</v>
      </c>
      <c r="J22" s="131">
        <f>SUM(J23:J26)</f>
        <v>1400000</v>
      </c>
      <c r="K22" s="232">
        <f>SUM(K23:K26)</f>
        <v>1.4551915228366852E-11</v>
      </c>
      <c r="L22" s="217"/>
      <c r="M22" s="217"/>
      <c r="N22" s="217"/>
    </row>
    <row r="23" spans="1:14" s="39" customFormat="1" ht="36" outlineLevel="5">
      <c r="A23" s="196" t="s">
        <v>30</v>
      </c>
      <c r="B23" s="60" t="s">
        <v>28</v>
      </c>
      <c r="C23" s="60" t="s">
        <v>33</v>
      </c>
      <c r="D23" s="60" t="s">
        <v>34</v>
      </c>
      <c r="E23" s="61" t="s">
        <v>31</v>
      </c>
      <c r="F23" s="60" t="s">
        <v>243</v>
      </c>
      <c r="G23" s="60" t="s">
        <v>35</v>
      </c>
      <c r="H23" s="151">
        <v>4000</v>
      </c>
      <c r="I23" s="151">
        <v>4000</v>
      </c>
      <c r="J23" s="152">
        <v>4000</v>
      </c>
      <c r="K23" s="233">
        <f>I23-J23</f>
        <v>0</v>
      </c>
      <c r="L23" s="217"/>
      <c r="M23" s="217"/>
      <c r="N23" s="217"/>
    </row>
    <row r="24" spans="1:14" s="39" customFormat="1" ht="36" outlineLevel="5">
      <c r="A24" s="196" t="s">
        <v>30</v>
      </c>
      <c r="B24" s="60" t="s">
        <v>28</v>
      </c>
      <c r="C24" s="60" t="s">
        <v>33</v>
      </c>
      <c r="D24" s="60" t="s">
        <v>34</v>
      </c>
      <c r="E24" s="61" t="s">
        <v>31</v>
      </c>
      <c r="F24" s="60" t="s">
        <v>243</v>
      </c>
      <c r="G24" s="60" t="s">
        <v>36</v>
      </c>
      <c r="H24" s="151">
        <v>76000</v>
      </c>
      <c r="I24" s="151">
        <v>76000</v>
      </c>
      <c r="J24" s="152">
        <v>76000</v>
      </c>
      <c r="K24" s="233">
        <f>I24-J24</f>
        <v>0</v>
      </c>
      <c r="L24" s="217"/>
      <c r="M24" s="217"/>
      <c r="N24" s="217"/>
    </row>
    <row r="25" spans="1:14" s="39" customFormat="1" ht="36" outlineLevel="5">
      <c r="A25" s="197" t="s">
        <v>37</v>
      </c>
      <c r="B25" s="60" t="s">
        <v>28</v>
      </c>
      <c r="C25" s="60" t="s">
        <v>33</v>
      </c>
      <c r="D25" s="60" t="s">
        <v>34</v>
      </c>
      <c r="E25" s="61" t="s">
        <v>38</v>
      </c>
      <c r="F25" s="60" t="s">
        <v>243</v>
      </c>
      <c r="G25" s="60" t="s">
        <v>35</v>
      </c>
      <c r="H25" s="151">
        <v>66000</v>
      </c>
      <c r="I25" s="151">
        <v>66000</v>
      </c>
      <c r="J25" s="152">
        <v>66000.009999999995</v>
      </c>
      <c r="K25" s="233">
        <f>I25-J25</f>
        <v>-9.9999999947613105E-3</v>
      </c>
      <c r="L25" s="217"/>
      <c r="M25" s="217"/>
      <c r="N25" s="217"/>
    </row>
    <row r="26" spans="1:14" s="39" customFormat="1" ht="36" outlineLevel="5">
      <c r="A26" s="197" t="s">
        <v>37</v>
      </c>
      <c r="B26" s="60" t="s">
        <v>28</v>
      </c>
      <c r="C26" s="60" t="s">
        <v>33</v>
      </c>
      <c r="D26" s="60" t="s">
        <v>34</v>
      </c>
      <c r="E26" s="61" t="s">
        <v>38</v>
      </c>
      <c r="F26" s="60" t="s">
        <v>243</v>
      </c>
      <c r="G26" s="60" t="s">
        <v>36</v>
      </c>
      <c r="H26" s="151">
        <v>1254000</v>
      </c>
      <c r="I26" s="151">
        <v>1254000</v>
      </c>
      <c r="J26" s="152">
        <v>1253999.99</v>
      </c>
      <c r="K26" s="233">
        <f>I26-J26</f>
        <v>1.0000000009313226E-2</v>
      </c>
      <c r="L26" s="217"/>
      <c r="M26" s="217"/>
      <c r="N26" s="217"/>
    </row>
    <row r="27" spans="1:14" s="37" customFormat="1" ht="36" outlineLevel="3">
      <c r="A27" s="194" t="s">
        <v>39</v>
      </c>
      <c r="B27" s="147" t="s">
        <v>28</v>
      </c>
      <c r="C27" s="147" t="s">
        <v>27</v>
      </c>
      <c r="D27" s="147" t="s">
        <v>40</v>
      </c>
      <c r="E27" s="148" t="s">
        <v>29</v>
      </c>
      <c r="F27" s="149"/>
      <c r="G27" s="149"/>
      <c r="H27" s="33">
        <f>SUM(H28)</f>
        <v>1292314.96</v>
      </c>
      <c r="I27" s="33">
        <f>SUM(I28)</f>
        <v>1292314.96</v>
      </c>
      <c r="J27" s="131">
        <f>SUM(J28)</f>
        <v>1292314.96</v>
      </c>
      <c r="K27" s="232">
        <f>SUM(K28)</f>
        <v>0</v>
      </c>
      <c r="L27" s="217"/>
      <c r="M27" s="217"/>
      <c r="N27" s="217"/>
    </row>
    <row r="28" spans="1:14" s="35" customFormat="1" outlineLevel="5">
      <c r="A28" s="196" t="s">
        <v>30</v>
      </c>
      <c r="B28" s="60" t="s">
        <v>28</v>
      </c>
      <c r="C28" s="60" t="s">
        <v>27</v>
      </c>
      <c r="D28" s="60" t="s">
        <v>40</v>
      </c>
      <c r="E28" s="61" t="s">
        <v>31</v>
      </c>
      <c r="F28" s="62"/>
      <c r="G28" s="62"/>
      <c r="H28" s="151">
        <v>1292314.96</v>
      </c>
      <c r="I28" s="151">
        <v>1292314.96</v>
      </c>
      <c r="J28" s="152">
        <v>1292314.96</v>
      </c>
      <c r="K28" s="233">
        <f>I28-J28</f>
        <v>0</v>
      </c>
      <c r="L28" s="217"/>
      <c r="M28" s="217"/>
      <c r="N28" s="217"/>
    </row>
    <row r="29" spans="1:14" s="37" customFormat="1" ht="48" outlineLevel="3">
      <c r="A29" s="194" t="s">
        <v>41</v>
      </c>
      <c r="B29" s="147" t="s">
        <v>28</v>
      </c>
      <c r="C29" s="147" t="s">
        <v>27</v>
      </c>
      <c r="D29" s="147" t="s">
        <v>42</v>
      </c>
      <c r="E29" s="148" t="s">
        <v>29</v>
      </c>
      <c r="F29" s="149"/>
      <c r="G29" s="149"/>
      <c r="H29" s="33">
        <f>SUM(H30:H31)</f>
        <v>1056310</v>
      </c>
      <c r="I29" s="33">
        <f>SUM(I30:I31)</f>
        <v>1056310</v>
      </c>
      <c r="J29" s="131">
        <f>SUM(J30:J31)</f>
        <v>1056310</v>
      </c>
      <c r="K29" s="232">
        <f>SUM(K30:K31)</f>
        <v>0</v>
      </c>
      <c r="L29" s="217"/>
      <c r="M29" s="217"/>
      <c r="N29" s="217"/>
    </row>
    <row r="30" spans="1:14" s="35" customFormat="1" outlineLevel="5">
      <c r="A30" s="196" t="s">
        <v>30</v>
      </c>
      <c r="B30" s="60" t="s">
        <v>28</v>
      </c>
      <c r="C30" s="60" t="s">
        <v>27</v>
      </c>
      <c r="D30" s="60" t="s">
        <v>42</v>
      </c>
      <c r="E30" s="61" t="s">
        <v>31</v>
      </c>
      <c r="F30" s="62"/>
      <c r="G30" s="62"/>
      <c r="H30" s="151">
        <v>5260</v>
      </c>
      <c r="I30" s="151">
        <v>5260</v>
      </c>
      <c r="J30" s="152">
        <v>5260</v>
      </c>
      <c r="K30" s="233">
        <f>I30-J30</f>
        <v>0</v>
      </c>
      <c r="L30" s="217"/>
      <c r="M30" s="217"/>
      <c r="N30" s="217"/>
    </row>
    <row r="31" spans="1:14" s="35" customFormat="1" ht="36" outlineLevel="5">
      <c r="A31" s="197" t="s">
        <v>37</v>
      </c>
      <c r="B31" s="60" t="s">
        <v>28</v>
      </c>
      <c r="C31" s="60" t="s">
        <v>27</v>
      </c>
      <c r="D31" s="60" t="s">
        <v>42</v>
      </c>
      <c r="E31" s="61" t="s">
        <v>38</v>
      </c>
      <c r="F31" s="62"/>
      <c r="G31" s="62"/>
      <c r="H31" s="151">
        <v>1051050</v>
      </c>
      <c r="I31" s="151">
        <v>1051050</v>
      </c>
      <c r="J31" s="152">
        <v>1051050</v>
      </c>
      <c r="K31" s="233">
        <f>I31-J31</f>
        <v>0</v>
      </c>
      <c r="L31" s="217"/>
      <c r="M31" s="217"/>
      <c r="N31" s="217"/>
    </row>
    <row r="32" spans="1:14" s="37" customFormat="1" ht="48" outlineLevel="3">
      <c r="A32" s="194" t="s">
        <v>43</v>
      </c>
      <c r="B32" s="147" t="s">
        <v>28</v>
      </c>
      <c r="C32" s="147" t="s">
        <v>27</v>
      </c>
      <c r="D32" s="147" t="s">
        <v>44</v>
      </c>
      <c r="E32" s="148" t="s">
        <v>29</v>
      </c>
      <c r="F32" s="149"/>
      <c r="G32" s="149"/>
      <c r="H32" s="33">
        <f>SUM(H33:H34)</f>
        <v>355770</v>
      </c>
      <c r="I32" s="33">
        <f>SUM(I33:I34)</f>
        <v>355770</v>
      </c>
      <c r="J32" s="131">
        <f>SUM(J33:J34)</f>
        <v>355770</v>
      </c>
      <c r="K32" s="232">
        <f>SUM(K33:K34)</f>
        <v>0</v>
      </c>
      <c r="L32" s="217"/>
      <c r="M32" s="217"/>
      <c r="N32" s="217"/>
    </row>
    <row r="33" spans="1:22" s="39" customFormat="1" outlineLevel="5">
      <c r="A33" s="198" t="s">
        <v>30</v>
      </c>
      <c r="B33" s="168" t="s">
        <v>28</v>
      </c>
      <c r="C33" s="168" t="s">
        <v>27</v>
      </c>
      <c r="D33" s="168" t="s">
        <v>44</v>
      </c>
      <c r="E33" s="169" t="s">
        <v>31</v>
      </c>
      <c r="F33" s="167"/>
      <c r="G33" s="167"/>
      <c r="H33" s="151">
        <v>1770</v>
      </c>
      <c r="I33" s="151">
        <v>1770</v>
      </c>
      <c r="J33" s="152">
        <v>1770</v>
      </c>
      <c r="K33" s="234">
        <f>I33-J33</f>
        <v>0</v>
      </c>
      <c r="L33" s="217"/>
      <c r="M33" s="217"/>
      <c r="N33" s="217"/>
    </row>
    <row r="34" spans="1:22" s="39" customFormat="1" ht="36" outlineLevel="5">
      <c r="A34" s="199" t="s">
        <v>37</v>
      </c>
      <c r="B34" s="168" t="s">
        <v>28</v>
      </c>
      <c r="C34" s="168" t="s">
        <v>27</v>
      </c>
      <c r="D34" s="168" t="s">
        <v>44</v>
      </c>
      <c r="E34" s="169" t="s">
        <v>38</v>
      </c>
      <c r="F34" s="167"/>
      <c r="G34" s="167"/>
      <c r="H34" s="151">
        <v>354000</v>
      </c>
      <c r="I34" s="151">
        <v>354000</v>
      </c>
      <c r="J34" s="152">
        <v>354000</v>
      </c>
      <c r="K34" s="234">
        <f>I34-J34</f>
        <v>0</v>
      </c>
      <c r="L34" s="217"/>
      <c r="M34" s="217"/>
      <c r="N34" s="217"/>
    </row>
    <row r="35" spans="1:22" s="37" customFormat="1" ht="24" outlineLevel="3">
      <c r="A35" s="194" t="s">
        <v>26</v>
      </c>
      <c r="B35" s="147" t="s">
        <v>28</v>
      </c>
      <c r="C35" s="147" t="s">
        <v>27</v>
      </c>
      <c r="D35" s="147" t="s">
        <v>45</v>
      </c>
      <c r="E35" s="148" t="s">
        <v>29</v>
      </c>
      <c r="F35" s="149"/>
      <c r="G35" s="149"/>
      <c r="H35" s="33">
        <f>SUM(H36:H37)</f>
        <v>15735695.039999999</v>
      </c>
      <c r="I35" s="33">
        <f>SUM(I36:I37)</f>
        <v>15735695.039999999</v>
      </c>
      <c r="J35" s="131">
        <f>SUM(J36:J37)</f>
        <v>15734160</v>
      </c>
      <c r="K35" s="232">
        <f>SUM(K36:K37)</f>
        <v>1535.0399999999936</v>
      </c>
      <c r="L35" s="218"/>
      <c r="M35" s="218"/>
      <c r="N35" s="217"/>
    </row>
    <row r="36" spans="1:22" s="39" customFormat="1" outlineLevel="5">
      <c r="A36" s="198" t="s">
        <v>30</v>
      </c>
      <c r="B36" s="170" t="s">
        <v>28</v>
      </c>
      <c r="C36" s="170" t="s">
        <v>27</v>
      </c>
      <c r="D36" s="170" t="s">
        <v>45</v>
      </c>
      <c r="E36" s="169" t="s">
        <v>31</v>
      </c>
      <c r="F36" s="167"/>
      <c r="G36" s="167"/>
      <c r="H36" s="151">
        <v>78287.039999999994</v>
      </c>
      <c r="I36" s="151">
        <v>78287.039999999994</v>
      </c>
      <c r="J36" s="152">
        <v>76752</v>
      </c>
      <c r="K36" s="235">
        <f>I36-J36</f>
        <v>1535.0399999999936</v>
      </c>
      <c r="L36" s="217"/>
      <c r="M36" s="217"/>
      <c r="N36" s="217"/>
    </row>
    <row r="37" spans="1:22" s="39" customFormat="1" ht="36" outlineLevel="5">
      <c r="A37" s="199" t="s">
        <v>37</v>
      </c>
      <c r="B37" s="170" t="s">
        <v>28</v>
      </c>
      <c r="C37" s="170" t="s">
        <v>27</v>
      </c>
      <c r="D37" s="170" t="s">
        <v>45</v>
      </c>
      <c r="E37" s="169" t="s">
        <v>38</v>
      </c>
      <c r="F37" s="167"/>
      <c r="G37" s="167"/>
      <c r="H37" s="151">
        <v>15657408</v>
      </c>
      <c r="I37" s="151">
        <v>15657408</v>
      </c>
      <c r="J37" s="152">
        <v>15657408</v>
      </c>
      <c r="K37" s="234">
        <f>I37-J37</f>
        <v>0</v>
      </c>
      <c r="L37" s="217"/>
      <c r="M37" s="217"/>
      <c r="N37" s="217"/>
    </row>
    <row r="38" spans="1:22" s="37" customFormat="1" ht="36" outlineLevel="3">
      <c r="A38" s="194" t="s">
        <v>46</v>
      </c>
      <c r="B38" s="147" t="s">
        <v>28</v>
      </c>
      <c r="C38" s="147" t="s">
        <v>27</v>
      </c>
      <c r="D38" s="147" t="s">
        <v>47</v>
      </c>
      <c r="E38" s="148" t="s">
        <v>29</v>
      </c>
      <c r="F38" s="149"/>
      <c r="G38" s="149"/>
      <c r="H38" s="33">
        <f>SUM(H39)</f>
        <v>2289000</v>
      </c>
      <c r="I38" s="33">
        <f>SUM(I39)</f>
        <v>2289000</v>
      </c>
      <c r="J38" s="131">
        <f>SUM(J39)</f>
        <v>2289000</v>
      </c>
      <c r="K38" s="232">
        <f>SUM(K39)</f>
        <v>0</v>
      </c>
      <c r="L38" s="217"/>
      <c r="M38" s="217"/>
      <c r="N38" s="217"/>
    </row>
    <row r="39" spans="1:22" s="39" customFormat="1" ht="60" outlineLevel="5">
      <c r="A39" s="198" t="s">
        <v>48</v>
      </c>
      <c r="B39" s="168" t="s">
        <v>28</v>
      </c>
      <c r="C39" s="168" t="s">
        <v>27</v>
      </c>
      <c r="D39" s="168" t="s">
        <v>47</v>
      </c>
      <c r="E39" s="169" t="s">
        <v>49</v>
      </c>
      <c r="F39" s="167"/>
      <c r="G39" s="167"/>
      <c r="H39" s="151">
        <v>2289000</v>
      </c>
      <c r="I39" s="151">
        <v>2289000</v>
      </c>
      <c r="J39" s="152">
        <v>2289000</v>
      </c>
      <c r="K39" s="234">
        <f>I39-J39</f>
        <v>0</v>
      </c>
      <c r="L39" s="217"/>
      <c r="M39" s="217"/>
      <c r="N39" s="217"/>
    </row>
    <row r="40" spans="1:22" s="37" customFormat="1" ht="48" outlineLevel="3">
      <c r="A40" s="194" t="s">
        <v>50</v>
      </c>
      <c r="B40" s="147" t="s">
        <v>28</v>
      </c>
      <c r="C40" s="147" t="s">
        <v>27</v>
      </c>
      <c r="D40" s="147" t="s">
        <v>51</v>
      </c>
      <c r="E40" s="148" t="s">
        <v>29</v>
      </c>
      <c r="F40" s="149"/>
      <c r="G40" s="149"/>
      <c r="H40" s="33">
        <f>SUM(H41)</f>
        <v>4610007.74</v>
      </c>
      <c r="I40" s="33">
        <f>SUM(I41)</f>
        <v>4610007.74</v>
      </c>
      <c r="J40" s="131">
        <f>SUM(J41)</f>
        <v>4610007.74</v>
      </c>
      <c r="K40" s="232">
        <f>SUM(K41)</f>
        <v>0</v>
      </c>
      <c r="L40" s="217"/>
      <c r="M40" s="217"/>
      <c r="N40" s="217"/>
    </row>
    <row r="41" spans="1:22" s="39" customFormat="1" ht="60" outlineLevel="5">
      <c r="A41" s="198" t="s">
        <v>48</v>
      </c>
      <c r="B41" s="168" t="s">
        <v>28</v>
      </c>
      <c r="C41" s="168" t="s">
        <v>27</v>
      </c>
      <c r="D41" s="168" t="s">
        <v>51</v>
      </c>
      <c r="E41" s="169" t="s">
        <v>49</v>
      </c>
      <c r="F41" s="167"/>
      <c r="G41" s="167"/>
      <c r="H41" s="151">
        <v>4610007.74</v>
      </c>
      <c r="I41" s="151">
        <v>4610007.74</v>
      </c>
      <c r="J41" s="152">
        <v>4610007.74</v>
      </c>
      <c r="K41" s="234">
        <f>I41-J41</f>
        <v>0</v>
      </c>
      <c r="L41" s="217"/>
      <c r="M41" s="217"/>
      <c r="N41" s="217"/>
    </row>
    <row r="42" spans="1:22" s="37" customFormat="1" ht="96" outlineLevel="3">
      <c r="A42" s="194" t="s">
        <v>203</v>
      </c>
      <c r="B42" s="147" t="s">
        <v>28</v>
      </c>
      <c r="C42" s="147" t="s">
        <v>27</v>
      </c>
      <c r="D42" s="147" t="s">
        <v>221</v>
      </c>
      <c r="E42" s="148" t="s">
        <v>29</v>
      </c>
      <c r="F42" s="149"/>
      <c r="G42" s="149"/>
      <c r="H42" s="33">
        <f>SUM(H43)</f>
        <v>1209140</v>
      </c>
      <c r="I42" s="33">
        <f>SUM(I43)</f>
        <v>1209140</v>
      </c>
      <c r="J42" s="131">
        <f>SUM(J43)</f>
        <v>1209140</v>
      </c>
      <c r="K42" s="232">
        <f>SUM(K43)</f>
        <v>0</v>
      </c>
      <c r="L42" s="217"/>
      <c r="M42" s="217"/>
      <c r="N42" s="217"/>
    </row>
    <row r="43" spans="1:22" s="39" customFormat="1" ht="60" outlineLevel="5">
      <c r="A43" s="198" t="s">
        <v>48</v>
      </c>
      <c r="B43" s="168" t="s">
        <v>28</v>
      </c>
      <c r="C43" s="168" t="s">
        <v>27</v>
      </c>
      <c r="D43" s="168" t="s">
        <v>221</v>
      </c>
      <c r="E43" s="169" t="s">
        <v>49</v>
      </c>
      <c r="F43" s="167"/>
      <c r="G43" s="167"/>
      <c r="H43" s="151">
        <v>1209140</v>
      </c>
      <c r="I43" s="151">
        <v>1209140</v>
      </c>
      <c r="J43" s="152">
        <v>1209140</v>
      </c>
      <c r="K43" s="234">
        <f>I43-J43</f>
        <v>0</v>
      </c>
      <c r="L43" s="217"/>
      <c r="M43" s="217"/>
      <c r="N43" s="217"/>
    </row>
    <row r="44" spans="1:22" s="37" customFormat="1" ht="84" outlineLevel="3">
      <c r="A44" s="194" t="s">
        <v>204</v>
      </c>
      <c r="B44" s="147" t="s">
        <v>28</v>
      </c>
      <c r="C44" s="147" t="s">
        <v>27</v>
      </c>
      <c r="D44" s="147" t="s">
        <v>222</v>
      </c>
      <c r="E44" s="148" t="s">
        <v>29</v>
      </c>
      <c r="F44" s="149"/>
      <c r="G44" s="149"/>
      <c r="H44" s="33">
        <f>SUM(H45)</f>
        <v>7765080</v>
      </c>
      <c r="I44" s="33">
        <f>SUM(I45)</f>
        <v>7765080</v>
      </c>
      <c r="J44" s="131">
        <f>SUM(J45)</f>
        <v>7765080</v>
      </c>
      <c r="K44" s="232">
        <f>SUM(K45)</f>
        <v>0</v>
      </c>
      <c r="L44" s="217"/>
      <c r="M44" s="217"/>
      <c r="N44" s="217"/>
    </row>
    <row r="45" spans="1:22" s="39" customFormat="1" ht="60" outlineLevel="5">
      <c r="A45" s="200" t="s">
        <v>48</v>
      </c>
      <c r="B45" s="168" t="s">
        <v>28</v>
      </c>
      <c r="C45" s="168" t="s">
        <v>27</v>
      </c>
      <c r="D45" s="168" t="s">
        <v>222</v>
      </c>
      <c r="E45" s="169" t="s">
        <v>49</v>
      </c>
      <c r="F45" s="167"/>
      <c r="G45" s="167"/>
      <c r="H45" s="151">
        <v>7765080</v>
      </c>
      <c r="I45" s="151">
        <v>7765080</v>
      </c>
      <c r="J45" s="152">
        <v>7765080</v>
      </c>
      <c r="K45" s="234">
        <f>I45-J45</f>
        <v>0</v>
      </c>
      <c r="L45" s="217"/>
      <c r="M45" s="217"/>
      <c r="N45" s="217"/>
    </row>
    <row r="46" spans="1:22" s="37" customFormat="1" ht="72" outlineLevel="3">
      <c r="A46" s="201" t="s">
        <v>247</v>
      </c>
      <c r="B46" s="147">
        <v>148</v>
      </c>
      <c r="C46" s="147" t="s">
        <v>27</v>
      </c>
      <c r="D46" s="147" t="s">
        <v>248</v>
      </c>
      <c r="E46" s="148" t="s">
        <v>29</v>
      </c>
      <c r="F46" s="149"/>
      <c r="G46" s="149"/>
      <c r="H46" s="33">
        <f>SUM(H47:H50)</f>
        <v>35867200</v>
      </c>
      <c r="I46" s="33">
        <f>SUM(I47:I50)</f>
        <v>35867200</v>
      </c>
      <c r="J46" s="131">
        <f>SUM(J47:J50)</f>
        <v>35867160</v>
      </c>
      <c r="K46" s="232">
        <f>SUM(K47:K50)</f>
        <v>39.999999999599822</v>
      </c>
      <c r="L46" s="218"/>
      <c r="M46" s="218"/>
      <c r="N46" s="217"/>
    </row>
    <row r="47" spans="1:22" s="37" customFormat="1" ht="36" outlineLevel="3">
      <c r="A47" s="9" t="s">
        <v>48</v>
      </c>
      <c r="B47" s="60">
        <v>148</v>
      </c>
      <c r="C47" s="60" t="s">
        <v>27</v>
      </c>
      <c r="D47" s="60" t="s">
        <v>248</v>
      </c>
      <c r="E47" s="61">
        <v>812</v>
      </c>
      <c r="F47" s="62" t="s">
        <v>251</v>
      </c>
      <c r="G47" s="168" t="s">
        <v>35</v>
      </c>
      <c r="H47" s="151">
        <v>316994</v>
      </c>
      <c r="I47" s="34">
        <v>316994</v>
      </c>
      <c r="J47" s="152">
        <v>316990.34000000003</v>
      </c>
      <c r="K47" s="236">
        <f>I47-J47</f>
        <v>3.6599999999743886</v>
      </c>
      <c r="L47" s="217"/>
      <c r="M47" s="217"/>
      <c r="N47" s="217"/>
    </row>
    <row r="48" spans="1:22" s="40" customFormat="1" ht="36" outlineLevel="5">
      <c r="A48" s="9"/>
      <c r="B48" s="60">
        <v>148</v>
      </c>
      <c r="C48" s="60" t="s">
        <v>27</v>
      </c>
      <c r="D48" s="60" t="s">
        <v>248</v>
      </c>
      <c r="E48" s="61">
        <v>812</v>
      </c>
      <c r="F48" s="62" t="s">
        <v>251</v>
      </c>
      <c r="G48" s="168" t="s">
        <v>36</v>
      </c>
      <c r="H48" s="151">
        <v>31379606</v>
      </c>
      <c r="I48" s="34">
        <v>31379606</v>
      </c>
      <c r="J48" s="152">
        <v>31379569.66</v>
      </c>
      <c r="K48" s="237">
        <f>I48-J48</f>
        <v>36.339999999850988</v>
      </c>
      <c r="L48" s="217"/>
      <c r="M48" s="217"/>
      <c r="N48" s="217"/>
      <c r="O48" s="157"/>
      <c r="P48" s="157"/>
      <c r="Q48" s="157"/>
      <c r="R48" s="157"/>
      <c r="S48" s="157"/>
      <c r="T48" s="157"/>
      <c r="U48" s="157"/>
      <c r="V48" s="157"/>
    </row>
    <row r="49" spans="1:23" s="40" customFormat="1" ht="36" outlineLevel="5">
      <c r="A49" s="8" t="s">
        <v>48</v>
      </c>
      <c r="B49" s="60">
        <v>148</v>
      </c>
      <c r="C49" s="60" t="s">
        <v>27</v>
      </c>
      <c r="D49" s="60" t="s">
        <v>248</v>
      </c>
      <c r="E49" s="61">
        <v>813</v>
      </c>
      <c r="F49" s="62" t="s">
        <v>251</v>
      </c>
      <c r="G49" s="168" t="s">
        <v>35</v>
      </c>
      <c r="H49" s="151">
        <v>41706</v>
      </c>
      <c r="I49" s="34">
        <v>41706</v>
      </c>
      <c r="J49" s="152">
        <v>41709.26</v>
      </c>
      <c r="K49" s="236">
        <f t="shared" ref="K49" si="0">I49-J49</f>
        <v>-3.2600000000020373</v>
      </c>
      <c r="L49" s="217"/>
      <c r="M49" s="217"/>
      <c r="N49" s="217"/>
      <c r="O49" s="143"/>
      <c r="P49" s="144"/>
      <c r="Q49" s="145"/>
      <c r="R49" s="141"/>
      <c r="S49" s="146"/>
      <c r="T49" s="146"/>
      <c r="U49" s="142"/>
      <c r="V49" s="49"/>
      <c r="W49" s="140"/>
    </row>
    <row r="50" spans="1:23" s="40" customFormat="1" ht="36" outlineLevel="5">
      <c r="A50" s="8"/>
      <c r="B50" s="60">
        <v>148</v>
      </c>
      <c r="C50" s="60" t="s">
        <v>27</v>
      </c>
      <c r="D50" s="60" t="s">
        <v>248</v>
      </c>
      <c r="E50" s="61">
        <v>813</v>
      </c>
      <c r="F50" s="62" t="s">
        <v>251</v>
      </c>
      <c r="G50" s="168" t="s">
        <v>36</v>
      </c>
      <c r="H50" s="151">
        <v>4128894</v>
      </c>
      <c r="I50" s="34">
        <v>4128894</v>
      </c>
      <c r="J50" s="152">
        <v>4128890.74</v>
      </c>
      <c r="K50" s="236">
        <f>I50-J50</f>
        <v>3.2599999997764826</v>
      </c>
      <c r="L50" s="217"/>
      <c r="M50" s="217"/>
      <c r="N50" s="217"/>
      <c r="O50" s="143"/>
      <c r="P50" s="144"/>
      <c r="Q50" s="145"/>
      <c r="R50" s="141"/>
      <c r="S50" s="146"/>
      <c r="T50" s="146"/>
      <c r="U50" s="142"/>
      <c r="V50" s="49"/>
      <c r="W50" s="140"/>
    </row>
    <row r="51" spans="1:23" s="37" customFormat="1" ht="36" outlineLevel="3">
      <c r="A51" s="201" t="s">
        <v>54</v>
      </c>
      <c r="B51" s="147" t="s">
        <v>28</v>
      </c>
      <c r="C51" s="147" t="s">
        <v>27</v>
      </c>
      <c r="D51" s="147" t="s">
        <v>55</v>
      </c>
      <c r="E51" s="148" t="s">
        <v>29</v>
      </c>
      <c r="F51" s="149"/>
      <c r="G51" s="149"/>
      <c r="H51" s="33">
        <f>SUM(H52)</f>
        <v>4718250</v>
      </c>
      <c r="I51" s="33">
        <f>SUM(I52)</f>
        <v>4718250</v>
      </c>
      <c r="J51" s="131">
        <f>SUM(J52)</f>
        <v>4718249</v>
      </c>
      <c r="K51" s="232">
        <f>SUM(K52)</f>
        <v>1</v>
      </c>
      <c r="L51" s="218"/>
      <c r="M51" s="218"/>
      <c r="N51" s="217"/>
    </row>
    <row r="52" spans="1:23" s="39" customFormat="1" outlineLevel="5">
      <c r="A52" s="200" t="s">
        <v>30</v>
      </c>
      <c r="B52" s="168" t="s">
        <v>28</v>
      </c>
      <c r="C52" s="168" t="s">
        <v>27</v>
      </c>
      <c r="D52" s="168" t="s">
        <v>55</v>
      </c>
      <c r="E52" s="169" t="s">
        <v>31</v>
      </c>
      <c r="F52" s="167"/>
      <c r="G52" s="167"/>
      <c r="H52" s="151">
        <v>4718250</v>
      </c>
      <c r="I52" s="151">
        <v>4718250</v>
      </c>
      <c r="J52" s="152">
        <v>4718249</v>
      </c>
      <c r="K52" s="235">
        <f>I52-J52</f>
        <v>1</v>
      </c>
      <c r="L52" s="217"/>
      <c r="M52" s="217"/>
      <c r="N52" s="217"/>
    </row>
    <row r="53" spans="1:23" s="37" customFormat="1" outlineLevel="3">
      <c r="A53" s="201" t="s">
        <v>56</v>
      </c>
      <c r="B53" s="147" t="s">
        <v>28</v>
      </c>
      <c r="C53" s="147" t="s">
        <v>27</v>
      </c>
      <c r="D53" s="147" t="s">
        <v>57</v>
      </c>
      <c r="E53" s="148" t="s">
        <v>29</v>
      </c>
      <c r="F53" s="149"/>
      <c r="G53" s="149"/>
      <c r="H53" s="33">
        <f>SUM(H54:H55)</f>
        <v>0</v>
      </c>
      <c r="I53" s="33">
        <f>SUM(I54:I55)</f>
        <v>0</v>
      </c>
      <c r="J53" s="131">
        <f>SUM(J54:J55)</f>
        <v>0</v>
      </c>
      <c r="K53" s="232">
        <f>SUM(K54:K55)</f>
        <v>0</v>
      </c>
      <c r="L53" s="217"/>
      <c r="M53" s="217"/>
      <c r="N53" s="217"/>
    </row>
    <row r="54" spans="1:23" s="39" customFormat="1" outlineLevel="5">
      <c r="A54" s="200" t="s">
        <v>30</v>
      </c>
      <c r="B54" s="168" t="s">
        <v>28</v>
      </c>
      <c r="C54" s="168" t="s">
        <v>27</v>
      </c>
      <c r="D54" s="168" t="s">
        <v>57</v>
      </c>
      <c r="E54" s="169" t="s">
        <v>31</v>
      </c>
      <c r="F54" s="167"/>
      <c r="G54" s="167"/>
      <c r="H54" s="38">
        <v>0</v>
      </c>
      <c r="I54" s="34">
        <v>0</v>
      </c>
      <c r="J54" s="249">
        <v>0</v>
      </c>
      <c r="K54" s="234">
        <f>I54-J54</f>
        <v>0</v>
      </c>
      <c r="L54" s="217"/>
      <c r="M54" s="217"/>
      <c r="N54" s="217"/>
    </row>
    <row r="55" spans="1:23" s="39" customFormat="1" ht="36" outlineLevel="5">
      <c r="A55" s="200" t="s">
        <v>58</v>
      </c>
      <c r="B55" s="168" t="s">
        <v>28</v>
      </c>
      <c r="C55" s="168" t="s">
        <v>27</v>
      </c>
      <c r="D55" s="168" t="s">
        <v>57</v>
      </c>
      <c r="E55" s="169" t="s">
        <v>38</v>
      </c>
      <c r="F55" s="167"/>
      <c r="G55" s="167"/>
      <c r="H55" s="38">
        <v>0</v>
      </c>
      <c r="I55" s="34">
        <v>0</v>
      </c>
      <c r="J55" s="249">
        <v>0</v>
      </c>
      <c r="K55" s="234">
        <f>I55-J55</f>
        <v>0</v>
      </c>
      <c r="L55" s="217"/>
      <c r="M55" s="217"/>
      <c r="N55" s="217"/>
    </row>
    <row r="56" spans="1:23" s="37" customFormat="1" ht="24" outlineLevel="3">
      <c r="A56" s="201" t="s">
        <v>59</v>
      </c>
      <c r="B56" s="147" t="s">
        <v>28</v>
      </c>
      <c r="C56" s="147" t="s">
        <v>27</v>
      </c>
      <c r="D56" s="147" t="s">
        <v>60</v>
      </c>
      <c r="E56" s="148" t="s">
        <v>29</v>
      </c>
      <c r="F56" s="149"/>
      <c r="G56" s="149"/>
      <c r="H56" s="33">
        <f>SUM(H57:H66)</f>
        <v>254272032.74000001</v>
      </c>
      <c r="I56" s="33">
        <f>SUM(I57:I66)</f>
        <v>254272032.74000001</v>
      </c>
      <c r="J56" s="131">
        <f>SUM(J57:J66)</f>
        <v>254251101.03</v>
      </c>
      <c r="K56" s="232">
        <f>SUM(K57:K66)</f>
        <v>20931.709999996237</v>
      </c>
      <c r="L56" s="218"/>
      <c r="M56" s="218"/>
      <c r="N56" s="217"/>
    </row>
    <row r="57" spans="1:23" s="39" customFormat="1" outlineLevel="5">
      <c r="A57" s="200" t="s">
        <v>61</v>
      </c>
      <c r="B57" s="168" t="s">
        <v>28</v>
      </c>
      <c r="C57" s="168" t="s">
        <v>27</v>
      </c>
      <c r="D57" s="168" t="s">
        <v>60</v>
      </c>
      <c r="E57" s="169" t="s">
        <v>62</v>
      </c>
      <c r="F57" s="167"/>
      <c r="G57" s="167"/>
      <c r="H57" s="151">
        <v>175638962</v>
      </c>
      <c r="I57" s="151">
        <v>175638962</v>
      </c>
      <c r="J57" s="152">
        <v>175638962</v>
      </c>
      <c r="K57" s="234">
        <f t="shared" ref="K57:K66" si="1">I57-J57</f>
        <v>0</v>
      </c>
      <c r="L57" s="217"/>
      <c r="M57" s="217"/>
      <c r="N57" s="217"/>
    </row>
    <row r="58" spans="1:23" s="39" customFormat="1" ht="48" outlineLevel="5">
      <c r="A58" s="200" t="s">
        <v>63</v>
      </c>
      <c r="B58" s="168" t="s">
        <v>28</v>
      </c>
      <c r="C58" s="168" t="s">
        <v>27</v>
      </c>
      <c r="D58" s="168" t="s">
        <v>60</v>
      </c>
      <c r="E58" s="169" t="s">
        <v>64</v>
      </c>
      <c r="F58" s="167"/>
      <c r="G58" s="167"/>
      <c r="H58" s="151">
        <v>53042922</v>
      </c>
      <c r="I58" s="151">
        <v>53042922</v>
      </c>
      <c r="J58" s="152">
        <v>53035882.200000003</v>
      </c>
      <c r="K58" s="235">
        <f t="shared" si="1"/>
        <v>7039.7999999970198</v>
      </c>
      <c r="L58" s="217"/>
      <c r="M58" s="217"/>
      <c r="N58" s="217"/>
    </row>
    <row r="59" spans="1:23" s="39" customFormat="1" ht="24" outlineLevel="5">
      <c r="A59" s="200" t="s">
        <v>65</v>
      </c>
      <c r="B59" s="168" t="s">
        <v>28</v>
      </c>
      <c r="C59" s="168" t="s">
        <v>27</v>
      </c>
      <c r="D59" s="168" t="s">
        <v>60</v>
      </c>
      <c r="E59" s="169" t="s">
        <v>66</v>
      </c>
      <c r="F59" s="167"/>
      <c r="G59" s="167"/>
      <c r="H59" s="151">
        <v>6857881</v>
      </c>
      <c r="I59" s="151">
        <v>6857881</v>
      </c>
      <c r="J59" s="152">
        <v>6852935.4400000004</v>
      </c>
      <c r="K59" s="235">
        <f t="shared" si="1"/>
        <v>4945.5599999995902</v>
      </c>
      <c r="L59" s="217"/>
      <c r="M59" s="217"/>
      <c r="N59" s="217"/>
    </row>
    <row r="60" spans="1:23" s="39" customFormat="1" outlineLevel="5">
      <c r="A60" s="200" t="s">
        <v>30</v>
      </c>
      <c r="B60" s="168" t="s">
        <v>28</v>
      </c>
      <c r="C60" s="168" t="s">
        <v>27</v>
      </c>
      <c r="D60" s="168" t="s">
        <v>60</v>
      </c>
      <c r="E60" s="169" t="s">
        <v>31</v>
      </c>
      <c r="F60" s="167"/>
      <c r="G60" s="167"/>
      <c r="H60" s="151">
        <v>9415065</v>
      </c>
      <c r="I60" s="151">
        <v>9415065</v>
      </c>
      <c r="J60" s="152">
        <v>9412954</v>
      </c>
      <c r="K60" s="235">
        <f t="shared" si="1"/>
        <v>2111</v>
      </c>
      <c r="L60" s="217"/>
      <c r="M60" s="217"/>
      <c r="N60" s="217"/>
    </row>
    <row r="61" spans="1:23" s="39" customFormat="1" outlineLevel="5">
      <c r="A61" s="200" t="s">
        <v>201</v>
      </c>
      <c r="B61" s="168" t="s">
        <v>28</v>
      </c>
      <c r="C61" s="168" t="s">
        <v>27</v>
      </c>
      <c r="D61" s="168" t="s">
        <v>60</v>
      </c>
      <c r="E61" s="169">
        <v>247</v>
      </c>
      <c r="F61" s="167"/>
      <c r="G61" s="167"/>
      <c r="H61" s="151">
        <v>4800433</v>
      </c>
      <c r="I61" s="151">
        <v>4800433</v>
      </c>
      <c r="J61" s="152">
        <v>4793661.6500000004</v>
      </c>
      <c r="K61" s="235">
        <f t="shared" si="1"/>
        <v>6771.3499999996275</v>
      </c>
      <c r="L61" s="217"/>
      <c r="M61" s="217"/>
      <c r="N61" s="217"/>
    </row>
    <row r="62" spans="1:23" s="39" customFormat="1" ht="60" outlineLevel="5">
      <c r="A62" s="200" t="s">
        <v>67</v>
      </c>
      <c r="B62" s="168" t="s">
        <v>28</v>
      </c>
      <c r="C62" s="168" t="s">
        <v>27</v>
      </c>
      <c r="D62" s="168" t="s">
        <v>60</v>
      </c>
      <c r="E62" s="169" t="s">
        <v>68</v>
      </c>
      <c r="F62" s="167"/>
      <c r="G62" s="167"/>
      <c r="H62" s="151">
        <v>3914874</v>
      </c>
      <c r="I62" s="151">
        <v>3914874</v>
      </c>
      <c r="J62" s="152">
        <v>3914874</v>
      </c>
      <c r="K62" s="234">
        <f t="shared" si="1"/>
        <v>0</v>
      </c>
      <c r="L62" s="217"/>
      <c r="M62" s="217"/>
      <c r="N62" s="217"/>
    </row>
    <row r="63" spans="1:23" s="39" customFormat="1" ht="36" outlineLevel="5">
      <c r="A63" s="200" t="s">
        <v>161</v>
      </c>
      <c r="B63" s="168" t="s">
        <v>28</v>
      </c>
      <c r="C63" s="168" t="s">
        <v>27</v>
      </c>
      <c r="D63" s="168" t="s">
        <v>60</v>
      </c>
      <c r="E63" s="169" t="s">
        <v>215</v>
      </c>
      <c r="F63" s="167"/>
      <c r="G63" s="167"/>
      <c r="H63" s="151">
        <v>1000</v>
      </c>
      <c r="I63" s="151">
        <v>1000</v>
      </c>
      <c r="J63" s="152">
        <v>1000</v>
      </c>
      <c r="K63" s="234">
        <f t="shared" si="1"/>
        <v>0</v>
      </c>
      <c r="L63" s="217"/>
      <c r="M63" s="217"/>
      <c r="N63" s="217"/>
    </row>
    <row r="64" spans="1:23" s="39" customFormat="1" ht="24" outlineLevel="5">
      <c r="A64" s="200" t="s">
        <v>69</v>
      </c>
      <c r="B64" s="168" t="s">
        <v>28</v>
      </c>
      <c r="C64" s="168" t="s">
        <v>27</v>
      </c>
      <c r="D64" s="168" t="s">
        <v>60</v>
      </c>
      <c r="E64" s="169" t="s">
        <v>70</v>
      </c>
      <c r="F64" s="167"/>
      <c r="G64" s="167"/>
      <c r="H64" s="151">
        <v>512701.74</v>
      </c>
      <c r="I64" s="151">
        <v>512701.74</v>
      </c>
      <c r="J64" s="152">
        <v>512701.74</v>
      </c>
      <c r="K64" s="234">
        <f t="shared" si="1"/>
        <v>0</v>
      </c>
      <c r="L64" s="217"/>
      <c r="M64" s="217"/>
      <c r="N64" s="217"/>
    </row>
    <row r="65" spans="1:14" s="39" customFormat="1" outlineLevel="5">
      <c r="A65" s="200" t="s">
        <v>71</v>
      </c>
      <c r="B65" s="168" t="s">
        <v>28</v>
      </c>
      <c r="C65" s="168" t="s">
        <v>27</v>
      </c>
      <c r="D65" s="168" t="s">
        <v>60</v>
      </c>
      <c r="E65" s="169" t="s">
        <v>72</v>
      </c>
      <c r="F65" s="167"/>
      <c r="G65" s="167"/>
      <c r="H65" s="151">
        <v>87194</v>
      </c>
      <c r="I65" s="151">
        <v>87194</v>
      </c>
      <c r="J65" s="152">
        <v>87130</v>
      </c>
      <c r="K65" s="235">
        <f t="shared" si="1"/>
        <v>64</v>
      </c>
      <c r="L65" s="217"/>
      <c r="M65" s="217"/>
      <c r="N65" s="217"/>
    </row>
    <row r="66" spans="1:14" s="39" customFormat="1" outlineLevel="5">
      <c r="A66" s="200" t="s">
        <v>73</v>
      </c>
      <c r="B66" s="168" t="s">
        <v>28</v>
      </c>
      <c r="C66" s="168" t="s">
        <v>27</v>
      </c>
      <c r="D66" s="168" t="s">
        <v>60</v>
      </c>
      <c r="E66" s="169">
        <v>853</v>
      </c>
      <c r="F66" s="167"/>
      <c r="G66" s="167"/>
      <c r="H66" s="151">
        <v>1000</v>
      </c>
      <c r="I66" s="151">
        <v>1000</v>
      </c>
      <c r="J66" s="152">
        <v>1000</v>
      </c>
      <c r="K66" s="234">
        <f t="shared" si="1"/>
        <v>0</v>
      </c>
      <c r="L66" s="217"/>
      <c r="M66" s="217"/>
      <c r="N66" s="217"/>
    </row>
    <row r="67" spans="1:14" s="37" customFormat="1" outlineLevel="3">
      <c r="A67" s="201" t="s">
        <v>232</v>
      </c>
      <c r="B67" s="147" t="s">
        <v>28</v>
      </c>
      <c r="C67" s="147" t="s">
        <v>27</v>
      </c>
      <c r="D67" s="149" t="s">
        <v>233</v>
      </c>
      <c r="E67" s="148" t="s">
        <v>29</v>
      </c>
      <c r="F67" s="149"/>
      <c r="G67" s="149"/>
      <c r="H67" s="33">
        <f>SUM(H68:H73)</f>
        <v>25000000</v>
      </c>
      <c r="I67" s="33">
        <f>SUM(I68:I73)</f>
        <v>25000000</v>
      </c>
      <c r="J67" s="131">
        <f>SUM(J68:J73)</f>
        <v>24608829.439999998</v>
      </c>
      <c r="K67" s="232">
        <f>SUM(K68:K73)</f>
        <v>391170.56000000041</v>
      </c>
      <c r="L67" s="218"/>
      <c r="M67" s="218"/>
      <c r="N67" s="217"/>
    </row>
    <row r="68" spans="1:14" s="39" customFormat="1" ht="36" outlineLevel="5">
      <c r="A68" s="200" t="s">
        <v>30</v>
      </c>
      <c r="B68" s="168" t="s">
        <v>28</v>
      </c>
      <c r="C68" s="168" t="s">
        <v>27</v>
      </c>
      <c r="D68" s="168" t="s">
        <v>233</v>
      </c>
      <c r="E68" s="169" t="s">
        <v>31</v>
      </c>
      <c r="F68" s="168" t="s">
        <v>245</v>
      </c>
      <c r="G68" s="168" t="s">
        <v>36</v>
      </c>
      <c r="H68" s="151">
        <v>5780107</v>
      </c>
      <c r="I68" s="151">
        <v>5780107</v>
      </c>
      <c r="J68" s="152">
        <v>5665506.04</v>
      </c>
      <c r="K68" s="235">
        <f t="shared" ref="K68:K73" si="2">I68-J68</f>
        <v>114600.95999999996</v>
      </c>
      <c r="L68" s="217"/>
      <c r="M68" s="217"/>
      <c r="N68" s="217"/>
    </row>
    <row r="69" spans="1:14" s="39" customFormat="1" ht="36" outlineLevel="5">
      <c r="A69" s="200" t="s">
        <v>30</v>
      </c>
      <c r="B69" s="168" t="s">
        <v>28</v>
      </c>
      <c r="C69" s="168" t="s">
        <v>27</v>
      </c>
      <c r="D69" s="168" t="s">
        <v>233</v>
      </c>
      <c r="E69" s="169" t="s">
        <v>31</v>
      </c>
      <c r="F69" s="168" t="s">
        <v>245</v>
      </c>
      <c r="G69" s="168" t="s">
        <v>35</v>
      </c>
      <c r="H69" s="151">
        <v>58385</v>
      </c>
      <c r="I69" s="151">
        <v>58385</v>
      </c>
      <c r="J69" s="152">
        <v>57227.34</v>
      </c>
      <c r="K69" s="234">
        <f t="shared" si="2"/>
        <v>1157.6600000000035</v>
      </c>
      <c r="L69" s="217"/>
      <c r="M69" s="217"/>
      <c r="N69" s="217"/>
    </row>
    <row r="70" spans="1:14" s="39" customFormat="1" ht="36" outlineLevel="5">
      <c r="A70" s="200" t="s">
        <v>65</v>
      </c>
      <c r="B70" s="168" t="s">
        <v>28</v>
      </c>
      <c r="C70" s="168" t="s">
        <v>27</v>
      </c>
      <c r="D70" s="168" t="s">
        <v>233</v>
      </c>
      <c r="E70" s="169">
        <v>242</v>
      </c>
      <c r="F70" s="168" t="s">
        <v>245</v>
      </c>
      <c r="G70" s="168" t="s">
        <v>36</v>
      </c>
      <c r="H70" s="151">
        <v>8913553</v>
      </c>
      <c r="I70" s="151">
        <v>8913553</v>
      </c>
      <c r="J70" s="152">
        <v>8752012.6899999995</v>
      </c>
      <c r="K70" s="235">
        <f t="shared" si="2"/>
        <v>161540.31000000052</v>
      </c>
      <c r="L70" s="217"/>
      <c r="M70" s="217"/>
      <c r="N70" s="217"/>
    </row>
    <row r="71" spans="1:14" s="39" customFormat="1" ht="36" outlineLevel="5">
      <c r="A71" s="200" t="s">
        <v>65</v>
      </c>
      <c r="B71" s="168" t="s">
        <v>28</v>
      </c>
      <c r="C71" s="168" t="s">
        <v>27</v>
      </c>
      <c r="D71" s="168" t="s">
        <v>233</v>
      </c>
      <c r="E71" s="169">
        <v>242</v>
      </c>
      <c r="F71" s="168" t="s">
        <v>245</v>
      </c>
      <c r="G71" s="168" t="s">
        <v>35</v>
      </c>
      <c r="H71" s="151">
        <v>90036</v>
      </c>
      <c r="I71" s="151">
        <v>90036</v>
      </c>
      <c r="J71" s="152">
        <v>88404.17</v>
      </c>
      <c r="K71" s="234">
        <f t="shared" si="2"/>
        <v>1631.8300000000017</v>
      </c>
      <c r="L71" s="217"/>
      <c r="M71" s="217"/>
      <c r="N71" s="217"/>
    </row>
    <row r="72" spans="1:14" s="39" customFormat="1" ht="36" outlineLevel="5">
      <c r="A72" s="200" t="s">
        <v>195</v>
      </c>
      <c r="B72" s="168" t="s">
        <v>28</v>
      </c>
      <c r="C72" s="168" t="s">
        <v>27</v>
      </c>
      <c r="D72" s="168" t="s">
        <v>233</v>
      </c>
      <c r="E72" s="169">
        <v>243</v>
      </c>
      <c r="F72" s="168" t="s">
        <v>245</v>
      </c>
      <c r="G72" s="168" t="s">
        <v>36</v>
      </c>
      <c r="H72" s="151">
        <v>10056340</v>
      </c>
      <c r="I72" s="151">
        <v>10056340</v>
      </c>
      <c r="J72" s="152">
        <v>9945222.4100000001</v>
      </c>
      <c r="K72" s="235">
        <f t="shared" si="2"/>
        <v>111117.58999999985</v>
      </c>
      <c r="L72" s="217"/>
      <c r="M72" s="217"/>
      <c r="N72" s="217"/>
    </row>
    <row r="73" spans="1:14" s="39" customFormat="1" ht="36" outlineLevel="5">
      <c r="A73" s="200" t="s">
        <v>195</v>
      </c>
      <c r="B73" s="168" t="s">
        <v>28</v>
      </c>
      <c r="C73" s="168" t="s">
        <v>27</v>
      </c>
      <c r="D73" s="168" t="s">
        <v>233</v>
      </c>
      <c r="E73" s="169">
        <v>243</v>
      </c>
      <c r="F73" s="168" t="s">
        <v>245</v>
      </c>
      <c r="G73" s="168" t="s">
        <v>35</v>
      </c>
      <c r="H73" s="151">
        <v>101579</v>
      </c>
      <c r="I73" s="151">
        <v>101579</v>
      </c>
      <c r="J73" s="152">
        <v>100456.79</v>
      </c>
      <c r="K73" s="234">
        <f t="shared" si="2"/>
        <v>1122.2100000000064</v>
      </c>
      <c r="L73" s="217"/>
      <c r="M73" s="217"/>
      <c r="N73" s="217"/>
    </row>
    <row r="74" spans="1:14" s="37" customFormat="1" ht="48" outlineLevel="3">
      <c r="A74" s="201" t="s">
        <v>75</v>
      </c>
      <c r="B74" s="147" t="s">
        <v>28</v>
      </c>
      <c r="C74" s="147" t="s">
        <v>27</v>
      </c>
      <c r="D74" s="147" t="s">
        <v>76</v>
      </c>
      <c r="E74" s="148" t="s">
        <v>29</v>
      </c>
      <c r="F74" s="149"/>
      <c r="G74" s="149"/>
      <c r="H74" s="33">
        <f>SUM(H75)</f>
        <v>0</v>
      </c>
      <c r="I74" s="33">
        <f>SUM(I75)</f>
        <v>0</v>
      </c>
      <c r="J74" s="131">
        <f>SUM(J75)</f>
        <v>0</v>
      </c>
      <c r="K74" s="232">
        <f>SUM(K75)</f>
        <v>0</v>
      </c>
      <c r="L74" s="217"/>
      <c r="M74" s="217"/>
      <c r="N74" s="217"/>
    </row>
    <row r="75" spans="1:14" s="39" customFormat="1" ht="60" outlineLevel="5">
      <c r="A75" s="200" t="s">
        <v>48</v>
      </c>
      <c r="B75" s="168" t="s">
        <v>28</v>
      </c>
      <c r="C75" s="168" t="s">
        <v>27</v>
      </c>
      <c r="D75" s="168" t="s">
        <v>76</v>
      </c>
      <c r="E75" s="169" t="s">
        <v>49</v>
      </c>
      <c r="F75" s="167"/>
      <c r="G75" s="167"/>
      <c r="H75" s="38">
        <v>0</v>
      </c>
      <c r="I75" s="34">
        <v>0</v>
      </c>
      <c r="J75" s="135">
        <v>0</v>
      </c>
      <c r="K75" s="234">
        <f>I75-J75</f>
        <v>0</v>
      </c>
      <c r="L75" s="217"/>
      <c r="M75" s="217"/>
      <c r="N75" s="217"/>
    </row>
    <row r="76" spans="1:14" s="41" customFormat="1" ht="48" outlineLevel="5">
      <c r="A76" s="201" t="s">
        <v>199</v>
      </c>
      <c r="B76" s="147" t="s">
        <v>28</v>
      </c>
      <c r="C76" s="147" t="s">
        <v>27</v>
      </c>
      <c r="D76" s="147" t="s">
        <v>253</v>
      </c>
      <c r="E76" s="148" t="s">
        <v>29</v>
      </c>
      <c r="F76" s="149"/>
      <c r="G76" s="149"/>
      <c r="H76" s="33">
        <f>SUM(H77)</f>
        <v>750000</v>
      </c>
      <c r="I76" s="33">
        <f>SUM(I77)</f>
        <v>750000</v>
      </c>
      <c r="J76" s="131">
        <f>SUM(J77)</f>
        <v>749000</v>
      </c>
      <c r="K76" s="232">
        <f>SUM(K77)</f>
        <v>1000</v>
      </c>
      <c r="L76" s="218"/>
      <c r="M76" s="218"/>
      <c r="N76" s="217"/>
    </row>
    <row r="77" spans="1:14" s="41" customFormat="1" ht="60" outlineLevel="5">
      <c r="A77" s="200" t="s">
        <v>48</v>
      </c>
      <c r="B77" s="168" t="s">
        <v>28</v>
      </c>
      <c r="C77" s="168" t="s">
        <v>27</v>
      </c>
      <c r="D77" s="168" t="s">
        <v>253</v>
      </c>
      <c r="E77" s="169">
        <v>244</v>
      </c>
      <c r="F77" s="171"/>
      <c r="G77" s="171"/>
      <c r="H77" s="153">
        <v>750000</v>
      </c>
      <c r="I77" s="153">
        <v>750000</v>
      </c>
      <c r="J77" s="250">
        <v>749000</v>
      </c>
      <c r="K77" s="235">
        <f>I77-J77</f>
        <v>1000</v>
      </c>
      <c r="L77" s="217"/>
      <c r="M77" s="217"/>
      <c r="N77" s="217"/>
    </row>
    <row r="78" spans="1:14" s="39" customFormat="1" ht="60" outlineLevel="5">
      <c r="A78" s="201" t="s">
        <v>249</v>
      </c>
      <c r="B78" s="147">
        <v>148</v>
      </c>
      <c r="C78" s="147" t="s">
        <v>27</v>
      </c>
      <c r="D78" s="147" t="s">
        <v>250</v>
      </c>
      <c r="E78" s="148" t="s">
        <v>29</v>
      </c>
      <c r="F78" s="149"/>
      <c r="G78" s="149"/>
      <c r="H78" s="33">
        <f>SUM(H79:H82)</f>
        <v>143632630</v>
      </c>
      <c r="I78" s="33">
        <f>SUM(I79:I82)</f>
        <v>143632630</v>
      </c>
      <c r="J78" s="131">
        <f>SUM(J79:J82)</f>
        <v>143632630</v>
      </c>
      <c r="K78" s="232">
        <f>K79+K80+K81+K82</f>
        <v>-5.8207660913467407E-11</v>
      </c>
      <c r="L78" s="217"/>
      <c r="M78" s="217"/>
      <c r="N78" s="217"/>
    </row>
    <row r="79" spans="1:14" s="35" customFormat="1" ht="36" outlineLevel="5">
      <c r="A79" s="7" t="s">
        <v>48</v>
      </c>
      <c r="B79" s="60" t="s">
        <v>28</v>
      </c>
      <c r="C79" s="60" t="s">
        <v>27</v>
      </c>
      <c r="D79" s="60" t="s">
        <v>250</v>
      </c>
      <c r="E79" s="61">
        <v>812</v>
      </c>
      <c r="F79" s="62" t="s">
        <v>252</v>
      </c>
      <c r="G79" s="168" t="s">
        <v>35</v>
      </c>
      <c r="H79" s="151">
        <v>933233.51</v>
      </c>
      <c r="I79" s="34">
        <v>933233.51</v>
      </c>
      <c r="J79" s="152">
        <v>933231.79</v>
      </c>
      <c r="K79" s="233">
        <f>I79-J79</f>
        <v>1.7199999999720603</v>
      </c>
      <c r="L79" s="217"/>
      <c r="M79" s="217"/>
      <c r="N79" s="217"/>
    </row>
    <row r="80" spans="1:14" s="40" customFormat="1" ht="36" outlineLevel="5">
      <c r="A80" s="7"/>
      <c r="B80" s="60" t="s">
        <v>28</v>
      </c>
      <c r="C80" s="60" t="s">
        <v>27</v>
      </c>
      <c r="D80" s="60" t="s">
        <v>250</v>
      </c>
      <c r="E80" s="61">
        <v>812</v>
      </c>
      <c r="F80" s="62" t="s">
        <v>252</v>
      </c>
      <c r="G80" s="168" t="s">
        <v>36</v>
      </c>
      <c r="H80" s="151">
        <v>92389705.189999998</v>
      </c>
      <c r="I80" s="34">
        <v>92389705.189999998</v>
      </c>
      <c r="J80" s="152">
        <v>92389706.909999996</v>
      </c>
      <c r="K80" s="233">
        <f>I80-J80</f>
        <v>-1.7199999988079071</v>
      </c>
      <c r="L80" s="217"/>
      <c r="M80" s="217"/>
      <c r="N80" s="217"/>
    </row>
    <row r="81" spans="1:14" s="40" customFormat="1" ht="36" outlineLevel="5">
      <c r="A81" s="7" t="s">
        <v>131</v>
      </c>
      <c r="B81" s="60" t="s">
        <v>28</v>
      </c>
      <c r="C81" s="60" t="s">
        <v>27</v>
      </c>
      <c r="D81" s="60" t="s">
        <v>250</v>
      </c>
      <c r="E81" s="61">
        <v>813</v>
      </c>
      <c r="F81" s="62" t="s">
        <v>252</v>
      </c>
      <c r="G81" s="60" t="s">
        <v>35</v>
      </c>
      <c r="H81" s="151">
        <v>503096.49</v>
      </c>
      <c r="I81" s="34">
        <v>503096.49</v>
      </c>
      <c r="J81" s="152">
        <v>503098.21</v>
      </c>
      <c r="K81" s="233">
        <f>I81-J81</f>
        <v>-1.720000000030268</v>
      </c>
      <c r="L81" s="217"/>
      <c r="M81" s="217"/>
      <c r="N81" s="217"/>
    </row>
    <row r="82" spans="1:14" s="40" customFormat="1" ht="36" outlineLevel="5">
      <c r="A82" s="7"/>
      <c r="B82" s="60" t="s">
        <v>28</v>
      </c>
      <c r="C82" s="60" t="s">
        <v>27</v>
      </c>
      <c r="D82" s="60" t="s">
        <v>250</v>
      </c>
      <c r="E82" s="61">
        <v>813</v>
      </c>
      <c r="F82" s="62" t="s">
        <v>252</v>
      </c>
      <c r="G82" s="60" t="s">
        <v>36</v>
      </c>
      <c r="H82" s="151">
        <v>49806594.810000002</v>
      </c>
      <c r="I82" s="34">
        <v>49806594.810000002</v>
      </c>
      <c r="J82" s="152">
        <v>49806593.090000004</v>
      </c>
      <c r="K82" s="233">
        <f>I82-J82</f>
        <v>1.7199999988079071</v>
      </c>
      <c r="L82" s="217"/>
      <c r="M82" s="217"/>
      <c r="N82" s="217"/>
    </row>
    <row r="83" spans="1:14" s="37" customFormat="1" ht="72" outlineLevel="3">
      <c r="A83" s="201" t="s">
        <v>77</v>
      </c>
      <c r="B83" s="147" t="s">
        <v>28</v>
      </c>
      <c r="C83" s="147" t="s">
        <v>78</v>
      </c>
      <c r="D83" s="147" t="s">
        <v>79</v>
      </c>
      <c r="E83" s="148" t="s">
        <v>29</v>
      </c>
      <c r="F83" s="149"/>
      <c r="G83" s="149"/>
      <c r="H83" s="33">
        <f>SUM(H84:H85)</f>
        <v>177035648.81999999</v>
      </c>
      <c r="I83" s="33">
        <f>SUM(I84:I85)</f>
        <v>177035648.81999999</v>
      </c>
      <c r="J83" s="131">
        <f>SUM(J84:J85)</f>
        <v>177035648.81999999</v>
      </c>
      <c r="K83" s="232">
        <f>SUM(K84:K85)</f>
        <v>0</v>
      </c>
      <c r="L83" s="217"/>
      <c r="M83" s="217"/>
      <c r="N83" s="217"/>
    </row>
    <row r="84" spans="1:14" s="39" customFormat="1" outlineLevel="5">
      <c r="A84" s="200" t="s">
        <v>30</v>
      </c>
      <c r="B84" s="168" t="s">
        <v>28</v>
      </c>
      <c r="C84" s="168" t="s">
        <v>78</v>
      </c>
      <c r="D84" s="168" t="s">
        <v>79</v>
      </c>
      <c r="E84" s="169" t="s">
        <v>31</v>
      </c>
      <c r="F84" s="167"/>
      <c r="G84" s="167"/>
      <c r="H84" s="151">
        <v>1081321.56</v>
      </c>
      <c r="I84" s="151">
        <v>1081321.56</v>
      </c>
      <c r="J84" s="152">
        <v>1081321.56</v>
      </c>
      <c r="K84" s="234">
        <f>I84-J84</f>
        <v>0</v>
      </c>
      <c r="L84" s="217"/>
      <c r="M84" s="217"/>
      <c r="N84" s="217"/>
    </row>
    <row r="85" spans="1:14" s="39" customFormat="1" ht="36" outlineLevel="5">
      <c r="A85" s="202" t="s">
        <v>37</v>
      </c>
      <c r="B85" s="168" t="s">
        <v>28</v>
      </c>
      <c r="C85" s="168" t="s">
        <v>78</v>
      </c>
      <c r="D85" s="168" t="s">
        <v>79</v>
      </c>
      <c r="E85" s="169" t="s">
        <v>80</v>
      </c>
      <c r="F85" s="167"/>
      <c r="G85" s="167"/>
      <c r="H85" s="151">
        <v>175954327.25999999</v>
      </c>
      <c r="I85" s="151">
        <v>175954327.25999999</v>
      </c>
      <c r="J85" s="152">
        <v>175954327.25999999</v>
      </c>
      <c r="K85" s="234">
        <f>I85-J85</f>
        <v>0</v>
      </c>
      <c r="L85" s="217"/>
      <c r="M85" s="217"/>
      <c r="N85" s="217"/>
    </row>
    <row r="86" spans="1:14" s="37" customFormat="1" ht="60" outlineLevel="3">
      <c r="A86" s="201" t="s">
        <v>81</v>
      </c>
      <c r="B86" s="147" t="s">
        <v>28</v>
      </c>
      <c r="C86" s="147" t="s">
        <v>78</v>
      </c>
      <c r="D86" s="147" t="s">
        <v>82</v>
      </c>
      <c r="E86" s="148" t="s">
        <v>29</v>
      </c>
      <c r="F86" s="149"/>
      <c r="G86" s="149"/>
      <c r="H86" s="166">
        <f>SUM(H87:H87)</f>
        <v>27194799</v>
      </c>
      <c r="I86" s="33">
        <f>SUM(I87:I87)</f>
        <v>27194799</v>
      </c>
      <c r="J86" s="131">
        <f>SUM(J87:J87)</f>
        <v>27194799</v>
      </c>
      <c r="K86" s="232">
        <f>SUM(K87:K87)</f>
        <v>0</v>
      </c>
      <c r="L86" s="217"/>
      <c r="M86" s="217"/>
      <c r="N86" s="217"/>
    </row>
    <row r="87" spans="1:14" s="39" customFormat="1" ht="36" outlineLevel="5">
      <c r="A87" s="200" t="s">
        <v>83</v>
      </c>
      <c r="B87" s="168" t="s">
        <v>28</v>
      </c>
      <c r="C87" s="168" t="s">
        <v>78</v>
      </c>
      <c r="D87" s="168" t="s">
        <v>82</v>
      </c>
      <c r="E87" s="169" t="s">
        <v>84</v>
      </c>
      <c r="F87" s="168" t="s">
        <v>229</v>
      </c>
      <c r="G87" s="168" t="s">
        <v>36</v>
      </c>
      <c r="H87" s="151">
        <v>27194799</v>
      </c>
      <c r="I87" s="151">
        <v>27194799</v>
      </c>
      <c r="J87" s="152">
        <v>27194799</v>
      </c>
      <c r="K87" s="234">
        <f>I87-J87</f>
        <v>0</v>
      </c>
      <c r="L87" s="217"/>
      <c r="M87" s="217"/>
      <c r="N87" s="217"/>
    </row>
    <row r="88" spans="1:14" s="37" customFormat="1" ht="24" outlineLevel="3">
      <c r="A88" s="201" t="s">
        <v>59</v>
      </c>
      <c r="B88" s="147" t="s">
        <v>28</v>
      </c>
      <c r="C88" s="147" t="s">
        <v>86</v>
      </c>
      <c r="D88" s="147" t="s">
        <v>87</v>
      </c>
      <c r="E88" s="148" t="s">
        <v>29</v>
      </c>
      <c r="F88" s="149"/>
      <c r="G88" s="149"/>
      <c r="H88" s="33">
        <f>SUM(H89:H99)</f>
        <v>3702708114.5900002</v>
      </c>
      <c r="I88" s="33">
        <f>SUM(I89:I99)</f>
        <v>3702708114.5900002</v>
      </c>
      <c r="J88" s="131">
        <f>SUM(J89:J99)</f>
        <v>3702273227.0900002</v>
      </c>
      <c r="K88" s="232">
        <f>SUM(K89:K99)</f>
        <v>434887.5</v>
      </c>
      <c r="L88" s="218">
        <f>H88-J88</f>
        <v>434887.5</v>
      </c>
      <c r="M88" s="218"/>
      <c r="N88" s="217"/>
    </row>
    <row r="89" spans="1:14" s="39" customFormat="1" outlineLevel="5">
      <c r="A89" s="200" t="s">
        <v>61</v>
      </c>
      <c r="B89" s="168" t="s">
        <v>28</v>
      </c>
      <c r="C89" s="168" t="s">
        <v>86</v>
      </c>
      <c r="D89" s="168" t="s">
        <v>87</v>
      </c>
      <c r="E89" s="169" t="s">
        <v>62</v>
      </c>
      <c r="F89" s="167"/>
      <c r="G89" s="167"/>
      <c r="H89" s="151">
        <v>131829996</v>
      </c>
      <c r="I89" s="151">
        <v>131829996</v>
      </c>
      <c r="J89" s="152">
        <v>131829996</v>
      </c>
      <c r="K89" s="234">
        <f t="shared" ref="K89:K118" si="3">I89-J89</f>
        <v>0</v>
      </c>
      <c r="L89" s="217"/>
      <c r="M89" s="217"/>
      <c r="N89" s="217"/>
    </row>
    <row r="90" spans="1:14" s="39" customFormat="1" ht="24" outlineLevel="5">
      <c r="A90" s="200" t="s">
        <v>88</v>
      </c>
      <c r="B90" s="168" t="s">
        <v>28</v>
      </c>
      <c r="C90" s="168" t="s">
        <v>86</v>
      </c>
      <c r="D90" s="168" t="s">
        <v>87</v>
      </c>
      <c r="E90" s="169">
        <v>112</v>
      </c>
      <c r="F90" s="167"/>
      <c r="G90" s="167"/>
      <c r="H90" s="151">
        <v>0</v>
      </c>
      <c r="I90" s="151">
        <v>0</v>
      </c>
      <c r="J90" s="152">
        <v>0</v>
      </c>
      <c r="K90" s="234">
        <f t="shared" si="3"/>
        <v>0</v>
      </c>
      <c r="L90" s="217"/>
      <c r="M90" s="217"/>
      <c r="N90" s="217"/>
    </row>
    <row r="91" spans="1:14" s="39" customFormat="1" ht="48" outlineLevel="5">
      <c r="A91" s="200" t="s">
        <v>63</v>
      </c>
      <c r="B91" s="168" t="s">
        <v>28</v>
      </c>
      <c r="C91" s="168" t="s">
        <v>86</v>
      </c>
      <c r="D91" s="168" t="s">
        <v>87</v>
      </c>
      <c r="E91" s="169" t="s">
        <v>64</v>
      </c>
      <c r="F91" s="167"/>
      <c r="G91" s="167"/>
      <c r="H91" s="151">
        <v>39812644</v>
      </c>
      <c r="I91" s="151">
        <v>39812644</v>
      </c>
      <c r="J91" s="152">
        <v>39812644</v>
      </c>
      <c r="K91" s="234">
        <f t="shared" si="3"/>
        <v>0</v>
      </c>
      <c r="L91" s="217"/>
      <c r="M91" s="217"/>
      <c r="N91" s="217"/>
    </row>
    <row r="92" spans="1:14" s="39" customFormat="1" ht="24" outlineLevel="5">
      <c r="A92" s="200" t="s">
        <v>65</v>
      </c>
      <c r="B92" s="168" t="s">
        <v>28</v>
      </c>
      <c r="C92" s="168" t="s">
        <v>86</v>
      </c>
      <c r="D92" s="168" t="s">
        <v>87</v>
      </c>
      <c r="E92" s="169" t="s">
        <v>66</v>
      </c>
      <c r="F92" s="167"/>
      <c r="G92" s="167"/>
      <c r="H92" s="151">
        <v>465168</v>
      </c>
      <c r="I92" s="151">
        <v>465168</v>
      </c>
      <c r="J92" s="152">
        <v>465168</v>
      </c>
      <c r="K92" s="234">
        <f t="shared" si="3"/>
        <v>0</v>
      </c>
      <c r="L92" s="217"/>
      <c r="M92" s="217"/>
      <c r="N92" s="217"/>
    </row>
    <row r="93" spans="1:14" s="39" customFormat="1" outlineLevel="5">
      <c r="A93" s="200" t="s">
        <v>30</v>
      </c>
      <c r="B93" s="168" t="s">
        <v>28</v>
      </c>
      <c r="C93" s="168" t="s">
        <v>86</v>
      </c>
      <c r="D93" s="168" t="s">
        <v>87</v>
      </c>
      <c r="E93" s="169" t="s">
        <v>31</v>
      </c>
      <c r="F93" s="167"/>
      <c r="G93" s="167"/>
      <c r="H93" s="151">
        <v>29601193.59</v>
      </c>
      <c r="I93" s="151">
        <v>29601193.59</v>
      </c>
      <c r="J93" s="152">
        <v>29166306.09</v>
      </c>
      <c r="K93" s="238">
        <f t="shared" si="3"/>
        <v>434887.5</v>
      </c>
      <c r="L93" s="217"/>
      <c r="M93" s="217"/>
      <c r="N93" s="217"/>
    </row>
    <row r="94" spans="1:14" s="39" customFormat="1" outlineLevel="5">
      <c r="A94" s="200" t="s">
        <v>201</v>
      </c>
      <c r="B94" s="168" t="s">
        <v>28</v>
      </c>
      <c r="C94" s="168" t="s">
        <v>86</v>
      </c>
      <c r="D94" s="168" t="s">
        <v>87</v>
      </c>
      <c r="E94" s="169">
        <v>247</v>
      </c>
      <c r="F94" s="167"/>
      <c r="G94" s="167"/>
      <c r="H94" s="151">
        <v>4091253</v>
      </c>
      <c r="I94" s="151">
        <v>4091253</v>
      </c>
      <c r="J94" s="152">
        <v>4091253</v>
      </c>
      <c r="K94" s="234">
        <f t="shared" si="3"/>
        <v>0</v>
      </c>
      <c r="L94" s="217"/>
      <c r="M94" s="217"/>
      <c r="N94" s="217"/>
    </row>
    <row r="95" spans="1:14" s="39" customFormat="1" ht="60" outlineLevel="5">
      <c r="A95" s="200" t="s">
        <v>67</v>
      </c>
      <c r="B95" s="168" t="s">
        <v>28</v>
      </c>
      <c r="C95" s="168" t="s">
        <v>86</v>
      </c>
      <c r="D95" s="168" t="s">
        <v>87</v>
      </c>
      <c r="E95" s="169" t="s">
        <v>68</v>
      </c>
      <c r="F95" s="167"/>
      <c r="G95" s="167"/>
      <c r="H95" s="151">
        <v>3493593760</v>
      </c>
      <c r="I95" s="151">
        <v>3493593760</v>
      </c>
      <c r="J95" s="152">
        <v>3493593760</v>
      </c>
      <c r="K95" s="234">
        <f t="shared" si="3"/>
        <v>0</v>
      </c>
      <c r="L95" s="217"/>
      <c r="M95" s="217"/>
      <c r="N95" s="217"/>
    </row>
    <row r="96" spans="1:14" s="39" customFormat="1" ht="24" outlineLevel="5">
      <c r="A96" s="200" t="s">
        <v>52</v>
      </c>
      <c r="B96" s="168" t="s">
        <v>28</v>
      </c>
      <c r="C96" s="168" t="s">
        <v>86</v>
      </c>
      <c r="D96" s="168" t="s">
        <v>87</v>
      </c>
      <c r="E96" s="169" t="s">
        <v>53</v>
      </c>
      <c r="F96" s="167"/>
      <c r="G96" s="167"/>
      <c r="H96" s="151">
        <v>2275800</v>
      </c>
      <c r="I96" s="151">
        <v>2275800</v>
      </c>
      <c r="J96" s="152">
        <v>2275800</v>
      </c>
      <c r="K96" s="234">
        <f t="shared" si="3"/>
        <v>0</v>
      </c>
      <c r="L96" s="217"/>
      <c r="M96" s="217"/>
      <c r="N96" s="217"/>
    </row>
    <row r="97" spans="1:14" s="39" customFormat="1" ht="24" outlineLevel="5">
      <c r="A97" s="200" t="s">
        <v>69</v>
      </c>
      <c r="B97" s="168" t="s">
        <v>28</v>
      </c>
      <c r="C97" s="168" t="s">
        <v>86</v>
      </c>
      <c r="D97" s="168" t="s">
        <v>87</v>
      </c>
      <c r="E97" s="169" t="s">
        <v>70</v>
      </c>
      <c r="F97" s="167"/>
      <c r="G97" s="167"/>
      <c r="H97" s="151">
        <v>923473</v>
      </c>
      <c r="I97" s="151">
        <v>923473</v>
      </c>
      <c r="J97" s="152">
        <v>923473</v>
      </c>
      <c r="K97" s="234">
        <f t="shared" si="3"/>
        <v>0</v>
      </c>
      <c r="L97" s="217"/>
      <c r="M97" s="217"/>
      <c r="N97" s="217"/>
    </row>
    <row r="98" spans="1:14" s="39" customFormat="1" outlineLevel="5">
      <c r="A98" s="200" t="s">
        <v>71</v>
      </c>
      <c r="B98" s="168" t="s">
        <v>28</v>
      </c>
      <c r="C98" s="168" t="s">
        <v>86</v>
      </c>
      <c r="D98" s="168" t="s">
        <v>87</v>
      </c>
      <c r="E98" s="169" t="s">
        <v>72</v>
      </c>
      <c r="F98" s="167"/>
      <c r="G98" s="167"/>
      <c r="H98" s="151">
        <v>35723</v>
      </c>
      <c r="I98" s="151">
        <v>35723</v>
      </c>
      <c r="J98" s="152">
        <v>35723</v>
      </c>
      <c r="K98" s="234">
        <f t="shared" si="3"/>
        <v>0</v>
      </c>
      <c r="L98" s="217"/>
      <c r="M98" s="217"/>
      <c r="N98" s="217"/>
    </row>
    <row r="99" spans="1:14" s="39" customFormat="1" outlineLevel="5">
      <c r="A99" s="200" t="s">
        <v>73</v>
      </c>
      <c r="B99" s="168" t="s">
        <v>28</v>
      </c>
      <c r="C99" s="168" t="s">
        <v>86</v>
      </c>
      <c r="D99" s="168" t="s">
        <v>87</v>
      </c>
      <c r="E99" s="169">
        <v>853</v>
      </c>
      <c r="F99" s="167"/>
      <c r="G99" s="167"/>
      <c r="H99" s="151">
        <v>79104</v>
      </c>
      <c r="I99" s="151">
        <v>79104</v>
      </c>
      <c r="J99" s="152">
        <v>79104</v>
      </c>
      <c r="K99" s="234">
        <f t="shared" si="3"/>
        <v>0</v>
      </c>
      <c r="L99" s="217"/>
      <c r="M99" s="217"/>
      <c r="N99" s="217"/>
    </row>
    <row r="100" spans="1:14" s="41" customFormat="1" ht="96" outlineLevel="5">
      <c r="A100" s="201" t="s">
        <v>200</v>
      </c>
      <c r="B100" s="147" t="s">
        <v>28</v>
      </c>
      <c r="C100" s="147" t="s">
        <v>86</v>
      </c>
      <c r="D100" s="147">
        <v>2220681950</v>
      </c>
      <c r="E100" s="148" t="s">
        <v>29</v>
      </c>
      <c r="F100" s="172"/>
      <c r="G100" s="172"/>
      <c r="H100" s="43">
        <f>SUM(H101:H101)</f>
        <v>1186525.26</v>
      </c>
      <c r="I100" s="43">
        <f>SUM(I101:I101)</f>
        <v>1186525.26</v>
      </c>
      <c r="J100" s="133">
        <f>SUM(J101:J101)</f>
        <v>1186525.26</v>
      </c>
      <c r="K100" s="239">
        <f>SUM(K101:K101)</f>
        <v>0</v>
      </c>
      <c r="L100" s="217"/>
      <c r="M100" s="217"/>
      <c r="N100" s="217"/>
    </row>
    <row r="101" spans="1:14" s="39" customFormat="1" outlineLevel="5">
      <c r="A101" s="200" t="s">
        <v>61</v>
      </c>
      <c r="B101" s="168" t="s">
        <v>28</v>
      </c>
      <c r="C101" s="168" t="s">
        <v>86</v>
      </c>
      <c r="D101" s="168">
        <v>2220681950</v>
      </c>
      <c r="E101" s="169">
        <v>631</v>
      </c>
      <c r="F101" s="167"/>
      <c r="G101" s="167"/>
      <c r="H101" s="151">
        <v>1186525.26</v>
      </c>
      <c r="I101" s="38">
        <v>1186525.26</v>
      </c>
      <c r="J101" s="152">
        <v>1186525.26</v>
      </c>
      <c r="K101" s="234">
        <f t="shared" si="3"/>
        <v>0</v>
      </c>
      <c r="L101" s="217"/>
      <c r="M101" s="217"/>
      <c r="N101" s="217"/>
    </row>
    <row r="102" spans="1:14" s="37" customFormat="1" ht="108" outlineLevel="5">
      <c r="A102" s="203" t="s">
        <v>234</v>
      </c>
      <c r="B102" s="147">
        <v>148</v>
      </c>
      <c r="C102" s="147">
        <v>1003</v>
      </c>
      <c r="D102" s="173" t="s">
        <v>235</v>
      </c>
      <c r="E102" s="148" t="s">
        <v>29</v>
      </c>
      <c r="F102" s="147"/>
      <c r="G102" s="147"/>
      <c r="H102" s="43">
        <f>SUM(H103)</f>
        <v>0</v>
      </c>
      <c r="I102" s="43">
        <f>SUM(I103)</f>
        <v>0</v>
      </c>
      <c r="J102" s="133">
        <f>SUM(J103)</f>
        <v>0</v>
      </c>
      <c r="K102" s="239">
        <f>SUM(K103)</f>
        <v>0</v>
      </c>
      <c r="L102" s="217"/>
      <c r="M102" s="217"/>
      <c r="N102" s="217"/>
    </row>
    <row r="103" spans="1:14" s="44" customFormat="1" ht="36" outlineLevel="5">
      <c r="A103" s="204" t="s">
        <v>92</v>
      </c>
      <c r="B103" s="168">
        <v>148</v>
      </c>
      <c r="C103" s="168">
        <v>1003</v>
      </c>
      <c r="D103" s="174" t="s">
        <v>235</v>
      </c>
      <c r="E103" s="169">
        <v>322</v>
      </c>
      <c r="F103" s="175" t="s">
        <v>244</v>
      </c>
      <c r="G103" s="168" t="s">
        <v>36</v>
      </c>
      <c r="H103" s="38">
        <v>0</v>
      </c>
      <c r="I103" s="38">
        <v>0</v>
      </c>
      <c r="J103" s="135">
        <v>0</v>
      </c>
      <c r="K103" s="234">
        <f>I103-J103</f>
        <v>0</v>
      </c>
      <c r="L103" s="217"/>
      <c r="M103" s="217"/>
      <c r="N103" s="217"/>
    </row>
    <row r="104" spans="1:14" s="44" customFormat="1" ht="108" outlineLevel="5">
      <c r="A104" s="201" t="s">
        <v>234</v>
      </c>
      <c r="B104" s="149">
        <v>148</v>
      </c>
      <c r="C104" s="149">
        <v>1003</v>
      </c>
      <c r="D104" s="149" t="s">
        <v>257</v>
      </c>
      <c r="E104" s="165">
        <v>322</v>
      </c>
      <c r="F104" s="149" t="s">
        <v>244</v>
      </c>
      <c r="G104" s="149" t="s">
        <v>36</v>
      </c>
      <c r="H104" s="33">
        <v>9830600</v>
      </c>
      <c r="I104" s="166">
        <v>9830600</v>
      </c>
      <c r="J104" s="251">
        <v>9830600</v>
      </c>
      <c r="K104" s="240">
        <f>I104-J104</f>
        <v>0</v>
      </c>
      <c r="L104" s="217"/>
      <c r="M104" s="217"/>
      <c r="N104" s="217"/>
    </row>
    <row r="105" spans="1:14" s="44" customFormat="1" ht="72" outlineLevel="5">
      <c r="A105" s="201" t="s">
        <v>254</v>
      </c>
      <c r="B105" s="149">
        <v>148</v>
      </c>
      <c r="C105" s="149">
        <v>1003</v>
      </c>
      <c r="D105" s="149">
        <v>9990099300</v>
      </c>
      <c r="E105" s="148" t="s">
        <v>29</v>
      </c>
      <c r="F105" s="149"/>
      <c r="G105" s="149"/>
      <c r="H105" s="166">
        <f>H106+H107</f>
        <v>317460</v>
      </c>
      <c r="I105" s="166">
        <f>I106+I107</f>
        <v>317460</v>
      </c>
      <c r="J105" s="251">
        <f>J106+J107</f>
        <v>309088.45</v>
      </c>
      <c r="K105" s="240">
        <f>SUM(K106:K107)</f>
        <v>8371.5499999999975</v>
      </c>
      <c r="L105" s="219"/>
      <c r="M105" s="219"/>
      <c r="N105" s="217"/>
    </row>
    <row r="106" spans="1:14" s="128" customFormat="1" outlineLevel="5">
      <c r="A106" s="205" t="s">
        <v>30</v>
      </c>
      <c r="B106" s="60">
        <v>148</v>
      </c>
      <c r="C106" s="60">
        <v>1003</v>
      </c>
      <c r="D106" s="62">
        <v>9990099300</v>
      </c>
      <c r="E106" s="61">
        <v>244</v>
      </c>
      <c r="F106" s="176"/>
      <c r="G106" s="60"/>
      <c r="H106" s="151">
        <v>9900</v>
      </c>
      <c r="I106" s="151">
        <v>9900</v>
      </c>
      <c r="J106" s="152">
        <v>1537.7600000000002</v>
      </c>
      <c r="K106" s="241">
        <f>I106-J106</f>
        <v>8362.24</v>
      </c>
      <c r="L106" s="217"/>
      <c r="M106" s="217"/>
      <c r="N106" s="217"/>
    </row>
    <row r="107" spans="1:14" s="36" customFormat="1" ht="36" outlineLevel="5">
      <c r="A107" s="205" t="s">
        <v>139</v>
      </c>
      <c r="B107" s="60">
        <v>148</v>
      </c>
      <c r="C107" s="60">
        <v>1003</v>
      </c>
      <c r="D107" s="62">
        <v>9990099300</v>
      </c>
      <c r="E107" s="61">
        <v>313</v>
      </c>
      <c r="F107" s="177"/>
      <c r="G107" s="60"/>
      <c r="H107" s="151">
        <v>307560</v>
      </c>
      <c r="I107" s="151">
        <v>307560</v>
      </c>
      <c r="J107" s="152">
        <v>307550.69</v>
      </c>
      <c r="K107" s="238">
        <f>I107-J107</f>
        <v>9.3099999999976717</v>
      </c>
      <c r="L107" s="217"/>
      <c r="M107" s="217"/>
      <c r="N107" s="217"/>
    </row>
    <row r="108" spans="1:14" s="37" customFormat="1" ht="36" outlineLevel="3">
      <c r="A108" s="201" t="s">
        <v>89</v>
      </c>
      <c r="B108" s="147" t="s">
        <v>28</v>
      </c>
      <c r="C108" s="147" t="s">
        <v>90</v>
      </c>
      <c r="D108" s="147" t="s">
        <v>91</v>
      </c>
      <c r="E108" s="148" t="s">
        <v>29</v>
      </c>
      <c r="F108" s="149"/>
      <c r="G108" s="149"/>
      <c r="H108" s="33">
        <f>SUM(H109:H110)</f>
        <v>154942300</v>
      </c>
      <c r="I108" s="33">
        <f>SUM(I109:I110)</f>
        <v>154942300</v>
      </c>
      <c r="J108" s="131">
        <f>SUM(J109:J110)</f>
        <v>154942300</v>
      </c>
      <c r="K108" s="232">
        <f>SUM(K109:K110)</f>
        <v>0</v>
      </c>
      <c r="L108" s="217"/>
      <c r="M108" s="217"/>
      <c r="N108" s="217"/>
    </row>
    <row r="109" spans="1:14" s="47" customFormat="1" ht="36" outlineLevel="5">
      <c r="A109" s="206" t="s">
        <v>92</v>
      </c>
      <c r="B109" s="52" t="s">
        <v>28</v>
      </c>
      <c r="C109" s="52" t="s">
        <v>90</v>
      </c>
      <c r="D109" s="52" t="s">
        <v>91</v>
      </c>
      <c r="E109" s="178" t="s">
        <v>93</v>
      </c>
      <c r="F109" s="52" t="s">
        <v>208</v>
      </c>
      <c r="G109" s="52" t="s">
        <v>36</v>
      </c>
      <c r="H109" s="45">
        <v>0</v>
      </c>
      <c r="I109" s="45">
        <v>0</v>
      </c>
      <c r="J109" s="252">
        <v>0</v>
      </c>
      <c r="K109" s="242">
        <f t="shared" si="3"/>
        <v>0</v>
      </c>
      <c r="L109" s="217"/>
      <c r="M109" s="217"/>
      <c r="N109" s="217"/>
    </row>
    <row r="110" spans="1:14" s="39" customFormat="1" ht="36" outlineLevel="5">
      <c r="A110" s="200" t="s">
        <v>92</v>
      </c>
      <c r="B110" s="168" t="s">
        <v>28</v>
      </c>
      <c r="C110" s="168" t="s">
        <v>90</v>
      </c>
      <c r="D110" s="168" t="s">
        <v>91</v>
      </c>
      <c r="E110" s="169" t="s">
        <v>93</v>
      </c>
      <c r="F110" s="168" t="s">
        <v>236</v>
      </c>
      <c r="G110" s="168" t="s">
        <v>36</v>
      </c>
      <c r="H110" s="151">
        <v>154942300</v>
      </c>
      <c r="I110" s="38">
        <v>154942300</v>
      </c>
      <c r="J110" s="156">
        <v>154942300</v>
      </c>
      <c r="K110" s="234">
        <f>I110-J110</f>
        <v>0</v>
      </c>
      <c r="L110" s="217"/>
      <c r="M110" s="217"/>
      <c r="N110" s="217"/>
    </row>
    <row r="111" spans="1:14" s="37" customFormat="1" ht="48" outlineLevel="3">
      <c r="A111" s="201" t="s">
        <v>94</v>
      </c>
      <c r="B111" s="147" t="s">
        <v>28</v>
      </c>
      <c r="C111" s="147" t="s">
        <v>90</v>
      </c>
      <c r="D111" s="147" t="s">
        <v>95</v>
      </c>
      <c r="E111" s="148" t="s">
        <v>29</v>
      </c>
      <c r="F111" s="149"/>
      <c r="G111" s="149"/>
      <c r="H111" s="33">
        <f>SUM(H112:H113)</f>
        <v>207005200</v>
      </c>
      <c r="I111" s="33">
        <f>SUM(I112:I113)</f>
        <v>207005200</v>
      </c>
      <c r="J111" s="131">
        <f>SUM(J112:J113)</f>
        <v>207005200</v>
      </c>
      <c r="K111" s="232">
        <f>SUM(K112:K113)</f>
        <v>0</v>
      </c>
      <c r="L111" s="217"/>
      <c r="M111" s="217"/>
      <c r="N111" s="217"/>
    </row>
    <row r="112" spans="1:14" s="47" customFormat="1" ht="36" outlineLevel="5">
      <c r="A112" s="207" t="s">
        <v>92</v>
      </c>
      <c r="B112" s="52" t="s">
        <v>28</v>
      </c>
      <c r="C112" s="52" t="s">
        <v>90</v>
      </c>
      <c r="D112" s="52" t="s">
        <v>95</v>
      </c>
      <c r="E112" s="178" t="s">
        <v>93</v>
      </c>
      <c r="F112" s="52" t="s">
        <v>209</v>
      </c>
      <c r="G112" s="52" t="s">
        <v>36</v>
      </c>
      <c r="H112" s="45">
        <v>0</v>
      </c>
      <c r="I112" s="45">
        <v>0</v>
      </c>
      <c r="J112" s="252">
        <v>0</v>
      </c>
      <c r="K112" s="242">
        <f t="shared" si="3"/>
        <v>0</v>
      </c>
      <c r="L112" s="217"/>
      <c r="M112" s="217"/>
      <c r="N112" s="217"/>
    </row>
    <row r="113" spans="1:14" s="39" customFormat="1" ht="36" outlineLevel="5">
      <c r="A113" s="204" t="s">
        <v>92</v>
      </c>
      <c r="B113" s="168" t="s">
        <v>28</v>
      </c>
      <c r="C113" s="168" t="s">
        <v>90</v>
      </c>
      <c r="D113" s="168" t="s">
        <v>95</v>
      </c>
      <c r="E113" s="169" t="s">
        <v>93</v>
      </c>
      <c r="F113" s="168" t="s">
        <v>237</v>
      </c>
      <c r="G113" s="168" t="s">
        <v>36</v>
      </c>
      <c r="H113" s="151">
        <v>207005200</v>
      </c>
      <c r="I113" s="151">
        <v>207005200</v>
      </c>
      <c r="J113" s="152">
        <v>207005200</v>
      </c>
      <c r="K113" s="234">
        <f>I113-J113</f>
        <v>0</v>
      </c>
      <c r="L113" s="217"/>
      <c r="M113" s="217"/>
      <c r="N113" s="217"/>
    </row>
    <row r="114" spans="1:14" s="37" customFormat="1" ht="24" outlineLevel="3">
      <c r="A114" s="208" t="s">
        <v>96</v>
      </c>
      <c r="B114" s="147" t="s">
        <v>28</v>
      </c>
      <c r="C114" s="147" t="s">
        <v>90</v>
      </c>
      <c r="D114" s="147" t="s">
        <v>97</v>
      </c>
      <c r="E114" s="148" t="s">
        <v>29</v>
      </c>
      <c r="F114" s="149"/>
      <c r="G114" s="149"/>
      <c r="H114" s="33">
        <f>SUM(H115)</f>
        <v>264942300</v>
      </c>
      <c r="I114" s="33">
        <f>SUM(I115)</f>
        <v>264942300</v>
      </c>
      <c r="J114" s="131">
        <f>SUM(J115)</f>
        <v>264942300</v>
      </c>
      <c r="K114" s="232">
        <f>SUM(K115)</f>
        <v>0</v>
      </c>
      <c r="L114" s="217"/>
      <c r="M114" s="217"/>
      <c r="N114" s="217"/>
    </row>
    <row r="115" spans="1:14" s="39" customFormat="1" outlineLevel="5">
      <c r="A115" s="200" t="s">
        <v>92</v>
      </c>
      <c r="B115" s="168" t="s">
        <v>28</v>
      </c>
      <c r="C115" s="168" t="s">
        <v>90</v>
      </c>
      <c r="D115" s="168" t="s">
        <v>97</v>
      </c>
      <c r="E115" s="169" t="s">
        <v>93</v>
      </c>
      <c r="F115" s="167"/>
      <c r="G115" s="167"/>
      <c r="H115" s="151">
        <v>264942300</v>
      </c>
      <c r="I115" s="151">
        <v>264942300</v>
      </c>
      <c r="J115" s="152">
        <v>264942300</v>
      </c>
      <c r="K115" s="234">
        <f t="shared" si="3"/>
        <v>0</v>
      </c>
      <c r="L115" s="217"/>
      <c r="M115" s="217"/>
      <c r="N115" s="217"/>
    </row>
    <row r="116" spans="1:14" s="37" customFormat="1" ht="36" outlineLevel="3">
      <c r="A116" s="201" t="s">
        <v>98</v>
      </c>
      <c r="B116" s="147" t="s">
        <v>28</v>
      </c>
      <c r="C116" s="147" t="s">
        <v>90</v>
      </c>
      <c r="D116" s="147">
        <v>2210252520</v>
      </c>
      <c r="E116" s="148" t="s">
        <v>29</v>
      </c>
      <c r="F116" s="149"/>
      <c r="G116" s="149"/>
      <c r="H116" s="33">
        <f>SUM(H117:H118)</f>
        <v>121506</v>
      </c>
      <c r="I116" s="33">
        <f>SUM(I117:I118)</f>
        <v>121506</v>
      </c>
      <c r="J116" s="131">
        <f>SUM(J117:J118)</f>
        <v>121506</v>
      </c>
      <c r="K116" s="232">
        <f>SUM(K117:K118)</f>
        <v>0</v>
      </c>
      <c r="L116" s="217"/>
      <c r="M116" s="217"/>
      <c r="N116" s="217"/>
    </row>
    <row r="117" spans="1:14" s="39" customFormat="1" outlineLevel="5">
      <c r="A117" s="200" t="s">
        <v>30</v>
      </c>
      <c r="B117" s="168" t="s">
        <v>28</v>
      </c>
      <c r="C117" s="168" t="s">
        <v>90</v>
      </c>
      <c r="D117" s="168">
        <v>2210252520</v>
      </c>
      <c r="E117" s="169" t="s">
        <v>31</v>
      </c>
      <c r="F117" s="167"/>
      <c r="G117" s="167"/>
      <c r="H117" s="151">
        <v>889</v>
      </c>
      <c r="I117" s="151">
        <v>889</v>
      </c>
      <c r="J117" s="152">
        <v>889</v>
      </c>
      <c r="K117" s="234">
        <f t="shared" si="3"/>
        <v>0</v>
      </c>
      <c r="L117" s="217"/>
      <c r="M117" s="217"/>
      <c r="N117" s="217"/>
    </row>
    <row r="118" spans="1:14" s="39" customFormat="1" ht="36" outlineLevel="5">
      <c r="A118" s="202" t="s">
        <v>37</v>
      </c>
      <c r="B118" s="168" t="s">
        <v>28</v>
      </c>
      <c r="C118" s="168" t="s">
        <v>90</v>
      </c>
      <c r="D118" s="168">
        <v>2210252520</v>
      </c>
      <c r="E118" s="169">
        <v>321</v>
      </c>
      <c r="F118" s="167"/>
      <c r="G118" s="167"/>
      <c r="H118" s="151">
        <v>120617</v>
      </c>
      <c r="I118" s="151">
        <v>120617</v>
      </c>
      <c r="J118" s="152">
        <v>120617</v>
      </c>
      <c r="K118" s="234">
        <f t="shared" si="3"/>
        <v>0</v>
      </c>
      <c r="L118" s="217"/>
      <c r="M118" s="217"/>
      <c r="N118" s="217"/>
    </row>
    <row r="119" spans="1:14" s="37" customFormat="1" ht="84" outlineLevel="3">
      <c r="A119" s="201" t="s">
        <v>99</v>
      </c>
      <c r="B119" s="147" t="s">
        <v>28</v>
      </c>
      <c r="C119" s="147" t="s">
        <v>90</v>
      </c>
      <c r="D119" s="147" t="s">
        <v>100</v>
      </c>
      <c r="E119" s="148" t="s">
        <v>29</v>
      </c>
      <c r="F119" s="149"/>
      <c r="G119" s="149"/>
      <c r="H119" s="33">
        <f>SUM(H120:H121)</f>
        <v>9459800</v>
      </c>
      <c r="I119" s="33">
        <f>SUM(I120:I121)</f>
        <v>9459800</v>
      </c>
      <c r="J119" s="131">
        <f>SUM(J120:J121)</f>
        <v>8419271.9199999999</v>
      </c>
      <c r="K119" s="232">
        <f>SUM(K120:K121)</f>
        <v>1040528.08</v>
      </c>
      <c r="L119" s="218"/>
      <c r="M119" s="218"/>
      <c r="N119" s="217"/>
    </row>
    <row r="120" spans="1:14" s="39" customFormat="1" outlineLevel="5">
      <c r="A120" s="200" t="s">
        <v>30</v>
      </c>
      <c r="B120" s="168" t="s">
        <v>28</v>
      </c>
      <c r="C120" s="168" t="s">
        <v>90</v>
      </c>
      <c r="D120" s="168" t="s">
        <v>100</v>
      </c>
      <c r="E120" s="169" t="s">
        <v>31</v>
      </c>
      <c r="F120" s="167"/>
      <c r="G120" s="167"/>
      <c r="H120" s="151">
        <v>87800</v>
      </c>
      <c r="I120" s="151">
        <v>87800</v>
      </c>
      <c r="J120" s="152">
        <v>87271.92</v>
      </c>
      <c r="K120" s="238">
        <f t="shared" ref="K120:K154" si="4">I120-J120</f>
        <v>528.08000000000175</v>
      </c>
      <c r="L120" s="217"/>
      <c r="M120" s="217"/>
      <c r="N120" s="217"/>
    </row>
    <row r="121" spans="1:14" s="35" customFormat="1" ht="36" outlineLevel="5">
      <c r="A121" s="209" t="s">
        <v>37</v>
      </c>
      <c r="B121" s="60" t="s">
        <v>28</v>
      </c>
      <c r="C121" s="60" t="s">
        <v>90</v>
      </c>
      <c r="D121" s="60" t="s">
        <v>100</v>
      </c>
      <c r="E121" s="61" t="s">
        <v>80</v>
      </c>
      <c r="F121" s="62"/>
      <c r="G121" s="62"/>
      <c r="H121" s="151">
        <v>9372000</v>
      </c>
      <c r="I121" s="151">
        <v>9372000</v>
      </c>
      <c r="J121" s="152">
        <v>8332000</v>
      </c>
      <c r="K121" s="238">
        <f t="shared" si="4"/>
        <v>1040000</v>
      </c>
      <c r="L121" s="217"/>
      <c r="M121" s="217"/>
      <c r="N121" s="217"/>
    </row>
    <row r="122" spans="1:14" s="37" customFormat="1" ht="60" outlineLevel="3">
      <c r="A122" s="201" t="s">
        <v>101</v>
      </c>
      <c r="B122" s="147" t="s">
        <v>28</v>
      </c>
      <c r="C122" s="147" t="s">
        <v>90</v>
      </c>
      <c r="D122" s="147" t="s">
        <v>102</v>
      </c>
      <c r="E122" s="148" t="s">
        <v>29</v>
      </c>
      <c r="F122" s="149"/>
      <c r="G122" s="149"/>
      <c r="H122" s="33">
        <f>SUM(H123:H124)</f>
        <v>3784000</v>
      </c>
      <c r="I122" s="33">
        <f>SUM(I123:I124)</f>
        <v>3784000</v>
      </c>
      <c r="J122" s="131">
        <f>SUM(J123:J124)</f>
        <v>3772964.8</v>
      </c>
      <c r="K122" s="232">
        <f>SUM(K123:K124)</f>
        <v>11035.199999999997</v>
      </c>
      <c r="L122" s="218"/>
      <c r="M122" s="218"/>
      <c r="N122" s="217"/>
    </row>
    <row r="123" spans="1:14" s="39" customFormat="1" outlineLevel="5">
      <c r="A123" s="200" t="s">
        <v>30</v>
      </c>
      <c r="B123" s="168" t="s">
        <v>28</v>
      </c>
      <c r="C123" s="168" t="s">
        <v>90</v>
      </c>
      <c r="D123" s="168" t="s">
        <v>102</v>
      </c>
      <c r="E123" s="169" t="s">
        <v>31</v>
      </c>
      <c r="F123" s="167"/>
      <c r="G123" s="167"/>
      <c r="H123" s="151">
        <v>34000</v>
      </c>
      <c r="I123" s="151">
        <v>34000</v>
      </c>
      <c r="J123" s="152">
        <v>32964.800000000003</v>
      </c>
      <c r="K123" s="238">
        <f t="shared" si="4"/>
        <v>1035.1999999999971</v>
      </c>
      <c r="L123" s="217"/>
      <c r="M123" s="217"/>
      <c r="N123" s="217"/>
    </row>
    <row r="124" spans="1:14" s="35" customFormat="1" ht="36" outlineLevel="5">
      <c r="A124" s="209" t="s">
        <v>37</v>
      </c>
      <c r="B124" s="60" t="s">
        <v>28</v>
      </c>
      <c r="C124" s="60" t="s">
        <v>90</v>
      </c>
      <c r="D124" s="60" t="s">
        <v>102</v>
      </c>
      <c r="E124" s="61" t="s">
        <v>80</v>
      </c>
      <c r="F124" s="62"/>
      <c r="G124" s="62"/>
      <c r="H124" s="151">
        <v>3750000</v>
      </c>
      <c r="I124" s="151">
        <v>3750000</v>
      </c>
      <c r="J124" s="152">
        <v>3740000</v>
      </c>
      <c r="K124" s="238">
        <f t="shared" si="4"/>
        <v>10000</v>
      </c>
      <c r="L124" s="217"/>
      <c r="M124" s="217"/>
      <c r="N124" s="217"/>
    </row>
    <row r="125" spans="1:14" s="37" customFormat="1" ht="24" outlineLevel="3">
      <c r="A125" s="201" t="s">
        <v>103</v>
      </c>
      <c r="B125" s="147" t="s">
        <v>28</v>
      </c>
      <c r="C125" s="147" t="s">
        <v>90</v>
      </c>
      <c r="D125" s="147" t="s">
        <v>104</v>
      </c>
      <c r="E125" s="148" t="s">
        <v>29</v>
      </c>
      <c r="F125" s="149"/>
      <c r="G125" s="149"/>
      <c r="H125" s="33">
        <f>SUM(H127:H130)</f>
        <v>572000000</v>
      </c>
      <c r="I125" s="33">
        <f>SUM(I127:I130)</f>
        <v>572000000</v>
      </c>
      <c r="J125" s="131">
        <f>SUM(J126:J130)</f>
        <v>570545438.39999998</v>
      </c>
      <c r="K125" s="232">
        <f>SUM(K126:K130)</f>
        <v>1454561.6000000192</v>
      </c>
      <c r="L125" s="218"/>
      <c r="M125" s="218"/>
      <c r="N125" s="217"/>
    </row>
    <row r="126" spans="1:14" s="37" customFormat="1" ht="36" outlineLevel="3">
      <c r="A126" s="202" t="s">
        <v>37</v>
      </c>
      <c r="B126" s="168" t="s">
        <v>28</v>
      </c>
      <c r="C126" s="168" t="s">
        <v>90</v>
      </c>
      <c r="D126" s="168" t="s">
        <v>104</v>
      </c>
      <c r="E126" s="169">
        <v>321</v>
      </c>
      <c r="F126" s="62" t="s">
        <v>258</v>
      </c>
      <c r="G126" s="60" t="s">
        <v>36</v>
      </c>
      <c r="H126" s="48">
        <v>0</v>
      </c>
      <c r="I126" s="48">
        <v>0</v>
      </c>
      <c r="J126" s="253">
        <v>0</v>
      </c>
      <c r="K126" s="233">
        <f>I126-J126</f>
        <v>0</v>
      </c>
      <c r="L126" s="217"/>
      <c r="M126" s="217"/>
      <c r="N126" s="217"/>
    </row>
    <row r="127" spans="1:14" s="39" customFormat="1" ht="36" outlineLevel="5">
      <c r="A127" s="202" t="s">
        <v>37</v>
      </c>
      <c r="B127" s="168" t="s">
        <v>28</v>
      </c>
      <c r="C127" s="168" t="s">
        <v>90</v>
      </c>
      <c r="D127" s="168" t="s">
        <v>104</v>
      </c>
      <c r="E127" s="169">
        <v>321</v>
      </c>
      <c r="F127" s="168"/>
      <c r="G127" s="168"/>
      <c r="H127" s="38">
        <v>0</v>
      </c>
      <c r="I127" s="38">
        <v>0</v>
      </c>
      <c r="J127" s="152">
        <v>0</v>
      </c>
      <c r="K127" s="234">
        <f>I127-J127</f>
        <v>0</v>
      </c>
      <c r="L127" s="217"/>
      <c r="M127" s="217"/>
      <c r="N127" s="217"/>
    </row>
    <row r="128" spans="1:14" s="35" customFormat="1" ht="36" outlineLevel="5">
      <c r="A128" s="209" t="s">
        <v>37</v>
      </c>
      <c r="B128" s="60" t="s">
        <v>28</v>
      </c>
      <c r="C128" s="60" t="s">
        <v>90</v>
      </c>
      <c r="D128" s="60" t="s">
        <v>104</v>
      </c>
      <c r="E128" s="61">
        <v>321</v>
      </c>
      <c r="F128" s="60" t="s">
        <v>211</v>
      </c>
      <c r="G128" s="60" t="s">
        <v>36</v>
      </c>
      <c r="H128" s="34">
        <v>0</v>
      </c>
      <c r="I128" s="34">
        <v>0</v>
      </c>
      <c r="J128" s="152">
        <v>0</v>
      </c>
      <c r="K128" s="233">
        <f t="shared" si="4"/>
        <v>0</v>
      </c>
      <c r="L128" s="217"/>
      <c r="M128" s="217"/>
      <c r="N128" s="217"/>
    </row>
    <row r="129" spans="1:14" s="39" customFormat="1" ht="36" outlineLevel="5">
      <c r="A129" s="229" t="s">
        <v>30</v>
      </c>
      <c r="B129" s="60" t="s">
        <v>28</v>
      </c>
      <c r="C129" s="60" t="s">
        <v>90</v>
      </c>
      <c r="D129" s="60" t="s">
        <v>104</v>
      </c>
      <c r="E129" s="61" t="s">
        <v>31</v>
      </c>
      <c r="F129" s="60" t="s">
        <v>238</v>
      </c>
      <c r="G129" s="60" t="s">
        <v>36</v>
      </c>
      <c r="H129" s="151">
        <v>5311812</v>
      </c>
      <c r="I129" s="151">
        <v>5311812</v>
      </c>
      <c r="J129" s="152">
        <v>5280388.13</v>
      </c>
      <c r="K129" s="238">
        <f t="shared" si="4"/>
        <v>31423.870000000112</v>
      </c>
      <c r="L129" s="217"/>
      <c r="M129" s="217"/>
      <c r="N129" s="217"/>
    </row>
    <row r="130" spans="1:14" s="39" customFormat="1" ht="36" outlineLevel="5">
      <c r="A130" s="209" t="s">
        <v>37</v>
      </c>
      <c r="B130" s="60" t="s">
        <v>28</v>
      </c>
      <c r="C130" s="60" t="s">
        <v>90</v>
      </c>
      <c r="D130" s="60" t="s">
        <v>104</v>
      </c>
      <c r="E130" s="61" t="s">
        <v>38</v>
      </c>
      <c r="F130" s="60" t="s">
        <v>238</v>
      </c>
      <c r="G130" s="60" t="s">
        <v>36</v>
      </c>
      <c r="H130" s="151">
        <v>566688188</v>
      </c>
      <c r="I130" s="151">
        <v>566688188</v>
      </c>
      <c r="J130" s="152">
        <v>565265050.26999998</v>
      </c>
      <c r="K130" s="238">
        <f t="shared" si="4"/>
        <v>1423137.7300000191</v>
      </c>
      <c r="L130" s="217"/>
      <c r="M130" s="217"/>
      <c r="N130" s="217"/>
    </row>
    <row r="131" spans="1:14" s="37" customFormat="1" ht="24" outlineLevel="3">
      <c r="A131" s="201" t="s">
        <v>105</v>
      </c>
      <c r="B131" s="147" t="s">
        <v>28</v>
      </c>
      <c r="C131" s="147" t="s">
        <v>90</v>
      </c>
      <c r="D131" s="147" t="s">
        <v>106</v>
      </c>
      <c r="E131" s="148" t="s">
        <v>29</v>
      </c>
      <c r="F131" s="149"/>
      <c r="G131" s="149"/>
      <c r="H131" s="33">
        <f>SUM(H132:H133)</f>
        <v>425252630</v>
      </c>
      <c r="I131" s="33">
        <f>SUM(I132:I133)</f>
        <v>425252630</v>
      </c>
      <c r="J131" s="131">
        <f>SUM(J132:J133)</f>
        <v>425177935.35000002</v>
      </c>
      <c r="K131" s="232">
        <f>SUM(K132:K133)</f>
        <v>74694.649999990128</v>
      </c>
      <c r="L131" s="218"/>
      <c r="M131" s="218"/>
      <c r="N131" s="217"/>
    </row>
    <row r="132" spans="1:14" s="39" customFormat="1" outlineLevel="5">
      <c r="A132" s="200" t="s">
        <v>30</v>
      </c>
      <c r="B132" s="168" t="s">
        <v>28</v>
      </c>
      <c r="C132" s="168" t="s">
        <v>90</v>
      </c>
      <c r="D132" s="168" t="s">
        <v>106</v>
      </c>
      <c r="E132" s="169" t="s">
        <v>31</v>
      </c>
      <c r="F132" s="167"/>
      <c r="G132" s="167"/>
      <c r="H132" s="151">
        <v>4524190</v>
      </c>
      <c r="I132" s="151">
        <v>4524190</v>
      </c>
      <c r="J132" s="152">
        <v>4478580.1100000003</v>
      </c>
      <c r="K132" s="238">
        <f t="shared" si="4"/>
        <v>45609.889999999665</v>
      </c>
      <c r="L132" s="217"/>
      <c r="M132" s="217"/>
      <c r="N132" s="217"/>
    </row>
    <row r="133" spans="1:14" s="35" customFormat="1" ht="36" outlineLevel="5">
      <c r="A133" s="209" t="s">
        <v>37</v>
      </c>
      <c r="B133" s="60" t="s">
        <v>28</v>
      </c>
      <c r="C133" s="60" t="s">
        <v>90</v>
      </c>
      <c r="D133" s="60" t="s">
        <v>106</v>
      </c>
      <c r="E133" s="61" t="s">
        <v>80</v>
      </c>
      <c r="F133" s="62"/>
      <c r="G133" s="62"/>
      <c r="H133" s="151">
        <v>420728440</v>
      </c>
      <c r="I133" s="151">
        <v>420728440</v>
      </c>
      <c r="J133" s="152">
        <v>420699355.24000001</v>
      </c>
      <c r="K133" s="238">
        <f t="shared" si="4"/>
        <v>29084.759999990463</v>
      </c>
      <c r="L133" s="217"/>
      <c r="M133" s="217"/>
      <c r="N133" s="217"/>
    </row>
    <row r="134" spans="1:14" s="37" customFormat="1" ht="48" outlineLevel="3">
      <c r="A134" s="201" t="s">
        <v>107</v>
      </c>
      <c r="B134" s="147" t="s">
        <v>28</v>
      </c>
      <c r="C134" s="147" t="s">
        <v>90</v>
      </c>
      <c r="D134" s="147" t="s">
        <v>108</v>
      </c>
      <c r="E134" s="148" t="s">
        <v>29</v>
      </c>
      <c r="F134" s="149"/>
      <c r="G134" s="149"/>
      <c r="H134" s="33">
        <f>SUM(H135:H136)</f>
        <v>77717500</v>
      </c>
      <c r="I134" s="33">
        <f>SUM(I135:I136)</f>
        <v>77717500</v>
      </c>
      <c r="J134" s="131">
        <f>SUM(J135:J136)</f>
        <v>77609047.479999989</v>
      </c>
      <c r="K134" s="232">
        <f>SUM(K135:K136)</f>
        <v>108452.52000000479</v>
      </c>
      <c r="L134" s="218"/>
      <c r="M134" s="218"/>
      <c r="N134" s="217"/>
    </row>
    <row r="135" spans="1:14" s="39" customFormat="1" outlineLevel="5">
      <c r="A135" s="200" t="s">
        <v>30</v>
      </c>
      <c r="B135" s="168" t="s">
        <v>28</v>
      </c>
      <c r="C135" s="168" t="s">
        <v>90</v>
      </c>
      <c r="D135" s="168" t="s">
        <v>108</v>
      </c>
      <c r="E135" s="169" t="s">
        <v>31</v>
      </c>
      <c r="F135" s="167"/>
      <c r="G135" s="167"/>
      <c r="H135" s="151">
        <v>904580</v>
      </c>
      <c r="I135" s="151">
        <v>904580</v>
      </c>
      <c r="J135" s="152">
        <v>870640.6</v>
      </c>
      <c r="K135" s="238">
        <f t="shared" si="4"/>
        <v>33939.400000000023</v>
      </c>
      <c r="L135" s="217"/>
      <c r="M135" s="217"/>
      <c r="N135" s="217"/>
    </row>
    <row r="136" spans="1:14" s="35" customFormat="1" ht="36" outlineLevel="5">
      <c r="A136" s="209" t="s">
        <v>37</v>
      </c>
      <c r="B136" s="60" t="s">
        <v>28</v>
      </c>
      <c r="C136" s="60" t="s">
        <v>90</v>
      </c>
      <c r="D136" s="60" t="s">
        <v>108</v>
      </c>
      <c r="E136" s="61" t="s">
        <v>80</v>
      </c>
      <c r="F136" s="62"/>
      <c r="G136" s="62"/>
      <c r="H136" s="151">
        <v>76812920</v>
      </c>
      <c r="I136" s="151">
        <v>76812920</v>
      </c>
      <c r="J136" s="152">
        <v>76738406.879999995</v>
      </c>
      <c r="K136" s="238">
        <f t="shared" si="4"/>
        <v>74513.120000004768</v>
      </c>
      <c r="L136" s="217"/>
      <c r="M136" s="217"/>
      <c r="N136" s="217"/>
    </row>
    <row r="137" spans="1:14" s="37" customFormat="1" ht="24" outlineLevel="3">
      <c r="A137" s="201" t="s">
        <v>109</v>
      </c>
      <c r="B137" s="147" t="s">
        <v>28</v>
      </c>
      <c r="C137" s="147" t="s">
        <v>90</v>
      </c>
      <c r="D137" s="147" t="s">
        <v>110</v>
      </c>
      <c r="E137" s="148" t="s">
        <v>29</v>
      </c>
      <c r="F137" s="149"/>
      <c r="G137" s="149"/>
      <c r="H137" s="33">
        <f>SUM(H138:H139)</f>
        <v>26239600</v>
      </c>
      <c r="I137" s="33">
        <f>SUM(I138:I139)</f>
        <v>26239600</v>
      </c>
      <c r="J137" s="131">
        <f>SUM(J138:J139)</f>
        <v>26136385.5</v>
      </c>
      <c r="K137" s="232">
        <f>SUM(K138:K139)</f>
        <v>103214.49999999849</v>
      </c>
      <c r="L137" s="218"/>
      <c r="M137" s="218"/>
      <c r="N137" s="217"/>
    </row>
    <row r="138" spans="1:14" s="39" customFormat="1" outlineLevel="5">
      <c r="A138" s="200" t="s">
        <v>30</v>
      </c>
      <c r="B138" s="168" t="s">
        <v>28</v>
      </c>
      <c r="C138" s="168" t="s">
        <v>90</v>
      </c>
      <c r="D138" s="168" t="s">
        <v>110</v>
      </c>
      <c r="E138" s="169" t="s">
        <v>31</v>
      </c>
      <c r="F138" s="167"/>
      <c r="G138" s="167"/>
      <c r="H138" s="151">
        <v>354270</v>
      </c>
      <c r="I138" s="151">
        <v>354270</v>
      </c>
      <c r="J138" s="152">
        <v>341657.4</v>
      </c>
      <c r="K138" s="238">
        <f t="shared" si="4"/>
        <v>12612.599999999977</v>
      </c>
      <c r="L138" s="217"/>
      <c r="M138" s="217"/>
      <c r="N138" s="217"/>
    </row>
    <row r="139" spans="1:14" s="35" customFormat="1" ht="36" outlineLevel="5">
      <c r="A139" s="209" t="s">
        <v>37</v>
      </c>
      <c r="B139" s="60" t="s">
        <v>28</v>
      </c>
      <c r="C139" s="60" t="s">
        <v>90</v>
      </c>
      <c r="D139" s="60" t="s">
        <v>110</v>
      </c>
      <c r="E139" s="61" t="s">
        <v>80</v>
      </c>
      <c r="F139" s="62"/>
      <c r="G139" s="62"/>
      <c r="H139" s="151">
        <v>25885330</v>
      </c>
      <c r="I139" s="151">
        <v>25885330</v>
      </c>
      <c r="J139" s="152">
        <v>25794728.100000001</v>
      </c>
      <c r="K139" s="238">
        <f t="shared" si="4"/>
        <v>90601.89999999851</v>
      </c>
      <c r="L139" s="217"/>
      <c r="M139" s="217"/>
      <c r="N139" s="217"/>
    </row>
    <row r="140" spans="1:14" s="37" customFormat="1" ht="36" outlineLevel="3">
      <c r="A140" s="201" t="s">
        <v>111</v>
      </c>
      <c r="B140" s="147" t="s">
        <v>28</v>
      </c>
      <c r="C140" s="147" t="s">
        <v>90</v>
      </c>
      <c r="D140" s="147" t="s">
        <v>112</v>
      </c>
      <c r="E140" s="148" t="s">
        <v>29</v>
      </c>
      <c r="F140" s="149"/>
      <c r="G140" s="149"/>
      <c r="H140" s="33">
        <f>SUM(H141:H142)</f>
        <v>178224130</v>
      </c>
      <c r="I140" s="33">
        <f>SUM(I141:I142)</f>
        <v>178224130</v>
      </c>
      <c r="J140" s="131">
        <f>SUM(J141:J142)</f>
        <v>178119330.94999999</v>
      </c>
      <c r="K140" s="232">
        <f>SUM(K141:K142)</f>
        <v>104799.05000000959</v>
      </c>
      <c r="L140" s="218"/>
      <c r="M140" s="218"/>
      <c r="N140" s="217"/>
    </row>
    <row r="141" spans="1:14" s="39" customFormat="1" outlineLevel="5">
      <c r="A141" s="200" t="s">
        <v>30</v>
      </c>
      <c r="B141" s="168" t="s">
        <v>28</v>
      </c>
      <c r="C141" s="168" t="s">
        <v>90</v>
      </c>
      <c r="D141" s="168" t="s">
        <v>112</v>
      </c>
      <c r="E141" s="169" t="s">
        <v>31</v>
      </c>
      <c r="F141" s="167"/>
      <c r="G141" s="167"/>
      <c r="H141" s="151">
        <v>1863000</v>
      </c>
      <c r="I141" s="151">
        <v>1863000</v>
      </c>
      <c r="J141" s="152">
        <v>1778532.44</v>
      </c>
      <c r="K141" s="238">
        <f>I141-J141</f>
        <v>84467.560000000056</v>
      </c>
      <c r="L141" s="217"/>
      <c r="M141" s="217"/>
      <c r="N141" s="217"/>
    </row>
    <row r="142" spans="1:14" s="39" customFormat="1" ht="36" outlineLevel="5">
      <c r="A142" s="202" t="s">
        <v>37</v>
      </c>
      <c r="B142" s="168" t="s">
        <v>28</v>
      </c>
      <c r="C142" s="168" t="s">
        <v>90</v>
      </c>
      <c r="D142" s="168" t="s">
        <v>112</v>
      </c>
      <c r="E142" s="169" t="s">
        <v>38</v>
      </c>
      <c r="F142" s="167"/>
      <c r="G142" s="167"/>
      <c r="H142" s="151">
        <v>176361130</v>
      </c>
      <c r="I142" s="151">
        <v>176361130</v>
      </c>
      <c r="J142" s="152">
        <v>176340798.50999999</v>
      </c>
      <c r="K142" s="238">
        <f t="shared" si="4"/>
        <v>20331.490000009537</v>
      </c>
      <c r="L142" s="217"/>
      <c r="M142" s="217"/>
      <c r="N142" s="217"/>
    </row>
    <row r="143" spans="1:14" s="37" customFormat="1" ht="60" outlineLevel="3">
      <c r="A143" s="201" t="s">
        <v>113</v>
      </c>
      <c r="B143" s="147" t="s">
        <v>28</v>
      </c>
      <c r="C143" s="147" t="s">
        <v>90</v>
      </c>
      <c r="D143" s="147" t="s">
        <v>114</v>
      </c>
      <c r="E143" s="148" t="s">
        <v>29</v>
      </c>
      <c r="F143" s="149"/>
      <c r="G143" s="149"/>
      <c r="H143" s="33">
        <f>SUM(H144:H146)</f>
        <v>13091050</v>
      </c>
      <c r="I143" s="33">
        <f>SUM(I144:I146)</f>
        <v>13091050</v>
      </c>
      <c r="J143" s="131">
        <f>SUM(J144:J146)</f>
        <v>13077859.060000001</v>
      </c>
      <c r="K143" s="232">
        <f>SUM(K144:K146)</f>
        <v>13190.939999999857</v>
      </c>
      <c r="L143" s="218"/>
      <c r="M143" s="218"/>
      <c r="N143" s="217"/>
    </row>
    <row r="144" spans="1:14" s="39" customFormat="1" outlineLevel="5">
      <c r="A144" s="200" t="s">
        <v>30</v>
      </c>
      <c r="B144" s="168" t="s">
        <v>28</v>
      </c>
      <c r="C144" s="168" t="s">
        <v>90</v>
      </c>
      <c r="D144" s="168" t="s">
        <v>114</v>
      </c>
      <c r="E144" s="169" t="s">
        <v>31</v>
      </c>
      <c r="F144" s="167"/>
      <c r="G144" s="167"/>
      <c r="H144" s="151">
        <v>157300</v>
      </c>
      <c r="I144" s="151">
        <v>157300</v>
      </c>
      <c r="J144" s="152">
        <v>146611.9</v>
      </c>
      <c r="K144" s="238">
        <f t="shared" si="4"/>
        <v>10688.100000000006</v>
      </c>
      <c r="L144" s="217"/>
      <c r="M144" s="217"/>
      <c r="N144" s="217"/>
    </row>
    <row r="145" spans="1:14" s="39" customFormat="1" ht="36" outlineLevel="5">
      <c r="A145" s="202" t="s">
        <v>37</v>
      </c>
      <c r="B145" s="168" t="s">
        <v>28</v>
      </c>
      <c r="C145" s="168" t="s">
        <v>90</v>
      </c>
      <c r="D145" s="168" t="s">
        <v>114</v>
      </c>
      <c r="E145" s="169">
        <v>313</v>
      </c>
      <c r="F145" s="167"/>
      <c r="G145" s="167"/>
      <c r="H145" s="151">
        <v>0</v>
      </c>
      <c r="I145" s="151">
        <v>0</v>
      </c>
      <c r="J145" s="152">
        <v>0</v>
      </c>
      <c r="K145" s="238">
        <f>I145-J145</f>
        <v>0</v>
      </c>
      <c r="L145" s="217"/>
      <c r="M145" s="217"/>
      <c r="N145" s="217"/>
    </row>
    <row r="146" spans="1:14" s="39" customFormat="1" ht="36" outlineLevel="5">
      <c r="A146" s="202" t="s">
        <v>37</v>
      </c>
      <c r="B146" s="168" t="s">
        <v>28</v>
      </c>
      <c r="C146" s="168" t="s">
        <v>90</v>
      </c>
      <c r="D146" s="168" t="s">
        <v>114</v>
      </c>
      <c r="E146" s="169" t="s">
        <v>38</v>
      </c>
      <c r="F146" s="167"/>
      <c r="G146" s="167"/>
      <c r="H146" s="151">
        <v>12933750</v>
      </c>
      <c r="I146" s="151">
        <v>12933750</v>
      </c>
      <c r="J146" s="152">
        <v>12931247.16</v>
      </c>
      <c r="K146" s="238">
        <f t="shared" si="4"/>
        <v>2502.839999999851</v>
      </c>
      <c r="L146" s="217"/>
      <c r="M146" s="217"/>
      <c r="N146" s="217"/>
    </row>
    <row r="147" spans="1:14" s="37" customFormat="1" ht="48" outlineLevel="3">
      <c r="A147" s="201" t="s">
        <v>115</v>
      </c>
      <c r="B147" s="147" t="s">
        <v>28</v>
      </c>
      <c r="C147" s="147" t="s">
        <v>90</v>
      </c>
      <c r="D147" s="147" t="s">
        <v>116</v>
      </c>
      <c r="E147" s="148" t="s">
        <v>29</v>
      </c>
      <c r="F147" s="149"/>
      <c r="G147" s="149"/>
      <c r="H147" s="33">
        <f>SUM(H148:H149)</f>
        <v>946961131</v>
      </c>
      <c r="I147" s="33">
        <f>SUM(I148:I149)</f>
        <v>946961131</v>
      </c>
      <c r="J147" s="131">
        <f>SUM(J148:J149)</f>
        <v>946638694.38000011</v>
      </c>
      <c r="K147" s="232">
        <f>SUM(K148:K149)</f>
        <v>322436.61999994237</v>
      </c>
      <c r="L147" s="218"/>
      <c r="M147" s="218"/>
      <c r="N147" s="217"/>
    </row>
    <row r="148" spans="1:14" s="39" customFormat="1" outlineLevel="5">
      <c r="A148" s="200" t="s">
        <v>30</v>
      </c>
      <c r="B148" s="168" t="s">
        <v>28</v>
      </c>
      <c r="C148" s="168" t="s">
        <v>90</v>
      </c>
      <c r="D148" s="168" t="s">
        <v>116</v>
      </c>
      <c r="E148" s="169" t="s">
        <v>31</v>
      </c>
      <c r="F148" s="167"/>
      <c r="G148" s="167"/>
      <c r="H148" s="151">
        <v>7678152</v>
      </c>
      <c r="I148" s="151">
        <v>7678152</v>
      </c>
      <c r="J148" s="152">
        <v>7480843.9400000004</v>
      </c>
      <c r="K148" s="238">
        <f t="shared" si="4"/>
        <v>197308.05999999959</v>
      </c>
      <c r="L148" s="217"/>
      <c r="M148" s="217"/>
      <c r="N148" s="217"/>
    </row>
    <row r="149" spans="1:14" s="35" customFormat="1" ht="36" outlineLevel="5">
      <c r="A149" s="209" t="s">
        <v>37</v>
      </c>
      <c r="B149" s="60" t="s">
        <v>28</v>
      </c>
      <c r="C149" s="60" t="s">
        <v>90</v>
      </c>
      <c r="D149" s="60" t="s">
        <v>116</v>
      </c>
      <c r="E149" s="61" t="s">
        <v>80</v>
      </c>
      <c r="F149" s="62"/>
      <c r="G149" s="62"/>
      <c r="H149" s="151">
        <v>939282979</v>
      </c>
      <c r="I149" s="151">
        <v>939282979</v>
      </c>
      <c r="J149" s="152">
        <v>939157850.44000006</v>
      </c>
      <c r="K149" s="238">
        <f t="shared" si="4"/>
        <v>125128.55999994278</v>
      </c>
      <c r="L149" s="217"/>
      <c r="M149" s="217"/>
      <c r="N149" s="217"/>
    </row>
    <row r="150" spans="1:14" s="37" customFormat="1" ht="36" outlineLevel="3">
      <c r="A150" s="201" t="s">
        <v>117</v>
      </c>
      <c r="B150" s="147" t="s">
        <v>28</v>
      </c>
      <c r="C150" s="147" t="s">
        <v>90</v>
      </c>
      <c r="D150" s="147" t="s">
        <v>118</v>
      </c>
      <c r="E150" s="148" t="s">
        <v>29</v>
      </c>
      <c r="F150" s="149"/>
      <c r="G150" s="149"/>
      <c r="H150" s="33">
        <f>SUM(H151:H152)</f>
        <v>1110</v>
      </c>
      <c r="I150" s="33">
        <f>SUM(I151:I152)</f>
        <v>1110</v>
      </c>
      <c r="J150" s="131">
        <f>SUM(J151:J152)</f>
        <v>874.63</v>
      </c>
      <c r="K150" s="232">
        <f>SUM(K151:K152)</f>
        <v>235.37</v>
      </c>
      <c r="L150" s="218"/>
      <c r="M150" s="218"/>
      <c r="N150" s="217"/>
    </row>
    <row r="151" spans="1:14" s="39" customFormat="1" outlineLevel="5">
      <c r="A151" s="200" t="s">
        <v>30</v>
      </c>
      <c r="B151" s="168" t="s">
        <v>28</v>
      </c>
      <c r="C151" s="168" t="s">
        <v>90</v>
      </c>
      <c r="D151" s="168" t="s">
        <v>118</v>
      </c>
      <c r="E151" s="169" t="s">
        <v>31</v>
      </c>
      <c r="F151" s="167"/>
      <c r="G151" s="167"/>
      <c r="H151" s="151">
        <v>200</v>
      </c>
      <c r="I151" s="151">
        <v>200</v>
      </c>
      <c r="J151" s="152">
        <v>12.129999999999995</v>
      </c>
      <c r="K151" s="238">
        <f t="shared" si="4"/>
        <v>187.87</v>
      </c>
      <c r="L151" s="217"/>
      <c r="M151" s="217"/>
      <c r="N151" s="217"/>
    </row>
    <row r="152" spans="1:14" s="39" customFormat="1" ht="36" outlineLevel="5">
      <c r="A152" s="202" t="s">
        <v>37</v>
      </c>
      <c r="B152" s="168" t="s">
        <v>28</v>
      </c>
      <c r="C152" s="168" t="s">
        <v>90</v>
      </c>
      <c r="D152" s="168" t="s">
        <v>118</v>
      </c>
      <c r="E152" s="169" t="s">
        <v>38</v>
      </c>
      <c r="F152" s="167"/>
      <c r="G152" s="167"/>
      <c r="H152" s="151">
        <v>910</v>
      </c>
      <c r="I152" s="151">
        <v>910</v>
      </c>
      <c r="J152" s="152">
        <v>862.5</v>
      </c>
      <c r="K152" s="238">
        <f t="shared" si="4"/>
        <v>47.5</v>
      </c>
      <c r="L152" s="217"/>
      <c r="M152" s="217"/>
      <c r="N152" s="217"/>
    </row>
    <row r="153" spans="1:14" s="37" customFormat="1" ht="48" outlineLevel="3">
      <c r="A153" s="201" t="s">
        <v>119</v>
      </c>
      <c r="B153" s="147" t="s">
        <v>28</v>
      </c>
      <c r="C153" s="147" t="s">
        <v>90</v>
      </c>
      <c r="D153" s="147" t="s">
        <v>120</v>
      </c>
      <c r="E153" s="148" t="s">
        <v>29</v>
      </c>
      <c r="F153" s="149"/>
      <c r="G153" s="149"/>
      <c r="H153" s="33">
        <f>SUM(H154:H155)</f>
        <v>9129740</v>
      </c>
      <c r="I153" s="33">
        <f>SUM(I154:I155)</f>
        <v>9129740</v>
      </c>
      <c r="J153" s="131">
        <f>SUM(J154:J155)</f>
        <v>9124725.6699999999</v>
      </c>
      <c r="K153" s="232">
        <f>SUM(K154:K155)</f>
        <v>5014.3299999996234</v>
      </c>
      <c r="L153" s="218"/>
      <c r="M153" s="218"/>
      <c r="N153" s="217"/>
    </row>
    <row r="154" spans="1:14" s="39" customFormat="1" outlineLevel="5">
      <c r="A154" s="200" t="s">
        <v>30</v>
      </c>
      <c r="B154" s="168" t="s">
        <v>28</v>
      </c>
      <c r="C154" s="168" t="s">
        <v>90</v>
      </c>
      <c r="D154" s="168" t="s">
        <v>120</v>
      </c>
      <c r="E154" s="169" t="s">
        <v>31</v>
      </c>
      <c r="F154" s="167"/>
      <c r="G154" s="167"/>
      <c r="H154" s="151">
        <v>68650</v>
      </c>
      <c r="I154" s="151">
        <v>68650</v>
      </c>
      <c r="J154" s="152">
        <v>66123.27</v>
      </c>
      <c r="K154" s="238">
        <f t="shared" si="4"/>
        <v>2526.7299999999959</v>
      </c>
      <c r="L154" s="217"/>
      <c r="M154" s="217"/>
      <c r="N154" s="217"/>
    </row>
    <row r="155" spans="1:14" s="39" customFormat="1" ht="36" outlineLevel="5">
      <c r="A155" s="202" t="s">
        <v>37</v>
      </c>
      <c r="B155" s="168" t="s">
        <v>28</v>
      </c>
      <c r="C155" s="168" t="s">
        <v>90</v>
      </c>
      <c r="D155" s="168" t="s">
        <v>120</v>
      </c>
      <c r="E155" s="169" t="s">
        <v>38</v>
      </c>
      <c r="F155" s="167"/>
      <c r="G155" s="167"/>
      <c r="H155" s="151">
        <v>9061090</v>
      </c>
      <c r="I155" s="151">
        <v>9061090</v>
      </c>
      <c r="J155" s="152">
        <v>9058602.4000000004</v>
      </c>
      <c r="K155" s="238">
        <f>I155-J155</f>
        <v>2487.5999999996275</v>
      </c>
      <c r="L155" s="217"/>
      <c r="M155" s="217"/>
      <c r="N155" s="217"/>
    </row>
    <row r="156" spans="1:14" s="37" customFormat="1" ht="36" outlineLevel="3">
      <c r="A156" s="201" t="s">
        <v>121</v>
      </c>
      <c r="B156" s="147" t="s">
        <v>28</v>
      </c>
      <c r="C156" s="147" t="s">
        <v>90</v>
      </c>
      <c r="D156" s="147" t="s">
        <v>122</v>
      </c>
      <c r="E156" s="148" t="s">
        <v>29</v>
      </c>
      <c r="F156" s="149"/>
      <c r="G156" s="149"/>
      <c r="H156" s="33">
        <f>SUM(H157:H162)</f>
        <v>2102400</v>
      </c>
      <c r="I156" s="33">
        <f>SUM(I157:I162)</f>
        <v>2102400</v>
      </c>
      <c r="J156" s="131">
        <f>SUM(J157:J162)</f>
        <v>2096675.98</v>
      </c>
      <c r="K156" s="232">
        <f>SUM(K157:K162)</f>
        <v>5724.0200000001123</v>
      </c>
      <c r="L156" s="218"/>
      <c r="M156" s="218"/>
      <c r="N156" s="217"/>
    </row>
    <row r="157" spans="1:14" s="37" customFormat="1" outlineLevel="3">
      <c r="A157" s="200" t="s">
        <v>30</v>
      </c>
      <c r="B157" s="168" t="s">
        <v>28</v>
      </c>
      <c r="C157" s="168" t="s">
        <v>90</v>
      </c>
      <c r="D157" s="168" t="s">
        <v>122</v>
      </c>
      <c r="E157" s="169" t="s">
        <v>31</v>
      </c>
      <c r="F157" s="167"/>
      <c r="G157" s="167"/>
      <c r="H157" s="151">
        <v>5000</v>
      </c>
      <c r="I157" s="151">
        <v>5000</v>
      </c>
      <c r="J157" s="152">
        <v>1501.46</v>
      </c>
      <c r="K157" s="238">
        <f>I157-J157</f>
        <v>3498.54</v>
      </c>
      <c r="L157" s="217"/>
      <c r="M157" s="217"/>
      <c r="N157" s="217"/>
    </row>
    <row r="158" spans="1:14" s="39" customFormat="1" ht="36" outlineLevel="5">
      <c r="A158" s="200" t="s">
        <v>30</v>
      </c>
      <c r="B158" s="168" t="s">
        <v>28</v>
      </c>
      <c r="C158" s="168" t="s">
        <v>90</v>
      </c>
      <c r="D158" s="168" t="s">
        <v>122</v>
      </c>
      <c r="E158" s="169" t="s">
        <v>31</v>
      </c>
      <c r="F158" s="168" t="s">
        <v>239</v>
      </c>
      <c r="G158" s="168" t="s">
        <v>35</v>
      </c>
      <c r="H158" s="151">
        <v>12900</v>
      </c>
      <c r="I158" s="151">
        <v>12900</v>
      </c>
      <c r="J158" s="152">
        <v>12515.14</v>
      </c>
      <c r="K158" s="234">
        <f t="shared" ref="K158:K162" si="5">I158-J158</f>
        <v>384.86000000000058</v>
      </c>
      <c r="L158" s="230">
        <v>14016.6</v>
      </c>
      <c r="M158" s="217"/>
      <c r="N158" s="217"/>
    </row>
    <row r="159" spans="1:14" s="39" customFormat="1" ht="36" outlineLevel="5">
      <c r="A159" s="200" t="s">
        <v>30</v>
      </c>
      <c r="B159" s="168" t="s">
        <v>28</v>
      </c>
      <c r="C159" s="168" t="s">
        <v>90</v>
      </c>
      <c r="D159" s="168" t="s">
        <v>122</v>
      </c>
      <c r="E159" s="169" t="s">
        <v>31</v>
      </c>
      <c r="F159" s="168" t="s">
        <v>239</v>
      </c>
      <c r="G159" s="168" t="s">
        <v>36</v>
      </c>
      <c r="H159" s="151">
        <v>7300</v>
      </c>
      <c r="I159" s="151">
        <v>7300</v>
      </c>
      <c r="J159" s="152">
        <v>6954</v>
      </c>
      <c r="K159" s="238">
        <f t="shared" si="5"/>
        <v>346</v>
      </c>
      <c r="L159" s="230">
        <v>6954</v>
      </c>
      <c r="M159" s="217"/>
      <c r="N159" s="217"/>
    </row>
    <row r="160" spans="1:14" s="39" customFormat="1" ht="36" outlineLevel="5">
      <c r="A160" s="202" t="s">
        <v>37</v>
      </c>
      <c r="B160" s="168" t="s">
        <v>28</v>
      </c>
      <c r="C160" s="168" t="s">
        <v>90</v>
      </c>
      <c r="D160" s="168" t="s">
        <v>122</v>
      </c>
      <c r="E160" s="169" t="s">
        <v>38</v>
      </c>
      <c r="F160" s="168"/>
      <c r="G160" s="168"/>
      <c r="H160" s="151">
        <v>237000</v>
      </c>
      <c r="I160" s="151">
        <v>237000</v>
      </c>
      <c r="J160" s="152">
        <v>235511.87</v>
      </c>
      <c r="K160" s="238">
        <f t="shared" si="5"/>
        <v>1488.1300000000047</v>
      </c>
      <c r="L160" s="217">
        <f>L158-J157</f>
        <v>12515.14</v>
      </c>
      <c r="M160" s="217"/>
      <c r="N160" s="217"/>
    </row>
    <row r="161" spans="1:14" s="39" customFormat="1" ht="36" outlineLevel="5">
      <c r="A161" s="202" t="s">
        <v>37</v>
      </c>
      <c r="B161" s="168" t="s">
        <v>28</v>
      </c>
      <c r="C161" s="168" t="s">
        <v>90</v>
      </c>
      <c r="D161" s="168" t="s">
        <v>122</v>
      </c>
      <c r="E161" s="169" t="s">
        <v>38</v>
      </c>
      <c r="F161" s="168" t="s">
        <v>239</v>
      </c>
      <c r="G161" s="168" t="s">
        <v>35</v>
      </c>
      <c r="H161" s="151">
        <v>1183000</v>
      </c>
      <c r="I161" s="151">
        <v>1183000</v>
      </c>
      <c r="J161" s="152">
        <v>1182910.8799999999</v>
      </c>
      <c r="K161" s="234">
        <f t="shared" si="5"/>
        <v>89.120000000111759</v>
      </c>
      <c r="L161" s="230">
        <v>1418422.75</v>
      </c>
      <c r="M161" s="217"/>
      <c r="N161" s="217"/>
    </row>
    <row r="162" spans="1:14" s="39" customFormat="1" ht="36" outlineLevel="5">
      <c r="A162" s="202" t="s">
        <v>37</v>
      </c>
      <c r="B162" s="168" t="s">
        <v>28</v>
      </c>
      <c r="C162" s="168" t="s">
        <v>90</v>
      </c>
      <c r="D162" s="168" t="s">
        <v>122</v>
      </c>
      <c r="E162" s="169" t="s">
        <v>38</v>
      </c>
      <c r="F162" s="168" t="s">
        <v>239</v>
      </c>
      <c r="G162" s="168" t="s">
        <v>36</v>
      </c>
      <c r="H162" s="151">
        <v>657200</v>
      </c>
      <c r="I162" s="151">
        <v>657200</v>
      </c>
      <c r="J162" s="152">
        <v>657282.63</v>
      </c>
      <c r="K162" s="238">
        <f t="shared" si="5"/>
        <v>-82.630000000004657</v>
      </c>
      <c r="L162" s="230">
        <v>657282.63</v>
      </c>
      <c r="M162" s="217"/>
      <c r="N162" s="217"/>
    </row>
    <row r="163" spans="1:14" s="37" customFormat="1" ht="60" outlineLevel="3">
      <c r="A163" s="201" t="s">
        <v>123</v>
      </c>
      <c r="B163" s="147" t="s">
        <v>28</v>
      </c>
      <c r="C163" s="147" t="s">
        <v>90</v>
      </c>
      <c r="D163" s="147" t="s">
        <v>124</v>
      </c>
      <c r="E163" s="148" t="s">
        <v>29</v>
      </c>
      <c r="F163" s="149"/>
      <c r="G163" s="149"/>
      <c r="H163" s="33">
        <f>SUM(H164:H165)</f>
        <v>11499800</v>
      </c>
      <c r="I163" s="33">
        <f>SUM(I164:I165)</f>
        <v>11499800</v>
      </c>
      <c r="J163" s="131">
        <f>SUM(J164:J165)</f>
        <v>11145578.699999999</v>
      </c>
      <c r="K163" s="232">
        <f>SUM(K164:K165)</f>
        <v>354221.30000000045</v>
      </c>
      <c r="L163" s="218">
        <f>L161-J160</f>
        <v>1182910.8799999999</v>
      </c>
      <c r="M163" s="218"/>
      <c r="N163" s="217"/>
    </row>
    <row r="164" spans="1:14" s="44" customFormat="1" ht="36" outlineLevel="3">
      <c r="A164" s="200" t="s">
        <v>30</v>
      </c>
      <c r="B164" s="168" t="s">
        <v>28</v>
      </c>
      <c r="C164" s="168" t="s">
        <v>90</v>
      </c>
      <c r="D164" s="168" t="s">
        <v>124</v>
      </c>
      <c r="E164" s="169">
        <v>244</v>
      </c>
      <c r="F164" s="168" t="s">
        <v>227</v>
      </c>
      <c r="G164" s="168" t="s">
        <v>36</v>
      </c>
      <c r="H164" s="151">
        <v>103000</v>
      </c>
      <c r="I164" s="151">
        <v>103000</v>
      </c>
      <c r="J164" s="152">
        <v>54055.18</v>
      </c>
      <c r="K164" s="238">
        <f>I164-J164</f>
        <v>48944.82</v>
      </c>
      <c r="L164" s="217"/>
      <c r="M164" s="217"/>
      <c r="N164" s="217"/>
    </row>
    <row r="165" spans="1:14" s="35" customFormat="1" ht="36" outlineLevel="5">
      <c r="A165" s="209" t="s">
        <v>37</v>
      </c>
      <c r="B165" s="60" t="s">
        <v>28</v>
      </c>
      <c r="C165" s="60" t="s">
        <v>90</v>
      </c>
      <c r="D165" s="60" t="s">
        <v>124</v>
      </c>
      <c r="E165" s="61" t="s">
        <v>80</v>
      </c>
      <c r="F165" s="60" t="s">
        <v>227</v>
      </c>
      <c r="G165" s="60" t="s">
        <v>36</v>
      </c>
      <c r="H165" s="151">
        <v>11396800</v>
      </c>
      <c r="I165" s="151">
        <v>11396800</v>
      </c>
      <c r="J165" s="152">
        <v>11091523.52</v>
      </c>
      <c r="K165" s="238">
        <f>I165-J165</f>
        <v>305276.48000000045</v>
      </c>
      <c r="L165" s="217"/>
      <c r="M165" s="217"/>
      <c r="N165" s="217"/>
    </row>
    <row r="166" spans="1:14" s="37" customFormat="1" ht="84" outlineLevel="3">
      <c r="A166" s="201" t="s">
        <v>125</v>
      </c>
      <c r="B166" s="147" t="s">
        <v>28</v>
      </c>
      <c r="C166" s="147" t="s">
        <v>90</v>
      </c>
      <c r="D166" s="147" t="s">
        <v>126</v>
      </c>
      <c r="E166" s="148" t="s">
        <v>29</v>
      </c>
      <c r="F166" s="149"/>
      <c r="G166" s="149"/>
      <c r="H166" s="33">
        <f>SUM(H167:H168)</f>
        <v>109100</v>
      </c>
      <c r="I166" s="33">
        <f>SUM(I167:I168)</f>
        <v>109100</v>
      </c>
      <c r="J166" s="131">
        <f>SUM(J167:J168)</f>
        <v>71243.51999999999</v>
      </c>
      <c r="K166" s="232">
        <f>SUM(K167:K168)</f>
        <v>37856.48000000001</v>
      </c>
      <c r="L166" s="218"/>
      <c r="M166" s="218"/>
      <c r="N166" s="217"/>
    </row>
    <row r="167" spans="1:14" s="39" customFormat="1" ht="36" outlineLevel="5">
      <c r="A167" s="200" t="s">
        <v>30</v>
      </c>
      <c r="B167" s="168" t="s">
        <v>28</v>
      </c>
      <c r="C167" s="168" t="s">
        <v>90</v>
      </c>
      <c r="D167" s="168" t="s">
        <v>126</v>
      </c>
      <c r="E167" s="169" t="s">
        <v>31</v>
      </c>
      <c r="F167" s="168" t="s">
        <v>228</v>
      </c>
      <c r="G167" s="168" t="s">
        <v>36</v>
      </c>
      <c r="H167" s="151">
        <v>1100</v>
      </c>
      <c r="I167" s="151">
        <v>1100</v>
      </c>
      <c r="J167" s="152">
        <v>0</v>
      </c>
      <c r="K167" s="238">
        <f>I167-J167</f>
        <v>1100</v>
      </c>
      <c r="L167" s="217"/>
      <c r="M167" s="217"/>
      <c r="N167" s="217"/>
    </row>
    <row r="168" spans="1:14" s="35" customFormat="1" ht="36" outlineLevel="5">
      <c r="A168" s="209" t="s">
        <v>37</v>
      </c>
      <c r="B168" s="60" t="s">
        <v>28</v>
      </c>
      <c r="C168" s="60" t="s">
        <v>90</v>
      </c>
      <c r="D168" s="60" t="s">
        <v>126</v>
      </c>
      <c r="E168" s="61" t="s">
        <v>80</v>
      </c>
      <c r="F168" s="60" t="s">
        <v>228</v>
      </c>
      <c r="G168" s="60" t="s">
        <v>36</v>
      </c>
      <c r="H168" s="151">
        <v>108000</v>
      </c>
      <c r="I168" s="151">
        <v>108000</v>
      </c>
      <c r="J168" s="152">
        <v>71243.51999999999</v>
      </c>
      <c r="K168" s="238">
        <f>I168-J168</f>
        <v>36756.48000000001</v>
      </c>
      <c r="L168" s="217"/>
      <c r="M168" s="217"/>
      <c r="N168" s="217"/>
    </row>
    <row r="169" spans="1:14" s="37" customFormat="1" ht="84" outlineLevel="3">
      <c r="A169" s="201" t="s">
        <v>127</v>
      </c>
      <c r="B169" s="147" t="s">
        <v>28</v>
      </c>
      <c r="C169" s="147" t="s">
        <v>90</v>
      </c>
      <c r="D169" s="147" t="s">
        <v>128</v>
      </c>
      <c r="E169" s="148" t="s">
        <v>29</v>
      </c>
      <c r="F169" s="149"/>
      <c r="G169" s="149"/>
      <c r="H169" s="33">
        <f>SUM(H170:H171)</f>
        <v>9804856</v>
      </c>
      <c r="I169" s="33">
        <f>SUM(I170:I171)</f>
        <v>9804856</v>
      </c>
      <c r="J169" s="131">
        <f>SUM(J170:J171)</f>
        <v>9556828.1399999987</v>
      </c>
      <c r="K169" s="232">
        <f>SUM(K170:K171)</f>
        <v>248027.8600000008</v>
      </c>
      <c r="L169" s="218"/>
      <c r="M169" s="218"/>
      <c r="N169" s="217"/>
    </row>
    <row r="170" spans="1:14" s="39" customFormat="1" outlineLevel="5">
      <c r="A170" s="200" t="s">
        <v>30</v>
      </c>
      <c r="B170" s="168" t="s">
        <v>28</v>
      </c>
      <c r="C170" s="168" t="s">
        <v>90</v>
      </c>
      <c r="D170" s="168" t="s">
        <v>128</v>
      </c>
      <c r="E170" s="169" t="s">
        <v>31</v>
      </c>
      <c r="F170" s="167"/>
      <c r="G170" s="167"/>
      <c r="H170" s="151">
        <v>109846</v>
      </c>
      <c r="I170" s="151">
        <v>109846</v>
      </c>
      <c r="J170" s="152">
        <v>78915.77</v>
      </c>
      <c r="K170" s="238">
        <f>I170-J170</f>
        <v>30930.229999999996</v>
      </c>
      <c r="L170" s="217"/>
      <c r="M170" s="217"/>
      <c r="N170" s="217"/>
    </row>
    <row r="171" spans="1:14" s="39" customFormat="1" ht="36" outlineLevel="5">
      <c r="A171" s="202" t="s">
        <v>37</v>
      </c>
      <c r="B171" s="168" t="s">
        <v>28</v>
      </c>
      <c r="C171" s="168" t="s">
        <v>90</v>
      </c>
      <c r="D171" s="168" t="s">
        <v>128</v>
      </c>
      <c r="E171" s="169" t="s">
        <v>38</v>
      </c>
      <c r="F171" s="167"/>
      <c r="G171" s="167"/>
      <c r="H171" s="151">
        <v>9695010</v>
      </c>
      <c r="I171" s="151">
        <v>9695010</v>
      </c>
      <c r="J171" s="152">
        <v>9477912.3699999992</v>
      </c>
      <c r="K171" s="238">
        <f>I171-J171</f>
        <v>217097.63000000082</v>
      </c>
      <c r="L171" s="217"/>
      <c r="M171" s="217"/>
      <c r="N171" s="217"/>
    </row>
    <row r="172" spans="1:14" s="37" customFormat="1" ht="84" outlineLevel="3">
      <c r="A172" s="201" t="s">
        <v>129</v>
      </c>
      <c r="B172" s="147" t="s">
        <v>28</v>
      </c>
      <c r="C172" s="147" t="s">
        <v>90</v>
      </c>
      <c r="D172" s="147" t="s">
        <v>130</v>
      </c>
      <c r="E172" s="148" t="s">
        <v>29</v>
      </c>
      <c r="F172" s="149"/>
      <c r="G172" s="149"/>
      <c r="H172" s="33">
        <f>SUM(H173:H175)</f>
        <v>700771</v>
      </c>
      <c r="I172" s="33">
        <f>SUM(I173:I175)</f>
        <v>700771</v>
      </c>
      <c r="J172" s="131">
        <f>SUM(J173:J175)</f>
        <v>674011.29</v>
      </c>
      <c r="K172" s="232">
        <f>SUM(K173:K175)</f>
        <v>26759.709999999995</v>
      </c>
      <c r="L172" s="218"/>
      <c r="M172" s="218"/>
      <c r="N172" s="217"/>
    </row>
    <row r="173" spans="1:14" s="39" customFormat="1" outlineLevel="5">
      <c r="A173" s="200" t="s">
        <v>30</v>
      </c>
      <c r="B173" s="168" t="s">
        <v>28</v>
      </c>
      <c r="C173" s="168" t="s">
        <v>90</v>
      </c>
      <c r="D173" s="168" t="s">
        <v>130</v>
      </c>
      <c r="E173" s="169" t="s">
        <v>31</v>
      </c>
      <c r="F173" s="167"/>
      <c r="G173" s="167"/>
      <c r="H173" s="151">
        <v>9247</v>
      </c>
      <c r="I173" s="151">
        <v>9247</v>
      </c>
      <c r="J173" s="152">
        <v>5658.16</v>
      </c>
      <c r="K173" s="238">
        <f>I173-J173</f>
        <v>3588.84</v>
      </c>
      <c r="L173" s="217"/>
      <c r="M173" s="217"/>
      <c r="N173" s="217"/>
    </row>
    <row r="174" spans="1:14" s="39" customFormat="1" ht="36" outlineLevel="5">
      <c r="A174" s="202" t="s">
        <v>37</v>
      </c>
      <c r="B174" s="168" t="s">
        <v>28</v>
      </c>
      <c r="C174" s="168" t="s">
        <v>90</v>
      </c>
      <c r="D174" s="168" t="s">
        <v>130</v>
      </c>
      <c r="E174" s="169" t="s">
        <v>38</v>
      </c>
      <c r="F174" s="167"/>
      <c r="G174" s="167"/>
      <c r="H174" s="151">
        <v>450634</v>
      </c>
      <c r="I174" s="151">
        <v>450634</v>
      </c>
      <c r="J174" s="152">
        <v>431554.01</v>
      </c>
      <c r="K174" s="238">
        <f>I174-J174</f>
        <v>19079.989999999991</v>
      </c>
      <c r="L174" s="217"/>
      <c r="M174" s="217"/>
      <c r="N174" s="217"/>
    </row>
    <row r="175" spans="1:14" s="39" customFormat="1" ht="60" outlineLevel="5">
      <c r="A175" s="200" t="s">
        <v>131</v>
      </c>
      <c r="B175" s="168" t="s">
        <v>28</v>
      </c>
      <c r="C175" s="168" t="s">
        <v>90</v>
      </c>
      <c r="D175" s="168" t="s">
        <v>130</v>
      </c>
      <c r="E175" s="169" t="s">
        <v>132</v>
      </c>
      <c r="F175" s="167"/>
      <c r="G175" s="167"/>
      <c r="H175" s="151">
        <v>240890</v>
      </c>
      <c r="I175" s="151">
        <v>240890</v>
      </c>
      <c r="J175" s="152">
        <v>236799.12</v>
      </c>
      <c r="K175" s="238">
        <f>I175-J175</f>
        <v>4090.8800000000047</v>
      </c>
      <c r="L175" s="217"/>
      <c r="M175" s="217"/>
      <c r="N175" s="217"/>
    </row>
    <row r="176" spans="1:14" s="37" customFormat="1" ht="36" outlineLevel="3">
      <c r="A176" s="201" t="s">
        <v>133</v>
      </c>
      <c r="B176" s="147" t="s">
        <v>28</v>
      </c>
      <c r="C176" s="147" t="s">
        <v>90</v>
      </c>
      <c r="D176" s="147" t="s">
        <v>134</v>
      </c>
      <c r="E176" s="148" t="s">
        <v>29</v>
      </c>
      <c r="F176" s="149"/>
      <c r="G176" s="149"/>
      <c r="H176" s="33">
        <f>SUM(H177:H178)</f>
        <v>36594551.18</v>
      </c>
      <c r="I176" s="33">
        <f>SUM(I177:I178)</f>
        <v>36594551.18</v>
      </c>
      <c r="J176" s="131">
        <f>SUM(J177:J178)</f>
        <v>36558819.880000003</v>
      </c>
      <c r="K176" s="232">
        <f>SUM(K177:K178)</f>
        <v>35731.29999999702</v>
      </c>
      <c r="L176" s="218"/>
      <c r="M176" s="218"/>
      <c r="N176" s="217"/>
    </row>
    <row r="177" spans="1:14" s="39" customFormat="1" outlineLevel="5">
      <c r="A177" s="200" t="s">
        <v>30</v>
      </c>
      <c r="B177" s="168" t="s">
        <v>28</v>
      </c>
      <c r="C177" s="168" t="s">
        <v>90</v>
      </c>
      <c r="D177" s="168" t="s">
        <v>134</v>
      </c>
      <c r="E177" s="169" t="s">
        <v>31</v>
      </c>
      <c r="F177" s="167"/>
      <c r="G177" s="167"/>
      <c r="H177" s="151">
        <v>331854.18</v>
      </c>
      <c r="I177" s="151">
        <v>331854.18</v>
      </c>
      <c r="J177" s="152">
        <v>331854.18</v>
      </c>
      <c r="K177" s="234">
        <f>I177-J177</f>
        <v>0</v>
      </c>
      <c r="L177" s="217"/>
      <c r="M177" s="217"/>
      <c r="N177" s="217"/>
    </row>
    <row r="178" spans="1:14" s="35" customFormat="1" ht="36" outlineLevel="5">
      <c r="A178" s="209" t="s">
        <v>37</v>
      </c>
      <c r="B178" s="60" t="s">
        <v>28</v>
      </c>
      <c r="C178" s="60" t="s">
        <v>90</v>
      </c>
      <c r="D178" s="60" t="s">
        <v>134</v>
      </c>
      <c r="E178" s="61" t="s">
        <v>80</v>
      </c>
      <c r="F178" s="62"/>
      <c r="G178" s="62"/>
      <c r="H178" s="151">
        <v>36262697</v>
      </c>
      <c r="I178" s="151">
        <v>36262697</v>
      </c>
      <c r="J178" s="152">
        <v>36226965.700000003</v>
      </c>
      <c r="K178" s="238">
        <f>I178-J178</f>
        <v>35731.29999999702</v>
      </c>
      <c r="L178" s="217"/>
      <c r="M178" s="217"/>
      <c r="N178" s="217"/>
    </row>
    <row r="179" spans="1:14" s="37" customFormat="1" ht="48" outlineLevel="3">
      <c r="A179" s="201" t="s">
        <v>135</v>
      </c>
      <c r="B179" s="147" t="s">
        <v>28</v>
      </c>
      <c r="C179" s="147" t="s">
        <v>90</v>
      </c>
      <c r="D179" s="147" t="s">
        <v>136</v>
      </c>
      <c r="E179" s="148" t="s">
        <v>29</v>
      </c>
      <c r="F179" s="149"/>
      <c r="G179" s="149"/>
      <c r="H179" s="33">
        <f>SUM(H180)</f>
        <v>0</v>
      </c>
      <c r="I179" s="33">
        <f>SUM(I180)</f>
        <v>0</v>
      </c>
      <c r="J179" s="131">
        <f>SUM(J180)</f>
        <v>0</v>
      </c>
      <c r="K179" s="232">
        <f>SUM(K180)</f>
        <v>0</v>
      </c>
      <c r="L179" s="217"/>
      <c r="M179" s="217"/>
      <c r="N179" s="217"/>
    </row>
    <row r="180" spans="1:14" s="35" customFormat="1" ht="36" outlineLevel="5">
      <c r="A180" s="209" t="s">
        <v>37</v>
      </c>
      <c r="B180" s="60" t="s">
        <v>28</v>
      </c>
      <c r="C180" s="60" t="s">
        <v>90</v>
      </c>
      <c r="D180" s="60" t="s">
        <v>136</v>
      </c>
      <c r="E180" s="61" t="s">
        <v>80</v>
      </c>
      <c r="F180" s="62"/>
      <c r="G180" s="62"/>
      <c r="H180" s="34">
        <v>0</v>
      </c>
      <c r="I180" s="151">
        <v>0</v>
      </c>
      <c r="J180" s="249">
        <v>0</v>
      </c>
      <c r="K180" s="233">
        <f>I180-J180</f>
        <v>0</v>
      </c>
      <c r="L180" s="217"/>
      <c r="M180" s="217"/>
      <c r="N180" s="217"/>
    </row>
    <row r="181" spans="1:14" s="37" customFormat="1" ht="60" outlineLevel="3">
      <c r="A181" s="201" t="s">
        <v>137</v>
      </c>
      <c r="B181" s="147" t="s">
        <v>28</v>
      </c>
      <c r="C181" s="147" t="s">
        <v>90</v>
      </c>
      <c r="D181" s="147" t="s">
        <v>138</v>
      </c>
      <c r="E181" s="148" t="s">
        <v>29</v>
      </c>
      <c r="F181" s="149"/>
      <c r="G181" s="149"/>
      <c r="H181" s="33">
        <f>SUM(H182)</f>
        <v>0</v>
      </c>
      <c r="I181" s="33">
        <f>SUM(I182)</f>
        <v>0</v>
      </c>
      <c r="J181" s="131">
        <f>SUM(J182)</f>
        <v>0</v>
      </c>
      <c r="K181" s="232">
        <f>SUM(K182)</f>
        <v>0</v>
      </c>
      <c r="L181" s="217"/>
      <c r="M181" s="217"/>
      <c r="N181" s="217"/>
    </row>
    <row r="182" spans="1:14" s="35" customFormat="1" ht="36" outlineLevel="5">
      <c r="A182" s="229" t="s">
        <v>139</v>
      </c>
      <c r="B182" s="60" t="s">
        <v>28</v>
      </c>
      <c r="C182" s="60" t="s">
        <v>90</v>
      </c>
      <c r="D182" s="60" t="s">
        <v>138</v>
      </c>
      <c r="E182" s="61" t="s">
        <v>80</v>
      </c>
      <c r="F182" s="62"/>
      <c r="G182" s="62"/>
      <c r="H182" s="34">
        <v>0</v>
      </c>
      <c r="I182" s="151">
        <v>0</v>
      </c>
      <c r="J182" s="249">
        <v>0</v>
      </c>
      <c r="K182" s="233">
        <f>I182-J182</f>
        <v>0</v>
      </c>
      <c r="L182" s="217"/>
      <c r="M182" s="217"/>
      <c r="N182" s="217"/>
    </row>
    <row r="183" spans="1:14" s="37" customFormat="1" ht="36" outlineLevel="3">
      <c r="A183" s="201" t="s">
        <v>140</v>
      </c>
      <c r="B183" s="147" t="s">
        <v>28</v>
      </c>
      <c r="C183" s="147" t="s">
        <v>90</v>
      </c>
      <c r="D183" s="147" t="s">
        <v>141</v>
      </c>
      <c r="E183" s="148" t="s">
        <v>29</v>
      </c>
      <c r="F183" s="149"/>
      <c r="G183" s="149"/>
      <c r="H183" s="33">
        <f>SUM(H184:H185)</f>
        <v>132457700</v>
      </c>
      <c r="I183" s="33">
        <f>SUM(I184:I185)</f>
        <v>132457700</v>
      </c>
      <c r="J183" s="131">
        <f>SUM(J184:J185)</f>
        <v>132433229.17</v>
      </c>
      <c r="K183" s="232">
        <f>SUM(K184:K185)</f>
        <v>24470.829999999958</v>
      </c>
      <c r="L183" s="218"/>
      <c r="M183" s="218"/>
      <c r="N183" s="217"/>
    </row>
    <row r="184" spans="1:14" s="39" customFormat="1" outlineLevel="5">
      <c r="A184" s="200" t="s">
        <v>30</v>
      </c>
      <c r="B184" s="168" t="s">
        <v>28</v>
      </c>
      <c r="C184" s="168" t="s">
        <v>90</v>
      </c>
      <c r="D184" s="168" t="s">
        <v>141</v>
      </c>
      <c r="E184" s="169" t="s">
        <v>31</v>
      </c>
      <c r="F184" s="167"/>
      <c r="G184" s="167"/>
      <c r="H184" s="151">
        <v>829100</v>
      </c>
      <c r="I184" s="151">
        <v>829100</v>
      </c>
      <c r="J184" s="152">
        <v>814655.92</v>
      </c>
      <c r="K184" s="238">
        <f>I184-J184</f>
        <v>14444.079999999958</v>
      </c>
      <c r="L184" s="217"/>
      <c r="M184" s="217"/>
      <c r="N184" s="217"/>
    </row>
    <row r="185" spans="1:14" s="39" customFormat="1" ht="36" outlineLevel="5">
      <c r="A185" s="202" t="s">
        <v>37</v>
      </c>
      <c r="B185" s="168" t="s">
        <v>28</v>
      </c>
      <c r="C185" s="168" t="s">
        <v>90</v>
      </c>
      <c r="D185" s="168" t="s">
        <v>141</v>
      </c>
      <c r="E185" s="169" t="s">
        <v>38</v>
      </c>
      <c r="F185" s="167"/>
      <c r="G185" s="167"/>
      <c r="H185" s="151">
        <v>131628600</v>
      </c>
      <c r="I185" s="151">
        <v>131628600</v>
      </c>
      <c r="J185" s="152">
        <v>131618573.25</v>
      </c>
      <c r="K185" s="238">
        <f>I185-J185</f>
        <v>10026.75</v>
      </c>
      <c r="L185" s="217"/>
      <c r="M185" s="217"/>
      <c r="N185" s="217"/>
    </row>
    <row r="186" spans="1:14" s="51" customFormat="1" ht="60" outlineLevel="3">
      <c r="A186" s="210" t="s">
        <v>81</v>
      </c>
      <c r="B186" s="179" t="s">
        <v>28</v>
      </c>
      <c r="C186" s="179" t="s">
        <v>90</v>
      </c>
      <c r="D186" s="179" t="s">
        <v>82</v>
      </c>
      <c r="E186" s="180" t="s">
        <v>29</v>
      </c>
      <c r="F186" s="181"/>
      <c r="G186" s="181"/>
      <c r="H186" s="182">
        <f>SUM(H187:H192)</f>
        <v>0</v>
      </c>
      <c r="I186" s="182">
        <f>SUM(I187:I192)</f>
        <v>0</v>
      </c>
      <c r="J186" s="254">
        <f>SUM(J187:J192)</f>
        <v>-0.34</v>
      </c>
      <c r="K186" s="243">
        <f>SUM(K187:K192)</f>
        <v>0.34</v>
      </c>
      <c r="L186" s="220"/>
      <c r="M186" s="220"/>
      <c r="N186" s="217"/>
    </row>
    <row r="187" spans="1:14" s="47" customFormat="1" ht="36" outlineLevel="5">
      <c r="A187" s="206" t="s">
        <v>30</v>
      </c>
      <c r="B187" s="52" t="s">
        <v>28</v>
      </c>
      <c r="C187" s="52" t="s">
        <v>90</v>
      </c>
      <c r="D187" s="52" t="s">
        <v>82</v>
      </c>
      <c r="E187" s="178" t="s">
        <v>31</v>
      </c>
      <c r="F187" s="183" t="s">
        <v>210</v>
      </c>
      <c r="G187" s="52"/>
      <c r="H187" s="53">
        <v>0</v>
      </c>
      <c r="I187" s="45">
        <v>0</v>
      </c>
      <c r="J187" s="155">
        <v>0</v>
      </c>
      <c r="K187" s="234">
        <f t="shared" ref="K187:K192" si="6">I187-J187</f>
        <v>0</v>
      </c>
      <c r="L187" s="217"/>
      <c r="M187" s="138"/>
      <c r="N187" s="217"/>
    </row>
    <row r="188" spans="1:14" s="46" customFormat="1" ht="36" outlineLevel="5">
      <c r="A188" s="211" t="s">
        <v>37</v>
      </c>
      <c r="B188" s="137" t="s">
        <v>28</v>
      </c>
      <c r="C188" s="137" t="s">
        <v>90</v>
      </c>
      <c r="D188" s="137" t="s">
        <v>82</v>
      </c>
      <c r="E188" s="184" t="s">
        <v>80</v>
      </c>
      <c r="F188" s="185" t="s">
        <v>270</v>
      </c>
      <c r="G188" s="137" t="s">
        <v>36</v>
      </c>
      <c r="H188" s="34">
        <v>0</v>
      </c>
      <c r="I188" s="136">
        <v>0</v>
      </c>
      <c r="J188" s="155">
        <v>0</v>
      </c>
      <c r="K188" s="233">
        <f t="shared" si="6"/>
        <v>0</v>
      </c>
      <c r="L188" s="217"/>
      <c r="M188" s="139"/>
      <c r="N188" s="217"/>
    </row>
    <row r="189" spans="1:14" s="46" customFormat="1" ht="36" outlineLevel="5">
      <c r="A189" s="211" t="s">
        <v>37</v>
      </c>
      <c r="B189" s="137">
        <v>148</v>
      </c>
      <c r="C189" s="137">
        <v>1003</v>
      </c>
      <c r="D189" s="137" t="s">
        <v>82</v>
      </c>
      <c r="E189" s="184">
        <v>313</v>
      </c>
      <c r="F189" s="185"/>
      <c r="G189" s="137"/>
      <c r="H189" s="34">
        <v>0</v>
      </c>
      <c r="I189" s="136">
        <v>0</v>
      </c>
      <c r="J189" s="155">
        <v>-0.34</v>
      </c>
      <c r="K189" s="233">
        <f t="shared" si="6"/>
        <v>0.34</v>
      </c>
      <c r="L189" s="217"/>
      <c r="M189" s="139"/>
      <c r="N189" s="217"/>
    </row>
    <row r="190" spans="1:14" s="46" customFormat="1" ht="36" outlineLevel="5">
      <c r="A190" s="211" t="s">
        <v>37</v>
      </c>
      <c r="B190" s="137" t="s">
        <v>28</v>
      </c>
      <c r="C190" s="137" t="s">
        <v>90</v>
      </c>
      <c r="D190" s="137" t="s">
        <v>82</v>
      </c>
      <c r="E190" s="184" t="s">
        <v>80</v>
      </c>
      <c r="F190" s="185" t="s">
        <v>210</v>
      </c>
      <c r="G190" s="137" t="s">
        <v>36</v>
      </c>
      <c r="H190" s="34">
        <v>0</v>
      </c>
      <c r="I190" s="136">
        <v>0</v>
      </c>
      <c r="J190" s="156">
        <v>0</v>
      </c>
      <c r="K190" s="233">
        <f t="shared" si="6"/>
        <v>0</v>
      </c>
      <c r="L190" s="217"/>
      <c r="M190" s="139"/>
      <c r="N190" s="217"/>
    </row>
    <row r="191" spans="1:14" s="47" customFormat="1" outlineLevel="5">
      <c r="A191" s="206" t="s">
        <v>74</v>
      </c>
      <c r="B191" s="52" t="s">
        <v>28</v>
      </c>
      <c r="C191" s="52" t="s">
        <v>90</v>
      </c>
      <c r="D191" s="52" t="s">
        <v>82</v>
      </c>
      <c r="E191" s="178">
        <v>340</v>
      </c>
      <c r="F191" s="183" t="s">
        <v>85</v>
      </c>
      <c r="G191" s="52"/>
      <c r="H191" s="38">
        <v>0</v>
      </c>
      <c r="I191" s="45">
        <v>0</v>
      </c>
      <c r="J191" s="132">
        <v>0</v>
      </c>
      <c r="K191" s="244">
        <f t="shared" si="6"/>
        <v>0</v>
      </c>
      <c r="L191" s="217"/>
      <c r="M191" s="217"/>
      <c r="N191" s="217"/>
    </row>
    <row r="192" spans="1:14" s="47" customFormat="1" ht="36" outlineLevel="5">
      <c r="A192" s="206" t="s">
        <v>74</v>
      </c>
      <c r="B192" s="52" t="s">
        <v>28</v>
      </c>
      <c r="C192" s="52" t="s">
        <v>90</v>
      </c>
      <c r="D192" s="52" t="s">
        <v>82</v>
      </c>
      <c r="E192" s="178">
        <v>340</v>
      </c>
      <c r="F192" s="183" t="s">
        <v>210</v>
      </c>
      <c r="G192" s="52" t="s">
        <v>36</v>
      </c>
      <c r="H192" s="53">
        <v>0</v>
      </c>
      <c r="I192" s="45">
        <v>0</v>
      </c>
      <c r="J192" s="132">
        <v>0</v>
      </c>
      <c r="K192" s="242">
        <f t="shared" si="6"/>
        <v>0</v>
      </c>
      <c r="L192" s="217"/>
      <c r="M192" s="217"/>
      <c r="N192" s="217"/>
    </row>
    <row r="193" spans="1:16" s="37" customFormat="1" ht="60" outlineLevel="3">
      <c r="A193" s="201" t="s">
        <v>81</v>
      </c>
      <c r="B193" s="147" t="s">
        <v>28</v>
      </c>
      <c r="C193" s="147" t="s">
        <v>90</v>
      </c>
      <c r="D193" s="147" t="s">
        <v>82</v>
      </c>
      <c r="E193" s="148" t="s">
        <v>29</v>
      </c>
      <c r="F193" s="149"/>
      <c r="G193" s="149"/>
      <c r="H193" s="33">
        <f>SUM(H194:H196)</f>
        <v>499800001</v>
      </c>
      <c r="I193" s="33">
        <f>SUM(I194:I196)</f>
        <v>499800001</v>
      </c>
      <c r="J193" s="131">
        <f>SUM(J194:J196)</f>
        <v>499740477.31999999</v>
      </c>
      <c r="K193" s="232">
        <f>SUM(K194:K196)</f>
        <v>59523.680000011809</v>
      </c>
      <c r="L193" s="218"/>
      <c r="M193" s="218"/>
      <c r="N193" s="217"/>
    </row>
    <row r="194" spans="1:16" s="39" customFormat="1" ht="36" outlineLevel="5">
      <c r="A194" s="200" t="s">
        <v>65</v>
      </c>
      <c r="B194" s="168" t="s">
        <v>28</v>
      </c>
      <c r="C194" s="168" t="s">
        <v>90</v>
      </c>
      <c r="D194" s="168" t="s">
        <v>82</v>
      </c>
      <c r="E194" s="169" t="s">
        <v>66</v>
      </c>
      <c r="F194" s="167" t="s">
        <v>229</v>
      </c>
      <c r="G194" s="168" t="s">
        <v>36</v>
      </c>
      <c r="H194" s="151">
        <v>7788100</v>
      </c>
      <c r="I194" s="151">
        <v>7788100</v>
      </c>
      <c r="J194" s="152">
        <v>7788100</v>
      </c>
      <c r="K194" s="234">
        <f t="shared" ref="K194:K206" si="7">I194-J194</f>
        <v>0</v>
      </c>
      <c r="L194" s="217"/>
      <c r="M194" s="217"/>
      <c r="N194" s="217"/>
    </row>
    <row r="195" spans="1:16" s="39" customFormat="1" ht="36" outlineLevel="5">
      <c r="A195" s="200" t="s">
        <v>30</v>
      </c>
      <c r="B195" s="168" t="s">
        <v>28</v>
      </c>
      <c r="C195" s="168" t="s">
        <v>90</v>
      </c>
      <c r="D195" s="168" t="s">
        <v>82</v>
      </c>
      <c r="E195" s="169" t="s">
        <v>31</v>
      </c>
      <c r="F195" s="167" t="s">
        <v>229</v>
      </c>
      <c r="G195" s="168" t="s">
        <v>36</v>
      </c>
      <c r="H195" s="151">
        <v>3610630.49</v>
      </c>
      <c r="I195" s="151">
        <v>3610630.49</v>
      </c>
      <c r="J195" s="152">
        <v>3600423.3600000003</v>
      </c>
      <c r="K195" s="238">
        <f t="shared" si="7"/>
        <v>10207.129999999888</v>
      </c>
      <c r="L195" s="217"/>
      <c r="M195" s="217"/>
      <c r="N195" s="217"/>
    </row>
    <row r="196" spans="1:16" s="35" customFormat="1" ht="36" outlineLevel="5">
      <c r="A196" s="209" t="s">
        <v>37</v>
      </c>
      <c r="B196" s="60" t="s">
        <v>28</v>
      </c>
      <c r="C196" s="60" t="s">
        <v>90</v>
      </c>
      <c r="D196" s="60" t="s">
        <v>82</v>
      </c>
      <c r="E196" s="61" t="s">
        <v>80</v>
      </c>
      <c r="F196" s="62" t="s">
        <v>229</v>
      </c>
      <c r="G196" s="60" t="s">
        <v>36</v>
      </c>
      <c r="H196" s="151">
        <v>488401270.50999999</v>
      </c>
      <c r="I196" s="151">
        <v>488401270.50999999</v>
      </c>
      <c r="J196" s="152">
        <v>488351953.95999998</v>
      </c>
      <c r="K196" s="238">
        <f>I196-J196</f>
        <v>49316.550000011921</v>
      </c>
      <c r="L196" s="217"/>
      <c r="M196" s="217"/>
      <c r="N196" s="217"/>
    </row>
    <row r="197" spans="1:16" s="39" customFormat="1" ht="84" outlineLevel="5">
      <c r="A197" s="212" t="s">
        <v>262</v>
      </c>
      <c r="B197" s="147">
        <v>148</v>
      </c>
      <c r="C197" s="147">
        <v>1003</v>
      </c>
      <c r="D197" s="147" t="s">
        <v>260</v>
      </c>
      <c r="E197" s="148">
        <v>313</v>
      </c>
      <c r="F197" s="179" t="s">
        <v>261</v>
      </c>
      <c r="G197" s="147" t="s">
        <v>36</v>
      </c>
      <c r="H197" s="43">
        <v>6164000</v>
      </c>
      <c r="I197" s="43">
        <v>6164000</v>
      </c>
      <c r="J197" s="133">
        <v>5989000</v>
      </c>
      <c r="K197" s="245">
        <f>I197-J197</f>
        <v>175000</v>
      </c>
      <c r="L197" s="217"/>
      <c r="M197" s="217"/>
      <c r="N197" s="217"/>
    </row>
    <row r="198" spans="1:16" s="55" customFormat="1" ht="24" outlineLevel="5">
      <c r="A198" s="201" t="s">
        <v>214</v>
      </c>
      <c r="B198" s="147">
        <v>148</v>
      </c>
      <c r="C198" s="147">
        <v>1003</v>
      </c>
      <c r="D198" s="147">
        <v>9990020680</v>
      </c>
      <c r="E198" s="148">
        <v>321</v>
      </c>
      <c r="F198" s="186"/>
      <c r="G198" s="147"/>
      <c r="H198" s="33">
        <v>310560000</v>
      </c>
      <c r="I198" s="43">
        <v>310560000</v>
      </c>
      <c r="J198" s="133">
        <v>302860000</v>
      </c>
      <c r="K198" s="243">
        <f>I198-J198</f>
        <v>7700000</v>
      </c>
      <c r="L198" s="217"/>
      <c r="M198" s="217"/>
      <c r="N198" s="217"/>
      <c r="O198" s="54"/>
      <c r="P198" s="54"/>
    </row>
    <row r="199" spans="1:16" s="41" customFormat="1" ht="24" outlineLevel="5">
      <c r="A199" s="201" t="s">
        <v>214</v>
      </c>
      <c r="B199" s="147">
        <v>148</v>
      </c>
      <c r="C199" s="147">
        <v>1003</v>
      </c>
      <c r="D199" s="147">
        <v>9990020680</v>
      </c>
      <c r="E199" s="148">
        <v>322</v>
      </c>
      <c r="F199" s="147"/>
      <c r="G199" s="147"/>
      <c r="H199" s="43">
        <v>0</v>
      </c>
      <c r="I199" s="43">
        <v>0</v>
      </c>
      <c r="J199" s="133">
        <v>0</v>
      </c>
      <c r="K199" s="243">
        <f>I199-J199</f>
        <v>0</v>
      </c>
      <c r="L199" s="217"/>
      <c r="M199" s="217"/>
      <c r="N199" s="217"/>
      <c r="O199" s="37"/>
      <c r="P199" s="37"/>
    </row>
    <row r="200" spans="1:16" s="51" customFormat="1" ht="60" outlineLevel="3">
      <c r="A200" s="210" t="s">
        <v>271</v>
      </c>
      <c r="B200" s="147" t="s">
        <v>28</v>
      </c>
      <c r="C200" s="187" t="s">
        <v>273</v>
      </c>
      <c r="D200" s="147" t="s">
        <v>272</v>
      </c>
      <c r="E200" s="148" t="s">
        <v>29</v>
      </c>
      <c r="F200" s="181"/>
      <c r="G200" s="181"/>
      <c r="H200" s="33">
        <f>SUM(H201:H203)</f>
        <v>59421.29</v>
      </c>
      <c r="I200" s="182">
        <f t="shared" ref="I200:J200" si="8">SUM(I201:I203)</f>
        <v>59421.29</v>
      </c>
      <c r="J200" s="254">
        <f t="shared" si="8"/>
        <v>59421.29</v>
      </c>
      <c r="K200" s="243">
        <f>SUM(K201:K202)</f>
        <v>0</v>
      </c>
      <c r="L200" s="220"/>
      <c r="M200" s="220"/>
      <c r="N200" s="217"/>
      <c r="O200" s="56"/>
      <c r="P200" s="56"/>
    </row>
    <row r="201" spans="1:16" s="46" customFormat="1" ht="36" outlineLevel="5">
      <c r="A201" s="211" t="s">
        <v>37</v>
      </c>
      <c r="B201" s="60" t="s">
        <v>28</v>
      </c>
      <c r="C201" s="188" t="s">
        <v>273</v>
      </c>
      <c r="D201" s="60" t="s">
        <v>272</v>
      </c>
      <c r="E201" s="61">
        <v>244</v>
      </c>
      <c r="F201" s="60" t="s">
        <v>274</v>
      </c>
      <c r="G201" s="60" t="s">
        <v>36</v>
      </c>
      <c r="H201" s="151">
        <v>15917.2</v>
      </c>
      <c r="I201" s="151">
        <v>15917.2</v>
      </c>
      <c r="J201" s="152">
        <v>15917.2</v>
      </c>
      <c r="K201" s="233">
        <f t="shared" si="7"/>
        <v>0</v>
      </c>
      <c r="L201" s="217"/>
      <c r="M201" s="217"/>
      <c r="N201" s="217"/>
    </row>
    <row r="202" spans="1:16" s="46" customFormat="1" ht="36" outlineLevel="5">
      <c r="A202" s="211" t="s">
        <v>37</v>
      </c>
      <c r="B202" s="60" t="s">
        <v>28</v>
      </c>
      <c r="C202" s="188" t="s">
        <v>273</v>
      </c>
      <c r="D202" s="60" t="s">
        <v>272</v>
      </c>
      <c r="E202" s="61">
        <v>247</v>
      </c>
      <c r="F202" s="60" t="s">
        <v>274</v>
      </c>
      <c r="G202" s="60" t="s">
        <v>36</v>
      </c>
      <c r="H202" s="151">
        <v>12000.77</v>
      </c>
      <c r="I202" s="151">
        <v>12000.77</v>
      </c>
      <c r="J202" s="152">
        <v>12000.77</v>
      </c>
      <c r="K202" s="233">
        <f t="shared" si="7"/>
        <v>0</v>
      </c>
      <c r="L202" s="217"/>
      <c r="M202" s="217"/>
      <c r="N202" s="217"/>
    </row>
    <row r="203" spans="1:16" s="46" customFormat="1" ht="36" outlineLevel="5">
      <c r="A203" s="211" t="s">
        <v>37</v>
      </c>
      <c r="B203" s="60" t="s">
        <v>28</v>
      </c>
      <c r="C203" s="188" t="s">
        <v>273</v>
      </c>
      <c r="D203" s="60" t="s">
        <v>272</v>
      </c>
      <c r="E203" s="61">
        <v>612</v>
      </c>
      <c r="F203" s="60" t="s">
        <v>274</v>
      </c>
      <c r="G203" s="60" t="s">
        <v>36</v>
      </c>
      <c r="H203" s="151">
        <v>31503.32</v>
      </c>
      <c r="I203" s="151">
        <v>31503.32</v>
      </c>
      <c r="J203" s="152">
        <v>31503.32</v>
      </c>
      <c r="K203" s="233">
        <f t="shared" si="7"/>
        <v>0</v>
      </c>
      <c r="L203" s="217"/>
      <c r="M203" s="217"/>
      <c r="N203" s="217"/>
    </row>
    <row r="204" spans="1:16" s="47" customFormat="1" ht="48" outlineLevel="5">
      <c r="A204" s="201" t="s">
        <v>255</v>
      </c>
      <c r="B204" s="149">
        <v>148</v>
      </c>
      <c r="C204" s="149">
        <v>1004</v>
      </c>
      <c r="D204" s="149">
        <v>2230131440</v>
      </c>
      <c r="E204" s="148" t="s">
        <v>29</v>
      </c>
      <c r="F204" s="149"/>
      <c r="G204" s="149"/>
      <c r="H204" s="166">
        <f>H205+H206</f>
        <v>1550967300</v>
      </c>
      <c r="I204" s="166">
        <f>I205+I206</f>
        <v>1550967300</v>
      </c>
      <c r="J204" s="251">
        <f>J205+J206</f>
        <v>1550967300</v>
      </c>
      <c r="K204" s="240">
        <f>SUM(K205:K206)</f>
        <v>0</v>
      </c>
      <c r="L204" s="219"/>
      <c r="M204" s="219"/>
      <c r="N204" s="217"/>
    </row>
    <row r="205" spans="1:16" s="39" customFormat="1" ht="24" outlineLevel="5">
      <c r="A205" s="199" t="s">
        <v>83</v>
      </c>
      <c r="B205" s="168">
        <v>148</v>
      </c>
      <c r="C205" s="168">
        <v>1004</v>
      </c>
      <c r="D205" s="168">
        <v>2230131440</v>
      </c>
      <c r="E205" s="169">
        <v>570</v>
      </c>
      <c r="F205" s="168"/>
      <c r="G205" s="168"/>
      <c r="H205" s="151">
        <v>1550967300</v>
      </c>
      <c r="I205" s="151">
        <v>1550967300</v>
      </c>
      <c r="J205" s="152">
        <v>1550967300</v>
      </c>
      <c r="K205" s="234">
        <f t="shared" si="7"/>
        <v>0</v>
      </c>
      <c r="L205" s="217"/>
      <c r="M205" s="217"/>
      <c r="N205" s="217"/>
    </row>
    <row r="206" spans="1:16" s="39" customFormat="1" outlineLevel="5">
      <c r="A206" s="199" t="s">
        <v>256</v>
      </c>
      <c r="B206" s="168">
        <v>148</v>
      </c>
      <c r="C206" s="168">
        <v>1004</v>
      </c>
      <c r="D206" s="168">
        <v>2230131440</v>
      </c>
      <c r="E206" s="169">
        <v>870</v>
      </c>
      <c r="F206" s="168"/>
      <c r="G206" s="168"/>
      <c r="H206" s="151">
        <v>0</v>
      </c>
      <c r="I206" s="151">
        <v>0</v>
      </c>
      <c r="J206" s="152">
        <v>0</v>
      </c>
      <c r="K206" s="234">
        <f t="shared" si="7"/>
        <v>0</v>
      </c>
      <c r="L206" s="217"/>
      <c r="M206" s="217"/>
      <c r="N206" s="217"/>
    </row>
    <row r="207" spans="1:16" s="37" customFormat="1" ht="48" outlineLevel="3">
      <c r="A207" s="201" t="s">
        <v>143</v>
      </c>
      <c r="B207" s="147" t="s">
        <v>28</v>
      </c>
      <c r="C207" s="147" t="s">
        <v>142</v>
      </c>
      <c r="D207" s="147" t="s">
        <v>144</v>
      </c>
      <c r="E207" s="148" t="s">
        <v>29</v>
      </c>
      <c r="F207" s="149"/>
      <c r="G207" s="149"/>
      <c r="H207" s="33">
        <f>SUM(H208:H209)</f>
        <v>1570253052</v>
      </c>
      <c r="I207" s="33">
        <f>SUM(I208:I209)</f>
        <v>1570253052</v>
      </c>
      <c r="J207" s="131">
        <f>SUM(J208:J209)</f>
        <v>1570149176.1099999</v>
      </c>
      <c r="K207" s="232">
        <f>SUM(K208:K209)</f>
        <v>103875.89000005741</v>
      </c>
      <c r="L207" s="218"/>
      <c r="M207" s="218"/>
      <c r="N207" s="217"/>
      <c r="O207" s="41"/>
      <c r="P207" s="41"/>
    </row>
    <row r="208" spans="1:16" s="39" customFormat="1" outlineLevel="5">
      <c r="A208" s="200" t="s">
        <v>30</v>
      </c>
      <c r="B208" s="168" t="s">
        <v>28</v>
      </c>
      <c r="C208" s="168" t="s">
        <v>142</v>
      </c>
      <c r="D208" s="168" t="s">
        <v>144</v>
      </c>
      <c r="E208" s="169" t="s">
        <v>31</v>
      </c>
      <c r="F208" s="167"/>
      <c r="G208" s="167"/>
      <c r="H208" s="151">
        <v>2224000</v>
      </c>
      <c r="I208" s="151">
        <v>2224000</v>
      </c>
      <c r="J208" s="152">
        <v>2182822.7999999998</v>
      </c>
      <c r="K208" s="238">
        <f t="shared" ref="K208:K248" si="9">I208-J208</f>
        <v>41177.200000000186</v>
      </c>
      <c r="L208" s="217"/>
      <c r="M208" s="217"/>
      <c r="N208" s="217"/>
    </row>
    <row r="209" spans="1:16" s="35" customFormat="1" ht="36" outlineLevel="5">
      <c r="A209" s="229" t="s">
        <v>139</v>
      </c>
      <c r="B209" s="60" t="s">
        <v>28</v>
      </c>
      <c r="C209" s="60" t="s">
        <v>142</v>
      </c>
      <c r="D209" s="60" t="s">
        <v>144</v>
      </c>
      <c r="E209" s="61" t="s">
        <v>80</v>
      </c>
      <c r="F209" s="62"/>
      <c r="G209" s="62"/>
      <c r="H209" s="151">
        <v>1568029052</v>
      </c>
      <c r="I209" s="151">
        <v>1568029052</v>
      </c>
      <c r="J209" s="152">
        <v>1567966353.3099999</v>
      </c>
      <c r="K209" s="238">
        <f t="shared" si="9"/>
        <v>62698.69000005722</v>
      </c>
      <c r="L209" s="217"/>
      <c r="M209" s="217"/>
      <c r="N209" s="217"/>
      <c r="O209" s="36"/>
      <c r="P209" s="36"/>
    </row>
    <row r="210" spans="1:16" s="37" customFormat="1" ht="48" outlineLevel="3">
      <c r="A210" s="201" t="s">
        <v>145</v>
      </c>
      <c r="B210" s="147" t="s">
        <v>28</v>
      </c>
      <c r="C210" s="147" t="s">
        <v>142</v>
      </c>
      <c r="D210" s="147" t="s">
        <v>146</v>
      </c>
      <c r="E210" s="148" t="s">
        <v>29</v>
      </c>
      <c r="F210" s="149"/>
      <c r="G210" s="149"/>
      <c r="H210" s="33">
        <f>SUM(H211:H212)</f>
        <v>11071900</v>
      </c>
      <c r="I210" s="33">
        <f>SUM(I211:I212)</f>
        <v>11071900</v>
      </c>
      <c r="J210" s="131">
        <f>SUM(J211:J212)</f>
        <v>11068308.199999999</v>
      </c>
      <c r="K210" s="232">
        <f>SUM(K211:K212)</f>
        <v>3591.8</v>
      </c>
      <c r="L210" s="218"/>
      <c r="M210" s="218"/>
      <c r="N210" s="217"/>
      <c r="O210" s="39"/>
      <c r="P210" s="39"/>
    </row>
    <row r="211" spans="1:16" s="39" customFormat="1" outlineLevel="5">
      <c r="A211" s="200" t="s">
        <v>30</v>
      </c>
      <c r="B211" s="168" t="s">
        <v>28</v>
      </c>
      <c r="C211" s="168" t="s">
        <v>142</v>
      </c>
      <c r="D211" s="168" t="s">
        <v>146</v>
      </c>
      <c r="E211" s="169" t="s">
        <v>31</v>
      </c>
      <c r="F211" s="167"/>
      <c r="G211" s="167"/>
      <c r="H211" s="151">
        <v>8000</v>
      </c>
      <c r="I211" s="151">
        <v>8000</v>
      </c>
      <c r="J211" s="152">
        <v>4770.2</v>
      </c>
      <c r="K211" s="238">
        <f t="shared" si="9"/>
        <v>3229.8</v>
      </c>
      <c r="L211" s="217"/>
      <c r="M211" s="217"/>
      <c r="N211" s="217"/>
    </row>
    <row r="212" spans="1:16" s="35" customFormat="1" ht="36" outlineLevel="5">
      <c r="A212" s="209" t="s">
        <v>37</v>
      </c>
      <c r="B212" s="60" t="s">
        <v>28</v>
      </c>
      <c r="C212" s="60" t="s">
        <v>142</v>
      </c>
      <c r="D212" s="60">
        <v>2230171320</v>
      </c>
      <c r="E212" s="61" t="s">
        <v>80</v>
      </c>
      <c r="F212" s="62"/>
      <c r="G212" s="62"/>
      <c r="H212" s="151">
        <v>11063900</v>
      </c>
      <c r="I212" s="151">
        <v>11063900</v>
      </c>
      <c r="J212" s="152">
        <v>11063538</v>
      </c>
      <c r="K212" s="238">
        <f t="shared" si="9"/>
        <v>362</v>
      </c>
      <c r="L212" s="217"/>
      <c r="M212" s="217"/>
      <c r="N212" s="217"/>
    </row>
    <row r="213" spans="1:16" s="57" customFormat="1" ht="48" outlineLevel="5">
      <c r="A213" s="213" t="s">
        <v>266</v>
      </c>
      <c r="B213" s="147" t="s">
        <v>28</v>
      </c>
      <c r="C213" s="147" t="s">
        <v>142</v>
      </c>
      <c r="D213" s="147" t="s">
        <v>198</v>
      </c>
      <c r="E213" s="148" t="s">
        <v>29</v>
      </c>
      <c r="F213" s="149"/>
      <c r="G213" s="149"/>
      <c r="H213" s="43">
        <f>SUM(H214:H215)</f>
        <v>5533773100</v>
      </c>
      <c r="I213" s="43">
        <f>SUM(I214:I215)</f>
        <v>5533773100</v>
      </c>
      <c r="J213" s="133">
        <f>SUM(J214:J215)</f>
        <v>5533765647.0900002</v>
      </c>
      <c r="K213" s="246">
        <f>SUM(K214:K215)</f>
        <v>7452.9099996685982</v>
      </c>
      <c r="L213" s="221"/>
      <c r="M213" s="221"/>
      <c r="N213" s="217"/>
    </row>
    <row r="214" spans="1:16" s="57" customFormat="1" ht="36" outlineLevel="5">
      <c r="A214" s="6" t="s">
        <v>37</v>
      </c>
      <c r="B214" s="60" t="s">
        <v>28</v>
      </c>
      <c r="C214" s="60" t="s">
        <v>142</v>
      </c>
      <c r="D214" s="60" t="s">
        <v>268</v>
      </c>
      <c r="E214" s="61">
        <v>313</v>
      </c>
      <c r="F214" s="60" t="s">
        <v>267</v>
      </c>
      <c r="G214" s="168" t="s">
        <v>35</v>
      </c>
      <c r="H214" s="151">
        <v>276688700</v>
      </c>
      <c r="I214" s="151">
        <v>276688700</v>
      </c>
      <c r="J214" s="152">
        <v>276688327.44999999</v>
      </c>
      <c r="K214" s="238">
        <f>I214-J214</f>
        <v>372.55000001192093</v>
      </c>
      <c r="L214" s="217"/>
      <c r="M214" s="217"/>
      <c r="N214" s="217"/>
    </row>
    <row r="215" spans="1:16" s="57" customFormat="1" ht="36" outlineLevel="5">
      <c r="A215" s="6"/>
      <c r="B215" s="60" t="s">
        <v>28</v>
      </c>
      <c r="C215" s="60" t="s">
        <v>142</v>
      </c>
      <c r="D215" s="60" t="s">
        <v>268</v>
      </c>
      <c r="E215" s="61">
        <v>313</v>
      </c>
      <c r="F215" s="60" t="s">
        <v>267</v>
      </c>
      <c r="G215" s="168" t="s">
        <v>36</v>
      </c>
      <c r="H215" s="151">
        <v>5257084400</v>
      </c>
      <c r="I215" s="151">
        <v>5257084400</v>
      </c>
      <c r="J215" s="152">
        <v>5257077319.6400003</v>
      </c>
      <c r="K215" s="234">
        <f>I215-J215</f>
        <v>7080.3599996566772</v>
      </c>
      <c r="L215" s="217"/>
      <c r="M215" s="217"/>
      <c r="N215" s="217"/>
    </row>
    <row r="216" spans="1:16" s="39" customFormat="1" ht="24" outlineLevel="5">
      <c r="A216" s="213" t="s">
        <v>197</v>
      </c>
      <c r="B216" s="147" t="s">
        <v>28</v>
      </c>
      <c r="C216" s="147" t="s">
        <v>142</v>
      </c>
      <c r="D216" s="147" t="s">
        <v>198</v>
      </c>
      <c r="E216" s="148" t="s">
        <v>29</v>
      </c>
      <c r="F216" s="149"/>
      <c r="G216" s="149"/>
      <c r="H216" s="43">
        <f>SUM(H217:H220)</f>
        <v>21647854070</v>
      </c>
      <c r="I216" s="43">
        <f>SUM(I217:I220)</f>
        <v>21647854070</v>
      </c>
      <c r="J216" s="133">
        <f>SUM(J217:J220)</f>
        <v>21647834070</v>
      </c>
      <c r="K216" s="239">
        <f>SUM(K217:K220)</f>
        <v>20000.000001430511</v>
      </c>
      <c r="L216" s="222"/>
      <c r="M216" s="222"/>
      <c r="N216" s="217"/>
    </row>
    <row r="217" spans="1:16" s="47" customFormat="1" ht="36" outlineLevel="5">
      <c r="A217" s="202" t="s">
        <v>37</v>
      </c>
      <c r="B217" s="52" t="s">
        <v>28</v>
      </c>
      <c r="C217" s="168" t="s">
        <v>142</v>
      </c>
      <c r="D217" s="168" t="s">
        <v>198</v>
      </c>
      <c r="E217" s="169">
        <v>244</v>
      </c>
      <c r="F217" s="52"/>
      <c r="G217" s="168" t="s">
        <v>35</v>
      </c>
      <c r="H217" s="151">
        <v>4592870</v>
      </c>
      <c r="I217" s="151">
        <v>4592870</v>
      </c>
      <c r="J217" s="152">
        <v>4592870</v>
      </c>
      <c r="K217" s="242">
        <f>I217-J217</f>
        <v>0</v>
      </c>
      <c r="L217" s="217"/>
      <c r="M217" s="217"/>
      <c r="N217" s="217"/>
      <c r="O217" s="58"/>
      <c r="P217" s="58"/>
    </row>
    <row r="218" spans="1:16" s="46" customFormat="1" ht="36" outlineLevel="5">
      <c r="A218" s="211" t="s">
        <v>37</v>
      </c>
      <c r="B218" s="137" t="s">
        <v>28</v>
      </c>
      <c r="C218" s="137" t="s">
        <v>142</v>
      </c>
      <c r="D218" s="137" t="s">
        <v>198</v>
      </c>
      <c r="E218" s="184" t="s">
        <v>80</v>
      </c>
      <c r="F218" s="137" t="s">
        <v>212</v>
      </c>
      <c r="G218" s="137" t="s">
        <v>36</v>
      </c>
      <c r="H218" s="154">
        <v>0</v>
      </c>
      <c r="I218" s="154">
        <v>0</v>
      </c>
      <c r="J218" s="152">
        <v>0</v>
      </c>
      <c r="K218" s="247">
        <f t="shared" si="9"/>
        <v>0</v>
      </c>
      <c r="L218" s="217"/>
      <c r="M218" s="223"/>
      <c r="N218" s="217"/>
      <c r="O218" s="50"/>
      <c r="P218" s="50"/>
    </row>
    <row r="219" spans="1:16" s="35" customFormat="1" ht="36" outlineLevel="5">
      <c r="A219" s="209" t="s">
        <v>37</v>
      </c>
      <c r="B219" s="60" t="s">
        <v>28</v>
      </c>
      <c r="C219" s="60" t="s">
        <v>142</v>
      </c>
      <c r="D219" s="60" t="s">
        <v>198</v>
      </c>
      <c r="E219" s="61" t="s">
        <v>80</v>
      </c>
      <c r="F219" s="60" t="s">
        <v>230</v>
      </c>
      <c r="G219" s="60" t="s">
        <v>35</v>
      </c>
      <c r="H219" s="189">
        <f>975933090+106230010</f>
        <v>1082163100</v>
      </c>
      <c r="I219" s="189">
        <f>975933090+106230010</f>
        <v>1082163100</v>
      </c>
      <c r="J219" s="152">
        <f>1082161721.11+378.86</f>
        <v>1082162099.9699998</v>
      </c>
      <c r="K219" s="238">
        <f t="shared" si="9"/>
        <v>1000.0300002098083</v>
      </c>
      <c r="L219" s="217"/>
      <c r="M219" s="217"/>
      <c r="N219" s="217"/>
      <c r="O219" s="36"/>
      <c r="P219" s="36"/>
    </row>
    <row r="220" spans="1:16" s="35" customFormat="1" ht="36" outlineLevel="5">
      <c r="A220" s="209" t="s">
        <v>37</v>
      </c>
      <c r="B220" s="60" t="s">
        <v>28</v>
      </c>
      <c r="C220" s="60" t="s">
        <v>142</v>
      </c>
      <c r="D220" s="60" t="s">
        <v>198</v>
      </c>
      <c r="E220" s="61" t="s">
        <v>80</v>
      </c>
      <c r="F220" s="60" t="s">
        <v>230</v>
      </c>
      <c r="G220" s="60" t="s">
        <v>36</v>
      </c>
      <c r="H220" s="189">
        <f>18542728700+2018369400</f>
        <v>20561098100</v>
      </c>
      <c r="I220" s="189">
        <f>18542728700+2018369400</f>
        <v>20561098100</v>
      </c>
      <c r="J220" s="152">
        <f>20561079100.03</f>
        <v>20561079100.029999</v>
      </c>
      <c r="K220" s="233">
        <f t="shared" si="9"/>
        <v>18999.970001220703</v>
      </c>
      <c r="L220" s="217"/>
      <c r="M220" s="217"/>
      <c r="N220" s="217"/>
      <c r="O220" s="36"/>
      <c r="P220" s="36"/>
    </row>
    <row r="221" spans="1:16" s="37" customFormat="1" ht="24" outlineLevel="3">
      <c r="A221" s="201" t="s">
        <v>147</v>
      </c>
      <c r="B221" s="147" t="s">
        <v>28</v>
      </c>
      <c r="C221" s="147" t="s">
        <v>142</v>
      </c>
      <c r="D221" s="147" t="s">
        <v>148</v>
      </c>
      <c r="E221" s="148" t="s">
        <v>29</v>
      </c>
      <c r="F221" s="149"/>
      <c r="G221" s="149"/>
      <c r="H221" s="33">
        <f>SUM(H222:H223)</f>
        <v>51130600</v>
      </c>
      <c r="I221" s="33">
        <f>SUM(I222:I223)</f>
        <v>51130600</v>
      </c>
      <c r="J221" s="131">
        <f>SUM(J222:J223)</f>
        <v>50533079.219999999</v>
      </c>
      <c r="K221" s="232">
        <f>SUM(K222:K223)</f>
        <v>597520.77999999933</v>
      </c>
      <c r="L221" s="218"/>
      <c r="M221" s="218"/>
      <c r="N221" s="217"/>
      <c r="O221" s="39"/>
      <c r="P221" s="39"/>
    </row>
    <row r="222" spans="1:16" s="39" customFormat="1" outlineLevel="5">
      <c r="A222" s="200" t="s">
        <v>30</v>
      </c>
      <c r="B222" s="168" t="s">
        <v>28</v>
      </c>
      <c r="C222" s="168" t="s">
        <v>142</v>
      </c>
      <c r="D222" s="168" t="s">
        <v>148</v>
      </c>
      <c r="E222" s="169" t="s">
        <v>31</v>
      </c>
      <c r="F222" s="167"/>
      <c r="G222" s="167"/>
      <c r="H222" s="151">
        <v>16370600</v>
      </c>
      <c r="I222" s="151">
        <v>16370600</v>
      </c>
      <c r="J222" s="152">
        <v>15793079.220000001</v>
      </c>
      <c r="K222" s="238">
        <f t="shared" si="9"/>
        <v>577520.77999999933</v>
      </c>
      <c r="L222" s="217"/>
      <c r="M222" s="217"/>
      <c r="N222" s="217"/>
    </row>
    <row r="223" spans="1:16" s="35" customFormat="1" ht="36" outlineLevel="5">
      <c r="A223" s="209" t="s">
        <v>37</v>
      </c>
      <c r="B223" s="60" t="s">
        <v>28</v>
      </c>
      <c r="C223" s="60" t="s">
        <v>142</v>
      </c>
      <c r="D223" s="60" t="s">
        <v>148</v>
      </c>
      <c r="E223" s="61" t="s">
        <v>80</v>
      </c>
      <c r="F223" s="62"/>
      <c r="G223" s="60"/>
      <c r="H223" s="151">
        <v>34760000</v>
      </c>
      <c r="I223" s="151">
        <v>34760000</v>
      </c>
      <c r="J223" s="152">
        <v>34740000</v>
      </c>
      <c r="K223" s="238">
        <f t="shared" si="9"/>
        <v>20000</v>
      </c>
      <c r="L223" s="217"/>
      <c r="M223" s="217"/>
      <c r="N223" s="217"/>
      <c r="O223" s="36"/>
      <c r="P223" s="36"/>
    </row>
    <row r="224" spans="1:16" s="37" customFormat="1" ht="24" outlineLevel="3">
      <c r="A224" s="201" t="s">
        <v>149</v>
      </c>
      <c r="B224" s="147" t="s">
        <v>28</v>
      </c>
      <c r="C224" s="147" t="s">
        <v>142</v>
      </c>
      <c r="D224" s="147" t="s">
        <v>150</v>
      </c>
      <c r="E224" s="148" t="s">
        <v>29</v>
      </c>
      <c r="F224" s="149"/>
      <c r="G224" s="149"/>
      <c r="H224" s="33">
        <f>SUM(H225)</f>
        <v>25000</v>
      </c>
      <c r="I224" s="33">
        <f>SUM(I225)</f>
        <v>25000</v>
      </c>
      <c r="J224" s="131">
        <f>SUM(J225)</f>
        <v>0</v>
      </c>
      <c r="K224" s="232">
        <f>SUM(K225)</f>
        <v>25000</v>
      </c>
      <c r="L224" s="218"/>
      <c r="M224" s="218"/>
      <c r="N224" s="217"/>
      <c r="O224" s="39"/>
      <c r="P224" s="39"/>
    </row>
    <row r="225" spans="1:16" s="35" customFormat="1" ht="36" outlineLevel="5">
      <c r="A225" s="209" t="s">
        <v>37</v>
      </c>
      <c r="B225" s="60" t="s">
        <v>28</v>
      </c>
      <c r="C225" s="60" t="s">
        <v>142</v>
      </c>
      <c r="D225" s="60" t="s">
        <v>150</v>
      </c>
      <c r="E225" s="61" t="s">
        <v>80</v>
      </c>
      <c r="F225" s="62"/>
      <c r="G225" s="62"/>
      <c r="H225" s="151">
        <v>25000</v>
      </c>
      <c r="I225" s="151">
        <v>25000</v>
      </c>
      <c r="J225" s="249">
        <v>0</v>
      </c>
      <c r="K225" s="238">
        <f t="shared" si="9"/>
        <v>25000</v>
      </c>
      <c r="L225" s="217"/>
      <c r="M225" s="217"/>
      <c r="N225" s="217"/>
      <c r="O225" s="36"/>
      <c r="P225" s="36"/>
    </row>
    <row r="226" spans="1:16" s="37" customFormat="1" ht="84" outlineLevel="3">
      <c r="A226" s="201" t="s">
        <v>151</v>
      </c>
      <c r="B226" s="147" t="s">
        <v>28</v>
      </c>
      <c r="C226" s="147" t="s">
        <v>142</v>
      </c>
      <c r="D226" s="147" t="s">
        <v>152</v>
      </c>
      <c r="E226" s="148" t="s">
        <v>29</v>
      </c>
      <c r="F226" s="149"/>
      <c r="G226" s="149"/>
      <c r="H226" s="33">
        <f>SUM(H227:H227)</f>
        <v>84900</v>
      </c>
      <c r="I226" s="33">
        <f>SUM(I227:I227)</f>
        <v>84900</v>
      </c>
      <c r="J226" s="131">
        <f>SUM(J227:J227)</f>
        <v>17012</v>
      </c>
      <c r="K226" s="232">
        <f>SUM(K227:K227)</f>
        <v>67888</v>
      </c>
      <c r="L226" s="218"/>
      <c r="M226" s="218"/>
      <c r="N226" s="217"/>
      <c r="O226" s="39"/>
      <c r="P226" s="39"/>
    </row>
    <row r="227" spans="1:16" s="39" customFormat="1" ht="36" outlineLevel="5">
      <c r="A227" s="200" t="s">
        <v>153</v>
      </c>
      <c r="B227" s="168" t="s">
        <v>28</v>
      </c>
      <c r="C227" s="168" t="s">
        <v>142</v>
      </c>
      <c r="D227" s="168" t="s">
        <v>152</v>
      </c>
      <c r="E227" s="169">
        <v>112</v>
      </c>
      <c r="F227" s="168" t="s">
        <v>269</v>
      </c>
      <c r="G227" s="168" t="s">
        <v>36</v>
      </c>
      <c r="H227" s="151">
        <v>84900</v>
      </c>
      <c r="I227" s="151">
        <v>84900</v>
      </c>
      <c r="J227" s="152">
        <v>17012</v>
      </c>
      <c r="K227" s="238">
        <f t="shared" si="9"/>
        <v>67888</v>
      </c>
      <c r="L227" s="217"/>
      <c r="M227" s="217"/>
      <c r="N227" s="217"/>
      <c r="O227" s="44"/>
      <c r="P227" s="44"/>
    </row>
    <row r="228" spans="1:16" s="37" customFormat="1" ht="72" outlineLevel="3">
      <c r="A228" s="201" t="s">
        <v>154</v>
      </c>
      <c r="B228" s="147" t="s">
        <v>28</v>
      </c>
      <c r="C228" s="147" t="s">
        <v>142</v>
      </c>
      <c r="D228" s="147" t="s">
        <v>155</v>
      </c>
      <c r="E228" s="148" t="s">
        <v>29</v>
      </c>
      <c r="F228" s="149"/>
      <c r="G228" s="149"/>
      <c r="H228" s="33">
        <f>SUM(H229:H230)</f>
        <v>4300</v>
      </c>
      <c r="I228" s="33">
        <f>SUM(I229:I230)</f>
        <v>4300</v>
      </c>
      <c r="J228" s="131">
        <f>SUM(J229:J230)</f>
        <v>0</v>
      </c>
      <c r="K228" s="232">
        <f>SUM(K229:K230)</f>
        <v>4300</v>
      </c>
      <c r="L228" s="218"/>
      <c r="M228" s="218"/>
      <c r="N228" s="217"/>
      <c r="O228" s="39"/>
      <c r="P228" s="39"/>
    </row>
    <row r="229" spans="1:16" s="39" customFormat="1" ht="36" outlineLevel="5">
      <c r="A229" s="202" t="s">
        <v>37</v>
      </c>
      <c r="B229" s="168" t="s">
        <v>28</v>
      </c>
      <c r="C229" s="168" t="s">
        <v>142</v>
      </c>
      <c r="D229" s="168" t="s">
        <v>155</v>
      </c>
      <c r="E229" s="169">
        <v>244</v>
      </c>
      <c r="F229" s="167"/>
      <c r="G229" s="167"/>
      <c r="H229" s="151">
        <v>4300</v>
      </c>
      <c r="I229" s="151">
        <v>4300</v>
      </c>
      <c r="J229" s="135">
        <v>0</v>
      </c>
      <c r="K229" s="238">
        <f>I229-J229</f>
        <v>4300</v>
      </c>
      <c r="L229" s="217"/>
      <c r="M229" s="217"/>
      <c r="N229" s="217"/>
    </row>
    <row r="230" spans="1:16" s="39" customFormat="1" ht="24" outlineLevel="5">
      <c r="A230" s="200" t="s">
        <v>153</v>
      </c>
      <c r="B230" s="168" t="s">
        <v>28</v>
      </c>
      <c r="C230" s="168" t="s">
        <v>142</v>
      </c>
      <c r="D230" s="168" t="s">
        <v>155</v>
      </c>
      <c r="E230" s="169">
        <v>323</v>
      </c>
      <c r="F230" s="167"/>
      <c r="G230" s="167"/>
      <c r="H230" s="38">
        <v>0</v>
      </c>
      <c r="I230" s="38">
        <v>0</v>
      </c>
      <c r="J230" s="135">
        <v>0</v>
      </c>
      <c r="K230" s="234">
        <f t="shared" si="9"/>
        <v>0</v>
      </c>
      <c r="L230" s="217"/>
      <c r="M230" s="217"/>
      <c r="N230" s="217"/>
      <c r="O230" s="44"/>
      <c r="P230" s="44"/>
    </row>
    <row r="231" spans="1:16" s="37" customFormat="1" ht="36" outlineLevel="3">
      <c r="A231" s="201" t="s">
        <v>156</v>
      </c>
      <c r="B231" s="147" t="s">
        <v>28</v>
      </c>
      <c r="C231" s="147" t="s">
        <v>142</v>
      </c>
      <c r="D231" s="147" t="s">
        <v>157</v>
      </c>
      <c r="E231" s="148" t="s">
        <v>29</v>
      </c>
      <c r="F231" s="149"/>
      <c r="G231" s="149"/>
      <c r="H231" s="33">
        <f>SUM(H232:H236)</f>
        <v>5415451700</v>
      </c>
      <c r="I231" s="33">
        <f>SUM(I232:I236)</f>
        <v>5415451700</v>
      </c>
      <c r="J231" s="131">
        <f>SUM(J232:J236)</f>
        <v>5415132940.4299994</v>
      </c>
      <c r="K231" s="232">
        <f>SUM(K232:K236)</f>
        <v>318759.57000045781</v>
      </c>
      <c r="L231" s="218"/>
      <c r="M231" s="218"/>
      <c r="N231" s="217"/>
      <c r="O231" s="44"/>
      <c r="P231" s="44"/>
    </row>
    <row r="232" spans="1:16" s="39" customFormat="1" ht="36" outlineLevel="5">
      <c r="A232" s="202" t="s">
        <v>37</v>
      </c>
      <c r="B232" s="168" t="s">
        <v>28</v>
      </c>
      <c r="C232" s="168" t="s">
        <v>142</v>
      </c>
      <c r="D232" s="168" t="s">
        <v>157</v>
      </c>
      <c r="E232" s="169">
        <v>244</v>
      </c>
      <c r="F232" s="167" t="s">
        <v>231</v>
      </c>
      <c r="G232" s="167" t="s">
        <v>36</v>
      </c>
      <c r="H232" s="151">
        <v>1987150</v>
      </c>
      <c r="I232" s="151">
        <v>1987150</v>
      </c>
      <c r="J232" s="152">
        <v>1841810.2</v>
      </c>
      <c r="K232" s="238">
        <f t="shared" si="9"/>
        <v>145339.80000000005</v>
      </c>
      <c r="L232" s="217"/>
      <c r="M232" s="217"/>
      <c r="N232" s="217"/>
    </row>
    <row r="233" spans="1:16" s="46" customFormat="1" ht="36" outlineLevel="5">
      <c r="A233" s="209" t="s">
        <v>37</v>
      </c>
      <c r="B233" s="137" t="s">
        <v>28</v>
      </c>
      <c r="C233" s="137" t="s">
        <v>142</v>
      </c>
      <c r="D233" s="137" t="s">
        <v>157</v>
      </c>
      <c r="E233" s="184" t="s">
        <v>80</v>
      </c>
      <c r="F233" s="167" t="s">
        <v>267</v>
      </c>
      <c r="G233" s="167" t="s">
        <v>36</v>
      </c>
      <c r="H233" s="154">
        <v>0</v>
      </c>
      <c r="I233" s="154">
        <v>0</v>
      </c>
      <c r="J233" s="156">
        <v>0</v>
      </c>
      <c r="K233" s="247">
        <f t="shared" si="9"/>
        <v>0</v>
      </c>
      <c r="L233" s="217"/>
      <c r="M233" s="223"/>
      <c r="N233" s="217"/>
    </row>
    <row r="234" spans="1:16" s="35" customFormat="1" ht="36" outlineLevel="5">
      <c r="A234" s="209" t="s">
        <v>37</v>
      </c>
      <c r="B234" s="60" t="s">
        <v>28</v>
      </c>
      <c r="C234" s="60" t="s">
        <v>142</v>
      </c>
      <c r="D234" s="60" t="s">
        <v>157</v>
      </c>
      <c r="E234" s="61">
        <v>313</v>
      </c>
      <c r="F234" s="62" t="s">
        <v>231</v>
      </c>
      <c r="G234" s="62" t="s">
        <v>36</v>
      </c>
      <c r="H234" s="151">
        <v>0</v>
      </c>
      <c r="I234" s="151">
        <v>0</v>
      </c>
      <c r="J234" s="156">
        <v>0</v>
      </c>
      <c r="K234" s="233">
        <f>I234-J234</f>
        <v>0</v>
      </c>
      <c r="L234" s="217"/>
      <c r="M234" s="217"/>
      <c r="N234" s="217"/>
    </row>
    <row r="235" spans="1:16" s="35" customFormat="1" ht="36" outlineLevel="5">
      <c r="A235" s="209" t="s">
        <v>37</v>
      </c>
      <c r="B235" s="60" t="s">
        <v>28</v>
      </c>
      <c r="C235" s="60" t="s">
        <v>142</v>
      </c>
      <c r="D235" s="60" t="s">
        <v>157</v>
      </c>
      <c r="E235" s="61">
        <v>313</v>
      </c>
      <c r="F235" s="62" t="s">
        <v>231</v>
      </c>
      <c r="G235" s="62" t="s">
        <v>36</v>
      </c>
      <c r="H235" s="151">
        <v>5398643790</v>
      </c>
      <c r="I235" s="151">
        <v>5398643790</v>
      </c>
      <c r="J235" s="156">
        <v>5398470370.2299995</v>
      </c>
      <c r="K235" s="238">
        <f t="shared" si="9"/>
        <v>173419.77000045776</v>
      </c>
      <c r="L235" s="217">
        <f>J235+J233</f>
        <v>5398470370.2299995</v>
      </c>
      <c r="M235" s="217"/>
      <c r="N235" s="217"/>
    </row>
    <row r="236" spans="1:16" s="39" customFormat="1" ht="36" outlineLevel="5">
      <c r="A236" s="200" t="s">
        <v>65</v>
      </c>
      <c r="B236" s="168" t="s">
        <v>28</v>
      </c>
      <c r="C236" s="168" t="s">
        <v>142</v>
      </c>
      <c r="D236" s="168" t="s">
        <v>157</v>
      </c>
      <c r="E236" s="169">
        <v>242</v>
      </c>
      <c r="F236" s="167" t="s">
        <v>231</v>
      </c>
      <c r="G236" s="167" t="s">
        <v>36</v>
      </c>
      <c r="H236" s="151">
        <v>14820760</v>
      </c>
      <c r="I236" s="151">
        <v>14820760</v>
      </c>
      <c r="J236" s="152">
        <v>14820760</v>
      </c>
      <c r="K236" s="234">
        <f>I236-J236</f>
        <v>0</v>
      </c>
      <c r="L236" s="217"/>
      <c r="M236" s="217"/>
      <c r="N236" s="217"/>
      <c r="O236" s="44"/>
      <c r="P236" s="44"/>
    </row>
    <row r="237" spans="1:16" s="37" customFormat="1" ht="24" outlineLevel="3">
      <c r="A237" s="201" t="s">
        <v>59</v>
      </c>
      <c r="B237" s="147" t="s">
        <v>28</v>
      </c>
      <c r="C237" s="147" t="s">
        <v>158</v>
      </c>
      <c r="D237" s="147" t="s">
        <v>159</v>
      </c>
      <c r="E237" s="148" t="s">
        <v>29</v>
      </c>
      <c r="F237" s="149"/>
      <c r="G237" s="149"/>
      <c r="H237" s="33">
        <f>SUM(H238:H248)</f>
        <v>564461276.80000007</v>
      </c>
      <c r="I237" s="33">
        <f>SUM(I238:I248)</f>
        <v>564461276.80000007</v>
      </c>
      <c r="J237" s="131">
        <f>SUM(J238:J248)</f>
        <v>563504666.83000004</v>
      </c>
      <c r="K237" s="232">
        <f>SUM(K238:K248)</f>
        <v>956609.96999999555</v>
      </c>
      <c r="L237" s="218"/>
      <c r="M237" s="218"/>
      <c r="N237" s="217"/>
      <c r="O237" s="39"/>
      <c r="P237" s="39"/>
    </row>
    <row r="238" spans="1:16" s="39" customFormat="1" outlineLevel="5">
      <c r="A238" s="200" t="s">
        <v>61</v>
      </c>
      <c r="B238" s="168" t="s">
        <v>28</v>
      </c>
      <c r="C238" s="168" t="s">
        <v>158</v>
      </c>
      <c r="D238" s="168" t="s">
        <v>159</v>
      </c>
      <c r="E238" s="169" t="s">
        <v>62</v>
      </c>
      <c r="F238" s="167"/>
      <c r="G238" s="167"/>
      <c r="H238" s="151">
        <v>411253246</v>
      </c>
      <c r="I238" s="151">
        <v>411253246</v>
      </c>
      <c r="J238" s="152">
        <v>411253246</v>
      </c>
      <c r="K238" s="234">
        <f t="shared" si="9"/>
        <v>0</v>
      </c>
      <c r="L238" s="217"/>
      <c r="M238" s="217"/>
      <c r="N238" s="217"/>
    </row>
    <row r="239" spans="1:16" s="39" customFormat="1" ht="24" outlineLevel="5">
      <c r="A239" s="200" t="s">
        <v>88</v>
      </c>
      <c r="B239" s="168" t="s">
        <v>28</v>
      </c>
      <c r="C239" s="168" t="s">
        <v>158</v>
      </c>
      <c r="D239" s="168" t="s">
        <v>159</v>
      </c>
      <c r="E239" s="169" t="s">
        <v>160</v>
      </c>
      <c r="F239" s="167"/>
      <c r="G239" s="167"/>
      <c r="H239" s="151">
        <v>0</v>
      </c>
      <c r="I239" s="151">
        <v>0</v>
      </c>
      <c r="J239" s="152">
        <v>0</v>
      </c>
      <c r="K239" s="234">
        <f t="shared" si="9"/>
        <v>0</v>
      </c>
      <c r="L239" s="217"/>
      <c r="M239" s="217"/>
      <c r="N239" s="217"/>
    </row>
    <row r="240" spans="1:16" s="39" customFormat="1" ht="48" outlineLevel="5">
      <c r="A240" s="200" t="s">
        <v>63</v>
      </c>
      <c r="B240" s="168" t="s">
        <v>28</v>
      </c>
      <c r="C240" s="168" t="s">
        <v>158</v>
      </c>
      <c r="D240" s="168" t="s">
        <v>159</v>
      </c>
      <c r="E240" s="169" t="s">
        <v>64</v>
      </c>
      <c r="F240" s="167"/>
      <c r="G240" s="167"/>
      <c r="H240" s="151">
        <v>124129586</v>
      </c>
      <c r="I240" s="151">
        <v>124129586</v>
      </c>
      <c r="J240" s="152">
        <v>123563470.98</v>
      </c>
      <c r="K240" s="238">
        <f t="shared" si="9"/>
        <v>566115.01999999583</v>
      </c>
      <c r="L240" s="217"/>
      <c r="M240" s="217"/>
      <c r="N240" s="217"/>
    </row>
    <row r="241" spans="1:16" s="39" customFormat="1" ht="24" outlineLevel="5">
      <c r="A241" s="200" t="s">
        <v>65</v>
      </c>
      <c r="B241" s="168" t="s">
        <v>28</v>
      </c>
      <c r="C241" s="168" t="s">
        <v>158</v>
      </c>
      <c r="D241" s="168" t="s">
        <v>159</v>
      </c>
      <c r="E241" s="169" t="s">
        <v>66</v>
      </c>
      <c r="F241" s="167"/>
      <c r="G241" s="167"/>
      <c r="H241" s="151">
        <v>6566795.7999999998</v>
      </c>
      <c r="I241" s="151">
        <v>6566795.7999999998</v>
      </c>
      <c r="J241" s="152">
        <v>6559927.46</v>
      </c>
      <c r="K241" s="238">
        <f t="shared" si="9"/>
        <v>6868.339999999851</v>
      </c>
      <c r="L241" s="217"/>
      <c r="M241" s="217"/>
      <c r="N241" s="217"/>
    </row>
    <row r="242" spans="1:16" s="39" customFormat="1" ht="36" outlineLevel="5">
      <c r="A242" s="200" t="s">
        <v>195</v>
      </c>
      <c r="B242" s="168" t="s">
        <v>28</v>
      </c>
      <c r="C242" s="168" t="s">
        <v>158</v>
      </c>
      <c r="D242" s="168" t="s">
        <v>159</v>
      </c>
      <c r="E242" s="169">
        <v>243</v>
      </c>
      <c r="F242" s="167"/>
      <c r="G242" s="167"/>
      <c r="H242" s="151">
        <v>0</v>
      </c>
      <c r="I242" s="151">
        <v>0</v>
      </c>
      <c r="J242" s="152">
        <f t="shared" ref="J242" si="10">I242-M242</f>
        <v>0</v>
      </c>
      <c r="K242" s="238">
        <f t="shared" si="9"/>
        <v>0</v>
      </c>
      <c r="L242" s="217"/>
      <c r="M242" s="217"/>
      <c r="N242" s="217"/>
    </row>
    <row r="243" spans="1:16" s="39" customFormat="1" outlineLevel="5">
      <c r="A243" s="200" t="s">
        <v>30</v>
      </c>
      <c r="B243" s="168" t="s">
        <v>28</v>
      </c>
      <c r="C243" s="168" t="s">
        <v>158</v>
      </c>
      <c r="D243" s="168" t="s">
        <v>159</v>
      </c>
      <c r="E243" s="169" t="s">
        <v>31</v>
      </c>
      <c r="F243" s="167"/>
      <c r="G243" s="167"/>
      <c r="H243" s="151">
        <v>15540643.439999999</v>
      </c>
      <c r="I243" s="151">
        <v>15540643.439999999</v>
      </c>
      <c r="J243" s="152">
        <v>15477466.529999999</v>
      </c>
      <c r="K243" s="238">
        <f t="shared" si="9"/>
        <v>63176.910000000149</v>
      </c>
      <c r="L243" s="217"/>
      <c r="M243" s="217"/>
      <c r="N243" s="217"/>
    </row>
    <row r="244" spans="1:16" s="39" customFormat="1" outlineLevel="5">
      <c r="A244" s="200" t="s">
        <v>201</v>
      </c>
      <c r="B244" s="168" t="s">
        <v>28</v>
      </c>
      <c r="C244" s="168" t="s">
        <v>158</v>
      </c>
      <c r="D244" s="168" t="s">
        <v>159</v>
      </c>
      <c r="E244" s="169">
        <v>247</v>
      </c>
      <c r="F244" s="167"/>
      <c r="G244" s="167"/>
      <c r="H244" s="151">
        <v>6175348.5599999996</v>
      </c>
      <c r="I244" s="151">
        <v>6175348.5599999996</v>
      </c>
      <c r="J244" s="152">
        <v>5889720.0099999998</v>
      </c>
      <c r="K244" s="238">
        <f t="shared" si="9"/>
        <v>285628.54999999981</v>
      </c>
      <c r="L244" s="217"/>
      <c r="M244" s="217"/>
      <c r="N244" s="217"/>
    </row>
    <row r="245" spans="1:16" s="39" customFormat="1" ht="36" outlineLevel="5">
      <c r="A245" s="200" t="s">
        <v>161</v>
      </c>
      <c r="B245" s="168" t="s">
        <v>28</v>
      </c>
      <c r="C245" s="168" t="s">
        <v>158</v>
      </c>
      <c r="D245" s="168" t="s">
        <v>159</v>
      </c>
      <c r="E245" s="169" t="s">
        <v>215</v>
      </c>
      <c r="F245" s="167"/>
      <c r="G245" s="167"/>
      <c r="H245" s="151">
        <v>164728.95000000001</v>
      </c>
      <c r="I245" s="151">
        <v>164728.95000000001</v>
      </c>
      <c r="J245" s="152">
        <v>164725.49</v>
      </c>
      <c r="K245" s="238">
        <f t="shared" si="9"/>
        <v>3.4600000000209548</v>
      </c>
      <c r="L245" s="217"/>
      <c r="M245" s="217"/>
      <c r="N245" s="217"/>
    </row>
    <row r="246" spans="1:16" s="39" customFormat="1" ht="24" outlineLevel="5">
      <c r="A246" s="200" t="s">
        <v>69</v>
      </c>
      <c r="B246" s="168" t="s">
        <v>28</v>
      </c>
      <c r="C246" s="168" t="s">
        <v>158</v>
      </c>
      <c r="D246" s="168" t="s">
        <v>159</v>
      </c>
      <c r="E246" s="169" t="s">
        <v>70</v>
      </c>
      <c r="F246" s="167"/>
      <c r="G246" s="167"/>
      <c r="H246" s="151">
        <v>481413.72</v>
      </c>
      <c r="I246" s="151">
        <v>481413.72</v>
      </c>
      <c r="J246" s="152">
        <v>468325.08</v>
      </c>
      <c r="K246" s="238">
        <f t="shared" si="9"/>
        <v>13088.639999999956</v>
      </c>
      <c r="L246" s="217"/>
      <c r="M246" s="217"/>
      <c r="N246" s="217"/>
    </row>
    <row r="247" spans="1:16" s="39" customFormat="1" outlineLevel="5">
      <c r="A247" s="200" t="s">
        <v>71</v>
      </c>
      <c r="B247" s="168" t="s">
        <v>28</v>
      </c>
      <c r="C247" s="168" t="s">
        <v>158</v>
      </c>
      <c r="D247" s="168" t="s">
        <v>159</v>
      </c>
      <c r="E247" s="169" t="s">
        <v>72</v>
      </c>
      <c r="F247" s="167"/>
      <c r="G247" s="167"/>
      <c r="H247" s="151">
        <v>42514.33</v>
      </c>
      <c r="I247" s="151">
        <v>42514.33</v>
      </c>
      <c r="J247" s="152">
        <v>37785.279999999999</v>
      </c>
      <c r="K247" s="238">
        <f t="shared" si="9"/>
        <v>4729.0500000000029</v>
      </c>
      <c r="L247" s="217"/>
      <c r="M247" s="217"/>
      <c r="N247" s="217"/>
    </row>
    <row r="248" spans="1:16" s="39" customFormat="1" outlineLevel="5">
      <c r="A248" s="200" t="s">
        <v>73</v>
      </c>
      <c r="B248" s="168" t="s">
        <v>28</v>
      </c>
      <c r="C248" s="168" t="s">
        <v>158</v>
      </c>
      <c r="D248" s="168" t="s">
        <v>159</v>
      </c>
      <c r="E248" s="169" t="s">
        <v>162</v>
      </c>
      <c r="F248" s="167"/>
      <c r="G248" s="167"/>
      <c r="H248" s="151">
        <v>107000</v>
      </c>
      <c r="I248" s="151">
        <v>107000</v>
      </c>
      <c r="J248" s="152">
        <v>90000</v>
      </c>
      <c r="K248" s="238">
        <f t="shared" si="9"/>
        <v>17000</v>
      </c>
      <c r="L248" s="217"/>
      <c r="M248" s="217"/>
      <c r="N248" s="217"/>
      <c r="O248" s="44"/>
      <c r="P248" s="44"/>
    </row>
    <row r="249" spans="1:16" s="37" customFormat="1" ht="24" outlineLevel="3">
      <c r="A249" s="201" t="s">
        <v>163</v>
      </c>
      <c r="B249" s="147" t="s">
        <v>28</v>
      </c>
      <c r="C249" s="147" t="s">
        <v>158</v>
      </c>
      <c r="D249" s="147" t="s">
        <v>164</v>
      </c>
      <c r="E249" s="148" t="s">
        <v>29</v>
      </c>
      <c r="F249" s="149"/>
      <c r="G249" s="149"/>
      <c r="H249" s="33">
        <f>SUM(H250:H259)</f>
        <v>218875878.03</v>
      </c>
      <c r="I249" s="33">
        <f>SUM(I250:I259)</f>
        <v>218875878.03</v>
      </c>
      <c r="J249" s="131">
        <f>SUM(J250:J259)</f>
        <v>218520866.03</v>
      </c>
      <c r="K249" s="232">
        <f>SUM(K250:K259)</f>
        <v>355012</v>
      </c>
      <c r="L249" s="218"/>
      <c r="M249" s="218"/>
      <c r="N249" s="217"/>
      <c r="O249" s="39"/>
      <c r="P249" s="39"/>
    </row>
    <row r="250" spans="1:16" s="39" customFormat="1" ht="24" outlineLevel="5">
      <c r="A250" s="200" t="s">
        <v>165</v>
      </c>
      <c r="B250" s="168" t="s">
        <v>28</v>
      </c>
      <c r="C250" s="168" t="s">
        <v>158</v>
      </c>
      <c r="D250" s="168" t="s">
        <v>164</v>
      </c>
      <c r="E250" s="169" t="s">
        <v>166</v>
      </c>
      <c r="F250" s="167"/>
      <c r="G250" s="167"/>
      <c r="H250" s="151">
        <v>155622671.94</v>
      </c>
      <c r="I250" s="151">
        <v>155622671.94</v>
      </c>
      <c r="J250" s="152">
        <v>155622671.94</v>
      </c>
      <c r="K250" s="234">
        <f t="shared" ref="K250:K285" si="11">I250-J250</f>
        <v>0</v>
      </c>
      <c r="L250" s="217"/>
      <c r="M250" s="217"/>
      <c r="N250" s="217"/>
    </row>
    <row r="251" spans="1:16" s="39" customFormat="1" ht="36" outlineLevel="5">
      <c r="A251" s="200" t="s">
        <v>167</v>
      </c>
      <c r="B251" s="168" t="s">
        <v>28</v>
      </c>
      <c r="C251" s="168" t="s">
        <v>158</v>
      </c>
      <c r="D251" s="168" t="s">
        <v>164</v>
      </c>
      <c r="E251" s="169" t="s">
        <v>168</v>
      </c>
      <c r="F251" s="167"/>
      <c r="G251" s="167"/>
      <c r="H251" s="151">
        <v>1240166.06</v>
      </c>
      <c r="I251" s="151">
        <v>1240166.06</v>
      </c>
      <c r="J251" s="152">
        <v>1240166.06</v>
      </c>
      <c r="K251" s="234">
        <f t="shared" si="11"/>
        <v>0</v>
      </c>
      <c r="L251" s="217"/>
      <c r="M251" s="217"/>
      <c r="N251" s="217"/>
    </row>
    <row r="252" spans="1:16" s="39" customFormat="1" ht="48" outlineLevel="5">
      <c r="A252" s="200" t="s">
        <v>169</v>
      </c>
      <c r="B252" s="168" t="s">
        <v>28</v>
      </c>
      <c r="C252" s="168" t="s">
        <v>158</v>
      </c>
      <c r="D252" s="168" t="s">
        <v>164</v>
      </c>
      <c r="E252" s="169" t="s">
        <v>170</v>
      </c>
      <c r="F252" s="167"/>
      <c r="G252" s="167"/>
      <c r="H252" s="151">
        <v>46430170</v>
      </c>
      <c r="I252" s="151">
        <v>46430170</v>
      </c>
      <c r="J252" s="152">
        <v>46430170</v>
      </c>
      <c r="K252" s="234">
        <f t="shared" si="11"/>
        <v>0</v>
      </c>
      <c r="L252" s="217"/>
      <c r="M252" s="217"/>
      <c r="N252" s="217"/>
    </row>
    <row r="253" spans="1:16" s="39" customFormat="1" ht="24" outlineLevel="5">
      <c r="A253" s="200" t="s">
        <v>65</v>
      </c>
      <c r="B253" s="168" t="s">
        <v>28</v>
      </c>
      <c r="C253" s="168" t="s">
        <v>158</v>
      </c>
      <c r="D253" s="168" t="s">
        <v>164</v>
      </c>
      <c r="E253" s="169" t="s">
        <v>66</v>
      </c>
      <c r="F253" s="167"/>
      <c r="G253" s="167"/>
      <c r="H253" s="151">
        <v>5126718.8499999996</v>
      </c>
      <c r="I253" s="151">
        <v>5126718.8499999996</v>
      </c>
      <c r="J253" s="152">
        <v>4811913.8499999996</v>
      </c>
      <c r="K253" s="238">
        <f t="shared" si="11"/>
        <v>314805</v>
      </c>
      <c r="L253" s="217"/>
      <c r="M253" s="217"/>
      <c r="N253" s="217"/>
    </row>
    <row r="254" spans="1:16" s="39" customFormat="1" outlineLevel="5">
      <c r="A254" s="200" t="s">
        <v>30</v>
      </c>
      <c r="B254" s="168" t="s">
        <v>28</v>
      </c>
      <c r="C254" s="168" t="s">
        <v>158</v>
      </c>
      <c r="D254" s="168" t="s">
        <v>164</v>
      </c>
      <c r="E254" s="169" t="s">
        <v>31</v>
      </c>
      <c r="F254" s="167"/>
      <c r="G254" s="167"/>
      <c r="H254" s="151">
        <v>7667674.3300000001</v>
      </c>
      <c r="I254" s="151">
        <v>7667674.3300000001</v>
      </c>
      <c r="J254" s="152">
        <v>7627467.3300000001</v>
      </c>
      <c r="K254" s="238">
        <f t="shared" si="11"/>
        <v>40207</v>
      </c>
      <c r="L254" s="217"/>
      <c r="M254" s="217"/>
      <c r="N254" s="217"/>
    </row>
    <row r="255" spans="1:16" s="39" customFormat="1" outlineLevel="5">
      <c r="A255" s="200" t="s">
        <v>201</v>
      </c>
      <c r="B255" s="168" t="s">
        <v>28</v>
      </c>
      <c r="C255" s="168" t="s">
        <v>158</v>
      </c>
      <c r="D255" s="168" t="s">
        <v>164</v>
      </c>
      <c r="E255" s="169">
        <v>247</v>
      </c>
      <c r="F255" s="167"/>
      <c r="G255" s="167"/>
      <c r="H255" s="151">
        <v>2309976.85</v>
      </c>
      <c r="I255" s="151">
        <v>2309976.85</v>
      </c>
      <c r="J255" s="152">
        <v>2309976.85</v>
      </c>
      <c r="K255" s="234">
        <f t="shared" si="11"/>
        <v>0</v>
      </c>
      <c r="L255" s="217"/>
      <c r="M255" s="217"/>
      <c r="N255" s="217"/>
    </row>
    <row r="256" spans="1:16" s="39" customFormat="1" ht="36" outlineLevel="5">
      <c r="A256" s="200" t="s">
        <v>161</v>
      </c>
      <c r="B256" s="168" t="s">
        <v>28</v>
      </c>
      <c r="C256" s="168" t="s">
        <v>158</v>
      </c>
      <c r="D256" s="168" t="s">
        <v>164</v>
      </c>
      <c r="E256" s="169">
        <v>831</v>
      </c>
      <c r="F256" s="167"/>
      <c r="G256" s="167"/>
      <c r="H256" s="151">
        <v>0</v>
      </c>
      <c r="I256" s="151">
        <v>0</v>
      </c>
      <c r="J256" s="152">
        <v>0</v>
      </c>
      <c r="K256" s="234">
        <f t="shared" si="11"/>
        <v>0</v>
      </c>
      <c r="L256" s="217"/>
      <c r="M256" s="217"/>
      <c r="N256" s="217"/>
    </row>
    <row r="257" spans="1:16" s="39" customFormat="1" ht="24" outlineLevel="5">
      <c r="A257" s="200" t="s">
        <v>69</v>
      </c>
      <c r="B257" s="168" t="s">
        <v>28</v>
      </c>
      <c r="C257" s="168" t="s">
        <v>158</v>
      </c>
      <c r="D257" s="168" t="s">
        <v>164</v>
      </c>
      <c r="E257" s="169" t="s">
        <v>70</v>
      </c>
      <c r="F257" s="167"/>
      <c r="G257" s="167"/>
      <c r="H257" s="151">
        <v>380000</v>
      </c>
      <c r="I257" s="151">
        <v>380000</v>
      </c>
      <c r="J257" s="152">
        <v>380000</v>
      </c>
      <c r="K257" s="234">
        <f t="shared" si="11"/>
        <v>0</v>
      </c>
      <c r="L257" s="217"/>
      <c r="M257" s="217"/>
      <c r="N257" s="217"/>
    </row>
    <row r="258" spans="1:16" s="39" customFormat="1" outlineLevel="5">
      <c r="A258" s="200" t="s">
        <v>71</v>
      </c>
      <c r="B258" s="168" t="s">
        <v>28</v>
      </c>
      <c r="C258" s="168" t="s">
        <v>158</v>
      </c>
      <c r="D258" s="168" t="s">
        <v>164</v>
      </c>
      <c r="E258" s="169" t="s">
        <v>72</v>
      </c>
      <c r="F258" s="167"/>
      <c r="G258" s="167"/>
      <c r="H258" s="151">
        <v>28500</v>
      </c>
      <c r="I258" s="151">
        <v>28500</v>
      </c>
      <c r="J258" s="152">
        <v>28500</v>
      </c>
      <c r="K258" s="234">
        <f t="shared" si="11"/>
        <v>0</v>
      </c>
      <c r="L258" s="217"/>
      <c r="M258" s="217"/>
      <c r="N258" s="217"/>
    </row>
    <row r="259" spans="1:16" s="39" customFormat="1" outlineLevel="5">
      <c r="A259" s="200" t="s">
        <v>73</v>
      </c>
      <c r="B259" s="168" t="s">
        <v>28</v>
      </c>
      <c r="C259" s="168" t="s">
        <v>158</v>
      </c>
      <c r="D259" s="168" t="s">
        <v>164</v>
      </c>
      <c r="E259" s="169">
        <v>853</v>
      </c>
      <c r="F259" s="167"/>
      <c r="G259" s="167"/>
      <c r="H259" s="151">
        <v>70000</v>
      </c>
      <c r="I259" s="151">
        <v>70000</v>
      </c>
      <c r="J259" s="152">
        <v>70000</v>
      </c>
      <c r="K259" s="234">
        <f t="shared" si="11"/>
        <v>0</v>
      </c>
      <c r="L259" s="217"/>
      <c r="M259" s="217"/>
      <c r="N259" s="217"/>
      <c r="O259" s="44"/>
      <c r="P259" s="44"/>
    </row>
    <row r="260" spans="1:16" s="37" customFormat="1" ht="36" outlineLevel="3">
      <c r="A260" s="201" t="s">
        <v>196</v>
      </c>
      <c r="B260" s="147" t="s">
        <v>28</v>
      </c>
      <c r="C260" s="147" t="s">
        <v>158</v>
      </c>
      <c r="D260" s="147" t="s">
        <v>202</v>
      </c>
      <c r="E260" s="148" t="s">
        <v>29</v>
      </c>
      <c r="F260" s="149"/>
      <c r="G260" s="149"/>
      <c r="H260" s="33">
        <f>SUM(H261:H267)</f>
        <v>960664784.21000004</v>
      </c>
      <c r="I260" s="33">
        <f>SUM(I261:I267)</f>
        <v>960664747.21000004</v>
      </c>
      <c r="J260" s="131">
        <f>SUM(J261:J267)</f>
        <v>960478773.87</v>
      </c>
      <c r="K260" s="232">
        <f>SUM(K261:K267)</f>
        <v>185973.34000004269</v>
      </c>
      <c r="L260" s="218"/>
      <c r="M260" s="218"/>
      <c r="N260" s="217"/>
      <c r="O260" s="39"/>
      <c r="P260" s="39"/>
    </row>
    <row r="261" spans="1:16" s="39" customFormat="1" outlineLevel="3">
      <c r="A261" s="200" t="s">
        <v>30</v>
      </c>
      <c r="B261" s="168" t="s">
        <v>28</v>
      </c>
      <c r="C261" s="168" t="s">
        <v>158</v>
      </c>
      <c r="D261" s="168" t="s">
        <v>202</v>
      </c>
      <c r="E261" s="169">
        <v>244</v>
      </c>
      <c r="F261" s="167"/>
      <c r="G261" s="167"/>
      <c r="H261" s="153">
        <v>4031800</v>
      </c>
      <c r="I261" s="153">
        <v>4031800</v>
      </c>
      <c r="J261" s="250">
        <v>3881672.67</v>
      </c>
      <c r="K261" s="238">
        <f>I261-J261</f>
        <v>150127.33000000007</v>
      </c>
      <c r="L261" s="217"/>
      <c r="M261" s="217"/>
      <c r="N261" s="217"/>
    </row>
    <row r="262" spans="1:16" s="47" customFormat="1" ht="36" outlineLevel="5">
      <c r="A262" s="200" t="s">
        <v>58</v>
      </c>
      <c r="B262" s="168" t="s">
        <v>28</v>
      </c>
      <c r="C262" s="168" t="s">
        <v>158</v>
      </c>
      <c r="D262" s="168" t="s">
        <v>202</v>
      </c>
      <c r="E262" s="169">
        <v>321</v>
      </c>
      <c r="F262" s="183"/>
      <c r="G262" s="168"/>
      <c r="H262" s="151">
        <v>11000000</v>
      </c>
      <c r="I262" s="151">
        <v>11000000</v>
      </c>
      <c r="J262" s="152">
        <v>10964154</v>
      </c>
      <c r="K262" s="238">
        <f>I262-J262</f>
        <v>35846</v>
      </c>
      <c r="L262" s="217"/>
      <c r="M262" s="217"/>
      <c r="N262" s="217"/>
    </row>
    <row r="263" spans="1:16" s="47" customFormat="1" ht="36" outlineLevel="5">
      <c r="A263" s="206" t="s">
        <v>58</v>
      </c>
      <c r="B263" s="52" t="s">
        <v>28</v>
      </c>
      <c r="C263" s="52" t="s">
        <v>158</v>
      </c>
      <c r="D263" s="52" t="s">
        <v>202</v>
      </c>
      <c r="E263" s="178">
        <v>321</v>
      </c>
      <c r="F263" s="183"/>
      <c r="G263" s="52" t="s">
        <v>36</v>
      </c>
      <c r="H263" s="154">
        <v>0</v>
      </c>
      <c r="I263" s="154">
        <v>0</v>
      </c>
      <c r="J263" s="152">
        <v>0</v>
      </c>
      <c r="K263" s="242">
        <f t="shared" si="11"/>
        <v>0</v>
      </c>
      <c r="L263" s="217"/>
      <c r="M263" s="217"/>
      <c r="N263" s="217"/>
      <c r="O263" s="58"/>
      <c r="P263" s="58"/>
    </row>
    <row r="264" spans="1:16" s="39" customFormat="1" ht="36" outlineLevel="5">
      <c r="A264" s="200" t="s">
        <v>58</v>
      </c>
      <c r="B264" s="168" t="s">
        <v>28</v>
      </c>
      <c r="C264" s="168" t="s">
        <v>158</v>
      </c>
      <c r="D264" s="168" t="s">
        <v>202</v>
      </c>
      <c r="E264" s="169">
        <v>321</v>
      </c>
      <c r="F264" s="167" t="s">
        <v>240</v>
      </c>
      <c r="G264" s="168" t="s">
        <v>35</v>
      </c>
      <c r="H264" s="151">
        <v>46817800</v>
      </c>
      <c r="I264" s="151">
        <v>46817763</v>
      </c>
      <c r="J264" s="152">
        <v>46817763.07</v>
      </c>
      <c r="K264" s="238">
        <f>I264-J264</f>
        <v>-7.0000000298023224E-2</v>
      </c>
      <c r="L264" s="230">
        <v>57781917.07</v>
      </c>
      <c r="M264" s="217"/>
      <c r="N264" s="217"/>
    </row>
    <row r="265" spans="1:16" s="39" customFormat="1" ht="36" outlineLevel="5">
      <c r="A265" s="200" t="s">
        <v>58</v>
      </c>
      <c r="B265" s="168" t="s">
        <v>28</v>
      </c>
      <c r="C265" s="168" t="s">
        <v>158</v>
      </c>
      <c r="D265" s="168" t="s">
        <v>202</v>
      </c>
      <c r="E265" s="169">
        <v>321</v>
      </c>
      <c r="F265" s="167" t="s">
        <v>240</v>
      </c>
      <c r="G265" s="168" t="s">
        <v>36</v>
      </c>
      <c r="H265" s="151">
        <v>889537500</v>
      </c>
      <c r="I265" s="151">
        <v>889537500</v>
      </c>
      <c r="J265" s="152">
        <v>889537499.91999996</v>
      </c>
      <c r="K265" s="234">
        <f>I265-J265</f>
        <v>8.0000042915344238E-2</v>
      </c>
      <c r="L265" s="217">
        <f>L264-J262</f>
        <v>46817763.07</v>
      </c>
      <c r="M265" s="217">
        <f>936355262.99-L265</f>
        <v>889537499.91999996</v>
      </c>
      <c r="N265" s="217"/>
      <c r="O265" s="44"/>
      <c r="P265" s="44"/>
    </row>
    <row r="266" spans="1:16" s="39" customFormat="1" ht="60" outlineLevel="5">
      <c r="A266" s="229" t="s">
        <v>265</v>
      </c>
      <c r="B266" s="168" t="s">
        <v>28</v>
      </c>
      <c r="C266" s="168" t="s">
        <v>158</v>
      </c>
      <c r="D266" s="168" t="s">
        <v>263</v>
      </c>
      <c r="E266" s="169">
        <v>321</v>
      </c>
      <c r="F266" s="167" t="s">
        <v>264</v>
      </c>
      <c r="G266" s="168" t="s">
        <v>35</v>
      </c>
      <c r="H266" s="151">
        <v>463884.21</v>
      </c>
      <c r="I266" s="151">
        <v>463884.21</v>
      </c>
      <c r="J266" s="152">
        <v>463884.21</v>
      </c>
      <c r="K266" s="234">
        <f>I266-J266</f>
        <v>0</v>
      </c>
      <c r="L266" s="217"/>
      <c r="M266" s="217"/>
      <c r="N266" s="217"/>
      <c r="O266" s="44"/>
      <c r="P266" s="44"/>
    </row>
    <row r="267" spans="1:16" s="39" customFormat="1" ht="60" outlineLevel="5">
      <c r="A267" s="229" t="s">
        <v>265</v>
      </c>
      <c r="B267" s="168" t="s">
        <v>28</v>
      </c>
      <c r="C267" s="168" t="s">
        <v>158</v>
      </c>
      <c r="D267" s="168" t="s">
        <v>263</v>
      </c>
      <c r="E267" s="169">
        <v>321</v>
      </c>
      <c r="F267" s="167" t="s">
        <v>264</v>
      </c>
      <c r="G267" s="168" t="s">
        <v>36</v>
      </c>
      <c r="H267" s="151">
        <v>8813800</v>
      </c>
      <c r="I267" s="151">
        <v>8813800</v>
      </c>
      <c r="J267" s="152">
        <v>8813800</v>
      </c>
      <c r="K267" s="234">
        <f>I267-J267</f>
        <v>0</v>
      </c>
      <c r="L267" s="217"/>
      <c r="M267" s="217"/>
      <c r="N267" s="217"/>
      <c r="O267" s="44"/>
      <c r="P267" s="44"/>
    </row>
    <row r="268" spans="1:16" s="37" customFormat="1" ht="72" outlineLevel="3">
      <c r="A268" s="201" t="s">
        <v>171</v>
      </c>
      <c r="B268" s="147" t="s">
        <v>28</v>
      </c>
      <c r="C268" s="147" t="s">
        <v>158</v>
      </c>
      <c r="D268" s="147" t="s">
        <v>172</v>
      </c>
      <c r="E268" s="148" t="s">
        <v>29</v>
      </c>
      <c r="F268" s="149"/>
      <c r="G268" s="149"/>
      <c r="H268" s="33">
        <f>SUM(H269)</f>
        <v>23183600</v>
      </c>
      <c r="I268" s="33">
        <f>SUM(I269)</f>
        <v>23183600</v>
      </c>
      <c r="J268" s="131">
        <f>SUM(J269)</f>
        <v>23183600</v>
      </c>
      <c r="K268" s="232">
        <f>SUM(K269)</f>
        <v>0</v>
      </c>
      <c r="L268" s="218"/>
      <c r="M268" s="218"/>
      <c r="N268" s="217"/>
      <c r="O268" s="39"/>
      <c r="P268" s="39"/>
    </row>
    <row r="269" spans="1:16" s="39" customFormat="1" ht="24" outlineLevel="5">
      <c r="A269" s="200" t="s">
        <v>173</v>
      </c>
      <c r="B269" s="168" t="s">
        <v>28</v>
      </c>
      <c r="C269" s="168" t="s">
        <v>158</v>
      </c>
      <c r="D269" s="168" t="s">
        <v>172</v>
      </c>
      <c r="E269" s="169">
        <v>633</v>
      </c>
      <c r="F269" s="167"/>
      <c r="G269" s="167"/>
      <c r="H269" s="151">
        <v>23183600</v>
      </c>
      <c r="I269" s="151">
        <v>23183600</v>
      </c>
      <c r="J269" s="152">
        <v>23183600</v>
      </c>
      <c r="K269" s="234">
        <f t="shared" si="11"/>
        <v>0</v>
      </c>
      <c r="L269" s="217"/>
      <c r="M269" s="217"/>
      <c r="N269" s="217"/>
      <c r="O269" s="44"/>
      <c r="P269" s="44"/>
    </row>
    <row r="270" spans="1:16" s="37" customFormat="1" ht="36" outlineLevel="3">
      <c r="A270" s="201" t="s">
        <v>216</v>
      </c>
      <c r="B270" s="147" t="s">
        <v>28</v>
      </c>
      <c r="C270" s="147" t="s">
        <v>158</v>
      </c>
      <c r="D270" s="147" t="s">
        <v>217</v>
      </c>
      <c r="E270" s="148" t="s">
        <v>29</v>
      </c>
      <c r="F270" s="149"/>
      <c r="G270" s="149"/>
      <c r="H270" s="33">
        <f>SUM(H271)</f>
        <v>1000000</v>
      </c>
      <c r="I270" s="33">
        <f>SUM(I271)</f>
        <v>1000000</v>
      </c>
      <c r="J270" s="131">
        <f>SUM(J271)</f>
        <v>1000000</v>
      </c>
      <c r="K270" s="232">
        <f>SUM(K271)</f>
        <v>0</v>
      </c>
      <c r="L270" s="218"/>
      <c r="M270" s="218"/>
      <c r="N270" s="217"/>
      <c r="O270" s="39"/>
      <c r="P270" s="39"/>
    </row>
    <row r="271" spans="1:16" s="39" customFormat="1" ht="24" outlineLevel="5">
      <c r="A271" s="200" t="s">
        <v>173</v>
      </c>
      <c r="B271" s="168" t="s">
        <v>28</v>
      </c>
      <c r="C271" s="168" t="s">
        <v>158</v>
      </c>
      <c r="D271" s="168" t="s">
        <v>217</v>
      </c>
      <c r="E271" s="169">
        <v>633</v>
      </c>
      <c r="F271" s="167"/>
      <c r="G271" s="167"/>
      <c r="H271" s="151">
        <v>1000000</v>
      </c>
      <c r="I271" s="151">
        <v>1000000</v>
      </c>
      <c r="J271" s="152">
        <v>1000000</v>
      </c>
      <c r="K271" s="234">
        <f t="shared" si="11"/>
        <v>0</v>
      </c>
      <c r="L271" s="217"/>
      <c r="M271" s="217"/>
      <c r="N271" s="217"/>
      <c r="O271" s="44"/>
      <c r="P271" s="44"/>
    </row>
    <row r="272" spans="1:16" s="37" customFormat="1" ht="60" outlineLevel="3">
      <c r="A272" s="201" t="s">
        <v>218</v>
      </c>
      <c r="B272" s="147" t="s">
        <v>28</v>
      </c>
      <c r="C272" s="147" t="s">
        <v>158</v>
      </c>
      <c r="D272" s="147" t="s">
        <v>219</v>
      </c>
      <c r="E272" s="148" t="s">
        <v>29</v>
      </c>
      <c r="F272" s="149"/>
      <c r="G272" s="149"/>
      <c r="H272" s="33">
        <f>SUM(H273)</f>
        <v>1000000</v>
      </c>
      <c r="I272" s="33">
        <f>SUM(I273)</f>
        <v>1000000</v>
      </c>
      <c r="J272" s="131">
        <f>SUM(J273)</f>
        <v>1000000</v>
      </c>
      <c r="K272" s="232">
        <f>SUM(K273)</f>
        <v>0</v>
      </c>
      <c r="L272" s="217"/>
      <c r="M272" s="217"/>
      <c r="N272" s="217"/>
      <c r="O272" s="39"/>
      <c r="P272" s="39"/>
    </row>
    <row r="273" spans="1:16" s="39" customFormat="1" ht="24" outlineLevel="5">
      <c r="A273" s="200" t="s">
        <v>173</v>
      </c>
      <c r="B273" s="168" t="s">
        <v>28</v>
      </c>
      <c r="C273" s="168" t="s">
        <v>158</v>
      </c>
      <c r="D273" s="168" t="s">
        <v>219</v>
      </c>
      <c r="E273" s="169">
        <v>633</v>
      </c>
      <c r="F273" s="167"/>
      <c r="G273" s="167"/>
      <c r="H273" s="151">
        <v>1000000</v>
      </c>
      <c r="I273" s="151">
        <v>1000000</v>
      </c>
      <c r="J273" s="152">
        <v>1000000</v>
      </c>
      <c r="K273" s="234">
        <f t="shared" si="11"/>
        <v>0</v>
      </c>
      <c r="L273" s="217"/>
      <c r="M273" s="217"/>
      <c r="N273" s="217"/>
      <c r="O273" s="44"/>
      <c r="P273" s="44"/>
    </row>
    <row r="274" spans="1:16" s="37" customFormat="1" ht="48" outlineLevel="3">
      <c r="A274" s="201" t="s">
        <v>174</v>
      </c>
      <c r="B274" s="147" t="s">
        <v>28</v>
      </c>
      <c r="C274" s="147" t="s">
        <v>158</v>
      </c>
      <c r="D274" s="147" t="s">
        <v>175</v>
      </c>
      <c r="E274" s="148" t="s">
        <v>29</v>
      </c>
      <c r="F274" s="149"/>
      <c r="G274" s="149"/>
      <c r="H274" s="33">
        <f>SUM(H275:H277)</f>
        <v>0</v>
      </c>
      <c r="I274" s="33">
        <f>SUM(I275:I277)</f>
        <v>0</v>
      </c>
      <c r="J274" s="131">
        <f>SUM(J275:J277)</f>
        <v>0</v>
      </c>
      <c r="K274" s="232">
        <f>SUM(K275:K277)</f>
        <v>0</v>
      </c>
      <c r="L274" s="217"/>
      <c r="M274" s="217"/>
      <c r="N274" s="217"/>
      <c r="O274" s="44"/>
      <c r="P274" s="44"/>
    </row>
    <row r="275" spans="1:16" s="39" customFormat="1" outlineLevel="5">
      <c r="A275" s="200" t="s">
        <v>30</v>
      </c>
      <c r="B275" s="168" t="s">
        <v>28</v>
      </c>
      <c r="C275" s="168" t="s">
        <v>158</v>
      </c>
      <c r="D275" s="168" t="s">
        <v>175</v>
      </c>
      <c r="E275" s="169" t="s">
        <v>31</v>
      </c>
      <c r="F275" s="167"/>
      <c r="G275" s="167"/>
      <c r="H275" s="38">
        <v>0</v>
      </c>
      <c r="I275" s="38">
        <v>0</v>
      </c>
      <c r="J275" s="135">
        <v>0</v>
      </c>
      <c r="K275" s="234">
        <f t="shared" si="11"/>
        <v>0</v>
      </c>
      <c r="L275" s="217"/>
      <c r="M275" s="217"/>
      <c r="N275" s="217"/>
    </row>
    <row r="276" spans="1:16" s="39" customFormat="1" outlineLevel="5">
      <c r="A276" s="200" t="s">
        <v>30</v>
      </c>
      <c r="B276" s="168" t="s">
        <v>28</v>
      </c>
      <c r="C276" s="168" t="s">
        <v>158</v>
      </c>
      <c r="D276" s="168" t="s">
        <v>175</v>
      </c>
      <c r="E276" s="169">
        <v>243</v>
      </c>
      <c r="F276" s="167"/>
      <c r="G276" s="167"/>
      <c r="H276" s="38">
        <v>0</v>
      </c>
      <c r="I276" s="38"/>
      <c r="J276" s="135">
        <v>0</v>
      </c>
      <c r="K276" s="234">
        <f t="shared" si="11"/>
        <v>0</v>
      </c>
      <c r="L276" s="217"/>
      <c r="M276" s="217"/>
      <c r="N276" s="217"/>
    </row>
    <row r="277" spans="1:16" s="39" customFormat="1" ht="24" outlineLevel="5">
      <c r="A277" s="200" t="s">
        <v>52</v>
      </c>
      <c r="B277" s="168" t="s">
        <v>28</v>
      </c>
      <c r="C277" s="168" t="s">
        <v>158</v>
      </c>
      <c r="D277" s="168" t="s">
        <v>175</v>
      </c>
      <c r="E277" s="169" t="s">
        <v>53</v>
      </c>
      <c r="F277" s="167"/>
      <c r="G277" s="167"/>
      <c r="H277" s="38">
        <v>0</v>
      </c>
      <c r="I277" s="38">
        <v>0</v>
      </c>
      <c r="J277" s="249">
        <v>0</v>
      </c>
      <c r="K277" s="234">
        <f t="shared" si="11"/>
        <v>0</v>
      </c>
      <c r="L277" s="217"/>
      <c r="M277" s="217"/>
      <c r="N277" s="217"/>
      <c r="O277" s="44"/>
      <c r="P277" s="44"/>
    </row>
    <row r="278" spans="1:16" s="37" customFormat="1" ht="48" outlineLevel="3">
      <c r="A278" s="201" t="s">
        <v>174</v>
      </c>
      <c r="B278" s="147" t="s">
        <v>28</v>
      </c>
      <c r="C278" s="147" t="s">
        <v>158</v>
      </c>
      <c r="D278" s="147" t="s">
        <v>175</v>
      </c>
      <c r="E278" s="148" t="s">
        <v>29</v>
      </c>
      <c r="F278" s="149"/>
      <c r="G278" s="149"/>
      <c r="H278" s="33">
        <f>SUM(H279:H281)</f>
        <v>22970930.800000001</v>
      </c>
      <c r="I278" s="33">
        <f>SUM(I279:I281)</f>
        <v>22970930.800000001</v>
      </c>
      <c r="J278" s="131">
        <f>SUM(J279:J281)</f>
        <v>22970930.800000001</v>
      </c>
      <c r="K278" s="232">
        <f>SUM(K279:K281)</f>
        <v>0</v>
      </c>
      <c r="L278" s="217"/>
      <c r="M278" s="217"/>
      <c r="N278" s="217"/>
    </row>
    <row r="279" spans="1:16" s="39" customFormat="1" outlineLevel="5">
      <c r="A279" s="200" t="s">
        <v>30</v>
      </c>
      <c r="B279" s="168" t="s">
        <v>28</v>
      </c>
      <c r="C279" s="168" t="s">
        <v>158</v>
      </c>
      <c r="D279" s="168" t="s">
        <v>241</v>
      </c>
      <c r="E279" s="169" t="s">
        <v>31</v>
      </c>
      <c r="F279" s="167"/>
      <c r="G279" s="167"/>
      <c r="H279" s="151">
        <v>4419843.5999999996</v>
      </c>
      <c r="I279" s="42">
        <v>4419843.5999999996</v>
      </c>
      <c r="J279" s="250">
        <v>4419843.5999999996</v>
      </c>
      <c r="K279" s="234">
        <f>I279-J279</f>
        <v>0</v>
      </c>
      <c r="L279" s="217"/>
      <c r="M279" s="217"/>
      <c r="N279" s="217"/>
    </row>
    <row r="280" spans="1:16" s="39" customFormat="1" outlineLevel="5">
      <c r="A280" s="200" t="s">
        <v>30</v>
      </c>
      <c r="B280" s="168" t="s">
        <v>28</v>
      </c>
      <c r="C280" s="168" t="s">
        <v>158</v>
      </c>
      <c r="D280" s="168" t="s">
        <v>241</v>
      </c>
      <c r="E280" s="169">
        <v>243</v>
      </c>
      <c r="F280" s="167"/>
      <c r="G280" s="167"/>
      <c r="H280" s="151">
        <v>2736887.2</v>
      </c>
      <c r="I280" s="42">
        <v>2736887.2</v>
      </c>
      <c r="J280" s="250">
        <v>2736887.2</v>
      </c>
      <c r="K280" s="234">
        <f>I280-J280</f>
        <v>0</v>
      </c>
      <c r="L280" s="217"/>
      <c r="M280" s="217"/>
      <c r="N280" s="217"/>
    </row>
    <row r="281" spans="1:16" s="39" customFormat="1" ht="24" outlineLevel="5">
      <c r="A281" s="200" t="s">
        <v>52</v>
      </c>
      <c r="B281" s="168" t="s">
        <v>28</v>
      </c>
      <c r="C281" s="168" t="s">
        <v>158</v>
      </c>
      <c r="D281" s="168" t="s">
        <v>241</v>
      </c>
      <c r="E281" s="169" t="s">
        <v>53</v>
      </c>
      <c r="F281" s="167"/>
      <c r="G281" s="167"/>
      <c r="H281" s="151">
        <v>15814200</v>
      </c>
      <c r="I281" s="42">
        <v>15814200</v>
      </c>
      <c r="J281" s="250">
        <v>15814200</v>
      </c>
      <c r="K281" s="234">
        <f>I281-J281</f>
        <v>0</v>
      </c>
      <c r="L281" s="217"/>
      <c r="M281" s="217"/>
      <c r="N281" s="217"/>
      <c r="O281" s="44"/>
      <c r="P281" s="44"/>
    </row>
    <row r="282" spans="1:16" s="37" customFormat="1" ht="24" outlineLevel="3">
      <c r="A282" s="201" t="s">
        <v>242</v>
      </c>
      <c r="B282" s="147" t="s">
        <v>28</v>
      </c>
      <c r="C282" s="147" t="s">
        <v>158</v>
      </c>
      <c r="D282" s="147">
        <v>3020085140</v>
      </c>
      <c r="E282" s="148" t="s">
        <v>29</v>
      </c>
      <c r="F282" s="149"/>
      <c r="G282" s="149"/>
      <c r="H282" s="33">
        <f>SUM(H283)</f>
        <v>6379400</v>
      </c>
      <c r="I282" s="33">
        <f>SUM(I283)</f>
        <v>6379400</v>
      </c>
      <c r="J282" s="131">
        <f>SUM(J283)</f>
        <v>6379400</v>
      </c>
      <c r="K282" s="232">
        <f>SUM(K283)</f>
        <v>0</v>
      </c>
      <c r="L282" s="217"/>
      <c r="M282" s="217"/>
      <c r="N282" s="217"/>
      <c r="O282" s="39"/>
      <c r="P282" s="39"/>
    </row>
    <row r="283" spans="1:16" s="39" customFormat="1" outlineLevel="5">
      <c r="A283" s="200" t="s">
        <v>30</v>
      </c>
      <c r="B283" s="168" t="s">
        <v>28</v>
      </c>
      <c r="C283" s="168" t="s">
        <v>158</v>
      </c>
      <c r="D283" s="168">
        <v>3020085140</v>
      </c>
      <c r="E283" s="169">
        <v>612</v>
      </c>
      <c r="F283" s="167"/>
      <c r="G283" s="167"/>
      <c r="H283" s="151">
        <v>6379400</v>
      </c>
      <c r="I283" s="42">
        <v>6379400</v>
      </c>
      <c r="J283" s="250">
        <v>6379400</v>
      </c>
      <c r="K283" s="234">
        <f>I283-J283</f>
        <v>0</v>
      </c>
      <c r="L283" s="217"/>
      <c r="M283" s="217"/>
      <c r="N283" s="217"/>
      <c r="O283" s="44"/>
      <c r="P283" s="44"/>
    </row>
    <row r="284" spans="1:16" s="37" customFormat="1" ht="36" outlineLevel="3">
      <c r="A284" s="201" t="s">
        <v>220</v>
      </c>
      <c r="B284" s="147" t="s">
        <v>28</v>
      </c>
      <c r="C284" s="147" t="s">
        <v>158</v>
      </c>
      <c r="D284" s="147">
        <v>9990020680</v>
      </c>
      <c r="E284" s="148" t="s">
        <v>29</v>
      </c>
      <c r="F284" s="149"/>
      <c r="G284" s="149"/>
      <c r="H284" s="33">
        <f>SUM(H285)</f>
        <v>299300000</v>
      </c>
      <c r="I284" s="33">
        <f>SUM(I285)</f>
        <v>299300000</v>
      </c>
      <c r="J284" s="131">
        <f>SUM(J285)</f>
        <v>299300000</v>
      </c>
      <c r="K284" s="232">
        <f>SUM(K285)</f>
        <v>0</v>
      </c>
      <c r="L284" s="217"/>
      <c r="M284" s="217"/>
      <c r="N284" s="217"/>
      <c r="O284" s="39"/>
      <c r="P284" s="39"/>
    </row>
    <row r="285" spans="1:16" s="39" customFormat="1" ht="24" outlineLevel="5">
      <c r="A285" s="200" t="s">
        <v>173</v>
      </c>
      <c r="B285" s="168" t="s">
        <v>28</v>
      </c>
      <c r="C285" s="168" t="s">
        <v>158</v>
      </c>
      <c r="D285" s="168">
        <v>9990020680</v>
      </c>
      <c r="E285" s="169">
        <v>633</v>
      </c>
      <c r="F285" s="167"/>
      <c r="G285" s="167"/>
      <c r="H285" s="151">
        <v>299300000</v>
      </c>
      <c r="I285" s="151">
        <v>299300000</v>
      </c>
      <c r="J285" s="152">
        <v>299300000</v>
      </c>
      <c r="K285" s="234">
        <f t="shared" si="11"/>
        <v>0</v>
      </c>
      <c r="L285" s="217"/>
      <c r="M285" s="217"/>
      <c r="N285" s="217"/>
    </row>
    <row r="286" spans="1:16" s="59" customFormat="1" ht="24" outlineLevel="5">
      <c r="A286" s="201" t="s">
        <v>176</v>
      </c>
      <c r="B286" s="147" t="s">
        <v>28</v>
      </c>
      <c r="C286" s="147" t="s">
        <v>158</v>
      </c>
      <c r="D286" s="147">
        <v>9990081810</v>
      </c>
      <c r="E286" s="148">
        <v>244</v>
      </c>
      <c r="F286" s="149"/>
      <c r="G286" s="149"/>
      <c r="H286" s="33">
        <v>290000</v>
      </c>
      <c r="I286" s="33">
        <v>290000</v>
      </c>
      <c r="J286" s="131">
        <v>290000</v>
      </c>
      <c r="K286" s="232">
        <f>I286-J286</f>
        <v>0</v>
      </c>
      <c r="L286" s="217"/>
      <c r="M286" s="217"/>
      <c r="N286" s="217"/>
    </row>
    <row r="287" spans="1:16" s="59" customFormat="1" ht="36" outlineLevel="5">
      <c r="A287" s="201" t="s">
        <v>220</v>
      </c>
      <c r="B287" s="147">
        <v>148</v>
      </c>
      <c r="C287" s="147">
        <v>1006</v>
      </c>
      <c r="D287" s="147">
        <v>9990099950</v>
      </c>
      <c r="E287" s="148">
        <v>244</v>
      </c>
      <c r="F287" s="149"/>
      <c r="G287" s="149"/>
      <c r="H287" s="33">
        <v>1143822.5</v>
      </c>
      <c r="I287" s="33">
        <v>1143822.5</v>
      </c>
      <c r="J287" s="131">
        <v>976093.56</v>
      </c>
      <c r="K287" s="232">
        <f>I287-J287</f>
        <v>167728.93999999994</v>
      </c>
      <c r="L287" s="217"/>
      <c r="M287" s="217"/>
      <c r="N287" s="217"/>
    </row>
    <row r="288" spans="1:16" s="59" customFormat="1" ht="24" outlineLevel="5">
      <c r="A288" s="201" t="s">
        <v>223</v>
      </c>
      <c r="B288" s="147">
        <v>148</v>
      </c>
      <c r="C288" s="147">
        <v>1006</v>
      </c>
      <c r="D288" s="147">
        <v>9990099970</v>
      </c>
      <c r="E288" s="148" t="s">
        <v>29</v>
      </c>
      <c r="F288" s="149"/>
      <c r="G288" s="149"/>
      <c r="H288" s="33">
        <f>SUM(H289:H290)</f>
        <v>6894</v>
      </c>
      <c r="I288" s="33">
        <f>SUM(I289:I290)</f>
        <v>6894</v>
      </c>
      <c r="J288" s="131">
        <f>SUM(J289:J290)</f>
        <v>6894</v>
      </c>
      <c r="K288" s="232">
        <f>K289+K290</f>
        <v>0</v>
      </c>
      <c r="L288" s="217"/>
      <c r="M288" s="217"/>
      <c r="N288" s="217"/>
    </row>
    <row r="289" spans="1:14" s="59" customFormat="1" ht="36" outlineLevel="5">
      <c r="A289" s="229" t="s">
        <v>58</v>
      </c>
      <c r="B289" s="60">
        <v>148</v>
      </c>
      <c r="C289" s="60">
        <v>1006</v>
      </c>
      <c r="D289" s="60">
        <v>9990099970</v>
      </c>
      <c r="E289" s="61">
        <v>321</v>
      </c>
      <c r="F289" s="62"/>
      <c r="G289" s="62"/>
      <c r="H289" s="153">
        <v>4596</v>
      </c>
      <c r="I289" s="42">
        <v>4596</v>
      </c>
      <c r="J289" s="250">
        <v>4596</v>
      </c>
      <c r="K289" s="233">
        <f>I289-J289</f>
        <v>0</v>
      </c>
      <c r="L289" s="217"/>
      <c r="M289" s="217"/>
      <c r="N289" s="217"/>
    </row>
    <row r="290" spans="1:14" s="59" customFormat="1" ht="36.75" outlineLevel="5" thickBot="1">
      <c r="A290" s="229" t="s">
        <v>161</v>
      </c>
      <c r="B290" s="60">
        <v>148</v>
      </c>
      <c r="C290" s="60">
        <v>1006</v>
      </c>
      <c r="D290" s="60">
        <v>9990099970</v>
      </c>
      <c r="E290" s="61">
        <v>831</v>
      </c>
      <c r="F290" s="62"/>
      <c r="G290" s="62"/>
      <c r="H290" s="153">
        <v>2298</v>
      </c>
      <c r="I290" s="42">
        <v>2298</v>
      </c>
      <c r="J290" s="250">
        <v>2298</v>
      </c>
      <c r="K290" s="233">
        <f>I290-J290</f>
        <v>0</v>
      </c>
      <c r="L290" s="225"/>
      <c r="M290" s="225"/>
      <c r="N290" s="217"/>
    </row>
    <row r="291" spans="1:14" ht="15.75" thickBot="1">
      <c r="A291" s="214" t="s">
        <v>177</v>
      </c>
      <c r="B291" s="190"/>
      <c r="C291" s="190"/>
      <c r="D291" s="190"/>
      <c r="E291" s="191"/>
      <c r="F291" s="192"/>
      <c r="G291" s="192"/>
      <c r="H291" s="193">
        <f>H19+H22+H27+H29+H32+H35+H38+H40+H42+H44+H46+H51+H56+H67+H74+H76+H78+H83+H86+H88+H100+H104+H105+H108+H111+H114+H116+H119+H122+H125+H131+H134+H137+H140+H143+H147+H150+H153+H156+H163+H166+H169+H172+H176+H183+H186+H193+H197+H198+H200+H204+H207+H210+H213+H216+H221+H224+H226+H228+H231+H237+H249+H260+H268+H270+H272+H278+H282+H284+H286+H287+H288</f>
        <v>46196992033.960007</v>
      </c>
      <c r="I291" s="193">
        <f>I19+I22+I27+I29+I32+I35+I38+I40+I42+I44+I46+I51+I56+I67+I74+I76+I78+I83+I86+I88+I100+I104+I105+I108+I111+I114+I116+I119+I122+I125+I131+I134+I137+I140+I143+I147+I150+I153+I156+I163+I166+I169+I172+I176+I183+I186+I193+I197+I198+I200+I204+I207+I210+I213+I216+I221+I224+I226+I228+I231+I237+I249+I260+I268+I270+I272+I278+I282+I284+I286+I287+I288</f>
        <v>46196991996.960007</v>
      </c>
      <c r="J291" s="255">
        <f>J19+J22+J27+J29+J32+J35+J38+J40+J42+J44+J46+J51+J56+J67+J74+J76+J78+J83+J86+J88+J100+J104+J105+J108+J111+J114+J116+J119+J122+J125+J131+J134+J137+J140+J143+J147+J150+J153+J156+J163+J166+J169+J172+J176+J183+J186+J193+J197+J198+J200+J204+J207+J210+J213+J216+J221+J224+J226+J228+J231+J237+J249+J260+J268+J270+J272+J278+J282+J284+J286+J287+J288</f>
        <v>46181414868.020004</v>
      </c>
      <c r="K291" s="158">
        <f>K19+K22+K27+K29+K32+K35+K38+K40+K42+K44+K51+K53+K56+K67+K74+K76+K83+K86+K88+K100+K105+K102+K108+K111+K114+K119+K122+K125+K131+K134+K137+K140+K143+K147+K150+K153+K156+K163+K166+K169+K172+K176+K179+K181+K183+K186+K193+K200+K207+K210+K216+K221+K224+K226+K228+K231+K237+K249+K260+K268+K270+K272+K274+K278+K282+K286+K198+K116+K288+K46+K78+K284+K104+K204+K21+K197+K213+K287</f>
        <v>15577128.940001624</v>
      </c>
      <c r="L291" s="224" t="s">
        <v>213</v>
      </c>
      <c r="M291" s="65">
        <f>H85+H121+H124+H133+H136+H139+H149+H165+H168+H178+H180+H182++H196+H209+H212+H218+H219+H220+H223+H225+H233+H235+H107+H197+H213</f>
        <v>36383982365.770004</v>
      </c>
      <c r="N291" s="64">
        <f>SUM(N19:N290)</f>
        <v>0</v>
      </c>
    </row>
    <row r="292" spans="1:14" ht="16.5" thickBot="1">
      <c r="A292" s="160"/>
      <c r="B292" s="161"/>
      <c r="C292" s="161"/>
      <c r="D292" s="161"/>
      <c r="E292" s="162"/>
      <c r="F292" s="163"/>
      <c r="G292" s="163"/>
      <c r="H292" s="215"/>
      <c r="I292" s="216"/>
      <c r="J292" s="164" t="s">
        <v>226</v>
      </c>
      <c r="K292" s="88"/>
      <c r="L292" s="63" t="s">
        <v>178</v>
      </c>
      <c r="M292" s="65">
        <f>H19+H22+H27+H29+H32+H35+H38+H40+H42+H44+H51+H53+H56+H67+H74+H76+H84+H86+H88+H100+H102+H108+H111+H114+H120+H123+H125+H132+H135+H138+H141+H142+H143+H148+H150+H153+H156+H164+H167+H169+H172+H177+H183+H187+H192+H194+H195+H208+H211+H222+H226+H228+H232+H237+H249+H260+H268+H270+H272+H274+H278+H282+H286+H198+H116+H78+H46+H288+H284+H236+H217+H105+H21+H204+H104-H107+H287+H200</f>
        <v>9813009668.1900024</v>
      </c>
      <c r="N292" s="150"/>
    </row>
    <row r="293" spans="1:14" ht="12.75" thickBot="1">
      <c r="A293" s="67"/>
      <c r="B293" s="68"/>
      <c r="C293" s="68"/>
      <c r="D293" s="68"/>
      <c r="E293" s="5"/>
      <c r="F293" s="5"/>
      <c r="G293" s="5"/>
      <c r="H293" s="5"/>
      <c r="I293" s="5"/>
      <c r="J293" s="4"/>
      <c r="K293" s="129"/>
      <c r="L293" s="63" t="s">
        <v>179</v>
      </c>
      <c r="M293" s="63">
        <f>I291</f>
        <v>46196991996.960007</v>
      </c>
      <c r="N293" s="66"/>
    </row>
    <row r="294" spans="1:14" ht="15.75" thickBot="1">
      <c r="A294" s="3" t="s">
        <v>181</v>
      </c>
      <c r="B294" s="2"/>
      <c r="C294" s="2"/>
      <c r="D294" s="2"/>
      <c r="E294" s="2"/>
      <c r="F294" s="2"/>
      <c r="G294" s="2"/>
      <c r="H294" s="2"/>
      <c r="I294" s="2"/>
      <c r="J294" s="134"/>
      <c r="K294" s="69"/>
      <c r="L294" s="63" t="s">
        <v>180</v>
      </c>
      <c r="M294" s="63">
        <f>J291</f>
        <v>46181414868.020004</v>
      </c>
      <c r="N294" s="126"/>
    </row>
    <row r="295" spans="1:14" ht="15.75" thickBot="1">
      <c r="A295" s="3" t="s">
        <v>182</v>
      </c>
      <c r="B295" s="2"/>
      <c r="C295" s="2"/>
      <c r="D295" s="2"/>
      <c r="E295" s="2"/>
      <c r="F295" s="2"/>
      <c r="G295" s="2"/>
      <c r="H295" s="2"/>
      <c r="I295" s="2"/>
      <c r="J295" s="70"/>
      <c r="K295" s="69"/>
      <c r="L295" s="71" t="s">
        <v>25</v>
      </c>
      <c r="M295" s="72">
        <f>M293-M294</f>
        <v>15577128.940002441</v>
      </c>
    </row>
    <row r="296" spans="1:14" ht="57">
      <c r="A296" s="89" t="s">
        <v>183</v>
      </c>
      <c r="B296" s="90" t="s">
        <v>184</v>
      </c>
      <c r="C296" s="91" t="s">
        <v>185</v>
      </c>
      <c r="D296" s="1" t="s">
        <v>23</v>
      </c>
      <c r="E296" s="258"/>
      <c r="F296" s="259"/>
      <c r="G296" s="90" t="s">
        <v>24</v>
      </c>
      <c r="H296" s="90" t="s">
        <v>186</v>
      </c>
      <c r="I296" s="96"/>
      <c r="J296" s="70"/>
      <c r="K296" s="69"/>
      <c r="L296" s="66"/>
      <c r="M296" s="126">
        <f>H19+H22+H27+H29+H32+H35+H38+H40+H42+H44+H51+H53+H56+H67+H74+H76+H83+H86+H88+H100+H105+H102+H108+H111+H114+H119+H122+H125+H131+H134+H137+H140+H143+H147+H150+H153+H156+H163+H166+H169+H172+H176+H179+H181+H183+H186+H193+H200+H207+H210+H216+H221+H224+H226+H228+H231+H237+H249+H260+H268+H270+H272+H274+H278+H282+H286+H198+H116+H288+H46+H78+H284+H104+H204+H21+H197+H213+H287</f>
        <v>46196992033.960007</v>
      </c>
    </row>
    <row r="297" spans="1:14" ht="57">
      <c r="A297" s="93" t="s">
        <v>187</v>
      </c>
      <c r="B297" s="94" t="s">
        <v>188</v>
      </c>
      <c r="C297" s="95"/>
      <c r="D297" s="260">
        <f>I291</f>
        <v>46196991996.960007</v>
      </c>
      <c r="E297" s="261"/>
      <c r="F297" s="262"/>
      <c r="G297" s="127">
        <f>J291</f>
        <v>46181414868.020004</v>
      </c>
      <c r="H297" s="127">
        <f>K291</f>
        <v>15577128.940001624</v>
      </c>
      <c r="I297" s="96"/>
      <c r="J297" s="70"/>
      <c r="L297" s="66"/>
      <c r="M297" s="66"/>
    </row>
    <row r="298" spans="1:14" ht="14.25">
      <c r="A298" s="93" t="s">
        <v>189</v>
      </c>
      <c r="B298" s="94" t="s">
        <v>190</v>
      </c>
      <c r="C298" s="94"/>
      <c r="D298" s="15"/>
      <c r="E298" s="17"/>
      <c r="F298" s="16"/>
      <c r="G298" s="127"/>
      <c r="H298" s="257"/>
      <c r="I298" s="96"/>
      <c r="J298" s="70"/>
      <c r="L298" s="66"/>
      <c r="M298" s="66"/>
    </row>
    <row r="299" spans="1:14" ht="14.25">
      <c r="A299" s="98" t="s">
        <v>191</v>
      </c>
      <c r="B299" s="94" t="s">
        <v>192</v>
      </c>
      <c r="C299" s="94"/>
      <c r="D299" s="18"/>
      <c r="E299" s="17"/>
      <c r="F299" s="16"/>
      <c r="G299" s="97"/>
      <c r="H299" s="256"/>
      <c r="I299" s="96"/>
      <c r="J299" s="70"/>
      <c r="L299" s="66"/>
      <c r="M299" s="74"/>
    </row>
    <row r="300" spans="1:14" ht="14.25">
      <c r="A300" s="93" t="s">
        <v>193</v>
      </c>
      <c r="B300" s="94" t="s">
        <v>194</v>
      </c>
      <c r="C300" s="94"/>
      <c r="D300" s="15"/>
      <c r="E300" s="17"/>
      <c r="F300" s="16"/>
      <c r="G300" s="97"/>
      <c r="H300" s="97"/>
      <c r="I300" s="96"/>
      <c r="J300" s="70"/>
      <c r="M300" s="74"/>
    </row>
    <row r="301" spans="1:14" ht="14.25">
      <c r="A301" s="99"/>
      <c r="B301" s="100"/>
      <c r="C301" s="100"/>
      <c r="D301" s="100"/>
      <c r="E301" s="101"/>
      <c r="F301" s="92"/>
      <c r="G301" s="96"/>
      <c r="H301" s="102"/>
      <c r="I301" s="96"/>
      <c r="J301" s="70"/>
      <c r="M301" s="74"/>
    </row>
    <row r="302" spans="1:14" ht="14.25">
      <c r="A302" s="103"/>
      <c r="B302" s="100"/>
      <c r="C302" s="100"/>
      <c r="D302" s="100"/>
      <c r="E302" s="101"/>
      <c r="F302" s="92"/>
      <c r="G302" s="92"/>
      <c r="H302" s="102"/>
      <c r="I302" s="96"/>
      <c r="J302" s="70"/>
      <c r="M302" s="66"/>
    </row>
    <row r="303" spans="1:14" ht="14.25">
      <c r="A303" s="103"/>
      <c r="B303" s="100"/>
      <c r="C303" s="100"/>
      <c r="D303" s="100"/>
      <c r="E303" s="101"/>
      <c r="F303" s="92"/>
      <c r="G303" s="92"/>
      <c r="H303" s="102"/>
      <c r="I303" s="96"/>
      <c r="J303" s="25"/>
    </row>
    <row r="304" spans="1:14" ht="14.25">
      <c r="A304" s="103"/>
      <c r="B304" s="100"/>
      <c r="C304" s="100"/>
      <c r="D304" s="100"/>
      <c r="E304" s="101"/>
      <c r="F304" s="92"/>
      <c r="G304" s="92"/>
      <c r="H304" s="102"/>
      <c r="I304" s="96"/>
      <c r="J304" s="25"/>
      <c r="M304" s="66"/>
    </row>
    <row r="305" spans="1:12" ht="14.25">
      <c r="A305" s="103"/>
      <c r="B305" s="100"/>
      <c r="C305" s="100"/>
      <c r="D305" s="100"/>
      <c r="E305" s="101"/>
      <c r="F305" s="92"/>
      <c r="G305" s="92"/>
      <c r="H305" s="102"/>
      <c r="I305" s="96"/>
      <c r="J305" s="25"/>
    </row>
    <row r="306" spans="1:12" ht="15">
      <c r="A306" s="14" t="s">
        <v>246</v>
      </c>
      <c r="B306" s="13"/>
      <c r="C306" s="13"/>
      <c r="D306" s="104"/>
      <c r="E306" s="105"/>
      <c r="F306" s="106"/>
      <c r="G306" s="92"/>
      <c r="H306" s="228" t="s">
        <v>276</v>
      </c>
      <c r="I306" s="96"/>
      <c r="J306" s="25"/>
    </row>
    <row r="307" spans="1:12" ht="15">
      <c r="A307" s="226"/>
      <c r="B307" s="227"/>
      <c r="C307" s="227"/>
      <c r="D307" s="104"/>
      <c r="E307" s="105"/>
      <c r="F307" s="106"/>
      <c r="G307" s="228"/>
      <c r="H307" s="228"/>
      <c r="I307" s="92"/>
      <c r="J307" s="25"/>
      <c r="L307" s="66"/>
    </row>
    <row r="308" spans="1:12" ht="15">
      <c r="A308" s="226"/>
      <c r="B308" s="227"/>
      <c r="C308" s="227"/>
      <c r="D308" s="104"/>
      <c r="E308" s="105"/>
      <c r="F308" s="106"/>
      <c r="G308" s="228"/>
      <c r="H308" s="228"/>
      <c r="I308" s="92"/>
      <c r="J308" s="25"/>
    </row>
    <row r="309" spans="1:12" ht="15">
      <c r="A309" s="107"/>
      <c r="B309" s="108"/>
      <c r="C309" s="109"/>
      <c r="D309" s="108"/>
      <c r="E309" s="105"/>
      <c r="F309" s="106"/>
      <c r="G309" s="106"/>
      <c r="H309" s="106"/>
      <c r="I309" s="92"/>
      <c r="J309" s="25"/>
    </row>
    <row r="310" spans="1:12" ht="15">
      <c r="A310" s="14" t="s">
        <v>225</v>
      </c>
      <c r="B310" s="13"/>
      <c r="C310" s="13"/>
      <c r="D310" s="104"/>
      <c r="E310" s="105"/>
      <c r="F310" s="106"/>
      <c r="G310" s="12" t="s">
        <v>277</v>
      </c>
      <c r="H310" s="12"/>
      <c r="I310" s="92"/>
      <c r="J310" s="25"/>
    </row>
    <row r="311" spans="1:12">
      <c r="A311" s="84"/>
      <c r="B311" s="26"/>
      <c r="C311" s="26"/>
      <c r="D311" s="26"/>
      <c r="E311" s="27"/>
      <c r="F311" s="28"/>
      <c r="G311" s="28"/>
      <c r="H311" s="29"/>
      <c r="I311" s="28"/>
      <c r="J311" s="25"/>
    </row>
    <row r="312" spans="1:12" ht="12.75" thickBot="1">
      <c r="A312" s="85"/>
      <c r="B312" s="75"/>
      <c r="C312" s="75"/>
      <c r="D312" s="75"/>
      <c r="E312" s="76"/>
      <c r="F312" s="77"/>
      <c r="G312" s="77"/>
      <c r="H312" s="78"/>
      <c r="I312" s="77"/>
      <c r="J312" s="79"/>
    </row>
    <row r="315" spans="1:12">
      <c r="H315" s="81"/>
    </row>
    <row r="324" spans="1:1">
      <c r="A324" s="87"/>
    </row>
  </sheetData>
  <mergeCells count="23">
    <mergeCell ref="A10:F10"/>
    <mergeCell ref="A2:J2"/>
    <mergeCell ref="A3:J3"/>
    <mergeCell ref="A4:J4"/>
    <mergeCell ref="D7:G7"/>
    <mergeCell ref="D9:G9"/>
    <mergeCell ref="D298:F298"/>
    <mergeCell ref="A11:F11"/>
    <mergeCell ref="A47:A48"/>
    <mergeCell ref="A49:A50"/>
    <mergeCell ref="A79:A80"/>
    <mergeCell ref="A81:A82"/>
    <mergeCell ref="A214:A215"/>
    <mergeCell ref="E293:J293"/>
    <mergeCell ref="A294:I294"/>
    <mergeCell ref="A295:I295"/>
    <mergeCell ref="D296:F296"/>
    <mergeCell ref="D297:F297"/>
    <mergeCell ref="D299:F299"/>
    <mergeCell ref="D300:F300"/>
    <mergeCell ref="A306:C306"/>
    <mergeCell ref="A310:C310"/>
    <mergeCell ref="G310:H310"/>
  </mergeCells>
  <pageMargins left="0.31496062992125984" right="0.15748031496062992" top="0.43307086614173229" bottom="0.39370078740157483" header="0.15748031496062992" footer="0.15748031496062992"/>
  <pageSetup paperSize="9" scale="56" fitToHeight="0" orientation="portrait" r:id="rId1"/>
  <headerFooter alignWithMargins="0"/>
  <rowBreaks count="7" manualBreakCount="7">
    <brk id="44" max="9" man="1"/>
    <brk id="82" max="9" man="1"/>
    <brk id="119" max="9" man="1"/>
    <brk id="162" max="9" man="1"/>
    <brk id="196" max="9" man="1"/>
    <brk id="230" max="9" man="1"/>
    <brk id="28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Company>Минтруд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Патимат Гереева</cp:lastModifiedBy>
  <cp:lastPrinted>2023-02-02T13:22:16Z</cp:lastPrinted>
  <dcterms:created xsi:type="dcterms:W3CDTF">2020-02-07T09:07:07Z</dcterms:created>
  <dcterms:modified xsi:type="dcterms:W3CDTF">2023-02-02T14:03:44Z</dcterms:modified>
</cp:coreProperties>
</file>