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710" yWindow="45" windowWidth="20730" windowHeight="11760"/>
  </bookViews>
  <sheets>
    <sheet name="1ММ " sheetId="8" r:id="rId1"/>
    <sheet name="копия" sheetId="9" r:id="rId2"/>
  </sheets>
  <definedNames>
    <definedName name="_xlnm._FilterDatabase" localSheetId="0" hidden="1">'1ММ '!$A$16:$M$258</definedName>
    <definedName name="_xlnm._FilterDatabase" localSheetId="1" hidden="1">копия!$A$16:$M$414</definedName>
    <definedName name="_xlnm.Print_Titles" localSheetId="0">'1ММ '!$16:$16</definedName>
    <definedName name="_xlnm.Print_Titles" localSheetId="1">копия!$16:$16</definedName>
    <definedName name="_xlnm.Print_Area" localSheetId="0">'1ММ '!$A$1:$J$270</definedName>
    <definedName name="_xlnm.Print_Area" localSheetId="1">копия!$A$1:$J$426</definedName>
  </definedNames>
  <calcPr calcId="144525"/>
</workbook>
</file>

<file path=xl/calcChain.xml><?xml version="1.0" encoding="utf-8"?>
<calcChain xmlns="http://schemas.openxmlformats.org/spreadsheetml/2006/main">
  <c r="K62" i="8" l="1"/>
  <c r="I60" i="8"/>
  <c r="J60" i="8"/>
  <c r="H60" i="8"/>
  <c r="J184" i="8" l="1"/>
  <c r="L185" i="8"/>
  <c r="J228" i="8"/>
  <c r="L228" i="8"/>
  <c r="M249" i="8"/>
  <c r="H180" i="8"/>
  <c r="H429" i="9"/>
  <c r="M405" i="9"/>
  <c r="K404" i="9"/>
  <c r="K403" i="9"/>
  <c r="K402" i="9"/>
  <c r="K401" i="9" s="1"/>
  <c r="J401" i="9"/>
  <c r="I401" i="9"/>
  <c r="H401" i="9"/>
  <c r="K400" i="9"/>
  <c r="K399" i="9"/>
  <c r="K398" i="9" s="1"/>
  <c r="J398" i="9"/>
  <c r="I398" i="9"/>
  <c r="H398" i="9"/>
  <c r="K397" i="9"/>
  <c r="K396" i="9" s="1"/>
  <c r="J396" i="9"/>
  <c r="I396" i="9"/>
  <c r="H396" i="9"/>
  <c r="K395" i="9"/>
  <c r="K394" i="9"/>
  <c r="K393" i="9"/>
  <c r="K392" i="9" s="1"/>
  <c r="J392" i="9"/>
  <c r="I392" i="9"/>
  <c r="H392" i="9"/>
  <c r="K391" i="9"/>
  <c r="K390" i="9"/>
  <c r="K388" i="9" s="1"/>
  <c r="K389" i="9"/>
  <c r="J388" i="9"/>
  <c r="I388" i="9"/>
  <c r="H388" i="9"/>
  <c r="K387" i="9"/>
  <c r="K386" i="9" s="1"/>
  <c r="J386" i="9"/>
  <c r="I386" i="9"/>
  <c r="H386" i="9"/>
  <c r="K385" i="9"/>
  <c r="K384" i="9" s="1"/>
  <c r="J384" i="9"/>
  <c r="I384" i="9"/>
  <c r="H384" i="9"/>
  <c r="K383" i="9"/>
  <c r="K382" i="9"/>
  <c r="J382" i="9"/>
  <c r="I382" i="9"/>
  <c r="H382" i="9"/>
  <c r="K381" i="9"/>
  <c r="K380" i="9"/>
  <c r="K379" i="9"/>
  <c r="K378" i="9"/>
  <c r="K376" i="9" s="1"/>
  <c r="K377" i="9"/>
  <c r="J376" i="9"/>
  <c r="I376" i="9"/>
  <c r="H376" i="9"/>
  <c r="K375" i="9"/>
  <c r="K374" i="9"/>
  <c r="J373" i="9"/>
  <c r="I373" i="9"/>
  <c r="K373" i="9" s="1"/>
  <c r="H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J361" i="9"/>
  <c r="I361" i="9"/>
  <c r="H361" i="9"/>
  <c r="K360" i="9"/>
  <c r="K359" i="9"/>
  <c r="K358" i="9"/>
  <c r="K357" i="9"/>
  <c r="K356" i="9"/>
  <c r="K355" i="9"/>
  <c r="K354" i="9"/>
  <c r="K353" i="9"/>
  <c r="K352" i="9"/>
  <c r="K351" i="9"/>
  <c r="K349" i="9" s="1"/>
  <c r="K350" i="9"/>
  <c r="J349" i="9"/>
  <c r="I349" i="9"/>
  <c r="H349" i="9"/>
  <c r="K348" i="9"/>
  <c r="K347" i="9"/>
  <c r="K346" i="9"/>
  <c r="K345" i="9"/>
  <c r="K344" i="9"/>
  <c r="K343" i="9"/>
  <c r="K341" i="9"/>
  <c r="K340" i="9" s="1"/>
  <c r="J340" i="9"/>
  <c r="I340" i="9"/>
  <c r="H340" i="9"/>
  <c r="K339" i="9"/>
  <c r="K338" i="9"/>
  <c r="J337" i="9"/>
  <c r="I337" i="9"/>
  <c r="K337" i="9" s="1"/>
  <c r="H337" i="9"/>
  <c r="K336" i="9"/>
  <c r="K335" i="9"/>
  <c r="K334" i="9" s="1"/>
  <c r="J334" i="9"/>
  <c r="I334" i="9"/>
  <c r="H334" i="9"/>
  <c r="K333" i="9"/>
  <c r="K332" i="9"/>
  <c r="K331" i="9" s="1"/>
  <c r="J331" i="9"/>
  <c r="I331" i="9"/>
  <c r="H331" i="9"/>
  <c r="K330" i="9"/>
  <c r="K329" i="9"/>
  <c r="J329" i="9"/>
  <c r="I329" i="9"/>
  <c r="H329" i="9"/>
  <c r="K328" i="9"/>
  <c r="K327" i="9"/>
  <c r="J327" i="9"/>
  <c r="I327" i="9"/>
  <c r="H327" i="9"/>
  <c r="K326" i="9"/>
  <c r="K324" i="9"/>
  <c r="J324" i="9"/>
  <c r="I324" i="9"/>
  <c r="H324" i="9"/>
  <c r="K323" i="9"/>
  <c r="K322" i="9"/>
  <c r="K321" i="9"/>
  <c r="J321" i="9"/>
  <c r="I321" i="9"/>
  <c r="H321" i="9"/>
  <c r="K320" i="9"/>
  <c r="K319" i="9"/>
  <c r="J319" i="9"/>
  <c r="I319" i="9"/>
  <c r="H319" i="9"/>
  <c r="K318" i="9"/>
  <c r="K317" i="9"/>
  <c r="K316" i="9"/>
  <c r="K315" i="9"/>
  <c r="K314" i="9"/>
  <c r="K313" i="9"/>
  <c r="K312" i="9" s="1"/>
  <c r="J312" i="9"/>
  <c r="I312" i="9"/>
  <c r="H312" i="9"/>
  <c r="K311" i="9"/>
  <c r="K310" i="9" s="1"/>
  <c r="J310" i="9"/>
  <c r="I310" i="9"/>
  <c r="H310" i="9"/>
  <c r="K309" i="9"/>
  <c r="K308" i="9"/>
  <c r="K307" i="9" s="1"/>
  <c r="J307" i="9"/>
  <c r="I307" i="9"/>
  <c r="H307" i="9"/>
  <c r="K306" i="9"/>
  <c r="K305" i="9"/>
  <c r="K304" i="9" s="1"/>
  <c r="J304" i="9"/>
  <c r="I304" i="9"/>
  <c r="H304" i="9"/>
  <c r="K303" i="9"/>
  <c r="K302" i="9"/>
  <c r="K301" i="9"/>
  <c r="K299" i="9" s="1"/>
  <c r="K300" i="9"/>
  <c r="J299" i="9"/>
  <c r="I299" i="9"/>
  <c r="H299" i="9"/>
  <c r="K298" i="9"/>
  <c r="K296" i="9" s="1"/>
  <c r="J296" i="9"/>
  <c r="I296" i="9"/>
  <c r="H296" i="9"/>
  <c r="K295" i="9"/>
  <c r="K294" i="9"/>
  <c r="K291" i="9" s="1"/>
  <c r="K293" i="9"/>
  <c r="K292" i="9"/>
  <c r="J291" i="9"/>
  <c r="I291" i="9"/>
  <c r="H291" i="9"/>
  <c r="K290" i="9"/>
  <c r="K289" i="9"/>
  <c r="J288" i="9"/>
  <c r="I288" i="9"/>
  <c r="K288" i="9" s="1"/>
  <c r="H288" i="9"/>
  <c r="K287" i="9"/>
  <c r="K286" i="9"/>
  <c r="K285" i="9"/>
  <c r="K284" i="9"/>
  <c r="K283" i="9"/>
  <c r="K282" i="9"/>
  <c r="K280" i="9" s="1"/>
  <c r="J280" i="9"/>
  <c r="I280" i="9"/>
  <c r="H280" i="9"/>
  <c r="K279" i="9"/>
  <c r="K278" i="9"/>
  <c r="K277" i="9"/>
  <c r="K276" i="9"/>
  <c r="K275" i="9"/>
  <c r="K274" i="9"/>
  <c r="K272" i="9"/>
  <c r="K271" i="9"/>
  <c r="K269" i="9" s="1"/>
  <c r="K270" i="9"/>
  <c r="J269" i="9"/>
  <c r="I269" i="9"/>
  <c r="H269" i="9"/>
  <c r="K268" i="9"/>
  <c r="K267" i="9"/>
  <c r="K266" i="9"/>
  <c r="K265" i="9"/>
  <c r="K264" i="9"/>
  <c r="K263" i="9"/>
  <c r="J263" i="9"/>
  <c r="I263" i="9"/>
  <c r="H263" i="9"/>
  <c r="K262" i="9"/>
  <c r="K261" i="9"/>
  <c r="K260" i="9"/>
  <c r="K259" i="9" s="1"/>
  <c r="J259" i="9"/>
  <c r="I259" i="9"/>
  <c r="H259" i="9"/>
  <c r="K258" i="9"/>
  <c r="K257" i="9"/>
  <c r="J257" i="9"/>
  <c r="I257" i="9"/>
  <c r="H257" i="9"/>
  <c r="K256" i="9"/>
  <c r="K255" i="9"/>
  <c r="J255" i="9"/>
  <c r="I255" i="9"/>
  <c r="H255" i="9"/>
  <c r="K254" i="9"/>
  <c r="K253" i="9"/>
  <c r="K252" i="9"/>
  <c r="J252" i="9"/>
  <c r="I252" i="9"/>
  <c r="H252" i="9"/>
  <c r="K251" i="9"/>
  <c r="K250" i="9"/>
  <c r="K249" i="9"/>
  <c r="K248" i="9"/>
  <c r="K247" i="9" s="1"/>
  <c r="J247" i="9"/>
  <c r="I247" i="9"/>
  <c r="H247" i="9"/>
  <c r="K246" i="9"/>
  <c r="K245" i="9"/>
  <c r="K244" i="9"/>
  <c r="K243" i="9" s="1"/>
  <c r="J243" i="9"/>
  <c r="I243" i="9"/>
  <c r="H243" i="9"/>
  <c r="K242" i="9"/>
  <c r="K237" i="9" s="1"/>
  <c r="K241" i="9"/>
  <c r="K240" i="9"/>
  <c r="K239" i="9"/>
  <c r="K238" i="9"/>
  <c r="J237" i="9"/>
  <c r="I237" i="9"/>
  <c r="H237" i="9"/>
  <c r="K236" i="9"/>
  <c r="K235" i="9"/>
  <c r="K234" i="9"/>
  <c r="K233" i="9"/>
  <c r="K232" i="9" s="1"/>
  <c r="J232" i="9"/>
  <c r="I232" i="9"/>
  <c r="H232" i="9"/>
  <c r="K231" i="9"/>
  <c r="K230" i="9"/>
  <c r="K229" i="9"/>
  <c r="K227" i="9" s="1"/>
  <c r="K228" i="9"/>
  <c r="J227" i="9"/>
  <c r="I227" i="9"/>
  <c r="H227" i="9"/>
  <c r="K226" i="9"/>
  <c r="K225" i="9"/>
  <c r="J224" i="9"/>
  <c r="K224" i="9" s="1"/>
  <c r="K223" i="9"/>
  <c r="K222" i="9"/>
  <c r="K221" i="9"/>
  <c r="K220" i="9" s="1"/>
  <c r="I220" i="9"/>
  <c r="H220" i="9"/>
  <c r="K219" i="9"/>
  <c r="K218" i="9"/>
  <c r="K217" i="9"/>
  <c r="K216" i="9"/>
  <c r="J215" i="9"/>
  <c r="I215" i="9"/>
  <c r="K215" i="9" s="1"/>
  <c r="H215" i="9"/>
  <c r="K214" i="9"/>
  <c r="K213" i="9"/>
  <c r="K212" i="9"/>
  <c r="K211" i="9"/>
  <c r="J211" i="9"/>
  <c r="I211" i="9"/>
  <c r="H211" i="9"/>
  <c r="K210" i="9"/>
  <c r="K209" i="9"/>
  <c r="K208" i="9"/>
  <c r="K207" i="9"/>
  <c r="J207" i="9"/>
  <c r="I207" i="9"/>
  <c r="H207" i="9"/>
  <c r="K206" i="9"/>
  <c r="K205" i="9"/>
  <c r="K204" i="9"/>
  <c r="J204" i="9"/>
  <c r="I204" i="9"/>
  <c r="H204" i="9"/>
  <c r="K203" i="9"/>
  <c r="K202" i="9"/>
  <c r="K201" i="9"/>
  <c r="K200" i="9"/>
  <c r="K199" i="9" s="1"/>
  <c r="J199" i="9"/>
  <c r="I199" i="9"/>
  <c r="H199" i="9"/>
  <c r="K197" i="9"/>
  <c r="K196" i="9"/>
  <c r="K194" i="9" s="1"/>
  <c r="K195" i="9"/>
  <c r="J194" i="9"/>
  <c r="I194" i="9"/>
  <c r="H194" i="9"/>
  <c r="K193" i="9"/>
  <c r="K191" i="9" s="1"/>
  <c r="K192" i="9"/>
  <c r="J191" i="9"/>
  <c r="I191" i="9"/>
  <c r="H191" i="9"/>
  <c r="K190" i="9"/>
  <c r="K188" i="9" s="1"/>
  <c r="K189" i="9"/>
  <c r="J188" i="9"/>
  <c r="I188" i="9"/>
  <c r="H188" i="9"/>
  <c r="K187" i="9"/>
  <c r="K185" i="9" s="1"/>
  <c r="K186" i="9"/>
  <c r="J185" i="9"/>
  <c r="I185" i="9"/>
  <c r="H185" i="9"/>
  <c r="K184" i="9"/>
  <c r="K183" i="9"/>
  <c r="K182" i="9"/>
  <c r="K181" i="9"/>
  <c r="K180" i="9"/>
  <c r="K179" i="9"/>
  <c r="K178" i="9"/>
  <c r="K177" i="9" s="1"/>
  <c r="J177" i="9"/>
  <c r="I177" i="9"/>
  <c r="H177" i="9"/>
  <c r="K176" i="9"/>
  <c r="K175" i="9"/>
  <c r="K172" i="9" s="1"/>
  <c r="K174" i="9"/>
  <c r="J172" i="9"/>
  <c r="I172" i="9"/>
  <c r="H172" i="9"/>
  <c r="K171" i="9"/>
  <c r="K169" i="9" s="1"/>
  <c r="K170" i="9"/>
  <c r="J169" i="9"/>
  <c r="I169" i="9"/>
  <c r="H169" i="9"/>
  <c r="K168" i="9"/>
  <c r="K164" i="9" s="1"/>
  <c r="K167" i="9"/>
  <c r="K166" i="9"/>
  <c r="K165" i="9"/>
  <c r="J164" i="9"/>
  <c r="I164" i="9"/>
  <c r="H164" i="9"/>
  <c r="K163" i="9"/>
  <c r="K162" i="9"/>
  <c r="J161" i="9"/>
  <c r="I161" i="9"/>
  <c r="K161" i="9" s="1"/>
  <c r="H161" i="9"/>
  <c r="K160" i="9"/>
  <c r="K159" i="9"/>
  <c r="K158" i="9"/>
  <c r="J158" i="9"/>
  <c r="I158" i="9"/>
  <c r="H158" i="9"/>
  <c r="K157" i="9"/>
  <c r="K156" i="9"/>
  <c r="K155" i="9"/>
  <c r="J155" i="9"/>
  <c r="I155" i="9"/>
  <c r="H155" i="9"/>
  <c r="K154" i="9"/>
  <c r="K153" i="9"/>
  <c r="K152" i="9"/>
  <c r="J152" i="9"/>
  <c r="I152" i="9"/>
  <c r="H152" i="9"/>
  <c r="K150" i="9"/>
  <c r="K149" i="9"/>
  <c r="K148" i="9"/>
  <c r="K147" i="9"/>
  <c r="K146" i="9"/>
  <c r="K145" i="9" s="1"/>
  <c r="J145" i="9"/>
  <c r="I145" i="9"/>
  <c r="H145" i="9"/>
  <c r="K144" i="9"/>
  <c r="K143" i="9"/>
  <c r="J142" i="9"/>
  <c r="I142" i="9"/>
  <c r="K142" i="9" s="1"/>
  <c r="H142" i="9"/>
  <c r="K141" i="9"/>
  <c r="K140" i="9" s="1"/>
  <c r="J140" i="9"/>
  <c r="I140" i="9"/>
  <c r="H140" i="9"/>
  <c r="K139" i="9"/>
  <c r="K138" i="9"/>
  <c r="J138" i="9"/>
  <c r="I138" i="9"/>
  <c r="H138" i="9"/>
  <c r="K137" i="9"/>
  <c r="K136" i="9"/>
  <c r="K135" i="9"/>
  <c r="J135" i="9"/>
  <c r="I135" i="9"/>
  <c r="H135" i="9"/>
  <c r="K134" i="9"/>
  <c r="K133" i="9"/>
  <c r="J133" i="9"/>
  <c r="I133" i="9"/>
  <c r="H133" i="9"/>
  <c r="K132" i="9"/>
  <c r="K131" i="9"/>
  <c r="K130" i="9"/>
  <c r="J130" i="9"/>
  <c r="I130" i="9"/>
  <c r="H130" i="9"/>
  <c r="K129" i="9"/>
  <c r="K128" i="9"/>
  <c r="J128" i="9"/>
  <c r="I128" i="9"/>
  <c r="H128" i="9"/>
  <c r="K127" i="9"/>
  <c r="J126" i="9"/>
  <c r="I126" i="9"/>
  <c r="K126" i="9" s="1"/>
  <c r="H126" i="9"/>
  <c r="K125" i="9"/>
  <c r="K124" i="9" s="1"/>
  <c r="J124" i="9"/>
  <c r="I124" i="9"/>
  <c r="H124" i="9"/>
  <c r="K123" i="9"/>
  <c r="K122" i="9" s="1"/>
  <c r="J122" i="9"/>
  <c r="I122" i="9"/>
  <c r="H122" i="9"/>
  <c r="K121" i="9"/>
  <c r="K120" i="9"/>
  <c r="K119" i="9"/>
  <c r="K118" i="9" s="1"/>
  <c r="J118" i="9"/>
  <c r="I118" i="9"/>
  <c r="H118" i="9"/>
  <c r="K117" i="9"/>
  <c r="K116" i="9"/>
  <c r="K115" i="9"/>
  <c r="K114" i="9"/>
  <c r="K113" i="9"/>
  <c r="K112" i="9"/>
  <c r="K111" i="9"/>
  <c r="K110" i="9"/>
  <c r="K106" i="9" s="1"/>
  <c r="K109" i="9"/>
  <c r="K108" i="9"/>
  <c r="K107" i="9"/>
  <c r="J106" i="9"/>
  <c r="I106" i="9"/>
  <c r="H106" i="9"/>
  <c r="K105" i="9"/>
  <c r="J104" i="9"/>
  <c r="I104" i="9"/>
  <c r="K104" i="9" s="1"/>
  <c r="H104" i="9"/>
  <c r="K103" i="9"/>
  <c r="K102" i="9"/>
  <c r="K101" i="9"/>
  <c r="J101" i="9"/>
  <c r="I101" i="9"/>
  <c r="H101" i="9"/>
  <c r="K100" i="9"/>
  <c r="J99" i="9"/>
  <c r="I99" i="9"/>
  <c r="K99" i="9" s="1"/>
  <c r="H99" i="9"/>
  <c r="K98" i="9"/>
  <c r="K96" i="9" s="1"/>
  <c r="K97" i="9"/>
  <c r="J96" i="9"/>
  <c r="I96" i="9"/>
  <c r="H96" i="9"/>
  <c r="K95" i="9"/>
  <c r="K94" i="9" s="1"/>
  <c r="J94" i="9"/>
  <c r="I94" i="9"/>
  <c r="H94" i="9"/>
  <c r="K93" i="9"/>
  <c r="K92" i="9"/>
  <c r="J92" i="9"/>
  <c r="I92" i="9"/>
  <c r="H92" i="9"/>
  <c r="K91" i="9"/>
  <c r="K90" i="9"/>
  <c r="K89" i="9"/>
  <c r="K88" i="9"/>
  <c r="K87" i="9"/>
  <c r="K86" i="9"/>
  <c r="K85" i="9"/>
  <c r="K84" i="9"/>
  <c r="K83" i="9"/>
  <c r="J83" i="9"/>
  <c r="I83" i="9"/>
  <c r="H83" i="9"/>
  <c r="K82" i="9"/>
  <c r="K81" i="9"/>
  <c r="K80" i="9"/>
  <c r="J80" i="9"/>
  <c r="I80" i="9"/>
  <c r="H80" i="9"/>
  <c r="K79" i="9"/>
  <c r="K78" i="9"/>
  <c r="K77" i="9"/>
  <c r="K76" i="9"/>
  <c r="K75" i="9"/>
  <c r="K74" i="9"/>
  <c r="K73" i="9"/>
  <c r="K72" i="9"/>
  <c r="K71" i="9"/>
  <c r="K69" i="9" s="1"/>
  <c r="K70" i="9"/>
  <c r="J69" i="9"/>
  <c r="I69" i="9"/>
  <c r="H69" i="9"/>
  <c r="K68" i="9"/>
  <c r="K67" i="9" s="1"/>
  <c r="J67" i="9"/>
  <c r="I67" i="9"/>
  <c r="H67" i="9"/>
  <c r="K66" i="9"/>
  <c r="K65" i="9"/>
  <c r="J65" i="9"/>
  <c r="I65" i="9"/>
  <c r="H65" i="9"/>
  <c r="K64" i="9"/>
  <c r="K63" i="9"/>
  <c r="K62" i="9"/>
  <c r="J62" i="9"/>
  <c r="I62" i="9"/>
  <c r="H62" i="9"/>
  <c r="K61" i="9"/>
  <c r="J60" i="9"/>
  <c r="K60" i="9" s="1"/>
  <c r="I60" i="9"/>
  <c r="H60" i="9"/>
  <c r="K59" i="9"/>
  <c r="K58" i="9"/>
  <c r="J58" i="9"/>
  <c r="I58" i="9"/>
  <c r="H58" i="9"/>
  <c r="K57" i="9"/>
  <c r="K56" i="9"/>
  <c r="J56" i="9"/>
  <c r="I56" i="9"/>
  <c r="H56" i="9"/>
  <c r="K55" i="9"/>
  <c r="K54" i="9"/>
  <c r="J54" i="9"/>
  <c r="I54" i="9"/>
  <c r="H54" i="9"/>
  <c r="K53" i="9"/>
  <c r="K52" i="9" s="1"/>
  <c r="J52" i="9"/>
  <c r="I52" i="9"/>
  <c r="H52" i="9"/>
  <c r="K51" i="9"/>
  <c r="K50" i="9"/>
  <c r="J50" i="9"/>
  <c r="I50" i="9"/>
  <c r="H50" i="9"/>
  <c r="K49" i="9"/>
  <c r="K48" i="9"/>
  <c r="J48" i="9"/>
  <c r="I48" i="9"/>
  <c r="H48" i="9"/>
  <c r="K47" i="9"/>
  <c r="K46" i="9"/>
  <c r="J46" i="9"/>
  <c r="I46" i="9"/>
  <c r="H46" i="9"/>
  <c r="K45" i="9"/>
  <c r="K44" i="9"/>
  <c r="K43" i="9"/>
  <c r="J43" i="9"/>
  <c r="I43" i="9"/>
  <c r="H43" i="9"/>
  <c r="K42" i="9"/>
  <c r="K41" i="9"/>
  <c r="K40" i="9"/>
  <c r="J40" i="9"/>
  <c r="I40" i="9"/>
  <c r="H40" i="9"/>
  <c r="K39" i="9"/>
  <c r="K38" i="9"/>
  <c r="K37" i="9"/>
  <c r="J37" i="9"/>
  <c r="I37" i="9"/>
  <c r="H37" i="9"/>
  <c r="K36" i="9"/>
  <c r="K35" i="9"/>
  <c r="K34" i="9"/>
  <c r="J34" i="9"/>
  <c r="I34" i="9"/>
  <c r="H34" i="9"/>
  <c r="K33" i="9"/>
  <c r="K32" i="9"/>
  <c r="J32" i="9"/>
  <c r="I32" i="9"/>
  <c r="H32" i="9"/>
  <c r="K31" i="9"/>
  <c r="K30" i="9"/>
  <c r="K29" i="9"/>
  <c r="K28" i="9"/>
  <c r="K27" i="9"/>
  <c r="J27" i="9"/>
  <c r="I27" i="9"/>
  <c r="H27" i="9"/>
  <c r="K26" i="9"/>
  <c r="K25" i="9"/>
  <c r="K24" i="9"/>
  <c r="K23" i="9"/>
  <c r="K22" i="9"/>
  <c r="K21" i="9"/>
  <c r="J20" i="9"/>
  <c r="I20" i="9"/>
  <c r="K20" i="9" s="1"/>
  <c r="H20" i="9"/>
  <c r="K19" i="9"/>
  <c r="K18" i="9"/>
  <c r="J18" i="9"/>
  <c r="I18" i="9"/>
  <c r="I405" i="9" s="1"/>
  <c r="H18" i="9"/>
  <c r="H405" i="9" s="1"/>
  <c r="A438" i="9" s="1"/>
  <c r="K405" i="9" l="1"/>
  <c r="H411" i="9" s="1"/>
  <c r="M407" i="9"/>
  <c r="D411" i="9"/>
  <c r="J405" i="9"/>
  <c r="M406" i="9"/>
  <c r="J220" i="9"/>
  <c r="J105" i="8"/>
  <c r="K68" i="8"/>
  <c r="K47" i="8"/>
  <c r="J134" i="8"/>
  <c r="K170" i="8"/>
  <c r="K171" i="8"/>
  <c r="H273" i="8"/>
  <c r="K248" i="8"/>
  <c r="K97" i="8"/>
  <c r="K98" i="8"/>
  <c r="K106" i="8"/>
  <c r="K107" i="8"/>
  <c r="K181" i="8"/>
  <c r="K180" i="8" s="1"/>
  <c r="K195" i="8"/>
  <c r="K200" i="8"/>
  <c r="K206" i="8"/>
  <c r="K247" i="8"/>
  <c r="K246" i="8" s="1"/>
  <c r="J224" i="8"/>
  <c r="J213" i="8"/>
  <c r="J201" i="8"/>
  <c r="J196" i="8"/>
  <c r="J186" i="8"/>
  <c r="J182" i="8"/>
  <c r="J180" i="8"/>
  <c r="J177" i="8"/>
  <c r="J174" i="8"/>
  <c r="J172" i="8"/>
  <c r="J166" i="8"/>
  <c r="J162" i="8"/>
  <c r="J159" i="8"/>
  <c r="J157" i="8"/>
  <c r="J155" i="8"/>
  <c r="J152" i="8"/>
  <c r="J148" i="8"/>
  <c r="J145" i="8"/>
  <c r="J142" i="8"/>
  <c r="J139" i="8"/>
  <c r="J131" i="8"/>
  <c r="J128" i="8"/>
  <c r="J125" i="8"/>
  <c r="J122" i="8"/>
  <c r="J119" i="8"/>
  <c r="J116" i="8"/>
  <c r="J113" i="8"/>
  <c r="J110" i="8"/>
  <c r="J102" i="8"/>
  <c r="J88" i="8"/>
  <c r="J86" i="8"/>
  <c r="J84" i="8"/>
  <c r="J72" i="8"/>
  <c r="J67" i="8"/>
  <c r="J49" i="8"/>
  <c r="J46" i="8"/>
  <c r="J44" i="8"/>
  <c r="J42" i="8"/>
  <c r="J40" i="8"/>
  <c r="J38" i="8"/>
  <c r="J36" i="8"/>
  <c r="J33" i="8"/>
  <c r="J30" i="8"/>
  <c r="J27" i="8"/>
  <c r="J25" i="8"/>
  <c r="J20" i="8"/>
  <c r="J18" i="8"/>
  <c r="J96" i="8"/>
  <c r="J193" i="8"/>
  <c r="J246" i="8"/>
  <c r="K245" i="8"/>
  <c r="K244" i="8" s="1"/>
  <c r="K241" i="8"/>
  <c r="K242" i="8"/>
  <c r="K243" i="8"/>
  <c r="K237" i="8"/>
  <c r="K238" i="8"/>
  <c r="K239" i="8"/>
  <c r="K235" i="8"/>
  <c r="K234" i="8" s="1"/>
  <c r="K233" i="8"/>
  <c r="K232" i="8" s="1"/>
  <c r="K231" i="8"/>
  <c r="K230" i="8" s="1"/>
  <c r="K225" i="8"/>
  <c r="K226" i="8"/>
  <c r="K227" i="8"/>
  <c r="K228" i="8"/>
  <c r="K229" i="8"/>
  <c r="K214" i="8"/>
  <c r="K215" i="8"/>
  <c r="K216" i="8"/>
  <c r="K217" i="8"/>
  <c r="K218" i="8"/>
  <c r="K219" i="8"/>
  <c r="K220" i="8"/>
  <c r="K221" i="8"/>
  <c r="K222" i="8"/>
  <c r="K223" i="8"/>
  <c r="K202" i="8"/>
  <c r="K203" i="8"/>
  <c r="K204" i="8"/>
  <c r="K205" i="8"/>
  <c r="K207" i="8"/>
  <c r="K208" i="8"/>
  <c r="K209" i="8"/>
  <c r="K210" i="8"/>
  <c r="K211" i="8"/>
  <c r="K212" i="8"/>
  <c r="K197" i="8"/>
  <c r="K198" i="8"/>
  <c r="K199" i="8"/>
  <c r="K194" i="8"/>
  <c r="K192" i="8"/>
  <c r="K190" i="8"/>
  <c r="K189" i="8" s="1"/>
  <c r="K187" i="8"/>
  <c r="K188" i="8"/>
  <c r="K183" i="8"/>
  <c r="K184" i="8"/>
  <c r="K185" i="8"/>
  <c r="K178" i="8"/>
  <c r="K179" i="8"/>
  <c r="K175" i="8"/>
  <c r="K176" i="8"/>
  <c r="K173" i="8"/>
  <c r="K167" i="8"/>
  <c r="K168" i="8"/>
  <c r="K169" i="8"/>
  <c r="K163" i="8"/>
  <c r="K164" i="8"/>
  <c r="K165" i="8"/>
  <c r="K160" i="8"/>
  <c r="K161" i="8"/>
  <c r="K158" i="8"/>
  <c r="K157" i="8" s="1"/>
  <c r="K156" i="8"/>
  <c r="K155" i="8" s="1"/>
  <c r="K153" i="8"/>
  <c r="K154" i="8"/>
  <c r="K149" i="8"/>
  <c r="K150" i="8"/>
  <c r="K151" i="8"/>
  <c r="K146" i="8"/>
  <c r="K147" i="8"/>
  <c r="K143" i="8"/>
  <c r="K144" i="8"/>
  <c r="K140" i="8"/>
  <c r="K141" i="8"/>
  <c r="K135" i="8"/>
  <c r="K136" i="8"/>
  <c r="K137" i="8"/>
  <c r="K132" i="8"/>
  <c r="K133" i="8"/>
  <c r="K129" i="8"/>
  <c r="K130" i="8"/>
  <c r="K126" i="8"/>
  <c r="K127" i="8"/>
  <c r="K123" i="8"/>
  <c r="K124" i="8"/>
  <c r="K120" i="8"/>
  <c r="K121" i="8"/>
  <c r="K117" i="8"/>
  <c r="K118" i="8"/>
  <c r="K114" i="8"/>
  <c r="K115" i="8"/>
  <c r="K111" i="8"/>
  <c r="K112" i="8"/>
  <c r="K108" i="8"/>
  <c r="K109" i="8"/>
  <c r="K103" i="8"/>
  <c r="K104" i="8"/>
  <c r="K100" i="8"/>
  <c r="K101" i="8"/>
  <c r="K95" i="8"/>
  <c r="K94" i="8" s="1"/>
  <c r="K92" i="8"/>
  <c r="K93" i="8"/>
  <c r="K89" i="8"/>
  <c r="K90" i="8"/>
  <c r="K87" i="8"/>
  <c r="K86" i="8" s="1"/>
  <c r="K85" i="8"/>
  <c r="K84" i="8" s="1"/>
  <c r="K73" i="8"/>
  <c r="K74" i="8"/>
  <c r="K75" i="8"/>
  <c r="K76" i="8"/>
  <c r="K77" i="8"/>
  <c r="K78" i="8"/>
  <c r="K79" i="8"/>
  <c r="K80" i="8"/>
  <c r="K81" i="8"/>
  <c r="K82" i="8"/>
  <c r="K83" i="8"/>
  <c r="K71" i="8"/>
  <c r="K69" i="8"/>
  <c r="K66" i="8"/>
  <c r="K65" i="8" s="1"/>
  <c r="K64" i="8"/>
  <c r="K63" i="8" s="1"/>
  <c r="K61" i="8"/>
  <c r="K50" i="8"/>
  <c r="K51" i="8"/>
  <c r="K52" i="8"/>
  <c r="K53" i="8"/>
  <c r="K54" i="8"/>
  <c r="K55" i="8"/>
  <c r="K56" i="8"/>
  <c r="K57" i="8"/>
  <c r="K58" i="8"/>
  <c r="K59" i="8"/>
  <c r="K48" i="8"/>
  <c r="K45" i="8"/>
  <c r="K44" i="8" s="1"/>
  <c r="K43" i="8"/>
  <c r="K42" i="8" s="1"/>
  <c r="K41" i="8"/>
  <c r="K40" i="8" s="1"/>
  <c r="K39" i="8"/>
  <c r="K38" i="8" s="1"/>
  <c r="K37" i="8"/>
  <c r="K36" i="8" s="1"/>
  <c r="K34" i="8"/>
  <c r="K35" i="8"/>
  <c r="K31" i="8"/>
  <c r="K32" i="8"/>
  <c r="K28" i="8"/>
  <c r="K29" i="8"/>
  <c r="K26" i="8"/>
  <c r="K25" i="8" s="1"/>
  <c r="K21" i="8"/>
  <c r="K22" i="8"/>
  <c r="K23" i="8"/>
  <c r="K24" i="8"/>
  <c r="K19" i="8"/>
  <c r="K18" i="8" s="1"/>
  <c r="I18" i="8"/>
  <c r="I20" i="8"/>
  <c r="I25" i="8"/>
  <c r="I27" i="8"/>
  <c r="I30" i="8"/>
  <c r="I33" i="8"/>
  <c r="I36" i="8"/>
  <c r="I38" i="8"/>
  <c r="I40" i="8"/>
  <c r="I42" i="8"/>
  <c r="I44" i="8"/>
  <c r="I46" i="8"/>
  <c r="I49" i="8"/>
  <c r="I63" i="8"/>
  <c r="I65" i="8"/>
  <c r="I67" i="8"/>
  <c r="I70" i="8"/>
  <c r="I72" i="8"/>
  <c r="I84" i="8"/>
  <c r="I86" i="8"/>
  <c r="I88" i="8"/>
  <c r="I91" i="8"/>
  <c r="I94" i="8"/>
  <c r="I99" i="8"/>
  <c r="I102" i="8"/>
  <c r="I105" i="8"/>
  <c r="I110" i="8"/>
  <c r="I113" i="8"/>
  <c r="I116" i="8"/>
  <c r="I119" i="8"/>
  <c r="I122" i="8"/>
  <c r="I125" i="8"/>
  <c r="I128" i="8"/>
  <c r="I131" i="8"/>
  <c r="I134" i="8"/>
  <c r="I139" i="8"/>
  <c r="I142" i="8"/>
  <c r="I145" i="8"/>
  <c r="I148" i="8"/>
  <c r="I152" i="8"/>
  <c r="I155" i="8"/>
  <c r="I157" i="8"/>
  <c r="I159" i="8"/>
  <c r="I162" i="8"/>
  <c r="I166" i="8"/>
  <c r="I172" i="8"/>
  <c r="I174" i="8"/>
  <c r="I177" i="8"/>
  <c r="I182" i="8"/>
  <c r="I186" i="8"/>
  <c r="I189" i="8"/>
  <c r="I191" i="8"/>
  <c r="I193" i="8"/>
  <c r="I196" i="8"/>
  <c r="I201" i="8"/>
  <c r="I213" i="8"/>
  <c r="I224" i="8"/>
  <c r="I230" i="8"/>
  <c r="I232" i="8"/>
  <c r="I234" i="8"/>
  <c r="I236" i="8"/>
  <c r="I240" i="8"/>
  <c r="I244" i="8"/>
  <c r="J63" i="8"/>
  <c r="J65" i="8"/>
  <c r="J70" i="8"/>
  <c r="J91" i="8"/>
  <c r="J94" i="8"/>
  <c r="J99" i="8"/>
  <c r="J189" i="8"/>
  <c r="J191" i="8"/>
  <c r="J230" i="8"/>
  <c r="J232" i="8"/>
  <c r="J234" i="8"/>
  <c r="J236" i="8"/>
  <c r="J244" i="8"/>
  <c r="H18" i="8"/>
  <c r="H20" i="8"/>
  <c r="H25" i="8"/>
  <c r="H27" i="8"/>
  <c r="H30" i="8"/>
  <c r="H33" i="8"/>
  <c r="H36" i="8"/>
  <c r="H38" i="8"/>
  <c r="H40" i="8"/>
  <c r="H42" i="8"/>
  <c r="H44" i="8"/>
  <c r="H46" i="8"/>
  <c r="H49" i="8"/>
  <c r="H63" i="8"/>
  <c r="H65" i="8"/>
  <c r="H70" i="8"/>
  <c r="H72" i="8"/>
  <c r="H84" i="8"/>
  <c r="H86" i="8"/>
  <c r="H88" i="8"/>
  <c r="H91" i="8"/>
  <c r="H94" i="8"/>
  <c r="H105" i="8"/>
  <c r="H122" i="8"/>
  <c r="H128" i="8"/>
  <c r="H131" i="8"/>
  <c r="H134" i="8"/>
  <c r="H145" i="8"/>
  <c r="H148" i="8"/>
  <c r="H159" i="8"/>
  <c r="H191" i="8"/>
  <c r="H193" i="8"/>
  <c r="H201" i="8"/>
  <c r="H213" i="8"/>
  <c r="H224" i="8"/>
  <c r="H230" i="8"/>
  <c r="H232" i="8"/>
  <c r="H234" i="8"/>
  <c r="H236" i="8"/>
  <c r="H240" i="8"/>
  <c r="H244" i="8"/>
  <c r="H162" i="8"/>
  <c r="J240" i="8"/>
  <c r="H166" i="8"/>
  <c r="H182" i="8"/>
  <c r="H67" i="8"/>
  <c r="H99" i="8"/>
  <c r="H102" i="8"/>
  <c r="H110" i="8"/>
  <c r="H113" i="8"/>
  <c r="H116" i="8"/>
  <c r="H119" i="8"/>
  <c r="H125" i="8"/>
  <c r="H139" i="8"/>
  <c r="H142" i="8"/>
  <c r="H152" i="8"/>
  <c r="H155" i="8"/>
  <c r="H157" i="8"/>
  <c r="H172" i="8"/>
  <c r="H174" i="8"/>
  <c r="H177" i="8"/>
  <c r="H186" i="8"/>
  <c r="H189" i="8"/>
  <c r="H196" i="8"/>
  <c r="H246" i="8"/>
  <c r="H96" i="8"/>
  <c r="I96" i="8"/>
  <c r="I246" i="8"/>
  <c r="I180" i="8"/>
  <c r="J249" i="8" l="1"/>
  <c r="G255" i="8" s="1"/>
  <c r="M250" i="8"/>
  <c r="I249" i="8"/>
  <c r="D255" i="8" s="1"/>
  <c r="H249" i="8"/>
  <c r="A282" i="8" s="1"/>
  <c r="M408" i="9"/>
  <c r="M409" i="9" s="1"/>
  <c r="G411" i="9"/>
  <c r="K46" i="8"/>
  <c r="K138" i="8"/>
  <c r="K30" i="8"/>
  <c r="K91" i="8"/>
  <c r="K102" i="8"/>
  <c r="K116" i="8"/>
  <c r="K174" i="8"/>
  <c r="K191" i="8"/>
  <c r="K236" i="8"/>
  <c r="K148" i="8"/>
  <c r="K27" i="8"/>
  <c r="K33" i="8"/>
  <c r="K125" i="8"/>
  <c r="K88" i="8"/>
  <c r="K162" i="8"/>
  <c r="K177" i="8"/>
  <c r="K186" i="8"/>
  <c r="K105" i="8"/>
  <c r="K70" i="8"/>
  <c r="K145" i="8"/>
  <c r="K131" i="8"/>
  <c r="K49" i="8"/>
  <c r="K67" i="8"/>
  <c r="K193" i="8"/>
  <c r="K213" i="8"/>
  <c r="K60" i="8"/>
  <c r="K72" i="8"/>
  <c r="K110" i="8"/>
  <c r="K119" i="8"/>
  <c r="K128" i="8"/>
  <c r="K142" i="8"/>
  <c r="K159" i="8"/>
  <c r="K201" i="8"/>
  <c r="K182" i="8"/>
  <c r="K96" i="8"/>
  <c r="K139" i="8"/>
  <c r="K152" i="8"/>
  <c r="K172" i="8"/>
  <c r="K224" i="8"/>
  <c r="K240" i="8"/>
  <c r="K99" i="8"/>
  <c r="K122" i="8"/>
  <c r="K166" i="8"/>
  <c r="K20" i="8"/>
  <c r="K113" i="8"/>
  <c r="K196" i="8"/>
  <c r="K134" i="8" l="1"/>
  <c r="K249" i="8" s="1"/>
  <c r="M252" i="8"/>
  <c r="M251" i="8"/>
  <c r="M253" i="8" l="1"/>
  <c r="H255" i="8"/>
</calcChain>
</file>

<file path=xl/sharedStrings.xml><?xml version="1.0" encoding="utf-8"?>
<sst xmlns="http://schemas.openxmlformats.org/spreadsheetml/2006/main" count="3355" uniqueCount="337">
  <si>
    <r>
      <t>231055290</t>
    </r>
    <r>
      <rPr>
        <i/>
        <u/>
        <sz val="10"/>
        <rFont val="Arial Cyr"/>
        <charset val="204"/>
      </rPr>
      <t>F</t>
    </r>
  </si>
  <si>
    <r>
      <t>223</t>
    </r>
    <r>
      <rPr>
        <sz val="10"/>
        <rFont val="Arial Cyr"/>
        <charset val="204"/>
      </rPr>
      <t>P</t>
    </r>
    <r>
      <rPr>
        <sz val="10"/>
        <rFont val="Arial Cyr"/>
      </rPr>
      <t>155730</t>
    </r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</si>
  <si>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</si>
  <si>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</si>
  <si>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</si>
  <si>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</si>
  <si>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</si>
  <si>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</si>
  <si>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</si>
  <si>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</si>
  <si>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</si>
  <si>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</si>
  <si>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</si>
  <si>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</si>
  <si>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</si>
  <si>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</si>
  <si>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</si>
  <si>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</si>
  <si>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</si>
  <si>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</si>
  <si>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</si>
  <si>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</si>
  <si>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</si>
  <si>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</si>
  <si>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</si>
  <si>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</si>
  <si>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</si>
  <si>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</si>
  <si>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</si>
  <si>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</si>
  <si>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</si>
  <si>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</si>
  <si>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</si>
  <si>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</si>
  <si>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</si>
  <si>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</si>
  <si>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</si>
  <si>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20-50860-00000-00000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</si>
  <si>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</si>
  <si>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</si>
  <si>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</si>
  <si>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</si>
  <si>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</si>
  <si>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</si>
  <si>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</si>
  <si>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</si>
  <si>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несовершеннолетних граждан в возрасте от 14 до 18 лет в свободное от учебы время</t>
  </si>
  <si>
    <t>2310181014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</si>
  <si>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</si>
  <si>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</si>
  <si>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</si>
  <si>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</si>
  <si>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</si>
  <si>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</si>
  <si>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</si>
  <si>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Организация мероприятий по повышению квалификации и переподготовки сотрудников органов службы занятости по вопросу реализации мероприятий направленных на сопровождение инвалидов</t>
  </si>
  <si>
    <t>2310181018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</si>
  <si>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</si>
  <si>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</si>
  <si>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Организация профессиональной ориентации граждан в целях выбора сферы деятельности (профессии), трудоустройства, профессионального обучения</t>
  </si>
  <si>
    <t>2310281021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</si>
  <si>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</si>
  <si>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</si>
  <si>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</si>
  <si>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</si>
  <si>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Организация направления на профессиональную подготовку, переподготовку и повышение квалификации женщин в период отпуска по уходу за ребенком до достижения им возраста трех лет</t>
  </si>
  <si>
    <t>2310281023</t>
  </si>
  <si>
    <t>Прочая закупка товаров, работ и услуг для государственных нужд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</si>
  <si>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</si>
  <si>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</si>
  <si>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</si>
  <si>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Информирование населения о возможности трудоустройства, молодежи о возможностях профессиональной подготовки, работодателей о наличии квалифицированной рабочей силы</t>
  </si>
  <si>
    <t>2310781072</t>
  </si>
  <si>
    <t>Информационное обеспечение в сфере реализации мероприятий, направленных на сопровождение инвалидов при трудоустройстве</t>
  </si>
  <si>
    <t>2310781074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</si>
  <si>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</si>
  <si>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</si>
  <si>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</si>
  <si>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</si>
  <si>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</si>
  <si>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</si>
  <si>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</si>
  <si>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</si>
  <si>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</si>
  <si>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</si>
  <si>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</si>
  <si>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</si>
  <si>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</si>
  <si>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</si>
  <si>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</si>
  <si>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</si>
  <si>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340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</si>
  <si>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</si>
  <si>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</si>
  <si>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</si>
  <si>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</si>
  <si>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</si>
  <si>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</si>
  <si>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</si>
  <si>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</si>
  <si>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</si>
  <si>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</si>
  <si>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20-52900-00000-00000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</si>
  <si>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</si>
  <si>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</si>
  <si>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</si>
  <si>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</si>
  <si>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</si>
  <si>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</si>
  <si>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</si>
  <si>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</si>
  <si>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</si>
  <si>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20-51350-00000-00000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</si>
  <si>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</si>
  <si>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</si>
  <si>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20-51760-00000-00000</t>
  </si>
  <si>
    <t>Доплата к субсидии на обеспечение жильем ВБД</t>
  </si>
  <si>
    <t>1620115300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</si>
  <si>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</si>
  <si>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2210151370</t>
  </si>
  <si>
    <t>19-798</t>
  </si>
  <si>
    <t>20-51370-00000-00000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</si>
  <si>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</si>
  <si>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</si>
  <si>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</si>
  <si>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</si>
  <si>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</si>
  <si>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</t>
  </si>
  <si>
    <t>2210552800</t>
  </si>
  <si>
    <t>20-52800-00000-00000</t>
  </si>
  <si>
    <t>19-180</t>
  </si>
  <si>
    <t>Выплата денежной компенсации на эксплуатационные расходы автотранспорта отдельным кате-гориям инвалидов из числа ветеранов</t>
  </si>
  <si>
    <t>2210571130</t>
  </si>
  <si>
    <t>Оплата жилищно-коммунальных услуг отдельным категориям граждан</t>
  </si>
  <si>
    <t>2210852500</t>
  </si>
  <si>
    <t>19-887</t>
  </si>
  <si>
    <t>20-52500-00000-00000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</si>
  <si>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</si>
  <si>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</si>
  <si>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</si>
  <si>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</si>
  <si>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</si>
  <si>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</si>
  <si>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</si>
  <si>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</si>
  <si>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</si>
  <si>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</si>
  <si>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</si>
  <si>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</si>
  <si>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</si>
  <si>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</si>
  <si>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</si>
  <si>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</si>
  <si>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</si>
  <si>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</si>
  <si>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20-54620-00000-00000</t>
  </si>
  <si>
    <t>19-А39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</si>
  <si>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</si>
  <si>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</si>
  <si>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</si>
  <si>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</si>
  <si>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19-195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</si>
  <si>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</si>
  <si>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</si>
  <si>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</si>
  <si>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</si>
  <si>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</si>
  <si>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</si>
  <si>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</si>
  <si>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</si>
  <si>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</si>
  <si>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</si>
  <si>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</si>
  <si>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</si>
  <si>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</si>
  <si>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</si>
  <si>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</si>
  <si>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</t>
  </si>
  <si>
    <t>1004</t>
  </si>
  <si>
    <t>2230152700</t>
  </si>
  <si>
    <t>19-191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</si>
  <si>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</si>
  <si>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</si>
  <si>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20-53800-00000-00000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</si>
  <si>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</si>
  <si>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</si>
  <si>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</si>
  <si>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</si>
  <si>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</si>
  <si>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</si>
  <si>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</si>
  <si>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</si>
  <si>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</si>
  <si>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</si>
  <si>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20-59000-00000-00000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</si>
  <si>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</si>
  <si>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</si>
  <si>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</si>
  <si>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</si>
  <si>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</si>
  <si>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</si>
  <si>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</si>
  <si>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</si>
  <si>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</si>
  <si>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</si>
  <si>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</si>
  <si>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</si>
  <si>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</si>
  <si>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</si>
  <si>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</si>
  <si>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</si>
  <si>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</si>
  <si>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</si>
  <si>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</si>
  <si>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</si>
  <si>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</si>
  <si>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</si>
  <si>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</si>
  <si>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</si>
  <si>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</si>
  <si>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</si>
  <si>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</si>
  <si>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</si>
  <si>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</si>
  <si>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</si>
  <si>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</si>
  <si>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</si>
  <si>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</si>
  <si>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</si>
  <si>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</si>
  <si>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</si>
  <si>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</si>
  <si>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</si>
  <si>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</si>
  <si>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</si>
  <si>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</si>
  <si>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</si>
  <si>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</si>
  <si>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</si>
  <si>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</si>
  <si>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</si>
  <si>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</si>
  <si>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</t>
  </si>
  <si>
    <t>2330181320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</si>
  <si>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</si>
  <si>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</si>
  <si>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</si>
  <si>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</si>
  <si>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</si>
  <si>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19-981</t>
  </si>
  <si>
    <t>231P254610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</si>
  <si>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</si>
  <si>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</si>
  <si>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</si>
  <si>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</si>
  <si>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</si>
  <si>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21-51370-00000-00000</t>
  </si>
  <si>
    <t>21-52800-00000-00000</t>
  </si>
  <si>
    <t>21-52900-00000-00000</t>
  </si>
  <si>
    <t>21-52500-00000-00000</t>
  </si>
  <si>
    <t>21-54620-00000-00000</t>
  </si>
  <si>
    <t>21-52200-00000-00000</t>
  </si>
  <si>
    <t>21-52400-00000-00000</t>
  </si>
  <si>
    <t>21-52700-00000-00000</t>
  </si>
  <si>
    <t>21-53020-00000-00000</t>
  </si>
  <si>
    <t>21-55730-00000-00000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</si>
  <si>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</t>
  </si>
  <si>
    <t>231P352940</t>
  </si>
  <si>
    <t>19-Д86</t>
  </si>
  <si>
    <t>20-52940-00000-00000</t>
  </si>
  <si>
    <t>21-53800-00000-00000</t>
  </si>
  <si>
    <t>БА</t>
  </si>
  <si>
    <t>Реализация мероприятий, направленных на обеспечение противопожарной безопасности</t>
  </si>
  <si>
    <t>0710299590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</si>
  <si>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</si>
  <si>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</si>
  <si>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</si>
  <si>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</si>
  <si>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</si>
  <si>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</si>
  <si>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</si>
  <si>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</si>
  <si>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 за счет резервного фонда Правительства Российской Федерации</t>
  </si>
  <si>
    <t>231055290F</t>
  </si>
  <si>
    <t>20-5290F-00000-00000</t>
  </si>
  <si>
    <t>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</si>
  <si>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22301R302F</t>
  </si>
  <si>
    <t>20-5302F-00000-00000</t>
  </si>
  <si>
    <t>2310181110</t>
  </si>
  <si>
    <t>2310181120</t>
  </si>
  <si>
    <t>2210922000</t>
  </si>
  <si>
    <t>21-59000-00000-00400</t>
  </si>
  <si>
    <t>Расходы на исполнение решений, принятых судебными органами</t>
  </si>
  <si>
    <t>Утверждено бюджетных ассигнований (лимитов бюджетных обязательств)                      на 2021 год</t>
  </si>
  <si>
    <t>21-5290F-00000-00000</t>
  </si>
  <si>
    <t>21-51340-00000-00000</t>
  </si>
  <si>
    <t>0511351340</t>
  </si>
  <si>
    <t xml:space="preserve">                                                                </t>
  </si>
  <si>
    <t>21-59000-00000-00000</t>
  </si>
  <si>
    <t>Иной межбюджетный трансферт, имеющий целевое назначение, из федерального бюджета бюджету Республики Дагестан на осуществление оплаты отпусков и выплаты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субъектами Российской Федерации расходов на указанные цели, утвержденными постановлением Правительства Российской Федерации от 24.07.2020 г. № 1104</t>
  </si>
  <si>
    <t>21-55730-00000-00001</t>
  </si>
  <si>
    <t>20-55730-00000-00000</t>
  </si>
  <si>
    <t xml:space="preserve">Начальник управления </t>
  </si>
  <si>
    <t>Э.М. Маметова</t>
  </si>
  <si>
    <t>21-58370-00000-00000</t>
  </si>
  <si>
    <t xml:space="preserve"> </t>
  </si>
  <si>
    <t xml:space="preserve"> на 1 февраля 2022 года</t>
  </si>
  <si>
    <t>22-52200-00000-00000</t>
  </si>
  <si>
    <t>22-52400-00000-00000</t>
  </si>
  <si>
    <t>22-52900-00000-00000</t>
  </si>
  <si>
    <t>22-52700-00000-00000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</si>
  <si>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</si>
  <si>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</si>
  <si>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</si>
  <si>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</si>
  <si>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</si>
  <si>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</si>
  <si>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</si>
  <si>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</si>
  <si>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</si>
  <si>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</si>
  <si>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22-59000-00000-00400</t>
  </si>
  <si>
    <t>22-54040-00000-00000</t>
  </si>
  <si>
    <t>3010080270</t>
  </si>
  <si>
    <t>Реализация мероприятий в сфере реабилитации и абилитации инвалидов</t>
  </si>
  <si>
    <t>Первый заместитель Министра</t>
  </si>
  <si>
    <t>И.А. Зайналлаев</t>
  </si>
  <si>
    <t>22-50860-00000-00000</t>
  </si>
  <si>
    <t>2152910-00000-00000</t>
  </si>
  <si>
    <t>2252910-00000-00000</t>
  </si>
  <si>
    <t>22-51340-00000-00000</t>
  </si>
  <si>
    <t>20-53020-00000-00000</t>
  </si>
  <si>
    <t>22-52910-00000-00000</t>
  </si>
  <si>
    <t>22-59000-00000-00000</t>
  </si>
  <si>
    <t xml:space="preserve"> на 1 марта 2022 года</t>
  </si>
  <si>
    <t>Министр</t>
  </si>
  <si>
    <t>А.М. Махмудов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</si>
</sst>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6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Calibri"/>
      <family val="2"/>
    </font>
    <font>
      <sz val="9"/>
      <name val="Calibri"/>
      <family val="2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Calibri"/>
      <family val="2"/>
      <charset val="204"/>
    </font>
    <font>
      <sz val="8"/>
      <name val="Arial Cyr"/>
    </font>
    <font>
      <b/>
      <i/>
      <u/>
      <sz val="9"/>
      <name val="Arial Cyr"/>
      <charset val="204"/>
    </font>
    <font>
      <i/>
      <u/>
      <sz val="9"/>
      <name val="Arial Cyr"/>
      <charset val="204"/>
    </font>
    <font>
      <i/>
      <u/>
      <sz val="8"/>
      <name val="Arial Cyr"/>
      <charset val="204"/>
    </font>
    <font>
      <b/>
      <i/>
      <u/>
      <sz val="9"/>
      <name val="Arial Cyr"/>
    </font>
    <font>
      <b/>
      <i/>
      <u/>
      <sz val="9"/>
      <name val="Calibri"/>
      <family val="2"/>
    </font>
    <font>
      <i/>
      <u/>
      <sz val="9"/>
      <name val="Arial Cyr"/>
    </font>
    <font>
      <i/>
      <u/>
      <sz val="8"/>
      <name val="Arial Cyr"/>
    </font>
    <font>
      <i/>
      <u/>
      <sz val="9"/>
      <name val="Calibri"/>
      <family val="2"/>
    </font>
    <font>
      <b/>
      <sz val="11"/>
      <name val="Calibri"/>
      <family val="2"/>
      <charset val="204"/>
    </font>
    <font>
      <b/>
      <i/>
      <u/>
      <sz val="8"/>
      <name val="Arial Cyr"/>
      <charset val="204"/>
    </font>
    <font>
      <sz val="10"/>
      <name val="Arial Cyr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sz val="10"/>
      <name val="Calibri"/>
      <family val="2"/>
    </font>
    <font>
      <b/>
      <sz val="10"/>
      <name val="Arial"/>
      <family val="2"/>
      <charset val="204"/>
    </font>
    <font>
      <i/>
      <u/>
      <sz val="10"/>
      <name val="Arial Cyr"/>
      <charset val="204"/>
    </font>
    <font>
      <b/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i/>
      <u/>
      <sz val="10"/>
      <name val="Arial Cyr"/>
    </font>
    <font>
      <b/>
      <i/>
      <u/>
      <sz val="10"/>
      <name val="Arial Cyr"/>
      <charset val="204"/>
    </font>
    <font>
      <sz val="10"/>
      <name val="Arial"/>
      <family val="2"/>
      <charset val="204"/>
    </font>
    <font>
      <b/>
      <i/>
      <u/>
      <sz val="10"/>
      <name val="Arial Cyr"/>
    </font>
    <font>
      <b/>
      <sz val="8"/>
      <name val="Arial Cyr"/>
      <charset val="204"/>
    </font>
    <font>
      <sz val="11"/>
      <name val="Calibri"/>
      <family val="2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0"/>
      <name val="Calibri"/>
      <family val="2"/>
    </font>
    <font>
      <b/>
      <sz val="11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u/>
      <sz val="9"/>
      <name val="Arial Cyr"/>
      <charset val="204"/>
    </font>
    <font>
      <b/>
      <u/>
      <sz val="9"/>
      <name val="Calibri"/>
      <family val="2"/>
    </font>
    <font>
      <u/>
      <sz val="9"/>
      <name val="Calibri"/>
      <family val="2"/>
    </font>
    <font>
      <b/>
      <u/>
      <sz val="10"/>
      <name val="Arial Cyr"/>
      <charset val="204"/>
    </font>
    <font>
      <u/>
      <sz val="9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u/>
      <sz val="9"/>
      <name val="Arial Cyr"/>
    </font>
    <font>
      <u/>
      <sz val="10"/>
      <name val="Arial Cyr"/>
    </font>
    <font>
      <u/>
      <sz val="8"/>
      <name val="Arial Cyr"/>
    </font>
    <font>
      <b/>
      <u/>
      <sz val="9"/>
      <name val="Arial Cyr"/>
    </font>
    <font>
      <b/>
      <u/>
      <sz val="10"/>
      <name val="Arial Cyr"/>
    </font>
    <font>
      <sz val="8"/>
      <color indexed="8"/>
      <name val="Arial Cyr"/>
    </font>
    <font>
      <u/>
      <sz val="8"/>
      <name val="Arial Narrow"/>
      <family val="2"/>
      <charset val="204"/>
    </font>
    <font>
      <u/>
      <sz val="9"/>
      <name val="Times New Roman"/>
      <family val="1"/>
      <charset val="204"/>
    </font>
    <font>
      <u/>
      <sz val="8"/>
      <name val="Arial"/>
      <family val="2"/>
      <charset val="204"/>
    </font>
    <font>
      <u/>
      <sz val="10"/>
      <color indexed="8"/>
      <name val="Arial Cyr"/>
    </font>
    <font>
      <sz val="10"/>
      <color rgb="FFFF0000"/>
      <name val="Arial Cyr"/>
    </font>
    <font>
      <sz val="9"/>
      <color rgb="FFFF0000"/>
      <name val="Arial Cyr"/>
    </font>
    <font>
      <i/>
      <u/>
      <sz val="9"/>
      <color rgb="FFFF0000"/>
      <name val="Arial Cyr"/>
    </font>
    <font>
      <u/>
      <sz val="10"/>
      <color rgb="FFFF0000"/>
      <name val="Arial Cy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6F4F4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3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5" fillId="0" borderId="0"/>
    <xf numFmtId="0" fontId="3" fillId="0" borderId="0"/>
    <xf numFmtId="0" fontId="5" fillId="10" borderId="0"/>
    <xf numFmtId="0" fontId="5" fillId="0" borderId="2">
      <alignment horizontal="center" vertical="center" wrapText="1"/>
    </xf>
    <xf numFmtId="0" fontId="5" fillId="0" borderId="1">
      <alignment horizontal="center" vertical="center" shrinkToFit="1"/>
    </xf>
    <xf numFmtId="0" fontId="4" fillId="0" borderId="3">
      <alignment horizontal="left"/>
    </xf>
    <xf numFmtId="0" fontId="5" fillId="0" borderId="4"/>
    <xf numFmtId="0" fontId="5" fillId="0" borderId="4"/>
    <xf numFmtId="0" fontId="5" fillId="0" borderId="0">
      <alignment horizontal="left" vertical="top" wrapText="1"/>
    </xf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4" fontId="4" fillId="11" borderId="1">
      <alignment horizontal="right" vertical="top" shrinkToFi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4" fontId="5" fillId="0" borderId="1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45" fillId="0" borderId="0"/>
    <xf numFmtId="0" fontId="51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407">
    <xf numFmtId="0" fontId="0" fillId="0" borderId="0" xfId="0"/>
    <xf numFmtId="0" fontId="23" fillId="0" borderId="14" xfId="0" applyFont="1" applyFill="1" applyBorder="1" applyAlignment="1">
      <alignment horizontal="center"/>
    </xf>
    <xf numFmtId="0" fontId="23" fillId="0" borderId="0" xfId="0" applyFont="1" applyFill="1" applyBorder="1"/>
    <xf numFmtId="49" fontId="23" fillId="0" borderId="14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left"/>
    </xf>
    <xf numFmtId="0" fontId="23" fillId="0" borderId="15" xfId="0" applyFont="1" applyFill="1" applyBorder="1"/>
    <xf numFmtId="0" fontId="22" fillId="17" borderId="16" xfId="0" applyFont="1" applyFill="1" applyBorder="1" applyAlignment="1">
      <alignment horizontal="center" vertical="top" wrapText="1"/>
    </xf>
    <xf numFmtId="0" fontId="22" fillId="17" borderId="17" xfId="0" applyFont="1" applyFill="1" applyBorder="1" applyAlignment="1">
      <alignment horizontal="center" vertical="top" wrapText="1"/>
    </xf>
    <xf numFmtId="0" fontId="22" fillId="17" borderId="17" xfId="0" applyFont="1" applyFill="1" applyBorder="1" applyAlignment="1">
      <alignment horizontal="center" vertical="center" wrapText="1"/>
    </xf>
    <xf numFmtId="0" fontId="22" fillId="17" borderId="18" xfId="0" applyFont="1" applyFill="1" applyBorder="1" applyAlignment="1">
      <alignment horizontal="center" vertical="top" wrapText="1"/>
    </xf>
    <xf numFmtId="0" fontId="22" fillId="17" borderId="14" xfId="0" applyFont="1" applyFill="1" applyBorder="1" applyAlignment="1">
      <alignment horizontal="center" vertical="top" wrapText="1"/>
    </xf>
    <xf numFmtId="0" fontId="24" fillId="18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6" fillId="0" borderId="19" xfId="73" applyNumberFormat="1" applyFont="1" applyFill="1" applyBorder="1" applyAlignment="1" applyProtection="1">
      <alignment vertical="top" wrapText="1"/>
    </xf>
    <xf numFmtId="0" fontId="27" fillId="18" borderId="19" xfId="72" applyNumberFormat="1" applyFont="1" applyFill="1" applyBorder="1" applyAlignment="1" applyProtection="1">
      <alignment vertical="top" wrapText="1"/>
    </xf>
    <xf numFmtId="0" fontId="26" fillId="0" borderId="19" xfId="72" applyNumberFormat="1" applyFont="1" applyFill="1" applyBorder="1" applyAlignment="1" applyProtection="1">
      <alignment vertical="top" wrapText="1"/>
    </xf>
    <xf numFmtId="4" fontId="27" fillId="18" borderId="1" xfId="41" applyNumberFormat="1" applyFont="1" applyFill="1" applyBorder="1" applyProtection="1">
      <alignment horizontal="right" vertical="top" shrinkToFit="1"/>
    </xf>
    <xf numFmtId="0" fontId="24" fillId="0" borderId="0" xfId="0" applyFont="1" applyFill="1" applyProtection="1">
      <protection locked="0"/>
    </xf>
    <xf numFmtId="0" fontId="26" fillId="0" borderId="19" xfId="66" applyNumberFormat="1" applyFont="1" applyFill="1" applyBorder="1" applyProtection="1">
      <alignment horizontal="left" vertical="top" wrapText="1"/>
    </xf>
    <xf numFmtId="0" fontId="24" fillId="19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wrapText="1"/>
    </xf>
    <xf numFmtId="4" fontId="22" fillId="0" borderId="14" xfId="0" applyNumberFormat="1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 vertical="top" wrapText="1"/>
    </xf>
    <xf numFmtId="0" fontId="22" fillId="0" borderId="15" xfId="0" applyFont="1" applyFill="1" applyBorder="1"/>
    <xf numFmtId="0" fontId="22" fillId="0" borderId="0" xfId="0" applyFont="1" applyFill="1" applyBorder="1"/>
    <xf numFmtId="0" fontId="28" fillId="18" borderId="19" xfId="66" applyNumberFormat="1" applyFont="1" applyFill="1" applyBorder="1" applyProtection="1">
      <alignment horizontal="left" vertical="top" wrapText="1"/>
    </xf>
    <xf numFmtId="4" fontId="28" fillId="18" borderId="1" xfId="43" applyNumberFormat="1" applyFont="1" applyFill="1" applyBorder="1" applyProtection="1">
      <alignment horizontal="right" vertical="top" shrinkToFit="1"/>
    </xf>
    <xf numFmtId="0" fontId="28" fillId="18" borderId="19" xfId="73" applyNumberFormat="1" applyFont="1" applyFill="1" applyBorder="1" applyAlignment="1" applyProtection="1">
      <alignment vertical="top" wrapText="1"/>
    </xf>
    <xf numFmtId="0" fontId="30" fillId="18" borderId="1" xfId="66" applyNumberFormat="1" applyFont="1" applyFill="1" applyBorder="1" applyProtection="1">
      <alignment horizontal="left" vertical="top" wrapText="1"/>
    </xf>
    <xf numFmtId="0" fontId="30" fillId="0" borderId="19" xfId="66" applyNumberFormat="1" applyFont="1" applyFill="1" applyBorder="1" applyProtection="1">
      <alignment horizontal="left" vertical="top" wrapText="1"/>
    </xf>
    <xf numFmtId="0" fontId="30" fillId="0" borderId="1" xfId="66" applyNumberFormat="1" applyFont="1" applyFill="1" applyBorder="1" applyProtection="1">
      <alignment horizontal="left" vertical="top" wrapText="1"/>
    </xf>
    <xf numFmtId="0" fontId="24" fillId="18" borderId="0" xfId="0" applyFont="1" applyFill="1" applyBorder="1" applyProtection="1">
      <protection locked="0"/>
    </xf>
    <xf numFmtId="4" fontId="27" fillId="18" borderId="1" xfId="43" applyNumberFormat="1" applyFont="1" applyFill="1" applyBorder="1" applyProtection="1">
      <alignment horizontal="right" vertical="top" shrinkToFit="1"/>
    </xf>
    <xf numFmtId="4" fontId="22" fillId="17" borderId="20" xfId="0" applyNumberFormat="1" applyFont="1" applyFill="1" applyBorder="1" applyAlignment="1">
      <alignment horizontal="center" vertical="center" wrapText="1"/>
    </xf>
    <xf numFmtId="0" fontId="22" fillId="17" borderId="21" xfId="0" applyFont="1" applyFill="1" applyBorder="1" applyAlignment="1">
      <alignment horizontal="center" vertical="top" wrapText="1"/>
    </xf>
    <xf numFmtId="4" fontId="27" fillId="18" borderId="22" xfId="41" applyNumberFormat="1" applyFont="1" applyFill="1" applyBorder="1" applyProtection="1">
      <alignment horizontal="right" vertical="top" shrinkToFit="1"/>
    </xf>
    <xf numFmtId="0" fontId="24" fillId="20" borderId="0" xfId="0" applyFont="1" applyFill="1" applyProtection="1">
      <protection locked="0"/>
    </xf>
    <xf numFmtId="0" fontId="24" fillId="21" borderId="0" xfId="0" applyFont="1" applyFill="1" applyProtection="1">
      <protection locked="0"/>
    </xf>
    <xf numFmtId="0" fontId="25" fillId="21" borderId="0" xfId="0" applyFont="1" applyFill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6" fillId="0" borderId="24" xfId="54" applyNumberFormat="1" applyFont="1" applyBorder="1" applyProtection="1"/>
    <xf numFmtId="0" fontId="25" fillId="0" borderId="0" xfId="0" applyFont="1" applyFill="1" applyBorder="1" applyProtection="1">
      <protection locked="0"/>
    </xf>
    <xf numFmtId="0" fontId="25" fillId="0" borderId="25" xfId="0" applyFont="1" applyFill="1" applyBorder="1" applyProtection="1">
      <protection locked="0"/>
    </xf>
    <xf numFmtId="0" fontId="25" fillId="0" borderId="26" xfId="0" applyFont="1" applyBorder="1" applyProtection="1">
      <protection locked="0"/>
    </xf>
    <xf numFmtId="0" fontId="25" fillId="0" borderId="27" xfId="0" applyFont="1" applyBorder="1" applyProtection="1">
      <protection locked="0"/>
    </xf>
    <xf numFmtId="0" fontId="25" fillId="0" borderId="27" xfId="0" applyFont="1" applyBorder="1" applyAlignment="1" applyProtection="1">
      <alignment vertical="justify"/>
      <protection locked="0"/>
    </xf>
    <xf numFmtId="0" fontId="25" fillId="0" borderId="28" xfId="0" applyFont="1" applyBorder="1" applyProtection="1">
      <protection locked="0"/>
    </xf>
    <xf numFmtId="0" fontId="25" fillId="0" borderId="28" xfId="0" applyFont="1" applyBorder="1" applyAlignment="1" applyProtection="1">
      <alignment vertical="justify"/>
      <protection locked="0"/>
    </xf>
    <xf numFmtId="0" fontId="25" fillId="0" borderId="15" xfId="0" applyFont="1" applyBorder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28" xfId="0" applyNumberFormat="1" applyFont="1" applyBorder="1" applyProtection="1">
      <protection locked="0"/>
    </xf>
    <xf numFmtId="0" fontId="25" fillId="0" borderId="0" xfId="0" applyFont="1" applyAlignment="1" applyProtection="1">
      <alignment vertical="justify"/>
      <protection locked="0"/>
    </xf>
    <xf numFmtId="4" fontId="25" fillId="0" borderId="0" xfId="0" applyNumberFormat="1" applyFont="1" applyAlignment="1" applyProtection="1">
      <alignment vertical="justify"/>
      <protection locked="0"/>
    </xf>
    <xf numFmtId="4" fontId="25" fillId="0" borderId="0" xfId="0" applyNumberFormat="1" applyFont="1" applyBorder="1" applyProtection="1">
      <protection locked="0"/>
    </xf>
    <xf numFmtId="4" fontId="31" fillId="0" borderId="0" xfId="0" applyNumberFormat="1" applyFont="1" applyProtection="1">
      <protection locked="0"/>
    </xf>
    <xf numFmtId="0" fontId="25" fillId="0" borderId="29" xfId="0" applyFont="1" applyBorder="1" applyProtection="1">
      <protection locked="0"/>
    </xf>
    <xf numFmtId="0" fontId="25" fillId="0" borderId="25" xfId="0" applyFont="1" applyBorder="1" applyProtection="1">
      <protection locked="0"/>
    </xf>
    <xf numFmtId="0" fontId="25" fillId="0" borderId="30" xfId="0" applyFont="1" applyBorder="1" applyProtection="1">
      <protection locked="0"/>
    </xf>
    <xf numFmtId="4" fontId="25" fillId="0" borderId="0" xfId="0" applyNumberFormat="1" applyFont="1" applyFill="1" applyProtection="1">
      <protection locked="0"/>
    </xf>
    <xf numFmtId="0" fontId="24" fillId="0" borderId="0" xfId="0" applyFont="1" applyFill="1" applyBorder="1" applyProtection="1">
      <protection locked="0"/>
    </xf>
    <xf numFmtId="4" fontId="29" fillId="0" borderId="0" xfId="0" applyNumberFormat="1" applyFont="1" applyFill="1" applyBorder="1" applyAlignment="1">
      <alignment horizontal="right" vertical="center" shrinkToFit="1"/>
    </xf>
    <xf numFmtId="0" fontId="26" fillId="0" borderId="1" xfId="66" quotePrefix="1" applyNumberFormat="1" applyFont="1" applyFill="1" applyBorder="1" applyProtection="1">
      <alignment horizontal="left" vertical="top" wrapText="1"/>
    </xf>
    <xf numFmtId="2" fontId="24" fillId="0" borderId="0" xfId="0" applyNumberFormat="1" applyFont="1" applyFill="1" applyProtection="1">
      <protection locked="0"/>
    </xf>
    <xf numFmtId="0" fontId="26" fillId="0" borderId="1" xfId="66" applyNumberFormat="1" applyFont="1" applyFill="1" applyBorder="1" applyProtection="1">
      <alignment horizontal="left" vertical="top" wrapText="1"/>
    </xf>
    <xf numFmtId="0" fontId="30" fillId="0" borderId="19" xfId="66" quotePrefix="1" applyNumberFormat="1" applyFont="1" applyFill="1" applyBorder="1" applyAlignment="1" applyProtection="1">
      <alignment horizontal="left" vertical="top" wrapText="1"/>
    </xf>
    <xf numFmtId="0" fontId="26" fillId="0" borderId="19" xfId="66" quotePrefix="1" applyNumberFormat="1" applyFont="1" applyFill="1" applyBorder="1" applyAlignment="1" applyProtection="1">
      <alignment horizontal="left" vertical="top" wrapText="1"/>
    </xf>
    <xf numFmtId="0" fontId="32" fillId="0" borderId="1" xfId="66" quotePrefix="1" applyNumberFormat="1" applyFont="1" applyFill="1" applyBorder="1" applyProtection="1">
      <alignment horizontal="left" vertical="top" wrapText="1"/>
    </xf>
    <xf numFmtId="0" fontId="32" fillId="0" borderId="1" xfId="66" applyNumberFormat="1" applyFont="1" applyFill="1" applyBorder="1" applyProtection="1">
      <alignment horizontal="left" vertical="top" wrapText="1"/>
    </xf>
    <xf numFmtId="0" fontId="34" fillId="0" borderId="19" xfId="73" applyNumberFormat="1" applyFont="1" applyFill="1" applyBorder="1" applyAlignment="1" applyProtection="1">
      <alignment vertical="top" wrapText="1"/>
    </xf>
    <xf numFmtId="0" fontId="34" fillId="0" borderId="19" xfId="66" applyNumberFormat="1" applyFont="1" applyFill="1" applyBorder="1" applyProtection="1">
      <alignment horizontal="left" vertical="top" wrapText="1"/>
    </xf>
    <xf numFmtId="0" fontId="35" fillId="0" borderId="1" xfId="66" quotePrefix="1" applyNumberFormat="1" applyFont="1" applyFill="1" applyBorder="1" applyProtection="1">
      <alignment horizontal="left" vertical="top" wrapText="1"/>
    </xf>
    <xf numFmtId="4" fontId="36" fillId="18" borderId="22" xfId="41" applyNumberFormat="1" applyFont="1" applyFill="1" applyBorder="1" applyProtection="1">
      <alignment horizontal="right" vertical="top" shrinkToFit="1"/>
    </xf>
    <xf numFmtId="0" fontId="37" fillId="18" borderId="0" xfId="0" applyFont="1" applyFill="1" applyProtection="1">
      <protection locked="0"/>
    </xf>
    <xf numFmtId="0" fontId="38" fillId="0" borderId="19" xfId="66" applyNumberFormat="1" applyFont="1" applyFill="1" applyBorder="1" applyProtection="1">
      <alignment horizontal="left" vertical="top" wrapText="1"/>
    </xf>
    <xf numFmtId="0" fontId="39" fillId="0" borderId="1" xfId="66" quotePrefix="1" applyNumberFormat="1" applyFont="1" applyFill="1" applyBorder="1" applyProtection="1">
      <alignment horizontal="left" vertical="top" wrapText="1"/>
    </xf>
    <xf numFmtId="0" fontId="40" fillId="0" borderId="0" xfId="0" applyFont="1" applyFill="1" applyProtection="1">
      <protection locked="0"/>
    </xf>
    <xf numFmtId="0" fontId="38" fillId="0" borderId="19" xfId="66" quotePrefix="1" applyNumberFormat="1" applyFont="1" applyFill="1" applyBorder="1" applyAlignment="1" applyProtection="1">
      <alignment horizontal="left" vertical="top" wrapText="1"/>
    </xf>
    <xf numFmtId="0" fontId="37" fillId="0" borderId="0" xfId="0" applyFont="1" applyFill="1" applyProtection="1">
      <protection locked="0"/>
    </xf>
    <xf numFmtId="0" fontId="38" fillId="0" borderId="19" xfId="73" applyNumberFormat="1" applyFont="1" applyFill="1" applyBorder="1" applyAlignment="1" applyProtection="1">
      <alignment vertical="top" wrapText="1"/>
    </xf>
    <xf numFmtId="4" fontId="40" fillId="0" borderId="0" xfId="0" applyNumberFormat="1" applyFont="1" applyFill="1" applyProtection="1">
      <protection locked="0"/>
    </xf>
    <xf numFmtId="0" fontId="39" fillId="0" borderId="1" xfId="66" applyNumberFormat="1" applyFont="1" applyFill="1" applyBorder="1" applyProtection="1">
      <alignment horizontal="left" vertical="top" wrapText="1"/>
    </xf>
    <xf numFmtId="0" fontId="25" fillId="18" borderId="0" xfId="0" applyFont="1" applyFill="1" applyProtection="1">
      <protection locked="0"/>
    </xf>
    <xf numFmtId="0" fontId="38" fillId="0" borderId="1" xfId="66" applyNumberFormat="1" applyFont="1" applyFill="1" applyBorder="1" applyProtection="1">
      <alignment horizontal="left" vertical="top" wrapText="1"/>
    </xf>
    <xf numFmtId="0" fontId="33" fillId="18" borderId="19" xfId="66" applyNumberFormat="1" applyFont="1" applyFill="1" applyBorder="1" applyProtection="1">
      <alignment horizontal="left" vertical="top" wrapText="1"/>
    </xf>
    <xf numFmtId="0" fontId="39" fillId="18" borderId="1" xfId="66" quotePrefix="1" applyNumberFormat="1" applyFont="1" applyFill="1" applyBorder="1" applyProtection="1">
      <alignment horizontal="left" vertical="top" wrapText="1"/>
    </xf>
    <xf numFmtId="4" fontId="33" fillId="18" borderId="1" xfId="43" applyNumberFormat="1" applyFont="1" applyFill="1" applyBorder="1" applyProtection="1">
      <alignment horizontal="right" vertical="top" shrinkToFit="1"/>
    </xf>
    <xf numFmtId="0" fontId="40" fillId="18" borderId="0" xfId="0" applyFont="1" applyFill="1" applyProtection="1">
      <protection locked="0"/>
    </xf>
    <xf numFmtId="4" fontId="40" fillId="20" borderId="0" xfId="0" applyNumberFormat="1" applyFont="1" applyFill="1" applyProtection="1">
      <protection locked="0"/>
    </xf>
    <xf numFmtId="0" fontId="40" fillId="20" borderId="0" xfId="0" applyFont="1" applyFill="1" applyProtection="1">
      <protection locked="0"/>
    </xf>
    <xf numFmtId="0" fontId="33" fillId="18" borderId="19" xfId="73" applyNumberFormat="1" applyFont="1" applyFill="1" applyBorder="1" applyAlignment="1" applyProtection="1">
      <alignment vertical="top" wrapText="1"/>
    </xf>
    <xf numFmtId="0" fontId="42" fillId="18" borderId="1" xfId="66" quotePrefix="1" applyNumberFormat="1" applyFont="1" applyFill="1" applyBorder="1" applyProtection="1">
      <alignment horizontal="left" vertical="top" wrapText="1"/>
    </xf>
    <xf numFmtId="0" fontId="25" fillId="0" borderId="31" xfId="0" applyFont="1" applyBorder="1" applyAlignment="1" applyProtection="1">
      <alignment vertical="justify"/>
      <protection locked="0"/>
    </xf>
    <xf numFmtId="0" fontId="25" fillId="0" borderId="32" xfId="0" applyFont="1" applyBorder="1" applyAlignment="1" applyProtection="1">
      <alignment vertical="justify"/>
      <protection locked="0"/>
    </xf>
    <xf numFmtId="4" fontId="41" fillId="0" borderId="0" xfId="0" applyNumberFormat="1" applyFont="1" applyFill="1" applyBorder="1" applyProtection="1">
      <protection locked="0"/>
    </xf>
    <xf numFmtId="4" fontId="41" fillId="0" borderId="26" xfId="0" applyNumberFormat="1" applyFont="1" applyFill="1" applyBorder="1" applyProtection="1">
      <protection locked="0"/>
    </xf>
    <xf numFmtId="4" fontId="41" fillId="0" borderId="33" xfId="0" applyNumberFormat="1" applyFont="1" applyBorder="1" applyProtection="1">
      <protection locked="0"/>
    </xf>
    <xf numFmtId="4" fontId="41" fillId="0" borderId="34" xfId="0" applyNumberFormat="1" applyFont="1" applyBorder="1" applyProtection="1">
      <protection locked="0"/>
    </xf>
    <xf numFmtId="4" fontId="31" fillId="0" borderId="0" xfId="0" applyNumberFormat="1" applyFont="1" applyBorder="1" applyAlignment="1" applyProtection="1">
      <alignment horizontal="center" vertical="center"/>
      <protection locked="0"/>
    </xf>
    <xf numFmtId="4" fontId="41" fillId="0" borderId="34" xfId="0" applyNumberFormat="1" applyFont="1" applyFill="1" applyBorder="1" applyProtection="1">
      <protection locked="0"/>
    </xf>
    <xf numFmtId="0" fontId="25" fillId="0" borderId="23" xfId="0" applyFont="1" applyFill="1" applyBorder="1" applyProtection="1">
      <protection locked="0"/>
    </xf>
    <xf numFmtId="0" fontId="25" fillId="0" borderId="35" xfId="0" applyFont="1" applyFill="1" applyBorder="1" applyProtection="1">
      <protection locked="0"/>
    </xf>
    <xf numFmtId="2" fontId="37" fillId="0" borderId="0" xfId="0" applyNumberFormat="1" applyFont="1" applyFill="1" applyProtection="1">
      <protection locked="0"/>
    </xf>
    <xf numFmtId="4" fontId="28" fillId="18" borderId="36" xfId="41" applyNumberFormat="1" applyFont="1" applyFill="1" applyBorder="1" applyProtection="1">
      <alignment horizontal="right" vertical="top" shrinkToFit="1"/>
    </xf>
    <xf numFmtId="4" fontId="26" fillId="0" borderId="37" xfId="54" applyNumberFormat="1" applyFont="1" applyBorder="1" applyProtection="1"/>
    <xf numFmtId="4" fontId="24" fillId="0" borderId="0" xfId="0" applyNumberFormat="1" applyFont="1" applyFill="1" applyProtection="1">
      <protection locked="0"/>
    </xf>
    <xf numFmtId="0" fontId="22" fillId="17" borderId="32" xfId="0" applyFont="1" applyFill="1" applyBorder="1" applyAlignment="1">
      <alignment horizontal="center" vertical="justify" wrapText="1"/>
    </xf>
    <xf numFmtId="4" fontId="25" fillId="0" borderId="15" xfId="0" applyNumberFormat="1" applyFont="1" applyFill="1" applyBorder="1" applyProtection="1">
      <protection locked="0"/>
    </xf>
    <xf numFmtId="4" fontId="41" fillId="0" borderId="29" xfId="0" applyNumberFormat="1" applyFont="1" applyFill="1" applyBorder="1" applyProtection="1">
      <protection locked="0"/>
    </xf>
    <xf numFmtId="4" fontId="26" fillId="0" borderId="0" xfId="43" applyNumberFormat="1" applyFont="1" applyFill="1" applyBorder="1" applyProtection="1">
      <alignment horizontal="right" vertical="top" shrinkToFit="1"/>
    </xf>
    <xf numFmtId="4" fontId="24" fillId="0" borderId="0" xfId="0" applyNumberFormat="1" applyFont="1" applyFill="1" applyBorder="1" applyProtection="1">
      <protection locked="0"/>
    </xf>
    <xf numFmtId="0" fontId="25" fillId="0" borderId="38" xfId="0" applyFont="1" applyBorder="1" applyAlignment="1" applyProtection="1">
      <alignment vertical="justify"/>
      <protection locked="0"/>
    </xf>
    <xf numFmtId="4" fontId="28" fillId="18" borderId="39" xfId="41" applyNumberFormat="1" applyFont="1" applyFill="1" applyBorder="1" applyProtection="1">
      <alignment horizontal="right" vertical="top" shrinkToFit="1"/>
    </xf>
    <xf numFmtId="4" fontId="28" fillId="18" borderId="22" xfId="43" applyNumberFormat="1" applyFont="1" applyFill="1" applyBorder="1" applyProtection="1">
      <alignment horizontal="right" vertical="top" shrinkToFit="1"/>
    </xf>
    <xf numFmtId="4" fontId="33" fillId="18" borderId="22" xfId="43" applyNumberFormat="1" applyFont="1" applyFill="1" applyBorder="1" applyProtection="1">
      <alignment horizontal="right" vertical="top" shrinkToFit="1"/>
    </xf>
    <xf numFmtId="4" fontId="27" fillId="0" borderId="22" xfId="39" applyNumberFormat="1" applyFont="1" applyFill="1" applyBorder="1" applyProtection="1">
      <alignment horizontal="right" vertical="top" shrinkToFit="1"/>
    </xf>
    <xf numFmtId="0" fontId="46" fillId="0" borderId="23" xfId="0" applyFont="1" applyBorder="1" applyProtection="1">
      <protection locked="0"/>
    </xf>
    <xf numFmtId="0" fontId="46" fillId="0" borderId="0" xfId="0" applyFont="1" applyBorder="1" applyProtection="1">
      <protection locked="0"/>
    </xf>
    <xf numFmtId="0" fontId="47" fillId="17" borderId="17" xfId="0" applyFont="1" applyFill="1" applyBorder="1" applyAlignment="1">
      <alignment horizontal="center" vertical="top" wrapText="1"/>
    </xf>
    <xf numFmtId="49" fontId="47" fillId="17" borderId="17" xfId="0" applyNumberFormat="1" applyFont="1" applyFill="1" applyBorder="1" applyAlignment="1">
      <alignment horizontal="center" vertical="top" wrapText="1"/>
    </xf>
    <xf numFmtId="0" fontId="47" fillId="17" borderId="14" xfId="0" applyFont="1" applyFill="1" applyBorder="1" applyAlignment="1">
      <alignment horizontal="center" vertical="top" wrapText="1"/>
    </xf>
    <xf numFmtId="0" fontId="43" fillId="0" borderId="1" xfId="66" quotePrefix="1" applyNumberFormat="1" applyFont="1" applyFill="1" applyBorder="1" applyProtection="1">
      <alignment horizontal="left" vertical="top" wrapText="1"/>
    </xf>
    <xf numFmtId="0" fontId="48" fillId="0" borderId="1" xfId="66" quotePrefix="1" applyNumberFormat="1" applyFont="1" applyFill="1" applyBorder="1" applyProtection="1">
      <alignment horizontal="left" vertical="top" wrapText="1"/>
    </xf>
    <xf numFmtId="0" fontId="49" fillId="18" borderId="1" xfId="66" quotePrefix="1" applyNumberFormat="1" applyFont="1" applyFill="1" applyBorder="1" applyProtection="1">
      <alignment horizontal="left" vertical="top" wrapText="1"/>
    </xf>
    <xf numFmtId="0" fontId="50" fillId="18" borderId="1" xfId="66" quotePrefix="1" applyNumberFormat="1" applyFont="1" applyFill="1" applyBorder="1" applyProtection="1">
      <alignment horizontal="left" vertical="top" wrapText="1"/>
    </xf>
    <xf numFmtId="0" fontId="51" fillId="0" borderId="1" xfId="66" quotePrefix="1" applyNumberFormat="1" applyFont="1" applyFill="1" applyBorder="1" applyProtection="1">
      <alignment horizontal="left" vertical="top" wrapText="1"/>
    </xf>
    <xf numFmtId="49" fontId="43" fillId="0" borderId="1" xfId="66" applyNumberFormat="1" applyFont="1" applyFill="1" applyBorder="1" applyProtection="1">
      <alignment horizontal="left" vertical="top" wrapText="1"/>
    </xf>
    <xf numFmtId="0" fontId="52" fillId="0" borderId="1" xfId="66" quotePrefix="1" applyNumberFormat="1" applyFont="1" applyFill="1" applyBorder="1" applyProtection="1">
      <alignment horizontal="left" vertical="top" wrapText="1"/>
    </xf>
    <xf numFmtId="0" fontId="53" fillId="18" borderId="1" xfId="66" quotePrefix="1" applyNumberFormat="1" applyFont="1" applyFill="1" applyBorder="1" applyProtection="1">
      <alignment horizontal="left" vertical="top" wrapText="1"/>
    </xf>
    <xf numFmtId="0" fontId="52" fillId="0" borderId="1" xfId="72" quotePrefix="1" applyNumberFormat="1" applyFont="1" applyFill="1" applyBorder="1" applyAlignment="1" applyProtection="1">
      <alignment horizontal="left" vertical="top" shrinkToFit="1"/>
    </xf>
    <xf numFmtId="0" fontId="54" fillId="0" borderId="14" xfId="0" applyFont="1" applyFill="1" applyBorder="1" applyAlignment="1">
      <alignment horizontal="center" vertical="center" wrapText="1"/>
    </xf>
    <xf numFmtId="49" fontId="54" fillId="0" borderId="14" xfId="0" applyNumberFormat="1" applyFont="1" applyFill="1" applyBorder="1" applyAlignment="1">
      <alignment horizontal="center" vertical="center" wrapText="1"/>
    </xf>
    <xf numFmtId="49" fontId="54" fillId="0" borderId="14" xfId="0" applyNumberFormat="1" applyFont="1" applyFill="1" applyBorder="1" applyAlignment="1">
      <alignment horizontal="center" vertical="center"/>
    </xf>
    <xf numFmtId="49" fontId="54" fillId="0" borderId="4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/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49" fontId="47" fillId="0" borderId="0" xfId="0" applyNumberFormat="1" applyFont="1" applyFill="1" applyBorder="1"/>
    <xf numFmtId="0" fontId="46" fillId="0" borderId="25" xfId="0" applyFont="1" applyBorder="1" applyProtection="1">
      <protection locked="0"/>
    </xf>
    <xf numFmtId="0" fontId="46" fillId="0" borderId="0" xfId="0" applyFont="1" applyProtection="1">
      <protection locked="0"/>
    </xf>
    <xf numFmtId="0" fontId="23" fillId="0" borderId="15" xfId="0" applyFont="1" applyFill="1" applyBorder="1" applyAlignment="1"/>
    <xf numFmtId="0" fontId="23" fillId="0" borderId="0" xfId="0" applyFont="1" applyFill="1" applyBorder="1" applyAlignment="1"/>
    <xf numFmtId="4" fontId="24" fillId="18" borderId="0" xfId="0" applyNumberFormat="1" applyFont="1" applyFill="1" applyProtection="1">
      <protection locked="0"/>
    </xf>
    <xf numFmtId="4" fontId="25" fillId="0" borderId="0" xfId="0" applyNumberFormat="1" applyFont="1" applyFill="1" applyBorder="1" applyProtection="1">
      <protection locked="0"/>
    </xf>
    <xf numFmtId="4" fontId="28" fillId="0" borderId="39" xfId="41" applyNumberFormat="1" applyFont="1" applyFill="1" applyBorder="1" applyProtection="1">
      <alignment horizontal="right" vertical="top" shrinkToFit="1"/>
    </xf>
    <xf numFmtId="0" fontId="28" fillId="18" borderId="41" xfId="66" applyNumberFormat="1" applyFont="1" applyFill="1" applyBorder="1" applyProtection="1">
      <alignment horizontal="left" vertical="top" wrapText="1"/>
    </xf>
    <xf numFmtId="0" fontId="50" fillId="18" borderId="42" xfId="66" quotePrefix="1" applyNumberFormat="1" applyFont="1" applyFill="1" applyBorder="1" applyProtection="1">
      <alignment horizontal="left" vertical="top" wrapText="1"/>
    </xf>
    <xf numFmtId="0" fontId="28" fillId="18" borderId="42" xfId="66" applyNumberFormat="1" applyFont="1" applyFill="1" applyBorder="1" applyProtection="1">
      <alignment horizontal="left" vertical="top" wrapText="1"/>
    </xf>
    <xf numFmtId="0" fontId="30" fillId="0" borderId="19" xfId="66" quotePrefix="1" applyNumberFormat="1" applyFont="1" applyFill="1" applyBorder="1" applyProtection="1">
      <alignment horizontal="left" vertical="top" wrapText="1"/>
    </xf>
    <xf numFmtId="0" fontId="33" fillId="18" borderId="1" xfId="66" applyNumberFormat="1" applyFont="1" applyFill="1" applyBorder="1" applyProtection="1">
      <alignment horizontal="left" vertical="top" wrapText="1"/>
    </xf>
    <xf numFmtId="0" fontId="35" fillId="0" borderId="1" xfId="66" applyNumberFormat="1" applyFont="1" applyFill="1" applyBorder="1" applyProtection="1">
      <alignment horizontal="left" vertical="top" wrapText="1"/>
    </xf>
    <xf numFmtId="0" fontId="27" fillId="18" borderId="19" xfId="66" applyNumberFormat="1" applyFont="1" applyFill="1" applyBorder="1" applyProtection="1">
      <alignment horizontal="left" vertical="top" wrapText="1"/>
    </xf>
    <xf numFmtId="0" fontId="27" fillId="18" borderId="1" xfId="66" applyNumberFormat="1" applyFont="1" applyFill="1" applyBorder="1" applyProtection="1">
      <alignment horizontal="left" vertical="top" wrapText="1"/>
    </xf>
    <xf numFmtId="0" fontId="27" fillId="18" borderId="19" xfId="66" applyNumberFormat="1" applyFont="1" applyFill="1" applyBorder="1" applyAlignment="1" applyProtection="1">
      <alignment horizontal="left" vertical="top" wrapText="1"/>
    </xf>
    <xf numFmtId="49" fontId="49" fillId="18" borderId="1" xfId="66" applyNumberFormat="1" applyFont="1" applyFill="1" applyBorder="1" applyProtection="1">
      <alignment horizontal="left" vertical="top" wrapText="1"/>
    </xf>
    <xf numFmtId="0" fontId="27" fillId="18" borderId="1" xfId="66" quotePrefix="1" applyNumberFormat="1" applyFont="1" applyFill="1" applyBorder="1" applyProtection="1">
      <alignment horizontal="left" vertical="top" wrapText="1"/>
    </xf>
    <xf numFmtId="0" fontId="36" fillId="18" borderId="19" xfId="66" applyNumberFormat="1" applyFont="1" applyFill="1" applyBorder="1" applyProtection="1">
      <alignment horizontal="left" vertical="top" wrapText="1"/>
    </xf>
    <xf numFmtId="0" fontId="55" fillId="18" borderId="1" xfId="66" quotePrefix="1" applyNumberFormat="1" applyFont="1" applyFill="1" applyBorder="1" applyProtection="1">
      <alignment horizontal="left" vertical="top" wrapText="1"/>
    </xf>
    <xf numFmtId="0" fontId="36" fillId="18" borderId="1" xfId="66" applyNumberFormat="1" applyFont="1" applyFill="1" applyBorder="1" applyProtection="1">
      <alignment horizontal="left" vertical="top" wrapText="1"/>
    </xf>
    <xf numFmtId="0" fontId="27" fillId="18" borderId="19" xfId="66" quotePrefix="1" applyNumberFormat="1" applyFont="1" applyFill="1" applyBorder="1" applyProtection="1">
      <alignment horizontal="left" vertical="top" wrapText="1"/>
    </xf>
    <xf numFmtId="0" fontId="56" fillId="18" borderId="1" xfId="66" quotePrefix="1" applyNumberFormat="1" applyFont="1" applyFill="1" applyBorder="1" applyProtection="1">
      <alignment horizontal="left" vertical="top" wrapText="1"/>
    </xf>
    <xf numFmtId="0" fontId="28" fillId="18" borderId="1" xfId="66" applyNumberFormat="1" applyFont="1" applyFill="1" applyBorder="1" applyProtection="1">
      <alignment horizontal="left" vertical="top" wrapText="1"/>
    </xf>
    <xf numFmtId="0" fontId="30" fillId="0" borderId="0" xfId="66" applyNumberFormat="1" applyFont="1" applyFill="1" applyBorder="1" applyProtection="1">
      <alignment horizontal="left" vertical="top" wrapText="1"/>
    </xf>
    <xf numFmtId="4" fontId="57" fillId="0" borderId="0" xfId="0" applyNumberFormat="1" applyFont="1" applyProtection="1">
      <protection locked="0"/>
    </xf>
    <xf numFmtId="0" fontId="26" fillId="0" borderId="3" xfId="66" applyNumberFormat="1" applyFont="1" applyFill="1" applyBorder="1" applyProtection="1">
      <alignment horizontal="left" vertical="top" wrapText="1"/>
    </xf>
    <xf numFmtId="0" fontId="27" fillId="0" borderId="43" xfId="52" applyNumberFormat="1" applyFont="1" applyBorder="1" applyProtection="1">
      <alignment horizontal="left"/>
    </xf>
    <xf numFmtId="0" fontId="49" fillId="0" borderId="3" xfId="52" applyNumberFormat="1" applyFont="1" applyBorder="1" applyProtection="1">
      <alignment horizontal="left"/>
    </xf>
    <xf numFmtId="0" fontId="27" fillId="0" borderId="3" xfId="52" applyNumberFormat="1" applyFont="1" applyBorder="1" applyProtection="1">
      <alignment horizontal="left"/>
    </xf>
    <xf numFmtId="0" fontId="26" fillId="0" borderId="44" xfId="54" applyNumberFormat="1" applyFont="1" applyBorder="1" applyProtection="1"/>
    <xf numFmtId="0" fontId="43" fillId="0" borderId="24" xfId="54" applyNumberFormat="1" applyFont="1" applyBorder="1" applyProtection="1"/>
    <xf numFmtId="0" fontId="26" fillId="0" borderId="26" xfId="63" applyNumberFormat="1" applyFont="1" applyBorder="1" applyAlignment="1" applyProtection="1">
      <alignment wrapText="1"/>
    </xf>
    <xf numFmtId="0" fontId="43" fillId="0" borderId="23" xfId="63" applyNumberFormat="1" applyFont="1" applyBorder="1" applyAlignment="1" applyProtection="1">
      <alignment wrapText="1"/>
    </xf>
    <xf numFmtId="2" fontId="40" fillId="0" borderId="0" xfId="0" applyNumberFormat="1" applyFont="1" applyFill="1" applyBorder="1" applyProtection="1">
      <protection locked="0"/>
    </xf>
    <xf numFmtId="0" fontId="58" fillId="0" borderId="1" xfId="66" applyNumberFormat="1" applyFont="1" applyFill="1" applyBorder="1" applyProtection="1">
      <alignment horizontal="left" vertical="top" wrapText="1"/>
    </xf>
    <xf numFmtId="4" fontId="28" fillId="18" borderId="1" xfId="42" applyNumberFormat="1" applyFont="1" applyFill="1" applyBorder="1" applyProtection="1">
      <alignment horizontal="right" vertical="top" shrinkToFit="1"/>
    </xf>
    <xf numFmtId="4" fontId="28" fillId="0" borderId="45" xfId="41" applyNumberFormat="1" applyFont="1" applyFill="1" applyBorder="1" applyProtection="1">
      <alignment horizontal="right" vertical="top" shrinkToFit="1"/>
    </xf>
    <xf numFmtId="4" fontId="44" fillId="0" borderId="0" xfId="0" applyNumberFormat="1" applyFont="1" applyFill="1" applyBorder="1" applyAlignment="1">
      <alignment horizontal="right" shrinkToFit="1"/>
    </xf>
    <xf numFmtId="4" fontId="28" fillId="0" borderId="46" xfId="41" applyNumberFormat="1" applyFont="1" applyFill="1" applyBorder="1" applyProtection="1">
      <alignment horizontal="right" vertical="top" shrinkToFit="1"/>
    </xf>
    <xf numFmtId="4" fontId="45" fillId="0" borderId="0" xfId="0" applyNumberFormat="1" applyFont="1" applyFill="1" applyBorder="1" applyAlignment="1">
      <alignment horizontal="right" vertical="top"/>
    </xf>
    <xf numFmtId="4" fontId="28" fillId="0" borderId="47" xfId="41" applyNumberFormat="1" applyFont="1" applyFill="1" applyBorder="1" applyProtection="1">
      <alignment horizontal="right" vertical="top" shrinkToFit="1"/>
    </xf>
    <xf numFmtId="4" fontId="45" fillId="0" borderId="15" xfId="0" applyNumberFormat="1" applyFont="1" applyFill="1" applyBorder="1" applyAlignment="1">
      <alignment horizontal="right" vertical="top"/>
    </xf>
    <xf numFmtId="4" fontId="45" fillId="0" borderId="48" xfId="0" applyNumberFormat="1" applyFont="1" applyFill="1" applyBorder="1" applyAlignment="1">
      <alignment horizontal="right" vertical="top"/>
    </xf>
    <xf numFmtId="4" fontId="59" fillId="0" borderId="0" xfId="93" applyNumberFormat="1" applyFont="1" applyBorder="1" applyAlignment="1">
      <alignment horizontal="right"/>
    </xf>
    <xf numFmtId="0" fontId="60" fillId="0" borderId="0" xfId="0" applyFont="1" applyFill="1" applyBorder="1" applyProtection="1">
      <protection locked="0"/>
    </xf>
    <xf numFmtId="0" fontId="60" fillId="0" borderId="0" xfId="0" applyFont="1" applyBorder="1" applyProtection="1">
      <protection locked="0"/>
    </xf>
    <xf numFmtId="0" fontId="24" fillId="0" borderId="0" xfId="0" applyFont="1" applyBorder="1" applyProtection="1">
      <protection locked="0"/>
    </xf>
    <xf numFmtId="4" fontId="37" fillId="0" borderId="0" xfId="0" applyNumberFormat="1" applyFont="1" applyFill="1" applyProtection="1">
      <protection locked="0"/>
    </xf>
    <xf numFmtId="4" fontId="5" fillId="22" borderId="0" xfId="70" applyNumberFormat="1" applyFill="1" applyBorder="1" applyProtection="1">
      <alignment horizontal="right" vertical="top" shrinkToFit="1"/>
    </xf>
    <xf numFmtId="4" fontId="62" fillId="0" borderId="0" xfId="0" applyNumberFormat="1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4" fillId="0" borderId="0" xfId="0" applyFont="1" applyFill="1" applyProtection="1">
      <protection locked="0"/>
    </xf>
    <xf numFmtId="0" fontId="35" fillId="18" borderId="1" xfId="66" quotePrefix="1" applyNumberFormat="1" applyFont="1" applyFill="1" applyBorder="1" applyProtection="1">
      <alignment horizontal="left" vertical="top" wrapText="1"/>
    </xf>
    <xf numFmtId="4" fontId="26" fillId="0" borderId="24" xfId="54" applyNumberFormat="1" applyFont="1" applyFill="1" applyBorder="1" applyProtection="1"/>
    <xf numFmtId="4" fontId="65" fillId="18" borderId="39" xfId="41" applyNumberFormat="1" applyFont="1" applyFill="1" applyBorder="1" applyProtection="1">
      <alignment horizontal="right" vertical="top" shrinkToFit="1"/>
    </xf>
    <xf numFmtId="0" fontId="66" fillId="18" borderId="0" xfId="0" applyFont="1" applyFill="1" applyProtection="1">
      <protection locked="0"/>
    </xf>
    <xf numFmtId="0" fontId="67" fillId="0" borderId="0" xfId="0" applyFont="1" applyFill="1" applyProtection="1">
      <protection locked="0"/>
    </xf>
    <xf numFmtId="0" fontId="65" fillId="18" borderId="19" xfId="66" applyNumberFormat="1" applyFont="1" applyFill="1" applyBorder="1" applyProtection="1">
      <alignment horizontal="left" vertical="top" wrapText="1"/>
    </xf>
    <xf numFmtId="0" fontId="68" fillId="18" borderId="1" xfId="66" quotePrefix="1" applyNumberFormat="1" applyFont="1" applyFill="1" applyBorder="1" applyProtection="1">
      <alignment horizontal="left" vertical="top" wrapText="1"/>
    </xf>
    <xf numFmtId="0" fontId="65" fillId="18" borderId="1" xfId="66" applyNumberFormat="1" applyFont="1" applyFill="1" applyBorder="1" applyProtection="1">
      <alignment horizontal="left" vertical="top" wrapText="1"/>
    </xf>
    <xf numFmtId="4" fontId="65" fillId="18" borderId="1" xfId="41" applyNumberFormat="1" applyFont="1" applyFill="1" applyBorder="1" applyProtection="1">
      <alignment horizontal="right" vertical="top" shrinkToFit="1"/>
    </xf>
    <xf numFmtId="0" fontId="69" fillId="0" borderId="19" xfId="66" applyNumberFormat="1" applyFont="1" applyFill="1" applyBorder="1" applyProtection="1">
      <alignment horizontal="left" vertical="top" wrapText="1"/>
    </xf>
    <xf numFmtId="0" fontId="70" fillId="0" borderId="1" xfId="66" quotePrefix="1" applyNumberFormat="1" applyFont="1" applyFill="1" applyBorder="1" applyProtection="1">
      <alignment horizontal="left" vertical="top" wrapText="1"/>
    </xf>
    <xf numFmtId="0" fontId="71" fillId="0" borderId="1" xfId="66" quotePrefix="1" applyNumberFormat="1" applyFont="1" applyFill="1" applyBorder="1" applyProtection="1">
      <alignment horizontal="left" vertical="top" wrapText="1"/>
    </xf>
    <xf numFmtId="4" fontId="30" fillId="0" borderId="39" xfId="41" applyNumberFormat="1" applyFont="1" applyFill="1" applyBorder="1" applyProtection="1">
      <alignment horizontal="right" vertical="top" shrinkToFit="1"/>
    </xf>
    <xf numFmtId="0" fontId="72" fillId="0" borderId="19" xfId="66" applyNumberFormat="1" applyFont="1" applyFill="1" applyBorder="1" applyProtection="1">
      <alignment horizontal="left" vertical="top" wrapText="1"/>
    </xf>
    <xf numFmtId="0" fontId="73" fillId="0" borderId="1" xfId="66" quotePrefix="1" applyNumberFormat="1" applyFont="1" applyFill="1" applyBorder="1" applyProtection="1">
      <alignment horizontal="left" vertical="top" wrapText="1"/>
    </xf>
    <xf numFmtId="0" fontId="74" fillId="0" borderId="1" xfId="66" applyNumberFormat="1" applyFont="1" applyFill="1" applyBorder="1" applyProtection="1">
      <alignment horizontal="left" vertical="top" wrapText="1"/>
    </xf>
    <xf numFmtId="0" fontId="74" fillId="0" borderId="1" xfId="66" quotePrefix="1" applyNumberFormat="1" applyFont="1" applyFill="1" applyBorder="1" applyProtection="1">
      <alignment horizontal="left" vertical="top" wrapText="1"/>
    </xf>
    <xf numFmtId="0" fontId="72" fillId="0" borderId="19" xfId="73" applyNumberFormat="1" applyFont="1" applyFill="1" applyBorder="1" applyAlignment="1" applyProtection="1">
      <alignment vertical="top" wrapText="1"/>
    </xf>
    <xf numFmtId="4" fontId="65" fillId="0" borderId="39" xfId="41" applyNumberFormat="1" applyFont="1" applyFill="1" applyBorder="1" applyProtection="1">
      <alignment horizontal="right" vertical="top" shrinkToFit="1"/>
    </xf>
    <xf numFmtId="0" fontId="75" fillId="18" borderId="19" xfId="66" applyNumberFormat="1" applyFont="1" applyFill="1" applyBorder="1" applyProtection="1">
      <alignment horizontal="left" vertical="top" wrapText="1"/>
    </xf>
    <xf numFmtId="0" fontId="76" fillId="18" borderId="1" xfId="66" quotePrefix="1" applyNumberFormat="1" applyFont="1" applyFill="1" applyBorder="1" applyProtection="1">
      <alignment horizontal="left" vertical="top" wrapText="1"/>
    </xf>
    <xf numFmtId="0" fontId="75" fillId="18" borderId="1" xfId="66" applyNumberFormat="1" applyFont="1" applyFill="1" applyBorder="1" applyProtection="1">
      <alignment horizontal="left" vertical="top" wrapText="1"/>
    </xf>
    <xf numFmtId="4" fontId="75" fillId="18" borderId="1" xfId="41" applyNumberFormat="1" applyFont="1" applyFill="1" applyBorder="1" applyProtection="1">
      <alignment horizontal="right" vertical="top" shrinkToFit="1"/>
    </xf>
    <xf numFmtId="4" fontId="75" fillId="18" borderId="22" xfId="41" applyNumberFormat="1" applyFont="1" applyFill="1" applyBorder="1" applyProtection="1">
      <alignment horizontal="right" vertical="top" shrinkToFit="1"/>
    </xf>
    <xf numFmtId="0" fontId="69" fillId="0" borderId="19" xfId="73" applyNumberFormat="1" applyFont="1" applyFill="1" applyBorder="1" applyAlignment="1" applyProtection="1">
      <alignment vertical="top" wrapText="1"/>
    </xf>
    <xf numFmtId="0" fontId="22" fillId="0" borderId="0" xfId="0" applyFont="1" applyFill="1" applyBorder="1" applyAlignment="1">
      <alignment horizontal="center" vertical="center" wrapText="1"/>
    </xf>
    <xf numFmtId="4" fontId="41" fillId="0" borderId="49" xfId="0" applyNumberFormat="1" applyFont="1" applyBorder="1" applyProtection="1">
      <protection locked="0"/>
    </xf>
    <xf numFmtId="0" fontId="22" fillId="0" borderId="15" xfId="0" applyFont="1" applyFill="1" applyBorder="1" applyAlignment="1">
      <alignment horizontal="right" vertical="center" wrapText="1"/>
    </xf>
    <xf numFmtId="4" fontId="28" fillId="18" borderId="50" xfId="41" applyNumberFormat="1" applyFont="1" applyFill="1" applyBorder="1" applyProtection="1">
      <alignment horizontal="right" vertical="top" shrinkToFit="1"/>
    </xf>
    <xf numFmtId="4" fontId="26" fillId="0" borderId="3" xfId="43" applyNumberFormat="1" applyFont="1" applyFill="1" applyBorder="1" applyProtection="1">
      <alignment horizontal="right" vertical="top" shrinkToFit="1"/>
    </xf>
    <xf numFmtId="4" fontId="33" fillId="18" borderId="3" xfId="41" applyNumberFormat="1" applyFont="1" applyFill="1" applyBorder="1" applyProtection="1">
      <alignment horizontal="right" vertical="top" shrinkToFit="1"/>
    </xf>
    <xf numFmtId="4" fontId="34" fillId="0" borderId="3" xfId="43" applyNumberFormat="1" applyFont="1" applyFill="1" applyBorder="1" applyProtection="1">
      <alignment horizontal="right" vertical="top" shrinkToFit="1"/>
    </xf>
    <xf numFmtId="4" fontId="27" fillId="18" borderId="3" xfId="41" applyNumberFormat="1" applyFont="1" applyFill="1" applyBorder="1" applyProtection="1">
      <alignment horizontal="right" vertical="top" shrinkToFit="1"/>
    </xf>
    <xf numFmtId="4" fontId="65" fillId="18" borderId="3" xfId="41" applyNumberFormat="1" applyFont="1" applyFill="1" applyBorder="1" applyProtection="1">
      <alignment horizontal="right" vertical="top" shrinkToFit="1"/>
    </xf>
    <xf numFmtId="4" fontId="69" fillId="0" borderId="3" xfId="43" applyNumberFormat="1" applyFont="1" applyFill="1" applyBorder="1" applyProtection="1">
      <alignment horizontal="right" vertical="top" shrinkToFit="1"/>
    </xf>
    <xf numFmtId="4" fontId="34" fillId="0" borderId="3" xfId="42" applyNumberFormat="1" applyFont="1" applyFill="1" applyBorder="1" applyProtection="1">
      <alignment horizontal="right" vertical="top" shrinkToFit="1"/>
    </xf>
    <xf numFmtId="4" fontId="28" fillId="18" borderId="3" xfId="42" applyNumberFormat="1" applyFont="1" applyFill="1" applyBorder="1" applyProtection="1">
      <alignment horizontal="right" vertical="top" shrinkToFit="1"/>
    </xf>
    <xf numFmtId="4" fontId="28" fillId="18" borderId="3" xfId="43" applyNumberFormat="1" applyFont="1" applyFill="1" applyBorder="1" applyProtection="1">
      <alignment horizontal="right" vertical="top" shrinkToFit="1"/>
    </xf>
    <xf numFmtId="4" fontId="27" fillId="18" borderId="3" xfId="43" applyNumberFormat="1" applyFont="1" applyFill="1" applyBorder="1" applyProtection="1">
      <alignment horizontal="right" vertical="top" shrinkToFit="1"/>
    </xf>
    <xf numFmtId="4" fontId="36" fillId="18" borderId="3" xfId="41" applyNumberFormat="1" applyFont="1" applyFill="1" applyBorder="1" applyProtection="1">
      <alignment horizontal="right" vertical="top" shrinkToFit="1"/>
    </xf>
    <xf numFmtId="4" fontId="38" fillId="0" borderId="3" xfId="42" applyNumberFormat="1" applyFont="1" applyFill="1" applyBorder="1" applyProtection="1">
      <alignment horizontal="right" vertical="top" shrinkToFit="1"/>
    </xf>
    <xf numFmtId="4" fontId="26" fillId="0" borderId="3" xfId="42" applyNumberFormat="1" applyFont="1" applyFill="1" applyBorder="1" applyProtection="1">
      <alignment horizontal="right" vertical="top" shrinkToFit="1"/>
    </xf>
    <xf numFmtId="4" fontId="69" fillId="0" borderId="3" xfId="42" applyNumberFormat="1" applyFont="1" applyFill="1" applyBorder="1" applyProtection="1">
      <alignment horizontal="right" vertical="top" shrinkToFit="1"/>
    </xf>
    <xf numFmtId="4" fontId="30" fillId="0" borderId="3" xfId="43" applyNumberFormat="1" applyFont="1" applyFill="1" applyBorder="1" applyProtection="1">
      <alignment horizontal="right" vertical="top" shrinkToFit="1"/>
    </xf>
    <xf numFmtId="4" fontId="75" fillId="18" borderId="3" xfId="41" applyNumberFormat="1" applyFont="1" applyFill="1" applyBorder="1" applyProtection="1">
      <alignment horizontal="right" vertical="top" shrinkToFit="1"/>
    </xf>
    <xf numFmtId="4" fontId="72" fillId="0" borderId="3" xfId="42" applyNumberFormat="1" applyFont="1" applyFill="1" applyBorder="1" applyProtection="1">
      <alignment horizontal="right" vertical="top" shrinkToFit="1"/>
    </xf>
    <xf numFmtId="4" fontId="33" fillId="18" borderId="3" xfId="43" applyNumberFormat="1" applyFont="1" applyFill="1" applyBorder="1" applyProtection="1">
      <alignment horizontal="right" vertical="top" shrinkToFit="1"/>
    </xf>
    <xf numFmtId="4" fontId="38" fillId="0" borderId="3" xfId="43" applyNumberFormat="1" applyFont="1" applyFill="1" applyBorder="1" applyProtection="1">
      <alignment horizontal="right" vertical="top" shrinkToFit="1"/>
    </xf>
    <xf numFmtId="4" fontId="43" fillId="0" borderId="3" xfId="68" applyNumberFormat="1" applyFont="1" applyFill="1" applyBorder="1" applyProtection="1">
      <alignment horizontal="right" vertical="top" shrinkToFit="1"/>
    </xf>
    <xf numFmtId="4" fontId="52" fillId="0" borderId="3" xfId="68" applyNumberFormat="1" applyFont="1" applyFill="1" applyBorder="1" applyProtection="1">
      <alignment horizontal="right" vertical="top" shrinkToFit="1"/>
    </xf>
    <xf numFmtId="4" fontId="30" fillId="0" borderId="3" xfId="41" applyNumberFormat="1" applyFont="1" applyFill="1" applyBorder="1" applyProtection="1">
      <alignment horizontal="right" vertical="top" shrinkToFit="1"/>
    </xf>
    <xf numFmtId="4" fontId="26" fillId="0" borderId="3" xfId="41" applyNumberFormat="1" applyFont="1" applyFill="1" applyBorder="1" applyProtection="1">
      <alignment horizontal="right" vertical="top" shrinkToFit="1"/>
    </xf>
    <xf numFmtId="4" fontId="27" fillId="0" borderId="3" xfId="39" applyNumberFormat="1" applyFont="1" applyFill="1" applyBorder="1" applyProtection="1">
      <alignment horizontal="right" vertical="top" shrinkToFit="1"/>
    </xf>
    <xf numFmtId="4" fontId="26" fillId="0" borderId="51" xfId="43" applyNumberFormat="1" applyFont="1" applyFill="1" applyBorder="1" applyProtection="1">
      <alignment horizontal="right" vertical="top" shrinkToFit="1"/>
    </xf>
    <xf numFmtId="4" fontId="33" fillId="18" borderId="51" xfId="41" applyNumberFormat="1" applyFont="1" applyFill="1" applyBorder="1" applyProtection="1">
      <alignment horizontal="right" vertical="top" shrinkToFit="1"/>
    </xf>
    <xf numFmtId="4" fontId="34" fillId="0" borderId="51" xfId="43" applyNumberFormat="1" applyFont="1" applyFill="1" applyBorder="1" applyProtection="1">
      <alignment horizontal="right" vertical="top" shrinkToFit="1"/>
    </xf>
    <xf numFmtId="4" fontId="27" fillId="18" borderId="51" xfId="41" applyNumberFormat="1" applyFont="1" applyFill="1" applyBorder="1" applyProtection="1">
      <alignment horizontal="right" vertical="top" shrinkToFit="1"/>
    </xf>
    <xf numFmtId="4" fontId="69" fillId="0" borderId="51" xfId="43" applyNumberFormat="1" applyFont="1" applyFill="1" applyBorder="1" applyProtection="1">
      <alignment horizontal="right" vertical="top" shrinkToFit="1"/>
    </xf>
    <xf numFmtId="4" fontId="27" fillId="18" borderId="52" xfId="41" applyNumberFormat="1" applyFont="1" applyFill="1" applyBorder="1" applyProtection="1">
      <alignment horizontal="right" vertical="top" shrinkToFit="1"/>
    </xf>
    <xf numFmtId="4" fontId="28" fillId="18" borderId="52" xfId="42" applyNumberFormat="1" applyFont="1" applyFill="1" applyBorder="1" applyProtection="1">
      <alignment horizontal="right" vertical="top" shrinkToFit="1"/>
    </xf>
    <xf numFmtId="4" fontId="28" fillId="18" borderId="51" xfId="43" applyNumberFormat="1" applyFont="1" applyFill="1" applyBorder="1" applyProtection="1">
      <alignment horizontal="right" vertical="top" shrinkToFit="1"/>
    </xf>
    <xf numFmtId="4" fontId="27" fillId="18" borderId="52" xfId="43" applyNumberFormat="1" applyFont="1" applyFill="1" applyBorder="1" applyProtection="1">
      <alignment horizontal="right" vertical="top" shrinkToFit="1"/>
    </xf>
    <xf numFmtId="4" fontId="36" fillId="18" borderId="51" xfId="41" applyNumberFormat="1" applyFont="1" applyFill="1" applyBorder="1" applyProtection="1">
      <alignment horizontal="right" vertical="top" shrinkToFit="1"/>
    </xf>
    <xf numFmtId="4" fontId="38" fillId="0" borderId="51" xfId="43" applyNumberFormat="1" applyFont="1" applyFill="1" applyBorder="1" applyProtection="1">
      <alignment horizontal="right" vertical="top" shrinkToFit="1"/>
    </xf>
    <xf numFmtId="4" fontId="65" fillId="18" borderId="52" xfId="41" applyNumberFormat="1" applyFont="1" applyFill="1" applyBorder="1" applyProtection="1">
      <alignment horizontal="right" vertical="top" shrinkToFit="1"/>
    </xf>
    <xf numFmtId="4" fontId="69" fillId="0" borderId="52" xfId="43" applyNumberFormat="1" applyFont="1" applyFill="1" applyBorder="1" applyProtection="1">
      <alignment horizontal="right" vertical="top" shrinkToFit="1"/>
    </xf>
    <xf numFmtId="4" fontId="30" fillId="0" borderId="51" xfId="43" applyNumberFormat="1" applyFont="1" applyFill="1" applyBorder="1" applyProtection="1">
      <alignment horizontal="right" vertical="top" shrinkToFit="1"/>
    </xf>
    <xf numFmtId="4" fontId="26" fillId="0" borderId="51" xfId="68" applyNumberFormat="1" applyFont="1" applyFill="1" applyBorder="1" applyProtection="1">
      <alignment horizontal="right" vertical="top" shrinkToFit="1"/>
    </xf>
    <xf numFmtId="4" fontId="75" fillId="18" borderId="52" xfId="41" applyNumberFormat="1" applyFont="1" applyFill="1" applyBorder="1" applyProtection="1">
      <alignment horizontal="right" vertical="top" shrinkToFit="1"/>
    </xf>
    <xf numFmtId="4" fontId="72" fillId="0" borderId="51" xfId="43" applyNumberFormat="1" applyFont="1" applyFill="1" applyBorder="1" applyProtection="1">
      <alignment horizontal="right" vertical="top" shrinkToFit="1"/>
    </xf>
    <xf numFmtId="4" fontId="33" fillId="18" borderId="51" xfId="43" applyNumberFormat="1" applyFont="1" applyFill="1" applyBorder="1" applyProtection="1">
      <alignment horizontal="right" vertical="top" shrinkToFit="1"/>
    </xf>
    <xf numFmtId="4" fontId="38" fillId="0" borderId="52" xfId="43" applyNumberFormat="1" applyFont="1" applyFill="1" applyBorder="1" applyProtection="1">
      <alignment horizontal="right" vertical="top" shrinkToFit="1"/>
    </xf>
    <xf numFmtId="4" fontId="38" fillId="22" borderId="51" xfId="43" applyNumberFormat="1" applyFont="1" applyFill="1" applyBorder="1" applyProtection="1">
      <alignment horizontal="right" vertical="top" shrinkToFit="1"/>
    </xf>
    <xf numFmtId="4" fontId="33" fillId="18" borderId="52" xfId="43" applyNumberFormat="1" applyFont="1" applyFill="1" applyBorder="1" applyProtection="1">
      <alignment horizontal="right" vertical="top" shrinkToFit="1"/>
    </xf>
    <xf numFmtId="4" fontId="28" fillId="18" borderId="52" xfId="43" applyNumberFormat="1" applyFont="1" applyFill="1" applyBorder="1" applyProtection="1">
      <alignment horizontal="right" vertical="top" shrinkToFit="1"/>
    </xf>
    <xf numFmtId="4" fontId="43" fillId="0" borderId="51" xfId="68" applyNumberFormat="1" applyFont="1" applyFill="1" applyBorder="1" applyProtection="1">
      <alignment horizontal="right" vertical="top" shrinkToFit="1"/>
    </xf>
    <xf numFmtId="4" fontId="5" fillId="0" borderId="52" xfId="69" applyNumberFormat="1" applyFill="1" applyBorder="1" applyProtection="1">
      <alignment horizontal="right" vertical="top" shrinkToFit="1"/>
    </xf>
    <xf numFmtId="4" fontId="30" fillId="0" borderId="51" xfId="41" applyNumberFormat="1" applyFont="1" applyFill="1" applyBorder="1" applyProtection="1">
      <alignment horizontal="right" vertical="top" shrinkToFit="1"/>
    </xf>
    <xf numFmtId="4" fontId="27" fillId="0" borderId="51" xfId="39" applyNumberFormat="1" applyFont="1" applyFill="1" applyBorder="1" applyProtection="1">
      <alignment horizontal="right" vertical="top" shrinkToFit="1"/>
    </xf>
    <xf numFmtId="4" fontId="26" fillId="0" borderId="25" xfId="54" applyNumberFormat="1" applyFont="1" applyBorder="1" applyProtection="1"/>
    <xf numFmtId="4" fontId="28" fillId="18" borderId="14" xfId="41" applyNumberFormat="1" applyFont="1" applyFill="1" applyBorder="1" applyProtection="1">
      <alignment horizontal="right" vertical="top" shrinkToFit="1"/>
    </xf>
    <xf numFmtId="4" fontId="26" fillId="0" borderId="14" xfId="43" applyNumberFormat="1" applyFont="1" applyFill="1" applyBorder="1" applyProtection="1">
      <alignment horizontal="right" vertical="top" shrinkToFit="1"/>
    </xf>
    <xf numFmtId="4" fontId="33" fillId="18" borderId="14" xfId="41" applyNumberFormat="1" applyFont="1" applyFill="1" applyBorder="1" applyProtection="1">
      <alignment horizontal="right" vertical="top" shrinkToFit="1"/>
    </xf>
    <xf numFmtId="4" fontId="34" fillId="0" borderId="14" xfId="43" applyNumberFormat="1" applyFont="1" applyFill="1" applyBorder="1" applyProtection="1">
      <alignment horizontal="right" vertical="top" shrinkToFit="1"/>
    </xf>
    <xf numFmtId="4" fontId="27" fillId="18" borderId="14" xfId="41" applyNumberFormat="1" applyFont="1" applyFill="1" applyBorder="1" applyProtection="1">
      <alignment horizontal="right" vertical="top" shrinkToFit="1"/>
    </xf>
    <xf numFmtId="4" fontId="65" fillId="18" borderId="14" xfId="41" applyNumberFormat="1" applyFont="1" applyFill="1" applyBorder="1" applyProtection="1">
      <alignment horizontal="right" vertical="top" shrinkToFit="1"/>
    </xf>
    <xf numFmtId="4" fontId="69" fillId="0" borderId="14" xfId="43" applyNumberFormat="1" applyFont="1" applyFill="1" applyBorder="1" applyProtection="1">
      <alignment horizontal="right" vertical="top" shrinkToFit="1"/>
    </xf>
    <xf numFmtId="4" fontId="28" fillId="18" borderId="14" xfId="42" applyNumberFormat="1" applyFont="1" applyFill="1" applyBorder="1" applyProtection="1">
      <alignment horizontal="right" vertical="top" shrinkToFit="1"/>
    </xf>
    <xf numFmtId="4" fontId="28" fillId="18" borderId="14" xfId="43" applyNumberFormat="1" applyFont="1" applyFill="1" applyBorder="1" applyProtection="1">
      <alignment horizontal="right" vertical="top" shrinkToFit="1"/>
    </xf>
    <xf numFmtId="4" fontId="27" fillId="18" borderId="14" xfId="43" applyNumberFormat="1" applyFont="1" applyFill="1" applyBorder="1" applyProtection="1">
      <alignment horizontal="right" vertical="top" shrinkToFit="1"/>
    </xf>
    <xf numFmtId="4" fontId="36" fillId="18" borderId="14" xfId="41" applyNumberFormat="1" applyFont="1" applyFill="1" applyBorder="1" applyProtection="1">
      <alignment horizontal="right" vertical="top" shrinkToFit="1"/>
    </xf>
    <xf numFmtId="4" fontId="38" fillId="0" borderId="14" xfId="43" applyNumberFormat="1" applyFont="1" applyFill="1" applyBorder="1" applyProtection="1">
      <alignment horizontal="right" vertical="top" shrinkToFit="1"/>
    </xf>
    <xf numFmtId="4" fontId="30" fillId="0" borderId="14" xfId="43" applyNumberFormat="1" applyFont="1" applyFill="1" applyBorder="1" applyProtection="1">
      <alignment horizontal="right" vertical="top" shrinkToFit="1"/>
    </xf>
    <xf numFmtId="4" fontId="5" fillId="0" borderId="14" xfId="69" applyNumberFormat="1" applyFill="1" applyBorder="1" applyProtection="1">
      <alignment horizontal="right" vertical="top" shrinkToFit="1"/>
    </xf>
    <xf numFmtId="4" fontId="75" fillId="18" borderId="14" xfId="41" applyNumberFormat="1" applyFont="1" applyFill="1" applyBorder="1" applyProtection="1">
      <alignment horizontal="right" vertical="top" shrinkToFit="1"/>
    </xf>
    <xf numFmtId="4" fontId="72" fillId="0" borderId="14" xfId="43" applyNumberFormat="1" applyFont="1" applyFill="1" applyBorder="1" applyProtection="1">
      <alignment horizontal="right" vertical="top" shrinkToFit="1"/>
    </xf>
    <xf numFmtId="4" fontId="33" fillId="18" borderId="14" xfId="43" applyNumberFormat="1" applyFont="1" applyFill="1" applyBorder="1" applyProtection="1">
      <alignment horizontal="right" vertical="top" shrinkToFit="1"/>
    </xf>
    <xf numFmtId="4" fontId="43" fillId="0" borderId="14" xfId="68" applyNumberFormat="1" applyFont="1" applyFill="1" applyBorder="1" applyProtection="1">
      <alignment horizontal="right" vertical="top" shrinkToFit="1"/>
    </xf>
    <xf numFmtId="4" fontId="52" fillId="0" borderId="14" xfId="68" applyNumberFormat="1" applyFont="1" applyFill="1" applyBorder="1" applyProtection="1">
      <alignment horizontal="right" vertical="top" shrinkToFit="1"/>
    </xf>
    <xf numFmtId="4" fontId="30" fillId="0" borderId="14" xfId="41" applyNumberFormat="1" applyFont="1" applyFill="1" applyBorder="1" applyProtection="1">
      <alignment horizontal="right" vertical="top" shrinkToFit="1"/>
    </xf>
    <xf numFmtId="4" fontId="26" fillId="0" borderId="14" xfId="41" applyNumberFormat="1" applyFont="1" applyFill="1" applyBorder="1" applyProtection="1">
      <alignment horizontal="right" vertical="top" shrinkToFit="1"/>
    </xf>
    <xf numFmtId="4" fontId="27" fillId="0" borderId="14" xfId="39" applyNumberFormat="1" applyFont="1" applyFill="1" applyBorder="1" applyProtection="1">
      <alignment horizontal="right" vertical="top" shrinkToFit="1"/>
    </xf>
    <xf numFmtId="0" fontId="77" fillId="0" borderId="1" xfId="65" applyNumberFormat="1" applyFont="1" applyProtection="1">
      <alignment horizontal="left" vertical="top" wrapText="1"/>
    </xf>
    <xf numFmtId="4" fontId="75" fillId="18" borderId="51" xfId="41" applyNumberFormat="1" applyFont="1" applyFill="1" applyBorder="1" applyProtection="1">
      <alignment horizontal="right" vertical="top" shrinkToFit="1"/>
    </xf>
    <xf numFmtId="4" fontId="72" fillId="0" borderId="3" xfId="43" applyNumberFormat="1" applyFont="1" applyFill="1" applyBorder="1" applyProtection="1">
      <alignment horizontal="right" vertical="top" shrinkToFit="1"/>
    </xf>
    <xf numFmtId="0" fontId="72" fillId="0" borderId="1" xfId="66" applyNumberFormat="1" applyFont="1" applyFill="1" applyBorder="1" applyProtection="1">
      <alignment horizontal="left" vertical="top" wrapText="1"/>
    </xf>
    <xf numFmtId="0" fontId="72" fillId="0" borderId="1" xfId="66" quotePrefix="1" applyNumberFormat="1" applyFont="1" applyFill="1" applyBorder="1" applyProtection="1">
      <alignment horizontal="left" vertical="top" wrapText="1"/>
    </xf>
    <xf numFmtId="0" fontId="66" fillId="0" borderId="0" xfId="0" applyFont="1" applyFill="1" applyProtection="1">
      <protection locked="0"/>
    </xf>
    <xf numFmtId="4" fontId="67" fillId="0" borderId="0" xfId="0" applyNumberFormat="1" applyFont="1" applyFill="1" applyProtection="1">
      <protection locked="0"/>
    </xf>
    <xf numFmtId="0" fontId="72" fillId="0" borderId="19" xfId="66" quotePrefix="1" applyNumberFormat="1" applyFont="1" applyFill="1" applyBorder="1" applyAlignment="1" applyProtection="1">
      <alignment horizontal="left" vertical="top" wrapText="1"/>
    </xf>
    <xf numFmtId="0" fontId="75" fillId="18" borderId="19" xfId="72" applyNumberFormat="1" applyFont="1" applyFill="1" applyBorder="1" applyAlignment="1" applyProtection="1">
      <alignment vertical="top" wrapText="1"/>
    </xf>
    <xf numFmtId="49" fontId="76" fillId="18" borderId="1" xfId="66" applyNumberFormat="1" applyFont="1" applyFill="1" applyBorder="1" applyProtection="1">
      <alignment horizontal="left" vertical="top" wrapText="1"/>
    </xf>
    <xf numFmtId="0" fontId="75" fillId="18" borderId="1" xfId="66" quotePrefix="1" applyNumberFormat="1" applyFont="1" applyFill="1" applyBorder="1" applyProtection="1">
      <alignment horizontal="left" vertical="top" wrapText="1"/>
    </xf>
    <xf numFmtId="4" fontId="75" fillId="18" borderId="3" xfId="43" applyNumberFormat="1" applyFont="1" applyFill="1" applyBorder="1" applyProtection="1">
      <alignment horizontal="right" vertical="top" shrinkToFit="1"/>
    </xf>
    <xf numFmtId="4" fontId="75" fillId="18" borderId="14" xfId="43" applyNumberFormat="1" applyFont="1" applyFill="1" applyBorder="1" applyProtection="1">
      <alignment horizontal="right" vertical="top" shrinkToFit="1"/>
    </xf>
    <xf numFmtId="4" fontId="75" fillId="18" borderId="52" xfId="43" applyNumberFormat="1" applyFont="1" applyFill="1" applyBorder="1" applyProtection="1">
      <alignment horizontal="right" vertical="top" shrinkToFit="1"/>
    </xf>
    <xf numFmtId="4" fontId="75" fillId="18" borderId="1" xfId="43" applyNumberFormat="1" applyFont="1" applyFill="1" applyBorder="1" applyProtection="1">
      <alignment horizontal="right" vertical="top" shrinkToFit="1"/>
    </xf>
    <xf numFmtId="0" fontId="69" fillId="0" borderId="19" xfId="66" quotePrefix="1" applyNumberFormat="1" applyFont="1" applyFill="1" applyBorder="1" applyAlignment="1" applyProtection="1">
      <alignment horizontal="left" vertical="top" wrapText="1"/>
    </xf>
    <xf numFmtId="49" fontId="73" fillId="0" borderId="1" xfId="66" applyNumberFormat="1" applyFont="1" applyFill="1" applyBorder="1" applyProtection="1">
      <alignment horizontal="left" vertical="top" wrapText="1"/>
    </xf>
    <xf numFmtId="4" fontId="65" fillId="0" borderId="45" xfId="41" applyNumberFormat="1" applyFont="1" applyFill="1" applyBorder="1" applyProtection="1">
      <alignment horizontal="right" vertical="top" shrinkToFit="1"/>
    </xf>
    <xf numFmtId="4" fontId="78" fillId="0" borderId="0" xfId="0" applyNumberFormat="1" applyFont="1" applyFill="1" applyBorder="1" applyAlignment="1">
      <alignment horizontal="right" shrinkToFit="1"/>
    </xf>
    <xf numFmtId="0" fontId="58" fillId="0" borderId="1" xfId="66" quotePrefix="1" applyNumberFormat="1" applyFont="1" applyFill="1" applyBorder="1" applyProtection="1">
      <alignment horizontal="left" vertical="top" wrapText="1"/>
    </xf>
    <xf numFmtId="4" fontId="28" fillId="18" borderId="3" xfId="41" applyNumberFormat="1" applyFont="1" applyFill="1" applyBorder="1" applyProtection="1">
      <alignment horizontal="right" vertical="top" shrinkToFit="1"/>
    </xf>
    <xf numFmtId="4" fontId="28" fillId="18" borderId="51" xfId="41" applyNumberFormat="1" applyFont="1" applyFill="1" applyBorder="1" applyProtection="1">
      <alignment horizontal="right" vertical="top" shrinkToFit="1"/>
    </xf>
    <xf numFmtId="4" fontId="28" fillId="18" borderId="22" xfId="41" applyNumberFormat="1" applyFont="1" applyFill="1" applyBorder="1" applyProtection="1">
      <alignment horizontal="right" vertical="top" shrinkToFit="1"/>
    </xf>
    <xf numFmtId="0" fontId="66" fillId="0" borderId="0" xfId="0" applyFont="1" applyFill="1" applyBorder="1" applyProtection="1">
      <protection locked="0"/>
    </xf>
    <xf numFmtId="4" fontId="79" fillId="0" borderId="0" xfId="0" applyNumberFormat="1" applyFont="1" applyFill="1" applyBorder="1" applyAlignment="1">
      <alignment horizontal="right" vertical="center" shrinkToFit="1"/>
    </xf>
    <xf numFmtId="4" fontId="65" fillId="18" borderId="46" xfId="41" applyNumberFormat="1" applyFont="1" applyFill="1" applyBorder="1" applyProtection="1">
      <alignment horizontal="right" vertical="top" shrinkToFit="1"/>
    </xf>
    <xf numFmtId="4" fontId="65" fillId="0" borderId="46" xfId="41" applyNumberFormat="1" applyFont="1" applyFill="1" applyBorder="1" applyProtection="1">
      <alignment horizontal="right" vertical="top" shrinkToFit="1"/>
    </xf>
    <xf numFmtId="4" fontId="80" fillId="0" borderId="0" xfId="0" applyNumberFormat="1" applyFont="1" applyFill="1" applyBorder="1" applyAlignment="1">
      <alignment horizontal="right" vertical="top"/>
    </xf>
    <xf numFmtId="4" fontId="80" fillId="0" borderId="15" xfId="0" applyNumberFormat="1" applyFont="1" applyFill="1" applyBorder="1" applyAlignment="1">
      <alignment horizontal="right" vertical="top"/>
    </xf>
    <xf numFmtId="4" fontId="67" fillId="0" borderId="0" xfId="0" applyNumberFormat="1" applyFont="1" applyFill="1" applyBorder="1" applyProtection="1">
      <protection locked="0"/>
    </xf>
    <xf numFmtId="4" fontId="81" fillId="0" borderId="52" xfId="69" applyNumberFormat="1" applyFont="1" applyFill="1" applyBorder="1" applyProtection="1">
      <alignment horizontal="right" vertical="top" shrinkToFit="1"/>
    </xf>
    <xf numFmtId="4" fontId="65" fillId="0" borderId="51" xfId="41" applyNumberFormat="1" applyFont="1" applyFill="1" applyBorder="1" applyProtection="1">
      <alignment horizontal="right" vertical="top" shrinkToFit="1"/>
    </xf>
    <xf numFmtId="4" fontId="80" fillId="0" borderId="48" xfId="0" applyNumberFormat="1" applyFont="1" applyFill="1" applyBorder="1" applyAlignment="1">
      <alignment horizontal="right" vertical="top"/>
    </xf>
    <xf numFmtId="4" fontId="72" fillId="0" borderId="0" xfId="43" applyNumberFormat="1" applyFont="1" applyFill="1" applyBorder="1" applyProtection="1">
      <alignment horizontal="right" vertical="top" shrinkToFit="1"/>
    </xf>
    <xf numFmtId="2" fontId="66" fillId="0" borderId="0" xfId="0" applyNumberFormat="1" applyFont="1" applyFill="1" applyProtection="1">
      <protection locked="0"/>
    </xf>
    <xf numFmtId="4" fontId="80" fillId="0" borderId="31" xfId="93" applyNumberFormat="1" applyFont="1" applyFill="1" applyBorder="1" applyAlignment="1">
      <alignment horizontal="center"/>
    </xf>
    <xf numFmtId="4" fontId="66" fillId="0" borderId="0" xfId="0" applyNumberFormat="1" applyFont="1" applyFill="1" applyProtection="1">
      <protection locked="0"/>
    </xf>
    <xf numFmtId="0" fontId="73" fillId="0" borderId="1" xfId="72" quotePrefix="1" applyNumberFormat="1" applyFont="1" applyFill="1" applyBorder="1" applyAlignment="1" applyProtection="1">
      <alignment horizontal="left" vertical="top" shrinkToFit="1"/>
    </xf>
    <xf numFmtId="4" fontId="81" fillId="22" borderId="0" xfId="70" applyNumberFormat="1" applyFont="1" applyFill="1" applyBorder="1" applyProtection="1">
      <alignment horizontal="right" vertical="top" shrinkToFit="1"/>
    </xf>
    <xf numFmtId="4" fontId="66" fillId="18" borderId="0" xfId="0" applyNumberFormat="1" applyFont="1" applyFill="1" applyProtection="1">
      <protection locked="0"/>
    </xf>
    <xf numFmtId="0" fontId="67" fillId="18" borderId="0" xfId="0" applyFont="1" applyFill="1" applyProtection="1">
      <protection locked="0"/>
    </xf>
    <xf numFmtId="4" fontId="69" fillId="23" borderId="52" xfId="43" applyNumberFormat="1" applyFont="1" applyFill="1" applyBorder="1" applyProtection="1">
      <alignment horizontal="right" vertical="top" shrinkToFi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26" fillId="24" borderId="3" xfId="43" applyNumberFormat="1" applyFont="1" applyFill="1" applyBorder="1" applyProtection="1">
      <alignment horizontal="right" vertical="top" shrinkToFit="1"/>
    </xf>
    <xf numFmtId="4" fontId="26" fillId="24" borderId="14" xfId="43" applyNumberFormat="1" applyFont="1" applyFill="1" applyBorder="1" applyProtection="1">
      <alignment horizontal="right" vertical="top" shrinkToFit="1"/>
    </xf>
    <xf numFmtId="4" fontId="38" fillId="24" borderId="3" xfId="42" applyNumberFormat="1" applyFont="1" applyFill="1" applyBorder="1" applyProtection="1">
      <alignment horizontal="right" vertical="top" shrinkToFit="1"/>
    </xf>
    <xf numFmtId="4" fontId="38" fillId="24" borderId="14" xfId="43" applyNumberFormat="1" applyFont="1" applyFill="1" applyBorder="1" applyProtection="1">
      <alignment horizontal="right" vertical="top" shrinkToFit="1"/>
    </xf>
    <xf numFmtId="4" fontId="72" fillId="24" borderId="3" xfId="43" applyNumberFormat="1" applyFont="1" applyFill="1" applyBorder="1" applyProtection="1">
      <alignment horizontal="right" vertical="top" shrinkToFit="1"/>
    </xf>
    <xf numFmtId="4" fontId="72" fillId="24" borderId="14" xfId="43" applyNumberFormat="1" applyFont="1" applyFill="1" applyBorder="1" applyProtection="1">
      <alignment horizontal="right" vertical="top" shrinkToFit="1"/>
    </xf>
    <xf numFmtId="4" fontId="82" fillId="0" borderId="14" xfId="69" applyNumberFormat="1" applyFont="1" applyFill="1" applyBorder="1" applyProtection="1">
      <alignment horizontal="right" vertical="top" shrinkToFit="1"/>
    </xf>
    <xf numFmtId="4" fontId="83" fillId="0" borderId="14" xfId="43" applyNumberFormat="1" applyFont="1" applyFill="1" applyBorder="1" applyProtection="1">
      <alignment horizontal="right" vertical="top" shrinkToFit="1"/>
    </xf>
    <xf numFmtId="4" fontId="26" fillId="25" borderId="14" xfId="43" applyNumberFormat="1" applyFont="1" applyFill="1" applyBorder="1" applyProtection="1">
      <alignment horizontal="right" vertical="top" shrinkToFit="1"/>
    </xf>
    <xf numFmtId="4" fontId="26" fillId="26" borderId="51" xfId="43" applyNumberFormat="1" applyFont="1" applyFill="1" applyBorder="1" applyProtection="1">
      <alignment horizontal="right" vertical="top" shrinkToFit="1"/>
    </xf>
    <xf numFmtId="4" fontId="83" fillId="26" borderId="51" xfId="43" applyNumberFormat="1" applyFont="1" applyFill="1" applyBorder="1" applyProtection="1">
      <alignment horizontal="right" vertical="top" shrinkToFit="1"/>
    </xf>
    <xf numFmtId="4" fontId="72" fillId="26" borderId="52" xfId="43" applyNumberFormat="1" applyFont="1" applyFill="1" applyBorder="1" applyProtection="1">
      <alignment horizontal="right" vertical="top" shrinkToFit="1"/>
    </xf>
    <xf numFmtId="4" fontId="69" fillId="27" borderId="51" xfId="43" applyNumberFormat="1" applyFont="1" applyFill="1" applyBorder="1" applyProtection="1">
      <alignment horizontal="right" vertical="top" shrinkToFit="1"/>
    </xf>
    <xf numFmtId="4" fontId="26" fillId="27" borderId="51" xfId="43" applyNumberFormat="1" applyFont="1" applyFill="1" applyBorder="1" applyProtection="1">
      <alignment horizontal="right" vertical="top" shrinkToFit="1"/>
    </xf>
    <xf numFmtId="4" fontId="72" fillId="27" borderId="51" xfId="43" applyNumberFormat="1" applyFont="1" applyFill="1" applyBorder="1" applyProtection="1">
      <alignment horizontal="right" vertical="top" shrinkToFit="1"/>
    </xf>
    <xf numFmtId="4" fontId="84" fillId="27" borderId="52" xfId="43" applyNumberFormat="1" applyFont="1" applyFill="1" applyBorder="1" applyProtection="1">
      <alignment horizontal="right" vertical="top" shrinkToFit="1"/>
    </xf>
    <xf numFmtId="4" fontId="85" fillId="27" borderId="52" xfId="69" applyNumberFormat="1" applyFont="1" applyFill="1" applyBorder="1" applyProtection="1">
      <alignment horizontal="right" vertical="top" shrinkToFit="1"/>
    </xf>
    <xf numFmtId="4" fontId="82" fillId="27" borderId="14" xfId="69" applyNumberFormat="1" applyFont="1" applyFill="1" applyBorder="1" applyProtection="1">
      <alignment horizontal="right" vertical="top" shrinkToFit="1"/>
    </xf>
    <xf numFmtId="4" fontId="82" fillId="27" borderId="52" xfId="69" applyNumberFormat="1" applyFont="1" applyFill="1" applyBorder="1" applyProtection="1">
      <alignment horizontal="right" vertical="top" shrinkToFit="1"/>
    </xf>
    <xf numFmtId="4" fontId="26" fillId="27" borderId="51" xfId="41" applyNumberFormat="1" applyFont="1" applyFill="1" applyBorder="1" applyProtection="1">
      <alignment horizontal="right" vertical="top" shrinkToFit="1"/>
    </xf>
    <xf numFmtId="0" fontId="26" fillId="27" borderId="19" xfId="73" applyNumberFormat="1" applyFont="1" applyFill="1" applyBorder="1" applyAlignment="1" applyProtection="1">
      <alignment vertical="top" wrapText="1"/>
    </xf>
    <xf numFmtId="0" fontId="43" fillId="27" borderId="1" xfId="66" quotePrefix="1" applyNumberFormat="1" applyFont="1" applyFill="1" applyBorder="1" applyProtection="1">
      <alignment horizontal="left" vertical="top" wrapText="1"/>
    </xf>
    <xf numFmtId="0" fontId="32" fillId="27" borderId="1" xfId="66" quotePrefix="1" applyNumberFormat="1" applyFont="1" applyFill="1" applyBorder="1" applyProtection="1">
      <alignment horizontal="left" vertical="top" wrapText="1"/>
    </xf>
    <xf numFmtId="4" fontId="26" fillId="27" borderId="3" xfId="43" applyNumberFormat="1" applyFont="1" applyFill="1" applyBorder="1" applyProtection="1">
      <alignment horizontal="right" vertical="top" shrinkToFit="1"/>
    </xf>
    <xf numFmtId="4" fontId="26" fillId="27" borderId="14" xfId="43" applyNumberFormat="1" applyFont="1" applyFill="1" applyBorder="1" applyProtection="1">
      <alignment horizontal="right" vertical="top" shrinkToFit="1"/>
    </xf>
    <xf numFmtId="0" fontId="26" fillId="27" borderId="19" xfId="66" applyNumberFormat="1" applyFont="1" applyFill="1" applyBorder="1" applyProtection="1">
      <alignment horizontal="left" vertical="top" wrapText="1"/>
    </xf>
    <xf numFmtId="4" fontId="44" fillId="0" borderId="0" xfId="0" applyNumberFormat="1" applyFont="1" applyBorder="1" applyAlignment="1">
      <alignment horizontal="right" vertical="center" shrinkToFit="1"/>
    </xf>
    <xf numFmtId="4" fontId="26" fillId="24" borderId="51" xfId="43" applyNumberFormat="1" applyFont="1" applyFill="1" applyBorder="1" applyProtection="1">
      <alignment horizontal="right" vertical="top" shrinkToFit="1"/>
    </xf>
    <xf numFmtId="4" fontId="5" fillId="24" borderId="1" xfId="68" applyNumberFormat="1" applyFill="1" applyProtection="1">
      <alignment horizontal="right" vertical="top" shrinkToFit="1"/>
    </xf>
    <xf numFmtId="0" fontId="26" fillId="24" borderId="19" xfId="73" applyNumberFormat="1" applyFont="1" applyFill="1" applyBorder="1" applyAlignment="1" applyProtection="1">
      <alignment vertical="top" wrapText="1"/>
    </xf>
    <xf numFmtId="0" fontId="43" fillId="24" borderId="1" xfId="66" quotePrefix="1" applyNumberFormat="1" applyFont="1" applyFill="1" applyBorder="1" applyProtection="1">
      <alignment horizontal="left" vertical="top" wrapText="1"/>
    </xf>
    <xf numFmtId="0" fontId="32" fillId="24" borderId="1" xfId="66" quotePrefix="1" applyNumberFormat="1" applyFont="1" applyFill="1" applyBorder="1" applyProtection="1">
      <alignment horizontal="left" vertical="top" wrapText="1"/>
    </xf>
    <xf numFmtId="0" fontId="26" fillId="24" borderId="19" xfId="66" applyNumberFormat="1" applyFont="1" applyFill="1" applyBorder="1" applyProtection="1">
      <alignment horizontal="left" vertical="top" wrapText="1"/>
    </xf>
    <xf numFmtId="4" fontId="72" fillId="24" borderId="52" xfId="43" applyNumberFormat="1" applyFont="1" applyFill="1" applyBorder="1" applyProtection="1">
      <alignment horizontal="right" vertical="top" shrinkToFit="1"/>
    </xf>
    <xf numFmtId="4" fontId="69" fillId="24" borderId="51" xfId="43" applyNumberFormat="1" applyFont="1" applyFill="1" applyBorder="1" applyProtection="1">
      <alignment horizontal="right" vertical="top" shrinkToFit="1"/>
    </xf>
    <xf numFmtId="4" fontId="72" fillId="24" borderId="51" xfId="43" applyNumberFormat="1" applyFont="1" applyFill="1" applyBorder="1" applyProtection="1">
      <alignment horizontal="right" vertical="top" shrinkToFit="1"/>
    </xf>
    <xf numFmtId="4" fontId="26" fillId="24" borderId="51" xfId="41" applyNumberFormat="1" applyFont="1" applyFill="1" applyBorder="1" applyProtection="1">
      <alignment horizontal="right" vertical="top" shrinkToFit="1"/>
    </xf>
    <xf numFmtId="4" fontId="38" fillId="24" borderId="52" xfId="43" applyNumberFormat="1" applyFont="1" applyFill="1" applyBorder="1" applyProtection="1">
      <alignment horizontal="right" vertical="top" shrinkToFit="1"/>
    </xf>
    <xf numFmtId="4" fontId="73" fillId="24" borderId="52" xfId="69" applyNumberFormat="1" applyFont="1" applyFill="1" applyBorder="1" applyProtection="1">
      <alignment horizontal="right" vertical="top" shrinkToFit="1"/>
    </xf>
    <xf numFmtId="4" fontId="43" fillId="24" borderId="14" xfId="69" applyNumberFormat="1" applyFont="1" applyFill="1" applyBorder="1" applyProtection="1">
      <alignment horizontal="right" vertical="top" shrinkToFi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4" fontId="23" fillId="0" borderId="40" xfId="0" applyNumberFormat="1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4" fontId="22" fillId="0" borderId="40" xfId="0" applyNumberFormat="1" applyFont="1" applyFill="1" applyBorder="1" applyAlignment="1">
      <alignment horizontal="center" vertical="center"/>
    </xf>
    <xf numFmtId="4" fontId="22" fillId="0" borderId="32" xfId="0" applyNumberFormat="1" applyFont="1" applyFill="1" applyBorder="1" applyAlignment="1">
      <alignment horizontal="center" vertical="center"/>
    </xf>
    <xf numFmtId="4" fontId="22" fillId="0" borderId="45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6" fillId="0" borderId="23" xfId="63" applyNumberFormat="1" applyFont="1" applyBorder="1" applyProtection="1">
      <alignment horizontal="left" wrapText="1"/>
    </xf>
    <xf numFmtId="0" fontId="26" fillId="0" borderId="27" xfId="63" applyNumberFormat="1" applyFont="1" applyBorder="1" applyProtection="1">
      <alignment horizontal="left" wrapText="1"/>
    </xf>
    <xf numFmtId="0" fontId="61" fillId="0" borderId="0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</cellXfs>
  <cellStyles count="10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col" xfId="38"/>
    <cellStyle name="st24" xfId="39"/>
    <cellStyle name="st25" xfId="40"/>
    <cellStyle name="st25_оконч вариант роспись" xfId="41"/>
    <cellStyle name="st26" xfId="42"/>
    <cellStyle name="st26_оконч вариант роспись" xfId="43"/>
    <cellStyle name="st27" xfId="44"/>
    <cellStyle name="st36" xfId="45"/>
    <cellStyle name="style0" xfId="46"/>
    <cellStyle name="td" xfId="47"/>
    <cellStyle name="tr" xfId="48"/>
    <cellStyle name="xl21" xfId="49"/>
    <cellStyle name="xl22" xfId="50"/>
    <cellStyle name="xl23" xfId="51"/>
    <cellStyle name="xl24" xfId="52"/>
    <cellStyle name="xl25" xfId="53"/>
    <cellStyle name="xl25_оконч вариант роспись" xfId="54"/>
    <cellStyle name="xl26" xfId="55"/>
    <cellStyle name="xl27" xfId="56"/>
    <cellStyle name="xl28" xfId="57"/>
    <cellStyle name="xl29" xfId="58"/>
    <cellStyle name="xl30" xfId="59"/>
    <cellStyle name="xl31" xfId="60"/>
    <cellStyle name="xl32" xfId="61"/>
    <cellStyle name="xl33" xfId="62"/>
    <cellStyle name="xl33_оконч вариант роспись" xfId="63"/>
    <cellStyle name="xl34" xfId="64"/>
    <cellStyle name="xl34_1ММ " xfId="65"/>
    <cellStyle name="xl34_оконч вариант роспись" xfId="66"/>
    <cellStyle name="xl35" xfId="67"/>
    <cellStyle name="xl36" xfId="68"/>
    <cellStyle name="xl36_1ММ " xfId="69"/>
    <cellStyle name="xl36_1ММ _1" xfId="70"/>
    <cellStyle name="xl37" xfId="71"/>
    <cellStyle name="xl38" xfId="72"/>
    <cellStyle name="xl38_оконч вариант роспись" xfId="73"/>
    <cellStyle name="xl39" xfId="74"/>
    <cellStyle name="Акцент1" xfId="75" builtinId="29" customBuiltin="1"/>
    <cellStyle name="Акцент2" xfId="76" builtinId="33" customBuiltin="1"/>
    <cellStyle name="Акцент3" xfId="77" builtinId="37" customBuiltin="1"/>
    <cellStyle name="Акцент4" xfId="78" builtinId="41" customBuiltin="1"/>
    <cellStyle name="Акцент5" xfId="79" builtinId="45" customBuiltin="1"/>
    <cellStyle name="Акцент6" xfId="80" builtinId="49" customBuiltin="1"/>
    <cellStyle name="Ввод " xfId="81" builtinId="20" customBuiltin="1"/>
    <cellStyle name="Вывод" xfId="82" builtinId="21" customBuiltin="1"/>
    <cellStyle name="Вычисление" xfId="83" builtinId="22" customBuiltin="1"/>
    <cellStyle name="Заголовок 1" xfId="84" builtinId="16" customBuiltin="1"/>
    <cellStyle name="Заголовок 2" xfId="85" builtinId="17" customBuiltin="1"/>
    <cellStyle name="Заголовок 3" xfId="86" builtinId="18" customBuiltin="1"/>
    <cellStyle name="Заголовок 4" xfId="87" builtinId="19" customBuiltin="1"/>
    <cellStyle name="Итог" xfId="88" builtinId="25" customBuiltin="1"/>
    <cellStyle name="Контрольная ячейка" xfId="89" builtinId="23" customBuiltin="1"/>
    <cellStyle name="Название" xfId="90" builtinId="15" customBuiltin="1"/>
    <cellStyle name="Нейтральный" xfId="91" builtinId="28" customBuiltin="1"/>
    <cellStyle name="Обычный" xfId="0" builtinId="0"/>
    <cellStyle name="Обычный 6" xfId="92"/>
    <cellStyle name="Обычный_1ММ " xfId="93"/>
    <cellStyle name="Плохой" xfId="94" builtinId="27" customBuiltin="1"/>
    <cellStyle name="Пояснение" xfId="95" builtinId="53" customBuiltin="1"/>
    <cellStyle name="Примечание" xfId="96" builtinId="10" customBuiltin="1"/>
    <cellStyle name="Связанная ячейка" xfId="97" builtinId="24" customBuiltin="1"/>
    <cellStyle name="Текст предупреждения" xfId="98" builtinId="11" customBuiltin="1"/>
    <cellStyle name="Хороший" xfId="99" builtinId="26" customBuiltin="1"/>
  </cellStyles>
  <dxfs count="0"/>
  <tableStyles count="0" defaultTableStyle="TableStyleMedium9" defaultPivotStyle="PivotStyleLight16"/>
  <colors>
    <mruColors>
      <color rgb="FF96F4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7781925" y="16002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010525" y="17526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8267700" y="1419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819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010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8267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77819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010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8267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P282"/>
  <sheetViews>
    <sheetView showGridLines="0" tabSelected="1" view="pageBreakPreview" topLeftCell="A231" zoomScale="85" zoomScaleSheetLayoutView="85" workbookViewId="0">
      <selection activeCell="G62" sqref="G62"/>
    </sheetView>
  </sheetViews>
  <sheetFormatPr defaultRowHeight="12.75" outlineLevelRow="5" x14ac:dyDescent="0.2"/>
  <cols>
    <col min="1" max="1" width="40.7109375" style="20" customWidth="1"/>
    <col min="2" max="2" width="5.140625" style="146" customWidth="1"/>
    <col min="3" max="3" width="6.140625" style="146" customWidth="1"/>
    <col min="4" max="4" width="12.140625" style="146" customWidth="1"/>
    <col min="5" max="5" width="5" style="146" customWidth="1"/>
    <col min="6" max="6" width="10.28515625" style="20" customWidth="1"/>
    <col min="7" max="7" width="18.42578125" style="20" bestFit="1" customWidth="1"/>
    <col min="8" max="8" width="15.85546875" style="12" bestFit="1" customWidth="1"/>
    <col min="9" max="9" width="17.85546875" style="20" customWidth="1"/>
    <col min="10" max="10" width="18.7109375" style="20" customWidth="1"/>
    <col min="11" max="11" width="14.85546875" style="59" bestFit="1" customWidth="1"/>
    <col min="12" max="12" width="16" style="20" customWidth="1"/>
    <col min="13" max="13" width="19.140625" style="20" customWidth="1"/>
    <col min="14" max="14" width="17.42578125" style="20" customWidth="1"/>
    <col min="15" max="16384" width="9.140625" style="20"/>
  </cols>
  <sheetData>
    <row r="1" spans="1:12" x14ac:dyDescent="0.2">
      <c r="A1" s="51"/>
      <c r="B1" s="123"/>
      <c r="C1" s="123"/>
      <c r="D1" s="123"/>
      <c r="E1" s="123"/>
      <c r="F1" s="46"/>
      <c r="G1" s="46"/>
      <c r="H1" s="107"/>
      <c r="I1" s="46"/>
      <c r="J1" s="52"/>
      <c r="K1" s="53"/>
    </row>
    <row r="2" spans="1:12" ht="15" x14ac:dyDescent="0.25">
      <c r="A2" s="405" t="s">
        <v>2</v>
      </c>
      <c r="B2" s="404"/>
      <c r="C2" s="404"/>
      <c r="D2" s="404"/>
      <c r="E2" s="404"/>
      <c r="F2" s="404"/>
      <c r="G2" s="404"/>
      <c r="H2" s="404"/>
      <c r="I2" s="404"/>
      <c r="J2" s="406"/>
      <c r="K2" s="55"/>
    </row>
    <row r="3" spans="1:12" ht="15" x14ac:dyDescent="0.25">
      <c r="A3" s="405" t="s">
        <v>3</v>
      </c>
      <c r="B3" s="404"/>
      <c r="C3" s="404"/>
      <c r="D3" s="404"/>
      <c r="E3" s="404"/>
      <c r="F3" s="404"/>
      <c r="G3" s="404"/>
      <c r="H3" s="404"/>
      <c r="I3" s="404"/>
      <c r="J3" s="406"/>
      <c r="K3" s="55"/>
    </row>
    <row r="4" spans="1:12" ht="15" x14ac:dyDescent="0.25">
      <c r="A4" s="405" t="s">
        <v>4</v>
      </c>
      <c r="B4" s="404"/>
      <c r="C4" s="404"/>
      <c r="D4" s="404"/>
      <c r="E4" s="404"/>
      <c r="F4" s="404"/>
      <c r="G4" s="404"/>
      <c r="H4" s="404"/>
      <c r="I4" s="404"/>
      <c r="J4" s="406"/>
      <c r="K4" s="55"/>
    </row>
    <row r="5" spans="1:12" x14ac:dyDescent="0.2">
      <c r="A5" s="56"/>
      <c r="B5" s="124"/>
      <c r="C5" s="124"/>
      <c r="D5" s="124"/>
      <c r="E5" s="124"/>
      <c r="F5" s="47"/>
      <c r="G5" s="47"/>
      <c r="H5" s="49"/>
      <c r="I5" s="47"/>
      <c r="J5" s="54"/>
      <c r="K5" s="55"/>
    </row>
    <row r="6" spans="1:12" x14ac:dyDescent="0.2">
      <c r="A6" s="56"/>
      <c r="B6" s="124"/>
      <c r="C6" s="124"/>
      <c r="D6" s="124"/>
      <c r="E6" s="124"/>
      <c r="F6" s="47"/>
      <c r="G6" s="47"/>
      <c r="H6" s="49"/>
      <c r="I6" s="47"/>
      <c r="J6" s="54"/>
      <c r="K6" s="55"/>
    </row>
    <row r="7" spans="1:12" ht="15" x14ac:dyDescent="0.25">
      <c r="A7" s="56"/>
      <c r="B7" s="124"/>
      <c r="C7" s="124"/>
      <c r="D7" s="404" t="s">
        <v>5</v>
      </c>
      <c r="E7" s="404"/>
      <c r="F7" s="404"/>
      <c r="G7" s="404"/>
      <c r="H7" s="108"/>
      <c r="I7" s="1" t="s">
        <v>6</v>
      </c>
      <c r="J7" s="54"/>
      <c r="K7" s="55"/>
    </row>
    <row r="8" spans="1:12" x14ac:dyDescent="0.2">
      <c r="A8" s="56"/>
      <c r="B8" s="124"/>
      <c r="C8" s="124"/>
      <c r="D8" s="190"/>
      <c r="E8" s="191"/>
      <c r="F8" s="192"/>
      <c r="G8" s="192"/>
      <c r="H8" s="49"/>
      <c r="I8" s="1">
        <v>503010</v>
      </c>
      <c r="J8" s="54"/>
      <c r="K8" s="55"/>
    </row>
    <row r="9" spans="1:12" ht="15" x14ac:dyDescent="0.25">
      <c r="A9" s="147" t="s">
        <v>297</v>
      </c>
      <c r="B9" s="148"/>
      <c r="C9" s="148"/>
      <c r="D9" s="404" t="s">
        <v>334</v>
      </c>
      <c r="E9" s="404"/>
      <c r="F9" s="404"/>
      <c r="G9" s="404"/>
      <c r="H9" s="2" t="s">
        <v>7</v>
      </c>
      <c r="I9" s="3"/>
      <c r="J9" s="54"/>
      <c r="K9" s="55"/>
    </row>
    <row r="10" spans="1:12" ht="12" x14ac:dyDescent="0.2">
      <c r="A10" s="392" t="s">
        <v>8</v>
      </c>
      <c r="B10" s="393"/>
      <c r="C10" s="393"/>
      <c r="D10" s="393"/>
      <c r="E10" s="393"/>
      <c r="F10" s="393"/>
      <c r="G10" s="47"/>
      <c r="H10" s="2" t="s">
        <v>9</v>
      </c>
      <c r="I10" s="4"/>
      <c r="J10" s="54"/>
      <c r="K10" s="55"/>
    </row>
    <row r="11" spans="1:12" ht="12" x14ac:dyDescent="0.2">
      <c r="A11" s="392" t="s">
        <v>10</v>
      </c>
      <c r="B11" s="393"/>
      <c r="C11" s="393"/>
      <c r="D11" s="393"/>
      <c r="E11" s="393"/>
      <c r="F11" s="393"/>
      <c r="G11" s="47"/>
      <c r="H11" s="2" t="s">
        <v>11</v>
      </c>
      <c r="I11" s="1"/>
      <c r="J11" s="54"/>
      <c r="K11" s="55"/>
    </row>
    <row r="12" spans="1:12" x14ac:dyDescent="0.2">
      <c r="A12" s="5" t="s">
        <v>12</v>
      </c>
      <c r="B12" s="124"/>
      <c r="C12" s="124"/>
      <c r="D12" s="124"/>
      <c r="E12" s="124"/>
      <c r="F12" s="47"/>
      <c r="G12" s="47"/>
      <c r="H12" s="2" t="s">
        <v>13</v>
      </c>
      <c r="I12" s="3" t="s">
        <v>14</v>
      </c>
      <c r="J12" s="54"/>
      <c r="K12" s="55"/>
    </row>
    <row r="13" spans="1:12" x14ac:dyDescent="0.2">
      <c r="A13" s="5" t="s">
        <v>15</v>
      </c>
      <c r="B13" s="124"/>
      <c r="C13" s="124"/>
      <c r="D13" s="124"/>
      <c r="E13" s="124"/>
      <c r="F13" s="47"/>
      <c r="G13" s="47"/>
      <c r="H13" s="2" t="s">
        <v>16</v>
      </c>
      <c r="I13" s="3" t="s">
        <v>17</v>
      </c>
      <c r="J13" s="54"/>
      <c r="K13" s="55"/>
    </row>
    <row r="14" spans="1:12" x14ac:dyDescent="0.2">
      <c r="A14" s="56"/>
      <c r="B14" s="124"/>
      <c r="C14" s="124"/>
      <c r="D14" s="124"/>
      <c r="E14" s="124"/>
      <c r="F14" s="47"/>
      <c r="G14" s="47"/>
      <c r="H14" s="49"/>
      <c r="I14" s="47"/>
      <c r="J14" s="54"/>
      <c r="K14" s="55"/>
    </row>
    <row r="15" spans="1:12" ht="13.5" thickBot="1" x14ac:dyDescent="0.25">
      <c r="A15" s="56"/>
      <c r="B15" s="124"/>
      <c r="C15" s="124"/>
      <c r="D15" s="124"/>
      <c r="E15" s="124"/>
      <c r="F15" s="47"/>
      <c r="G15" s="47"/>
      <c r="H15" s="49"/>
      <c r="I15" s="47"/>
      <c r="J15" s="54"/>
      <c r="K15" s="55"/>
    </row>
    <row r="16" spans="1:12" ht="11.25" customHeight="1" x14ac:dyDescent="0.2">
      <c r="A16" s="6" t="s">
        <v>18</v>
      </c>
      <c r="B16" s="125" t="s">
        <v>19</v>
      </c>
      <c r="C16" s="126" t="s">
        <v>20</v>
      </c>
      <c r="D16" s="125" t="s">
        <v>21</v>
      </c>
      <c r="E16" s="125" t="s">
        <v>22</v>
      </c>
      <c r="F16" s="7" t="s">
        <v>23</v>
      </c>
      <c r="G16" s="7" t="s">
        <v>24</v>
      </c>
      <c r="H16" s="8" t="s">
        <v>293</v>
      </c>
      <c r="I16" s="8" t="s">
        <v>25</v>
      </c>
      <c r="J16" s="40" t="s">
        <v>26</v>
      </c>
      <c r="K16" s="113" t="s">
        <v>27</v>
      </c>
      <c r="L16" s="56"/>
    </row>
    <row r="17" spans="1:11" x14ac:dyDescent="0.2">
      <c r="A17" s="9">
        <v>1</v>
      </c>
      <c r="B17" s="127">
        <v>2</v>
      </c>
      <c r="C17" s="127">
        <v>3</v>
      </c>
      <c r="D17" s="127">
        <v>4</v>
      </c>
      <c r="E17" s="127">
        <v>5</v>
      </c>
      <c r="F17" s="10">
        <v>6</v>
      </c>
      <c r="G17" s="10">
        <v>7</v>
      </c>
      <c r="H17" s="10">
        <v>8</v>
      </c>
      <c r="I17" s="10">
        <v>9</v>
      </c>
      <c r="J17" s="41">
        <v>10</v>
      </c>
      <c r="K17" s="118"/>
    </row>
    <row r="18" spans="1:11" ht="24" x14ac:dyDescent="0.2">
      <c r="A18" s="152" t="s">
        <v>251</v>
      </c>
      <c r="B18" s="153" t="s">
        <v>30</v>
      </c>
      <c r="C18" s="153" t="s">
        <v>252</v>
      </c>
      <c r="D18" s="153" t="s">
        <v>253</v>
      </c>
      <c r="E18" s="153" t="s">
        <v>31</v>
      </c>
      <c r="F18" s="154"/>
      <c r="G18" s="154"/>
      <c r="H18" s="226">
        <f>SUM(H19)</f>
        <v>150000</v>
      </c>
      <c r="I18" s="278">
        <f>SUM(I19)</f>
        <v>25000</v>
      </c>
      <c r="J18" s="119">
        <f>SUM(J19)</f>
        <v>0</v>
      </c>
      <c r="K18" s="110">
        <f>SUM(K19)</f>
        <v>25000</v>
      </c>
    </row>
    <row r="19" spans="1:11" x14ac:dyDescent="0.2">
      <c r="A19" s="155" t="s">
        <v>32</v>
      </c>
      <c r="B19" s="132" t="s">
        <v>30</v>
      </c>
      <c r="C19" s="132" t="s">
        <v>252</v>
      </c>
      <c r="D19" s="132" t="s">
        <v>253</v>
      </c>
      <c r="E19" s="132" t="s">
        <v>33</v>
      </c>
      <c r="F19" s="37"/>
      <c r="G19" s="37"/>
      <c r="H19" s="227">
        <v>150000</v>
      </c>
      <c r="I19" s="345">
        <v>25000</v>
      </c>
      <c r="J19" s="251">
        <v>0</v>
      </c>
      <c r="K19" s="151">
        <f t="shared" ref="K19:K59" si="0">I19-J19</f>
        <v>25000</v>
      </c>
    </row>
    <row r="20" spans="1:11" s="11" customFormat="1" ht="72" customHeight="1" outlineLevel="4" x14ac:dyDescent="0.2">
      <c r="A20" s="158" t="s">
        <v>34</v>
      </c>
      <c r="B20" s="130" t="s">
        <v>30</v>
      </c>
      <c r="C20" s="130" t="s">
        <v>35</v>
      </c>
      <c r="D20" s="130" t="s">
        <v>36</v>
      </c>
      <c r="E20" s="130" t="s">
        <v>31</v>
      </c>
      <c r="F20" s="159"/>
      <c r="G20" s="159"/>
      <c r="H20" s="230">
        <f>SUM(H21:H24)</f>
        <v>1400000</v>
      </c>
      <c r="I20" s="282">
        <f>SUM(I21:I24)</f>
        <v>0</v>
      </c>
      <c r="J20" s="254">
        <f>SUM(J21:J24)</f>
        <v>0</v>
      </c>
      <c r="K20" s="42">
        <f>SUM(K21:K24)</f>
        <v>0</v>
      </c>
    </row>
    <row r="21" spans="1:11" s="12" customFormat="1" ht="22.5" outlineLevel="5" x14ac:dyDescent="0.2">
      <c r="A21" s="18" t="s">
        <v>32</v>
      </c>
      <c r="B21" s="128" t="s">
        <v>30</v>
      </c>
      <c r="C21" s="128" t="s">
        <v>35</v>
      </c>
      <c r="D21" s="128" t="s">
        <v>36</v>
      </c>
      <c r="E21" s="128" t="s">
        <v>33</v>
      </c>
      <c r="F21" s="74" t="s">
        <v>327</v>
      </c>
      <c r="G21" s="74" t="s">
        <v>38</v>
      </c>
      <c r="H21" s="227">
        <v>4000</v>
      </c>
      <c r="I21" s="279">
        <v>0</v>
      </c>
      <c r="J21" s="251">
        <v>0</v>
      </c>
      <c r="K21" s="151">
        <f t="shared" si="0"/>
        <v>0</v>
      </c>
    </row>
    <row r="22" spans="1:11" s="12" customFormat="1" ht="22.5" outlineLevel="5" x14ac:dyDescent="0.2">
      <c r="A22" s="18" t="s">
        <v>32</v>
      </c>
      <c r="B22" s="128" t="s">
        <v>30</v>
      </c>
      <c r="C22" s="128" t="s">
        <v>35</v>
      </c>
      <c r="D22" s="128" t="s">
        <v>36</v>
      </c>
      <c r="E22" s="128" t="s">
        <v>33</v>
      </c>
      <c r="F22" s="74" t="s">
        <v>327</v>
      </c>
      <c r="G22" s="74" t="s">
        <v>39</v>
      </c>
      <c r="H22" s="227">
        <v>76000</v>
      </c>
      <c r="I22" s="279">
        <v>0</v>
      </c>
      <c r="J22" s="251">
        <v>0</v>
      </c>
      <c r="K22" s="151">
        <f t="shared" si="0"/>
        <v>0</v>
      </c>
    </row>
    <row r="23" spans="1:11" s="12" customFormat="1" ht="36" outlineLevel="5" x14ac:dyDescent="0.2">
      <c r="A23" s="13" t="s">
        <v>40</v>
      </c>
      <c r="B23" s="128" t="s">
        <v>30</v>
      </c>
      <c r="C23" s="128" t="s">
        <v>35</v>
      </c>
      <c r="D23" s="128" t="s">
        <v>36</v>
      </c>
      <c r="E23" s="128" t="s">
        <v>41</v>
      </c>
      <c r="F23" s="74" t="s">
        <v>327</v>
      </c>
      <c r="G23" s="74" t="s">
        <v>38</v>
      </c>
      <c r="H23" s="227">
        <v>66000</v>
      </c>
      <c r="I23" s="279">
        <v>0</v>
      </c>
      <c r="J23" s="251">
        <v>0</v>
      </c>
      <c r="K23" s="151">
        <f t="shared" si="0"/>
        <v>0</v>
      </c>
    </row>
    <row r="24" spans="1:11" s="12" customFormat="1" ht="36" outlineLevel="5" x14ac:dyDescent="0.2">
      <c r="A24" s="13" t="s">
        <v>40</v>
      </c>
      <c r="B24" s="128" t="s">
        <v>30</v>
      </c>
      <c r="C24" s="128" t="s">
        <v>35</v>
      </c>
      <c r="D24" s="128" t="s">
        <v>36</v>
      </c>
      <c r="E24" s="128" t="s">
        <v>41</v>
      </c>
      <c r="F24" s="74" t="s">
        <v>327</v>
      </c>
      <c r="G24" s="74" t="s">
        <v>39</v>
      </c>
      <c r="H24" s="227">
        <v>1254000</v>
      </c>
      <c r="I24" s="279">
        <v>0</v>
      </c>
      <c r="J24" s="251">
        <v>0</v>
      </c>
      <c r="K24" s="151">
        <f t="shared" si="0"/>
        <v>0</v>
      </c>
    </row>
    <row r="25" spans="1:11" s="11" customFormat="1" ht="39.75" customHeight="1" outlineLevel="3" x14ac:dyDescent="0.2">
      <c r="A25" s="158" t="s">
        <v>42</v>
      </c>
      <c r="B25" s="130" t="s">
        <v>30</v>
      </c>
      <c r="C25" s="130" t="s">
        <v>29</v>
      </c>
      <c r="D25" s="130" t="s">
        <v>43</v>
      </c>
      <c r="E25" s="130" t="s">
        <v>31</v>
      </c>
      <c r="F25" s="159"/>
      <c r="G25" s="159"/>
      <c r="H25" s="230">
        <f>SUM(H26)</f>
        <v>1379130</v>
      </c>
      <c r="I25" s="282">
        <f>SUM(I26)</f>
        <v>229800</v>
      </c>
      <c r="J25" s="254">
        <f>SUM(J26)</f>
        <v>3582</v>
      </c>
      <c r="K25" s="42">
        <f>SUM(K26)</f>
        <v>226218</v>
      </c>
    </row>
    <row r="26" spans="1:11" s="12" customFormat="1" outlineLevel="5" x14ac:dyDescent="0.2">
      <c r="A26" s="18" t="s">
        <v>32</v>
      </c>
      <c r="B26" s="128" t="s">
        <v>30</v>
      </c>
      <c r="C26" s="128" t="s">
        <v>29</v>
      </c>
      <c r="D26" s="128" t="s">
        <v>43</v>
      </c>
      <c r="E26" s="128" t="s">
        <v>33</v>
      </c>
      <c r="F26" s="71"/>
      <c r="G26" s="71"/>
      <c r="H26" s="227">
        <v>1379130</v>
      </c>
      <c r="I26" s="345">
        <v>229800</v>
      </c>
      <c r="J26" s="371">
        <v>3582</v>
      </c>
      <c r="K26" s="151">
        <f t="shared" si="0"/>
        <v>226218</v>
      </c>
    </row>
    <row r="27" spans="1:11" s="11" customFormat="1" ht="53.25" customHeight="1" outlineLevel="3" x14ac:dyDescent="0.2">
      <c r="A27" s="160" t="s">
        <v>44</v>
      </c>
      <c r="B27" s="130" t="s">
        <v>30</v>
      </c>
      <c r="C27" s="130" t="s">
        <v>29</v>
      </c>
      <c r="D27" s="130" t="s">
        <v>45</v>
      </c>
      <c r="E27" s="130" t="s">
        <v>31</v>
      </c>
      <c r="F27" s="159"/>
      <c r="G27" s="159"/>
      <c r="H27" s="230">
        <f>SUM(H28:H29)</f>
        <v>1056310</v>
      </c>
      <c r="I27" s="282">
        <f>SUM(I28:I29)</f>
        <v>176000</v>
      </c>
      <c r="J27" s="254">
        <f>SUM(J28:J29)</f>
        <v>6030</v>
      </c>
      <c r="K27" s="42">
        <f>SUM(K28:K29)</f>
        <v>169970</v>
      </c>
    </row>
    <row r="28" spans="1:11" s="12" customFormat="1" outlineLevel="5" x14ac:dyDescent="0.2">
      <c r="A28" s="18" t="s">
        <v>32</v>
      </c>
      <c r="B28" s="128" t="s">
        <v>30</v>
      </c>
      <c r="C28" s="128" t="s">
        <v>29</v>
      </c>
      <c r="D28" s="128" t="s">
        <v>45</v>
      </c>
      <c r="E28" s="128" t="s">
        <v>33</v>
      </c>
      <c r="F28" s="71"/>
      <c r="G28" s="71"/>
      <c r="H28" s="227">
        <v>5260</v>
      </c>
      <c r="I28" s="345">
        <v>800</v>
      </c>
      <c r="J28" s="371">
        <v>30</v>
      </c>
      <c r="K28" s="151">
        <f t="shared" si="0"/>
        <v>770</v>
      </c>
    </row>
    <row r="29" spans="1:11" s="12" customFormat="1" ht="36" outlineLevel="5" x14ac:dyDescent="0.2">
      <c r="A29" s="13" t="s">
        <v>40</v>
      </c>
      <c r="B29" s="128" t="s">
        <v>30</v>
      </c>
      <c r="C29" s="128" t="s">
        <v>29</v>
      </c>
      <c r="D29" s="128" t="s">
        <v>45</v>
      </c>
      <c r="E29" s="128" t="s">
        <v>41</v>
      </c>
      <c r="F29" s="71"/>
      <c r="G29" s="71"/>
      <c r="H29" s="227">
        <v>1051050</v>
      </c>
      <c r="I29" s="345">
        <v>175200</v>
      </c>
      <c r="J29" s="371">
        <v>6000</v>
      </c>
      <c r="K29" s="151">
        <f t="shared" si="0"/>
        <v>169200</v>
      </c>
    </row>
    <row r="30" spans="1:11" s="11" customFormat="1" ht="48" outlineLevel="3" x14ac:dyDescent="0.2">
      <c r="A30" s="158" t="s">
        <v>48</v>
      </c>
      <c r="B30" s="130" t="s">
        <v>30</v>
      </c>
      <c r="C30" s="130" t="s">
        <v>29</v>
      </c>
      <c r="D30" s="130" t="s">
        <v>49</v>
      </c>
      <c r="E30" s="130" t="s">
        <v>31</v>
      </c>
      <c r="F30" s="159"/>
      <c r="G30" s="159"/>
      <c r="H30" s="230">
        <f>SUM(H31:H32)</f>
        <v>355770</v>
      </c>
      <c r="I30" s="282">
        <f>SUM(I31:I32)</f>
        <v>59300</v>
      </c>
      <c r="J30" s="254">
        <f>SUM(J31:J32)</f>
        <v>-12030</v>
      </c>
      <c r="K30" s="42">
        <f>SUM(K31:K32)</f>
        <v>71330</v>
      </c>
    </row>
    <row r="31" spans="1:11" s="12" customFormat="1" outlineLevel="5" x14ac:dyDescent="0.2">
      <c r="A31" s="18" t="s">
        <v>32</v>
      </c>
      <c r="B31" s="128" t="s">
        <v>30</v>
      </c>
      <c r="C31" s="128" t="s">
        <v>29</v>
      </c>
      <c r="D31" s="128" t="s">
        <v>49</v>
      </c>
      <c r="E31" s="128" t="s">
        <v>33</v>
      </c>
      <c r="F31" s="71"/>
      <c r="G31" s="71"/>
      <c r="H31" s="227">
        <v>1770</v>
      </c>
      <c r="I31" s="345">
        <v>300</v>
      </c>
      <c r="J31" s="371">
        <v>-30</v>
      </c>
      <c r="K31" s="151">
        <f t="shared" si="0"/>
        <v>330</v>
      </c>
    </row>
    <row r="32" spans="1:11" s="12" customFormat="1" ht="36" outlineLevel="5" x14ac:dyDescent="0.2">
      <c r="A32" s="13" t="s">
        <v>40</v>
      </c>
      <c r="B32" s="128" t="s">
        <v>30</v>
      </c>
      <c r="C32" s="128" t="s">
        <v>29</v>
      </c>
      <c r="D32" s="128" t="s">
        <v>49</v>
      </c>
      <c r="E32" s="128" t="s">
        <v>41</v>
      </c>
      <c r="F32" s="71"/>
      <c r="G32" s="71"/>
      <c r="H32" s="227">
        <v>354000</v>
      </c>
      <c r="I32" s="345">
        <v>59000</v>
      </c>
      <c r="J32" s="371">
        <v>-12000</v>
      </c>
      <c r="K32" s="151">
        <f t="shared" si="0"/>
        <v>71000</v>
      </c>
    </row>
    <row r="33" spans="1:11" s="11" customFormat="1" ht="24" outlineLevel="3" x14ac:dyDescent="0.2">
      <c r="A33" s="158" t="s">
        <v>28</v>
      </c>
      <c r="B33" s="130" t="s">
        <v>30</v>
      </c>
      <c r="C33" s="130" t="s">
        <v>29</v>
      </c>
      <c r="D33" s="130" t="s">
        <v>50</v>
      </c>
      <c r="E33" s="130" t="s">
        <v>31</v>
      </c>
      <c r="F33" s="159"/>
      <c r="G33" s="159"/>
      <c r="H33" s="230">
        <f>SUM(H34:H35)</f>
        <v>14628780</v>
      </c>
      <c r="I33" s="282">
        <f>SUM(I34:I35)</f>
        <v>2438200</v>
      </c>
      <c r="J33" s="254">
        <f>SUM(J34:J35)</f>
        <v>304096.8</v>
      </c>
      <c r="K33" s="42">
        <f>SUM(K34:K35)</f>
        <v>2134103.2000000002</v>
      </c>
    </row>
    <row r="34" spans="1:11" s="12" customFormat="1" outlineLevel="5" x14ac:dyDescent="0.2">
      <c r="A34" s="18" t="s">
        <v>32</v>
      </c>
      <c r="B34" s="128" t="s">
        <v>30</v>
      </c>
      <c r="C34" s="128" t="s">
        <v>29</v>
      </c>
      <c r="D34" s="128" t="s">
        <v>50</v>
      </c>
      <c r="E34" s="128" t="s">
        <v>33</v>
      </c>
      <c r="F34" s="71"/>
      <c r="G34" s="71"/>
      <c r="H34" s="227">
        <v>72780</v>
      </c>
      <c r="I34" s="345">
        <v>12200</v>
      </c>
      <c r="J34" s="371">
        <v>-2911.2</v>
      </c>
      <c r="K34" s="151">
        <f t="shared" si="0"/>
        <v>15111.2</v>
      </c>
    </row>
    <row r="35" spans="1:11" s="12" customFormat="1" ht="36" outlineLevel="5" x14ac:dyDescent="0.2">
      <c r="A35" s="13" t="s">
        <v>40</v>
      </c>
      <c r="B35" s="128" t="s">
        <v>30</v>
      </c>
      <c r="C35" s="128" t="s">
        <v>29</v>
      </c>
      <c r="D35" s="128" t="s">
        <v>50</v>
      </c>
      <c r="E35" s="128" t="s">
        <v>41</v>
      </c>
      <c r="F35" s="71"/>
      <c r="G35" s="71"/>
      <c r="H35" s="227">
        <v>14556000</v>
      </c>
      <c r="I35" s="345">
        <v>2426000</v>
      </c>
      <c r="J35" s="371">
        <v>307008</v>
      </c>
      <c r="K35" s="151">
        <f t="shared" si="0"/>
        <v>2118992</v>
      </c>
    </row>
    <row r="36" spans="1:11" s="11" customFormat="1" ht="39" customHeight="1" outlineLevel="3" x14ac:dyDescent="0.2">
      <c r="A36" s="158" t="s">
        <v>51</v>
      </c>
      <c r="B36" s="130" t="s">
        <v>30</v>
      </c>
      <c r="C36" s="130" t="s">
        <v>29</v>
      </c>
      <c r="D36" s="130" t="s">
        <v>52</v>
      </c>
      <c r="E36" s="130" t="s">
        <v>31</v>
      </c>
      <c r="F36" s="159"/>
      <c r="G36" s="159"/>
      <c r="H36" s="230">
        <f>SUM(H37)</f>
        <v>1526000</v>
      </c>
      <c r="I36" s="282">
        <f>SUM(I37)</f>
        <v>254400</v>
      </c>
      <c r="J36" s="254">
        <f>SUM(J37)</f>
        <v>0</v>
      </c>
      <c r="K36" s="42">
        <f>SUM(K37)</f>
        <v>254400</v>
      </c>
    </row>
    <row r="37" spans="1:11" s="12" customFormat="1" ht="60" outlineLevel="5" x14ac:dyDescent="0.2">
      <c r="A37" s="18" t="s">
        <v>53</v>
      </c>
      <c r="B37" s="128" t="s">
        <v>30</v>
      </c>
      <c r="C37" s="128" t="s">
        <v>29</v>
      </c>
      <c r="D37" s="128" t="s">
        <v>52</v>
      </c>
      <c r="E37" s="128" t="s">
        <v>54</v>
      </c>
      <c r="F37" s="71"/>
      <c r="G37" s="71"/>
      <c r="H37" s="227">
        <v>1526000</v>
      </c>
      <c r="I37" s="345">
        <v>254400</v>
      </c>
      <c r="J37" s="251">
        <v>0</v>
      </c>
      <c r="K37" s="151">
        <f t="shared" si="0"/>
        <v>254400</v>
      </c>
    </row>
    <row r="38" spans="1:11" s="11" customFormat="1" ht="49.5" customHeight="1" outlineLevel="3" x14ac:dyDescent="0.2">
      <c r="A38" s="158" t="s">
        <v>57</v>
      </c>
      <c r="B38" s="130" t="s">
        <v>30</v>
      </c>
      <c r="C38" s="130" t="s">
        <v>29</v>
      </c>
      <c r="D38" s="130" t="s">
        <v>58</v>
      </c>
      <c r="E38" s="130" t="s">
        <v>31</v>
      </c>
      <c r="F38" s="159"/>
      <c r="G38" s="159"/>
      <c r="H38" s="230">
        <f>SUM(H39)</f>
        <v>4796690</v>
      </c>
      <c r="I38" s="282">
        <f>SUM(I39)</f>
        <v>799400</v>
      </c>
      <c r="J38" s="254">
        <f>SUM(J39)</f>
        <v>0</v>
      </c>
      <c r="K38" s="42">
        <f>SUM(K39)</f>
        <v>799400</v>
      </c>
    </row>
    <row r="39" spans="1:11" s="12" customFormat="1" ht="60" outlineLevel="5" x14ac:dyDescent="0.2">
      <c r="A39" s="18" t="s">
        <v>53</v>
      </c>
      <c r="B39" s="128" t="s">
        <v>30</v>
      </c>
      <c r="C39" s="128" t="s">
        <v>29</v>
      </c>
      <c r="D39" s="128" t="s">
        <v>58</v>
      </c>
      <c r="E39" s="128" t="s">
        <v>54</v>
      </c>
      <c r="F39" s="71"/>
      <c r="G39" s="71"/>
      <c r="H39" s="227">
        <v>4796690</v>
      </c>
      <c r="I39" s="345">
        <v>799400</v>
      </c>
      <c r="J39" s="251">
        <v>0</v>
      </c>
      <c r="K39" s="151">
        <f t="shared" si="0"/>
        <v>799400</v>
      </c>
    </row>
    <row r="40" spans="1:11" s="11" customFormat="1" ht="96" outlineLevel="3" x14ac:dyDescent="0.2">
      <c r="A40" s="158" t="s">
        <v>247</v>
      </c>
      <c r="B40" s="130" t="s">
        <v>30</v>
      </c>
      <c r="C40" s="130" t="s">
        <v>29</v>
      </c>
      <c r="D40" s="130" t="s">
        <v>288</v>
      </c>
      <c r="E40" s="130" t="s">
        <v>31</v>
      </c>
      <c r="F40" s="159"/>
      <c r="G40" s="159"/>
      <c r="H40" s="230">
        <f>SUM(H41)</f>
        <v>1209140</v>
      </c>
      <c r="I40" s="282">
        <f>SUM(I41)</f>
        <v>201600</v>
      </c>
      <c r="J40" s="254">
        <f>SUM(J41)</f>
        <v>0</v>
      </c>
      <c r="K40" s="42">
        <f>SUM(K41)</f>
        <v>201600</v>
      </c>
    </row>
    <row r="41" spans="1:11" s="12" customFormat="1" ht="60" outlineLevel="5" x14ac:dyDescent="0.2">
      <c r="A41" s="18" t="s">
        <v>53</v>
      </c>
      <c r="B41" s="128" t="s">
        <v>30</v>
      </c>
      <c r="C41" s="128" t="s">
        <v>29</v>
      </c>
      <c r="D41" s="128" t="s">
        <v>288</v>
      </c>
      <c r="E41" s="128" t="s">
        <v>54</v>
      </c>
      <c r="F41" s="71"/>
      <c r="G41" s="71"/>
      <c r="H41" s="227">
        <v>1209140</v>
      </c>
      <c r="I41" s="345">
        <v>201600</v>
      </c>
      <c r="J41" s="251">
        <v>0</v>
      </c>
      <c r="K41" s="151">
        <f t="shared" si="0"/>
        <v>201600</v>
      </c>
    </row>
    <row r="42" spans="1:11" s="11" customFormat="1" ht="84" outlineLevel="3" x14ac:dyDescent="0.2">
      <c r="A42" s="158" t="s">
        <v>248</v>
      </c>
      <c r="B42" s="130" t="s">
        <v>30</v>
      </c>
      <c r="C42" s="130" t="s">
        <v>29</v>
      </c>
      <c r="D42" s="130" t="s">
        <v>289</v>
      </c>
      <c r="E42" s="130" t="s">
        <v>31</v>
      </c>
      <c r="F42" s="159"/>
      <c r="G42" s="159"/>
      <c r="H42" s="230">
        <f>SUM(H43)</f>
        <v>7765080</v>
      </c>
      <c r="I42" s="282">
        <f>SUM(I43)</f>
        <v>1294200</v>
      </c>
      <c r="J42" s="254">
        <f>SUM(J43)</f>
        <v>0</v>
      </c>
      <c r="K42" s="42">
        <f>SUM(K43)</f>
        <v>1294200</v>
      </c>
    </row>
    <row r="43" spans="1:11" s="12" customFormat="1" ht="60" outlineLevel="5" x14ac:dyDescent="0.2">
      <c r="A43" s="18" t="s">
        <v>53</v>
      </c>
      <c r="B43" s="128" t="s">
        <v>30</v>
      </c>
      <c r="C43" s="128" t="s">
        <v>29</v>
      </c>
      <c r="D43" s="128" t="s">
        <v>289</v>
      </c>
      <c r="E43" s="128" t="s">
        <v>54</v>
      </c>
      <c r="F43" s="71"/>
      <c r="G43" s="71"/>
      <c r="H43" s="227">
        <v>7765080</v>
      </c>
      <c r="I43" s="345">
        <v>1294200</v>
      </c>
      <c r="J43" s="251">
        <v>0</v>
      </c>
      <c r="K43" s="151">
        <f t="shared" si="0"/>
        <v>1294200</v>
      </c>
    </row>
    <row r="44" spans="1:11" s="11" customFormat="1" ht="36" outlineLevel="3" x14ac:dyDescent="0.2">
      <c r="A44" s="158" t="s">
        <v>63</v>
      </c>
      <c r="B44" s="130" t="s">
        <v>30</v>
      </c>
      <c r="C44" s="130" t="s">
        <v>29</v>
      </c>
      <c r="D44" s="130" t="s">
        <v>64</v>
      </c>
      <c r="E44" s="130" t="s">
        <v>31</v>
      </c>
      <c r="F44" s="159"/>
      <c r="G44" s="159"/>
      <c r="H44" s="230">
        <f>SUM(H45)</f>
        <v>4250000</v>
      </c>
      <c r="I44" s="282">
        <f>SUM(I45)</f>
        <v>708400</v>
      </c>
      <c r="J44" s="254">
        <f>SUM(J45)</f>
        <v>0</v>
      </c>
      <c r="K44" s="42">
        <f>SUM(K45)</f>
        <v>708400</v>
      </c>
    </row>
    <row r="45" spans="1:11" s="12" customFormat="1" outlineLevel="5" x14ac:dyDescent="0.2">
      <c r="A45" s="18" t="s">
        <v>32</v>
      </c>
      <c r="B45" s="128" t="s">
        <v>30</v>
      </c>
      <c r="C45" s="128" t="s">
        <v>29</v>
      </c>
      <c r="D45" s="128" t="s">
        <v>64</v>
      </c>
      <c r="E45" s="128" t="s">
        <v>33</v>
      </c>
      <c r="F45" s="71"/>
      <c r="G45" s="71"/>
      <c r="H45" s="227">
        <v>4250000</v>
      </c>
      <c r="I45" s="345">
        <v>708400</v>
      </c>
      <c r="J45" s="251">
        <v>0</v>
      </c>
      <c r="K45" s="151">
        <f t="shared" si="0"/>
        <v>708400</v>
      </c>
    </row>
    <row r="46" spans="1:11" s="11" customFormat="1" outlineLevel="3" x14ac:dyDescent="0.2">
      <c r="A46" s="158" t="s">
        <v>68</v>
      </c>
      <c r="B46" s="130" t="s">
        <v>30</v>
      </c>
      <c r="C46" s="130" t="s">
        <v>29</v>
      </c>
      <c r="D46" s="130" t="s">
        <v>69</v>
      </c>
      <c r="E46" s="130" t="s">
        <v>31</v>
      </c>
      <c r="F46" s="159"/>
      <c r="G46" s="159"/>
      <c r="H46" s="230">
        <f>SUM(H47:H48)</f>
        <v>1020100</v>
      </c>
      <c r="I46" s="282">
        <f>SUM(I47:I48)</f>
        <v>170000</v>
      </c>
      <c r="J46" s="254">
        <f>SUM(J47:J48)</f>
        <v>-83.5</v>
      </c>
      <c r="K46" s="42">
        <f>SUM(K47:K48)</f>
        <v>170083.5</v>
      </c>
    </row>
    <row r="47" spans="1:11" s="12" customFormat="1" outlineLevel="5" x14ac:dyDescent="0.2">
      <c r="A47" s="18" t="s">
        <v>32</v>
      </c>
      <c r="B47" s="128" t="s">
        <v>30</v>
      </c>
      <c r="C47" s="128" t="s">
        <v>29</v>
      </c>
      <c r="D47" s="128" t="s">
        <v>69</v>
      </c>
      <c r="E47" s="128" t="s">
        <v>33</v>
      </c>
      <c r="F47" s="71"/>
      <c r="G47" s="71"/>
      <c r="H47" s="227">
        <v>5100</v>
      </c>
      <c r="I47" s="345">
        <v>800</v>
      </c>
      <c r="J47" s="371">
        <v>-83.5</v>
      </c>
      <c r="K47" s="151">
        <f>I47-J47</f>
        <v>883.5</v>
      </c>
    </row>
    <row r="48" spans="1:11" s="12" customFormat="1" ht="36" outlineLevel="5" x14ac:dyDescent="0.2">
      <c r="A48" s="18" t="s">
        <v>70</v>
      </c>
      <c r="B48" s="128" t="s">
        <v>30</v>
      </c>
      <c r="C48" s="128" t="s">
        <v>29</v>
      </c>
      <c r="D48" s="128" t="s">
        <v>69</v>
      </c>
      <c r="E48" s="128" t="s">
        <v>41</v>
      </c>
      <c r="F48" s="71"/>
      <c r="G48" s="71"/>
      <c r="H48" s="227">
        <v>1015000</v>
      </c>
      <c r="I48" s="345">
        <v>169200</v>
      </c>
      <c r="J48" s="371">
        <v>0</v>
      </c>
      <c r="K48" s="151">
        <f t="shared" si="0"/>
        <v>169200</v>
      </c>
    </row>
    <row r="49" spans="1:11" s="11" customFormat="1" ht="25.5" customHeight="1" outlineLevel="3" x14ac:dyDescent="0.2">
      <c r="A49" s="158" t="s">
        <v>75</v>
      </c>
      <c r="B49" s="130" t="s">
        <v>30</v>
      </c>
      <c r="C49" s="130" t="s">
        <v>29</v>
      </c>
      <c r="D49" s="130" t="s">
        <v>76</v>
      </c>
      <c r="E49" s="130" t="s">
        <v>31</v>
      </c>
      <c r="F49" s="159"/>
      <c r="G49" s="159"/>
      <c r="H49" s="230">
        <f>SUM(H50:H59)</f>
        <v>237561500</v>
      </c>
      <c r="I49" s="282">
        <f>SUM(I50:I59)</f>
        <v>41795231</v>
      </c>
      <c r="J49" s="254">
        <f>SUM(J50:J59)</f>
        <v>33554056.609999999</v>
      </c>
      <c r="K49" s="42">
        <f>SUM(K50:K59)</f>
        <v>8241174.3900000006</v>
      </c>
    </row>
    <row r="50" spans="1:11" s="12" customFormat="1" outlineLevel="5" x14ac:dyDescent="0.2">
      <c r="A50" s="18" t="s">
        <v>77</v>
      </c>
      <c r="B50" s="128" t="s">
        <v>30</v>
      </c>
      <c r="C50" s="128" t="s">
        <v>29</v>
      </c>
      <c r="D50" s="128" t="s">
        <v>76</v>
      </c>
      <c r="E50" s="128" t="s">
        <v>78</v>
      </c>
      <c r="F50" s="71"/>
      <c r="G50" s="71"/>
      <c r="H50" s="227">
        <v>166467018</v>
      </c>
      <c r="I50" s="345">
        <v>29127958</v>
      </c>
      <c r="J50" s="371">
        <v>25255966</v>
      </c>
      <c r="K50" s="151">
        <f t="shared" si="0"/>
        <v>3871992</v>
      </c>
    </row>
    <row r="51" spans="1:11" s="12" customFormat="1" ht="48" outlineLevel="5" x14ac:dyDescent="0.2">
      <c r="A51" s="18" t="s">
        <v>79</v>
      </c>
      <c r="B51" s="128" t="s">
        <v>30</v>
      </c>
      <c r="C51" s="128" t="s">
        <v>29</v>
      </c>
      <c r="D51" s="128" t="s">
        <v>76</v>
      </c>
      <c r="E51" s="128" t="s">
        <v>80</v>
      </c>
      <c r="F51" s="71"/>
      <c r="G51" s="71"/>
      <c r="H51" s="227">
        <v>50273040</v>
      </c>
      <c r="I51" s="345">
        <v>8796573</v>
      </c>
      <c r="J51" s="371">
        <v>7060572.7000000002</v>
      </c>
      <c r="K51" s="151">
        <f t="shared" si="0"/>
        <v>1736000.2999999998</v>
      </c>
    </row>
    <row r="52" spans="1:11" s="12" customFormat="1" ht="24" customHeight="1" outlineLevel="5" x14ac:dyDescent="0.2">
      <c r="A52" s="18" t="s">
        <v>81</v>
      </c>
      <c r="B52" s="128" t="s">
        <v>30</v>
      </c>
      <c r="C52" s="128" t="s">
        <v>29</v>
      </c>
      <c r="D52" s="128" t="s">
        <v>76</v>
      </c>
      <c r="E52" s="128" t="s">
        <v>82</v>
      </c>
      <c r="F52" s="71"/>
      <c r="G52" s="71"/>
      <c r="H52" s="227">
        <v>2644780</v>
      </c>
      <c r="I52" s="345">
        <v>440800</v>
      </c>
      <c r="J52" s="371">
        <v>47365.47</v>
      </c>
      <c r="K52" s="151">
        <f t="shared" si="0"/>
        <v>393434.53</v>
      </c>
    </row>
    <row r="53" spans="1:11" s="12" customFormat="1" outlineLevel="5" x14ac:dyDescent="0.2">
      <c r="A53" s="18" t="s">
        <v>32</v>
      </c>
      <c r="B53" s="128" t="s">
        <v>30</v>
      </c>
      <c r="C53" s="128" t="s">
        <v>29</v>
      </c>
      <c r="D53" s="128" t="s">
        <v>76</v>
      </c>
      <c r="E53" s="128" t="s">
        <v>33</v>
      </c>
      <c r="F53" s="71"/>
      <c r="G53" s="71"/>
      <c r="H53" s="227">
        <v>6482140</v>
      </c>
      <c r="I53" s="345">
        <v>1080400</v>
      </c>
      <c r="J53" s="371">
        <v>180656.3</v>
      </c>
      <c r="K53" s="151">
        <f t="shared" si="0"/>
        <v>899743.7</v>
      </c>
    </row>
    <row r="54" spans="1:11" s="12" customFormat="1" outlineLevel="5" x14ac:dyDescent="0.2">
      <c r="A54" s="18" t="s">
        <v>245</v>
      </c>
      <c r="B54" s="128" t="s">
        <v>30</v>
      </c>
      <c r="C54" s="128" t="s">
        <v>29</v>
      </c>
      <c r="D54" s="128" t="s">
        <v>76</v>
      </c>
      <c r="E54" s="128">
        <v>247</v>
      </c>
      <c r="F54" s="71"/>
      <c r="G54" s="71"/>
      <c r="H54" s="227">
        <v>4287322</v>
      </c>
      <c r="I54" s="345">
        <v>1071800</v>
      </c>
      <c r="J54" s="371">
        <v>348338.14</v>
      </c>
      <c r="K54" s="151">
        <f t="shared" si="0"/>
        <v>723461.86</v>
      </c>
    </row>
    <row r="55" spans="1:11" s="12" customFormat="1" ht="60" outlineLevel="5" x14ac:dyDescent="0.2">
      <c r="A55" s="18" t="s">
        <v>83</v>
      </c>
      <c r="B55" s="128" t="s">
        <v>30</v>
      </c>
      <c r="C55" s="128" t="s">
        <v>29</v>
      </c>
      <c r="D55" s="128" t="s">
        <v>76</v>
      </c>
      <c r="E55" s="128" t="s">
        <v>84</v>
      </c>
      <c r="F55" s="71"/>
      <c r="G55" s="71"/>
      <c r="H55" s="227">
        <v>6823900</v>
      </c>
      <c r="I55" s="345">
        <v>1137400</v>
      </c>
      <c r="J55" s="371">
        <v>649400</v>
      </c>
      <c r="K55" s="151">
        <f t="shared" si="0"/>
        <v>488000</v>
      </c>
    </row>
    <row r="56" spans="1:11" s="12" customFormat="1" ht="36" outlineLevel="5" x14ac:dyDescent="0.2">
      <c r="A56" s="36" t="s">
        <v>203</v>
      </c>
      <c r="B56" s="132" t="s">
        <v>30</v>
      </c>
      <c r="C56" s="132" t="s">
        <v>29</v>
      </c>
      <c r="D56" s="132" t="s">
        <v>76</v>
      </c>
      <c r="E56" s="132" t="s">
        <v>275</v>
      </c>
      <c r="F56" s="37"/>
      <c r="G56" s="37"/>
      <c r="H56" s="227">
        <v>0</v>
      </c>
      <c r="I56" s="345">
        <v>0</v>
      </c>
      <c r="J56" s="371">
        <v>0</v>
      </c>
      <c r="K56" s="151">
        <f t="shared" si="0"/>
        <v>0</v>
      </c>
    </row>
    <row r="57" spans="1:11" s="12" customFormat="1" ht="24" outlineLevel="5" x14ac:dyDescent="0.2">
      <c r="A57" s="18" t="s">
        <v>85</v>
      </c>
      <c r="B57" s="128" t="s">
        <v>30</v>
      </c>
      <c r="C57" s="128" t="s">
        <v>29</v>
      </c>
      <c r="D57" s="128" t="s">
        <v>76</v>
      </c>
      <c r="E57" s="128" t="s">
        <v>86</v>
      </c>
      <c r="F57" s="71"/>
      <c r="G57" s="71"/>
      <c r="H57" s="227">
        <v>327906</v>
      </c>
      <c r="I57" s="345">
        <v>81900</v>
      </c>
      <c r="J57" s="371">
        <v>7830</v>
      </c>
      <c r="K57" s="151">
        <f t="shared" si="0"/>
        <v>74070</v>
      </c>
    </row>
    <row r="58" spans="1:11" s="12" customFormat="1" outlineLevel="5" x14ac:dyDescent="0.2">
      <c r="A58" s="18" t="s">
        <v>87</v>
      </c>
      <c r="B58" s="128" t="s">
        <v>30</v>
      </c>
      <c r="C58" s="128" t="s">
        <v>29</v>
      </c>
      <c r="D58" s="128" t="s">
        <v>76</v>
      </c>
      <c r="E58" s="128" t="s">
        <v>88</v>
      </c>
      <c r="F58" s="71"/>
      <c r="G58" s="71"/>
      <c r="H58" s="227">
        <v>189741</v>
      </c>
      <c r="I58" s="345">
        <v>47400</v>
      </c>
      <c r="J58" s="371">
        <v>3928</v>
      </c>
      <c r="K58" s="151">
        <f t="shared" si="0"/>
        <v>43472</v>
      </c>
    </row>
    <row r="59" spans="1:11" s="12" customFormat="1" outlineLevel="5" x14ac:dyDescent="0.2">
      <c r="A59" s="18" t="s">
        <v>89</v>
      </c>
      <c r="B59" s="128" t="s">
        <v>30</v>
      </c>
      <c r="C59" s="128" t="s">
        <v>29</v>
      </c>
      <c r="D59" s="128" t="s">
        <v>76</v>
      </c>
      <c r="E59" s="128">
        <v>853</v>
      </c>
      <c r="F59" s="71"/>
      <c r="G59" s="71"/>
      <c r="H59" s="227">
        <v>65653</v>
      </c>
      <c r="I59" s="345">
        <v>11000</v>
      </c>
      <c r="J59" s="371">
        <v>0</v>
      </c>
      <c r="K59" s="151">
        <f t="shared" si="0"/>
        <v>11000</v>
      </c>
    </row>
    <row r="60" spans="1:11" s="11" customFormat="1" ht="24" outlineLevel="3" x14ac:dyDescent="0.2">
      <c r="A60" s="32" t="s">
        <v>313</v>
      </c>
      <c r="B60" s="131" t="s">
        <v>30</v>
      </c>
      <c r="C60" s="131" t="s">
        <v>29</v>
      </c>
      <c r="D60" s="131" t="s">
        <v>250</v>
      </c>
      <c r="E60" s="131" t="s">
        <v>31</v>
      </c>
      <c r="F60" s="168"/>
      <c r="G60" s="168"/>
      <c r="H60" s="320">
        <f>SUM(H61:H62)</f>
        <v>25000000</v>
      </c>
      <c r="I60" s="320">
        <f>SUM(I61:I62)</f>
        <v>0</v>
      </c>
      <c r="J60" s="320">
        <f t="shared" ref="I60:J60" si="1">SUM(J61:J62)</f>
        <v>0</v>
      </c>
      <c r="K60" s="322">
        <f>SUM(K61:K61)</f>
        <v>0</v>
      </c>
    </row>
    <row r="61" spans="1:11" s="12" customFormat="1" ht="22.5" outlineLevel="5" x14ac:dyDescent="0.2">
      <c r="A61" s="36" t="s">
        <v>32</v>
      </c>
      <c r="B61" s="132" t="s">
        <v>30</v>
      </c>
      <c r="C61" s="132" t="s">
        <v>29</v>
      </c>
      <c r="D61" s="132" t="s">
        <v>314</v>
      </c>
      <c r="E61" s="132" t="s">
        <v>33</v>
      </c>
      <c r="F61" s="319" t="s">
        <v>332</v>
      </c>
      <c r="G61" s="319" t="s">
        <v>39</v>
      </c>
      <c r="H61" s="372">
        <v>24750000</v>
      </c>
      <c r="I61" s="290">
        <v>0</v>
      </c>
      <c r="J61" s="264">
        <v>0</v>
      </c>
      <c r="K61" s="151">
        <f t="shared" ref="K61:K98" si="2">I61-J61</f>
        <v>0</v>
      </c>
    </row>
    <row r="62" spans="1:11" s="12" customFormat="1" ht="22.5" outlineLevel="5" x14ac:dyDescent="0.2">
      <c r="A62" s="36" t="s">
        <v>32</v>
      </c>
      <c r="B62" s="132" t="s">
        <v>30</v>
      </c>
      <c r="C62" s="132" t="s">
        <v>29</v>
      </c>
      <c r="D62" s="132" t="s">
        <v>314</v>
      </c>
      <c r="E62" s="132" t="s">
        <v>33</v>
      </c>
      <c r="F62" s="319" t="s">
        <v>332</v>
      </c>
      <c r="G62" s="74" t="s">
        <v>38</v>
      </c>
      <c r="H62" s="372">
        <v>250000</v>
      </c>
      <c r="I62" s="290">
        <v>0</v>
      </c>
      <c r="J62" s="264">
        <v>0</v>
      </c>
      <c r="K62" s="151">
        <f t="shared" si="2"/>
        <v>0</v>
      </c>
    </row>
    <row r="63" spans="1:11" s="11" customFormat="1" ht="42" customHeight="1" outlineLevel="3" x14ac:dyDescent="0.2">
      <c r="A63" s="158" t="s">
        <v>92</v>
      </c>
      <c r="B63" s="130" t="s">
        <v>30</v>
      </c>
      <c r="C63" s="130" t="s">
        <v>29</v>
      </c>
      <c r="D63" s="130" t="s">
        <v>93</v>
      </c>
      <c r="E63" s="130" t="s">
        <v>31</v>
      </c>
      <c r="F63" s="159"/>
      <c r="G63" s="159"/>
      <c r="H63" s="230">
        <f>SUM(H64)</f>
        <v>763000</v>
      </c>
      <c r="I63" s="282">
        <f>SUM(I64)</f>
        <v>127200</v>
      </c>
      <c r="J63" s="254">
        <f>SUM(J64)</f>
        <v>0</v>
      </c>
      <c r="K63" s="42">
        <f>SUM(K64)</f>
        <v>127200</v>
      </c>
    </row>
    <row r="64" spans="1:11" s="12" customFormat="1" ht="60" outlineLevel="5" x14ac:dyDescent="0.2">
      <c r="A64" s="18" t="s">
        <v>53</v>
      </c>
      <c r="B64" s="128" t="s">
        <v>30</v>
      </c>
      <c r="C64" s="128" t="s">
        <v>29</v>
      </c>
      <c r="D64" s="128" t="s">
        <v>93</v>
      </c>
      <c r="E64" s="128" t="s">
        <v>54</v>
      </c>
      <c r="F64" s="71"/>
      <c r="G64" s="71"/>
      <c r="H64" s="227">
        <v>763000</v>
      </c>
      <c r="I64" s="345">
        <v>127200</v>
      </c>
      <c r="J64" s="251">
        <v>0</v>
      </c>
      <c r="K64" s="151">
        <f t="shared" si="2"/>
        <v>127200</v>
      </c>
    </row>
    <row r="65" spans="1:13" s="89" customFormat="1" ht="48" outlineLevel="5" x14ac:dyDescent="0.2">
      <c r="A65" s="158" t="s">
        <v>241</v>
      </c>
      <c r="B65" s="130" t="s">
        <v>30</v>
      </c>
      <c r="C65" s="130" t="s">
        <v>29</v>
      </c>
      <c r="D65" s="130" t="s">
        <v>243</v>
      </c>
      <c r="E65" s="130" t="s">
        <v>31</v>
      </c>
      <c r="F65" s="159"/>
      <c r="G65" s="159"/>
      <c r="H65" s="230">
        <f>SUM(H66)</f>
        <v>750000</v>
      </c>
      <c r="I65" s="282">
        <f>SUM(I66)</f>
        <v>125000</v>
      </c>
      <c r="J65" s="254">
        <f>SUM(J66)</f>
        <v>0</v>
      </c>
      <c r="K65" s="42">
        <f>SUM(K66)</f>
        <v>125000</v>
      </c>
      <c r="M65" s="11"/>
    </row>
    <row r="66" spans="1:13" s="12" customFormat="1" ht="13.5" customHeight="1" outlineLevel="5" x14ac:dyDescent="0.2">
      <c r="A66" s="18" t="s">
        <v>32</v>
      </c>
      <c r="B66" s="128" t="s">
        <v>30</v>
      </c>
      <c r="C66" s="128" t="s">
        <v>29</v>
      </c>
      <c r="D66" s="128">
        <v>2330281320</v>
      </c>
      <c r="E66" s="128">
        <v>244</v>
      </c>
      <c r="F66" s="71"/>
      <c r="G66" s="71"/>
      <c r="H66" s="227">
        <v>750000</v>
      </c>
      <c r="I66" s="345">
        <v>125000</v>
      </c>
      <c r="J66" s="251">
        <v>0</v>
      </c>
      <c r="K66" s="151">
        <f t="shared" si="2"/>
        <v>125000</v>
      </c>
    </row>
    <row r="67" spans="1:13" s="11" customFormat="1" ht="49.5" customHeight="1" outlineLevel="3" x14ac:dyDescent="0.2">
      <c r="A67" s="158" t="s">
        <v>94</v>
      </c>
      <c r="B67" s="130" t="s">
        <v>30</v>
      </c>
      <c r="C67" s="130" t="s">
        <v>95</v>
      </c>
      <c r="D67" s="130" t="s">
        <v>96</v>
      </c>
      <c r="E67" s="130" t="s">
        <v>31</v>
      </c>
      <c r="F67" s="159"/>
      <c r="G67" s="159"/>
      <c r="H67" s="230">
        <f>SUM(H68:H69)</f>
        <v>169015200</v>
      </c>
      <c r="I67" s="282">
        <f>SUM(I68:I69)</f>
        <v>28969200</v>
      </c>
      <c r="J67" s="254">
        <f>SUM(J68:J69)</f>
        <v>28577500.599999998</v>
      </c>
      <c r="K67" s="42">
        <f>SUM(K68:K69)</f>
        <v>391699.40000000107</v>
      </c>
    </row>
    <row r="68" spans="1:13" s="12" customFormat="1" outlineLevel="5" x14ac:dyDescent="0.2">
      <c r="A68" s="18" t="s">
        <v>32</v>
      </c>
      <c r="B68" s="128" t="s">
        <v>30</v>
      </c>
      <c r="C68" s="128" t="s">
        <v>95</v>
      </c>
      <c r="D68" s="128" t="s">
        <v>96</v>
      </c>
      <c r="E68" s="128" t="s">
        <v>33</v>
      </c>
      <c r="F68" s="71"/>
      <c r="G68" s="71"/>
      <c r="H68" s="227">
        <v>1200000</v>
      </c>
      <c r="I68" s="345">
        <v>200000</v>
      </c>
      <c r="J68" s="371">
        <v>-139910.78</v>
      </c>
      <c r="K68" s="151">
        <f>I68-J68</f>
        <v>339910.78</v>
      </c>
    </row>
    <row r="69" spans="1:13" s="12" customFormat="1" ht="36" outlineLevel="5" x14ac:dyDescent="0.2">
      <c r="A69" s="13" t="s">
        <v>40</v>
      </c>
      <c r="B69" s="128" t="s">
        <v>30</v>
      </c>
      <c r="C69" s="128" t="s">
        <v>95</v>
      </c>
      <c r="D69" s="128" t="s">
        <v>96</v>
      </c>
      <c r="E69" s="128" t="s">
        <v>97</v>
      </c>
      <c r="F69" s="71"/>
      <c r="G69" s="71"/>
      <c r="H69" s="344">
        <v>167815200</v>
      </c>
      <c r="I69" s="345">
        <v>28769200</v>
      </c>
      <c r="J69" s="371">
        <v>28717411.379999999</v>
      </c>
      <c r="K69" s="151">
        <f t="shared" si="2"/>
        <v>51788.620000001043</v>
      </c>
    </row>
    <row r="70" spans="1:13" s="11" customFormat="1" ht="60" outlineLevel="3" x14ac:dyDescent="0.2">
      <c r="A70" s="158" t="s">
        <v>98</v>
      </c>
      <c r="B70" s="130" t="s">
        <v>30</v>
      </c>
      <c r="C70" s="130" t="s">
        <v>95</v>
      </c>
      <c r="D70" s="130" t="s">
        <v>99</v>
      </c>
      <c r="E70" s="130" t="s">
        <v>31</v>
      </c>
      <c r="F70" s="159"/>
      <c r="G70" s="159"/>
      <c r="H70" s="230">
        <f>SUM(H71:H71)</f>
        <v>75731500</v>
      </c>
      <c r="I70" s="282">
        <f>SUM(I71:I71)</f>
        <v>0</v>
      </c>
      <c r="J70" s="256">
        <f>SUM(J71:J71)</f>
        <v>0</v>
      </c>
      <c r="K70" s="16">
        <f>SUM(K71:K71)</f>
        <v>0</v>
      </c>
    </row>
    <row r="71" spans="1:13" s="12" customFormat="1" ht="24" outlineLevel="5" x14ac:dyDescent="0.25">
      <c r="A71" s="18" t="s">
        <v>100</v>
      </c>
      <c r="B71" s="128" t="s">
        <v>30</v>
      </c>
      <c r="C71" s="128" t="s">
        <v>95</v>
      </c>
      <c r="D71" s="128" t="s">
        <v>99</v>
      </c>
      <c r="E71" s="128" t="s">
        <v>101</v>
      </c>
      <c r="F71" s="74" t="s">
        <v>309</v>
      </c>
      <c r="G71" s="74" t="s">
        <v>39</v>
      </c>
      <c r="H71" s="227">
        <v>75731500</v>
      </c>
      <c r="I71" s="279">
        <v>0</v>
      </c>
      <c r="J71" s="251">
        <v>0</v>
      </c>
      <c r="K71" s="182">
        <f>I71-J71</f>
        <v>0</v>
      </c>
      <c r="L71" s="183"/>
    </row>
    <row r="72" spans="1:13" s="11" customFormat="1" ht="26.25" customHeight="1" outlineLevel="3" x14ac:dyDescent="0.2">
      <c r="A72" s="158" t="s">
        <v>75</v>
      </c>
      <c r="B72" s="130" t="s">
        <v>30</v>
      </c>
      <c r="C72" s="130" t="s">
        <v>104</v>
      </c>
      <c r="D72" s="130" t="s">
        <v>105</v>
      </c>
      <c r="E72" s="130" t="s">
        <v>31</v>
      </c>
      <c r="F72" s="159"/>
      <c r="G72" s="159"/>
      <c r="H72" s="230">
        <f>SUM(H73:H83)</f>
        <v>3605276700</v>
      </c>
      <c r="I72" s="282">
        <f>SUM(I73:I83)</f>
        <v>601296500</v>
      </c>
      <c r="J72" s="256">
        <f>SUM(J73:J83)</f>
        <v>587113048.89999998</v>
      </c>
      <c r="K72" s="16">
        <f>SUM(K73:K83)</f>
        <v>14183451.1</v>
      </c>
    </row>
    <row r="73" spans="1:13" s="12" customFormat="1" outlineLevel="5" x14ac:dyDescent="0.2">
      <c r="A73" s="18" t="s">
        <v>77</v>
      </c>
      <c r="B73" s="128" t="s">
        <v>30</v>
      </c>
      <c r="C73" s="128" t="s">
        <v>104</v>
      </c>
      <c r="D73" s="128" t="s">
        <v>105</v>
      </c>
      <c r="E73" s="128" t="s">
        <v>78</v>
      </c>
      <c r="F73" s="71"/>
      <c r="G73" s="71"/>
      <c r="H73" s="227">
        <v>123340046</v>
      </c>
      <c r="I73" s="279">
        <v>20556600</v>
      </c>
      <c r="J73" s="371">
        <v>15905027.15</v>
      </c>
      <c r="K73" s="151">
        <f t="shared" si="2"/>
        <v>4651572.8499999996</v>
      </c>
    </row>
    <row r="74" spans="1:13" s="12" customFormat="1" ht="24" outlineLevel="5" x14ac:dyDescent="0.2">
      <c r="A74" s="18" t="s">
        <v>106</v>
      </c>
      <c r="B74" s="128" t="s">
        <v>30</v>
      </c>
      <c r="C74" s="128" t="s">
        <v>104</v>
      </c>
      <c r="D74" s="128" t="s">
        <v>105</v>
      </c>
      <c r="E74" s="128">
        <v>112</v>
      </c>
      <c r="F74" s="71"/>
      <c r="G74" s="71"/>
      <c r="H74" s="227">
        <v>0</v>
      </c>
      <c r="I74" s="279">
        <v>0</v>
      </c>
      <c r="J74" s="371">
        <v>0</v>
      </c>
      <c r="K74" s="151">
        <f t="shared" si="2"/>
        <v>0</v>
      </c>
    </row>
    <row r="75" spans="1:13" s="12" customFormat="1" ht="48" outlineLevel="5" x14ac:dyDescent="0.2">
      <c r="A75" s="18" t="s">
        <v>79</v>
      </c>
      <c r="B75" s="128" t="s">
        <v>30</v>
      </c>
      <c r="C75" s="128" t="s">
        <v>104</v>
      </c>
      <c r="D75" s="128" t="s">
        <v>105</v>
      </c>
      <c r="E75" s="128" t="s">
        <v>80</v>
      </c>
      <c r="F75" s="71"/>
      <c r="G75" s="71"/>
      <c r="H75" s="227">
        <v>37248694</v>
      </c>
      <c r="I75" s="279">
        <v>6208200</v>
      </c>
      <c r="J75" s="371">
        <v>3945157.17</v>
      </c>
      <c r="K75" s="151">
        <f t="shared" si="2"/>
        <v>2263042.83</v>
      </c>
    </row>
    <row r="76" spans="1:13" s="12" customFormat="1" ht="24" customHeight="1" outlineLevel="5" x14ac:dyDescent="0.2">
      <c r="A76" s="18" t="s">
        <v>81</v>
      </c>
      <c r="B76" s="128" t="s">
        <v>30</v>
      </c>
      <c r="C76" s="128" t="s">
        <v>104</v>
      </c>
      <c r="D76" s="128" t="s">
        <v>105</v>
      </c>
      <c r="E76" s="128" t="s">
        <v>82</v>
      </c>
      <c r="F76" s="71"/>
      <c r="G76" s="71"/>
      <c r="H76" s="227">
        <v>465168</v>
      </c>
      <c r="I76" s="279">
        <v>77600</v>
      </c>
      <c r="J76" s="371">
        <v>12000</v>
      </c>
      <c r="K76" s="151">
        <f t="shared" si="2"/>
        <v>65600</v>
      </c>
    </row>
    <row r="77" spans="1:13" s="12" customFormat="1" outlineLevel="5" x14ac:dyDescent="0.2">
      <c r="A77" s="18" t="s">
        <v>32</v>
      </c>
      <c r="B77" s="128" t="s">
        <v>30</v>
      </c>
      <c r="C77" s="128" t="s">
        <v>104</v>
      </c>
      <c r="D77" s="128" t="s">
        <v>105</v>
      </c>
      <c r="E77" s="128" t="s">
        <v>33</v>
      </c>
      <c r="F77" s="71"/>
      <c r="G77" s="71"/>
      <c r="H77" s="227">
        <v>28443579</v>
      </c>
      <c r="I77" s="279">
        <v>4740600</v>
      </c>
      <c r="J77" s="371">
        <v>473260.64</v>
      </c>
      <c r="K77" s="151">
        <f t="shared" si="2"/>
        <v>4267339.3600000003</v>
      </c>
    </row>
    <row r="78" spans="1:13" s="12" customFormat="1" outlineLevel="5" x14ac:dyDescent="0.2">
      <c r="A78" s="18" t="s">
        <v>245</v>
      </c>
      <c r="B78" s="128" t="s">
        <v>30</v>
      </c>
      <c r="C78" s="128" t="s">
        <v>104</v>
      </c>
      <c r="D78" s="128" t="s">
        <v>105</v>
      </c>
      <c r="E78" s="128">
        <v>247</v>
      </c>
      <c r="F78" s="71"/>
      <c r="G78" s="71"/>
      <c r="H78" s="227">
        <v>4091253</v>
      </c>
      <c r="I78" s="279">
        <v>1022800</v>
      </c>
      <c r="J78" s="371">
        <v>13305.94</v>
      </c>
      <c r="K78" s="151">
        <f t="shared" si="2"/>
        <v>1009494.06</v>
      </c>
    </row>
    <row r="79" spans="1:13" s="12" customFormat="1" ht="60" outlineLevel="5" x14ac:dyDescent="0.2">
      <c r="A79" s="18" t="s">
        <v>83</v>
      </c>
      <c r="B79" s="128" t="s">
        <v>30</v>
      </c>
      <c r="C79" s="128" t="s">
        <v>104</v>
      </c>
      <c r="D79" s="128" t="s">
        <v>105</v>
      </c>
      <c r="E79" s="128" t="s">
        <v>84</v>
      </c>
      <c r="F79" s="71"/>
      <c r="G79" s="71"/>
      <c r="H79" s="227">
        <v>3410649660</v>
      </c>
      <c r="I79" s="279">
        <v>568441600</v>
      </c>
      <c r="J79" s="371">
        <v>566621527</v>
      </c>
      <c r="K79" s="151">
        <f t="shared" si="2"/>
        <v>1820073</v>
      </c>
    </row>
    <row r="80" spans="1:13" s="12" customFormat="1" ht="24" outlineLevel="5" x14ac:dyDescent="0.2">
      <c r="A80" s="18" t="s">
        <v>61</v>
      </c>
      <c r="B80" s="128" t="s">
        <v>30</v>
      </c>
      <c r="C80" s="128" t="s">
        <v>104</v>
      </c>
      <c r="D80" s="128" t="s">
        <v>105</v>
      </c>
      <c r="E80" s="128" t="s">
        <v>62</v>
      </c>
      <c r="F80" s="71"/>
      <c r="G80" s="71"/>
      <c r="H80" s="227">
        <v>0</v>
      </c>
      <c r="I80" s="279">
        <v>0</v>
      </c>
      <c r="J80" s="371">
        <v>0</v>
      </c>
      <c r="K80" s="151">
        <f t="shared" si="2"/>
        <v>0</v>
      </c>
    </row>
    <row r="81" spans="1:13" s="12" customFormat="1" ht="24" outlineLevel="5" x14ac:dyDescent="0.2">
      <c r="A81" s="18" t="s">
        <v>85</v>
      </c>
      <c r="B81" s="128" t="s">
        <v>30</v>
      </c>
      <c r="C81" s="128" t="s">
        <v>104</v>
      </c>
      <c r="D81" s="128" t="s">
        <v>105</v>
      </c>
      <c r="E81" s="128" t="s">
        <v>86</v>
      </c>
      <c r="F81" s="71"/>
      <c r="G81" s="71"/>
      <c r="H81" s="227">
        <v>923473</v>
      </c>
      <c r="I81" s="279">
        <v>230900</v>
      </c>
      <c r="J81" s="371">
        <v>140218</v>
      </c>
      <c r="K81" s="151">
        <f t="shared" si="2"/>
        <v>90682</v>
      </c>
    </row>
    <row r="82" spans="1:13" s="12" customFormat="1" outlineLevel="5" x14ac:dyDescent="0.2">
      <c r="A82" s="18" t="s">
        <v>87</v>
      </c>
      <c r="B82" s="128" t="s">
        <v>30</v>
      </c>
      <c r="C82" s="128" t="s">
        <v>104</v>
      </c>
      <c r="D82" s="128" t="s">
        <v>105</v>
      </c>
      <c r="E82" s="128" t="s">
        <v>88</v>
      </c>
      <c r="F82" s="71"/>
      <c r="G82" s="71"/>
      <c r="H82" s="227">
        <v>36851</v>
      </c>
      <c r="I82" s="279">
        <v>9200</v>
      </c>
      <c r="J82" s="371">
        <v>2553</v>
      </c>
      <c r="K82" s="151">
        <f t="shared" si="2"/>
        <v>6647</v>
      </c>
    </row>
    <row r="83" spans="1:13" s="12" customFormat="1" outlineLevel="5" x14ac:dyDescent="0.2">
      <c r="A83" s="18" t="s">
        <v>89</v>
      </c>
      <c r="B83" s="128" t="s">
        <v>30</v>
      </c>
      <c r="C83" s="128" t="s">
        <v>104</v>
      </c>
      <c r="D83" s="128" t="s">
        <v>105</v>
      </c>
      <c r="E83" s="128">
        <v>853</v>
      </c>
      <c r="F83" s="71"/>
      <c r="G83" s="71"/>
      <c r="H83" s="227">
        <v>77976</v>
      </c>
      <c r="I83" s="279">
        <v>9000</v>
      </c>
      <c r="J83" s="251">
        <v>0</v>
      </c>
      <c r="K83" s="151">
        <f t="shared" si="2"/>
        <v>9000</v>
      </c>
    </row>
    <row r="84" spans="1:13" s="89" customFormat="1" ht="85.5" customHeight="1" outlineLevel="5" x14ac:dyDescent="0.2">
      <c r="A84" s="32" t="s">
        <v>244</v>
      </c>
      <c r="B84" s="131" t="s">
        <v>30</v>
      </c>
      <c r="C84" s="131" t="s">
        <v>104</v>
      </c>
      <c r="D84" s="131">
        <v>2220681950</v>
      </c>
      <c r="E84" s="131" t="s">
        <v>31</v>
      </c>
      <c r="F84" s="35"/>
      <c r="G84" s="35"/>
      <c r="H84" s="235">
        <f>SUM(H85:H85)</f>
        <v>3025800</v>
      </c>
      <c r="I84" s="286">
        <f>SUM(I85:I85)</f>
        <v>504200</v>
      </c>
      <c r="J84" s="258">
        <f>SUM(J85:J85)</f>
        <v>79683.06</v>
      </c>
      <c r="K84" s="120">
        <f>SUM(K85:K85)</f>
        <v>424516.94</v>
      </c>
      <c r="L84" s="11"/>
      <c r="M84" s="11"/>
    </row>
    <row r="85" spans="1:13" s="12" customFormat="1" outlineLevel="5" x14ac:dyDescent="0.2">
      <c r="A85" s="36" t="s">
        <v>77</v>
      </c>
      <c r="B85" s="132" t="s">
        <v>30</v>
      </c>
      <c r="C85" s="132" t="s">
        <v>104</v>
      </c>
      <c r="D85" s="132">
        <v>2220681950</v>
      </c>
      <c r="E85" s="132">
        <v>631</v>
      </c>
      <c r="F85" s="37"/>
      <c r="G85" s="37"/>
      <c r="H85" s="227">
        <v>3025800</v>
      </c>
      <c r="I85" s="279">
        <v>504200</v>
      </c>
      <c r="J85" s="371">
        <v>79683.06</v>
      </c>
      <c r="K85" s="151">
        <f t="shared" si="2"/>
        <v>424516.94</v>
      </c>
      <c r="L85" s="17"/>
      <c r="M85" s="17"/>
    </row>
    <row r="86" spans="1:13" s="11" customFormat="1" ht="72" customHeight="1" outlineLevel="5" x14ac:dyDescent="0.2">
      <c r="A86" s="14" t="s">
        <v>315</v>
      </c>
      <c r="B86" s="130">
        <v>148</v>
      </c>
      <c r="C86" s="130">
        <v>1003</v>
      </c>
      <c r="D86" s="161" t="s">
        <v>316</v>
      </c>
      <c r="E86" s="130" t="s">
        <v>31</v>
      </c>
      <c r="F86" s="162"/>
      <c r="G86" s="162"/>
      <c r="H86" s="236">
        <f>SUM(H87)</f>
        <v>8806300</v>
      </c>
      <c r="I86" s="287">
        <f>SUM(I87)</f>
        <v>0</v>
      </c>
      <c r="J86" s="259">
        <f>SUM(J87)</f>
        <v>0</v>
      </c>
      <c r="K86" s="39">
        <f>SUM(K87)</f>
        <v>0</v>
      </c>
    </row>
    <row r="87" spans="1:13" s="17" customFormat="1" ht="22.5" outlineLevel="5" x14ac:dyDescent="0.2">
      <c r="A87" s="72" t="s">
        <v>110</v>
      </c>
      <c r="B87" s="132">
        <v>148</v>
      </c>
      <c r="C87" s="132">
        <v>1003</v>
      </c>
      <c r="D87" s="133" t="s">
        <v>316</v>
      </c>
      <c r="E87" s="132">
        <v>322</v>
      </c>
      <c r="F87" s="300" t="s">
        <v>330</v>
      </c>
      <c r="G87" s="74" t="s">
        <v>39</v>
      </c>
      <c r="H87" s="227">
        <v>8806300</v>
      </c>
      <c r="I87" s="279">
        <v>0</v>
      </c>
      <c r="J87" s="251">
        <v>0</v>
      </c>
      <c r="K87" s="151">
        <f>I87-J87</f>
        <v>0</v>
      </c>
    </row>
    <row r="88" spans="1:13" s="11" customFormat="1" ht="36" outlineLevel="3" x14ac:dyDescent="0.2">
      <c r="A88" s="158" t="s">
        <v>107</v>
      </c>
      <c r="B88" s="130" t="s">
        <v>30</v>
      </c>
      <c r="C88" s="130" t="s">
        <v>108</v>
      </c>
      <c r="D88" s="130" t="s">
        <v>109</v>
      </c>
      <c r="E88" s="130" t="s">
        <v>31</v>
      </c>
      <c r="F88" s="159"/>
      <c r="G88" s="159"/>
      <c r="H88" s="230">
        <f>SUM(H89:H90)</f>
        <v>154942300</v>
      </c>
      <c r="I88" s="282">
        <f>SUM(I89:I90)</f>
        <v>0</v>
      </c>
      <c r="J88" s="256">
        <f>SUM(J89:J90)</f>
        <v>0</v>
      </c>
      <c r="K88" s="16">
        <f>SUM(K89:K90)</f>
        <v>0</v>
      </c>
    </row>
    <row r="89" spans="1:13" s="202" customFormat="1" ht="22.5" outlineLevel="5" x14ac:dyDescent="0.2">
      <c r="A89" s="211" t="s">
        <v>110</v>
      </c>
      <c r="B89" s="212" t="s">
        <v>30</v>
      </c>
      <c r="C89" s="212" t="s">
        <v>108</v>
      </c>
      <c r="D89" s="212" t="s">
        <v>109</v>
      </c>
      <c r="E89" s="212" t="s">
        <v>111</v>
      </c>
      <c r="F89" s="214" t="s">
        <v>254</v>
      </c>
      <c r="G89" s="214" t="s">
        <v>39</v>
      </c>
      <c r="H89" s="302">
        <v>0</v>
      </c>
      <c r="I89" s="293">
        <v>0</v>
      </c>
      <c r="J89" s="267">
        <v>0</v>
      </c>
      <c r="K89" s="216">
        <f t="shared" si="2"/>
        <v>0</v>
      </c>
    </row>
    <row r="90" spans="1:13" s="12" customFormat="1" ht="22.5" outlineLevel="5" x14ac:dyDescent="0.2">
      <c r="A90" s="18" t="s">
        <v>110</v>
      </c>
      <c r="B90" s="128" t="s">
        <v>30</v>
      </c>
      <c r="C90" s="128" t="s">
        <v>108</v>
      </c>
      <c r="D90" s="128" t="s">
        <v>109</v>
      </c>
      <c r="E90" s="128" t="s">
        <v>111</v>
      </c>
      <c r="F90" s="74" t="s">
        <v>317</v>
      </c>
      <c r="G90" s="74" t="s">
        <v>39</v>
      </c>
      <c r="H90" s="227">
        <v>154942300</v>
      </c>
      <c r="I90" s="279">
        <v>0</v>
      </c>
      <c r="J90" s="251">
        <v>0</v>
      </c>
      <c r="K90" s="151">
        <f>I90-J90</f>
        <v>0</v>
      </c>
    </row>
    <row r="91" spans="1:13" s="11" customFormat="1" ht="48" outlineLevel="3" x14ac:dyDescent="0.2">
      <c r="A91" s="158" t="s">
        <v>113</v>
      </c>
      <c r="B91" s="130" t="s">
        <v>30</v>
      </c>
      <c r="C91" s="130" t="s">
        <v>108</v>
      </c>
      <c r="D91" s="130" t="s">
        <v>114</v>
      </c>
      <c r="E91" s="130" t="s">
        <v>31</v>
      </c>
      <c r="F91" s="159"/>
      <c r="G91" s="159"/>
      <c r="H91" s="230">
        <f>SUM(H92:H93)</f>
        <v>206780300</v>
      </c>
      <c r="I91" s="282">
        <f>SUM(I92:I93)</f>
        <v>0</v>
      </c>
      <c r="J91" s="256">
        <f>SUM(J92:J93)</f>
        <v>0</v>
      </c>
      <c r="K91" s="16">
        <f>SUM(K92:K93)</f>
        <v>0</v>
      </c>
    </row>
    <row r="92" spans="1:13" s="202" customFormat="1" ht="22.5" outlineLevel="5" x14ac:dyDescent="0.2">
      <c r="A92" s="307" t="s">
        <v>110</v>
      </c>
      <c r="B92" s="212" t="s">
        <v>30</v>
      </c>
      <c r="C92" s="212" t="s">
        <v>108</v>
      </c>
      <c r="D92" s="212" t="s">
        <v>114</v>
      </c>
      <c r="E92" s="212" t="s">
        <v>111</v>
      </c>
      <c r="F92" s="214" t="s">
        <v>255</v>
      </c>
      <c r="G92" s="214" t="s">
        <v>39</v>
      </c>
      <c r="H92" s="302">
        <v>0</v>
      </c>
      <c r="I92" s="293">
        <v>0</v>
      </c>
      <c r="J92" s="267">
        <v>0</v>
      </c>
      <c r="K92" s="216">
        <f t="shared" si="2"/>
        <v>0</v>
      </c>
    </row>
    <row r="93" spans="1:13" s="12" customFormat="1" ht="22.5" outlineLevel="5" x14ac:dyDescent="0.2">
      <c r="A93" s="73" t="s">
        <v>110</v>
      </c>
      <c r="B93" s="128" t="s">
        <v>30</v>
      </c>
      <c r="C93" s="128" t="s">
        <v>108</v>
      </c>
      <c r="D93" s="128" t="s">
        <v>114</v>
      </c>
      <c r="E93" s="128" t="s">
        <v>111</v>
      </c>
      <c r="F93" s="74" t="s">
        <v>318</v>
      </c>
      <c r="G93" s="74" t="s">
        <v>39</v>
      </c>
      <c r="H93" s="227">
        <v>206780300</v>
      </c>
      <c r="I93" s="279">
        <v>0</v>
      </c>
      <c r="J93" s="251">
        <v>0</v>
      </c>
      <c r="K93" s="151">
        <f>I93-J93</f>
        <v>0</v>
      </c>
    </row>
    <row r="94" spans="1:13" s="11" customFormat="1" ht="24" outlineLevel="3" x14ac:dyDescent="0.2">
      <c r="A94" s="166" t="s">
        <v>116</v>
      </c>
      <c r="B94" s="130" t="s">
        <v>30</v>
      </c>
      <c r="C94" s="130" t="s">
        <v>108</v>
      </c>
      <c r="D94" s="130" t="s">
        <v>117</v>
      </c>
      <c r="E94" s="130" t="s">
        <v>31</v>
      </c>
      <c r="F94" s="159"/>
      <c r="G94" s="159"/>
      <c r="H94" s="230">
        <f>SUM(H95)</f>
        <v>264942300</v>
      </c>
      <c r="I94" s="282">
        <f>SUM(I95)</f>
        <v>22078500</v>
      </c>
      <c r="J94" s="254">
        <f>SUM(J95)</f>
        <v>22078500</v>
      </c>
      <c r="K94" s="42">
        <f>SUM(K95)</f>
        <v>0</v>
      </c>
      <c r="M94" s="38"/>
    </row>
    <row r="95" spans="1:13" s="12" customFormat="1" outlineLevel="5" x14ac:dyDescent="0.2">
      <c r="A95" s="18" t="s">
        <v>110</v>
      </c>
      <c r="B95" s="128" t="s">
        <v>30</v>
      </c>
      <c r="C95" s="128" t="s">
        <v>108</v>
      </c>
      <c r="D95" s="128" t="s">
        <v>117</v>
      </c>
      <c r="E95" s="128" t="s">
        <v>111</v>
      </c>
      <c r="F95" s="71"/>
      <c r="G95" s="71"/>
      <c r="H95" s="227">
        <v>264942300</v>
      </c>
      <c r="I95" s="279">
        <v>22078500</v>
      </c>
      <c r="J95" s="371">
        <v>22078500</v>
      </c>
      <c r="K95" s="151">
        <f t="shared" si="2"/>
        <v>0</v>
      </c>
    </row>
    <row r="96" spans="1:13" s="11" customFormat="1" ht="36" outlineLevel="3" x14ac:dyDescent="0.2">
      <c r="A96" s="158" t="s">
        <v>122</v>
      </c>
      <c r="B96" s="130" t="s">
        <v>30</v>
      </c>
      <c r="C96" s="130" t="s">
        <v>108</v>
      </c>
      <c r="D96" s="130">
        <v>2210252520</v>
      </c>
      <c r="E96" s="130" t="s">
        <v>31</v>
      </c>
      <c r="F96" s="159"/>
      <c r="G96" s="159"/>
      <c r="H96" s="230">
        <f>SUM(H97:H98)</f>
        <v>22027</v>
      </c>
      <c r="I96" s="282">
        <f>SUM(I97:I98)</f>
        <v>22027</v>
      </c>
      <c r="J96" s="254">
        <f>SUM(J97:J98)</f>
        <v>10932</v>
      </c>
      <c r="K96" s="42">
        <f>SUM(K97:K98)</f>
        <v>11095</v>
      </c>
    </row>
    <row r="97" spans="1:13" s="12" customFormat="1" outlineLevel="5" x14ac:dyDescent="0.2">
      <c r="A97" s="18" t="s">
        <v>32</v>
      </c>
      <c r="B97" s="128" t="s">
        <v>30</v>
      </c>
      <c r="C97" s="128" t="s">
        <v>108</v>
      </c>
      <c r="D97" s="128">
        <v>2210252520</v>
      </c>
      <c r="E97" s="128" t="s">
        <v>33</v>
      </c>
      <c r="F97" s="71"/>
      <c r="G97" s="71"/>
      <c r="H97" s="227">
        <v>157</v>
      </c>
      <c r="I97" s="279">
        <v>157</v>
      </c>
      <c r="J97" s="251">
        <v>0</v>
      </c>
      <c r="K97" s="151">
        <f t="shared" si="2"/>
        <v>157</v>
      </c>
    </row>
    <row r="98" spans="1:13" s="12" customFormat="1" ht="36" outlineLevel="5" x14ac:dyDescent="0.2">
      <c r="A98" s="13" t="s">
        <v>40</v>
      </c>
      <c r="B98" s="128" t="s">
        <v>30</v>
      </c>
      <c r="C98" s="128" t="s">
        <v>108</v>
      </c>
      <c r="D98" s="128">
        <v>2210252520</v>
      </c>
      <c r="E98" s="128">
        <v>321</v>
      </c>
      <c r="F98" s="71"/>
      <c r="G98" s="71"/>
      <c r="H98" s="227">
        <v>21870</v>
      </c>
      <c r="I98" s="279">
        <v>21870</v>
      </c>
      <c r="J98" s="371">
        <v>10932</v>
      </c>
      <c r="K98" s="151">
        <f t="shared" si="2"/>
        <v>10938</v>
      </c>
      <c r="L98" s="66"/>
    </row>
    <row r="99" spans="1:13" s="11" customFormat="1" ht="51" customHeight="1" outlineLevel="3" x14ac:dyDescent="0.2">
      <c r="A99" s="158" t="s">
        <v>123</v>
      </c>
      <c r="B99" s="130" t="s">
        <v>30</v>
      </c>
      <c r="C99" s="130" t="s">
        <v>108</v>
      </c>
      <c r="D99" s="130" t="s">
        <v>124</v>
      </c>
      <c r="E99" s="130" t="s">
        <v>31</v>
      </c>
      <c r="F99" s="159"/>
      <c r="G99" s="159"/>
      <c r="H99" s="230">
        <f>SUM(H100:H101)</f>
        <v>14777700</v>
      </c>
      <c r="I99" s="282">
        <f>SUM(I100:I101)</f>
        <v>2462800</v>
      </c>
      <c r="J99" s="254">
        <f>SUM(J100:J101)</f>
        <v>1429008.96</v>
      </c>
      <c r="K99" s="42">
        <f>SUM(K100:K101)</f>
        <v>1033791.04</v>
      </c>
    </row>
    <row r="100" spans="1:13" s="12" customFormat="1" outlineLevel="5" x14ac:dyDescent="0.2">
      <c r="A100" s="18" t="s">
        <v>32</v>
      </c>
      <c r="B100" s="128" t="s">
        <v>30</v>
      </c>
      <c r="C100" s="128" t="s">
        <v>108</v>
      </c>
      <c r="D100" s="128" t="s">
        <v>124</v>
      </c>
      <c r="E100" s="128" t="s">
        <v>33</v>
      </c>
      <c r="F100" s="71"/>
      <c r="G100" s="71"/>
      <c r="H100" s="227">
        <v>163700</v>
      </c>
      <c r="I100" s="279">
        <v>27200</v>
      </c>
      <c r="J100" s="371">
        <v>7008.96</v>
      </c>
      <c r="K100" s="151">
        <f t="shared" ref="K100:K133" si="3">I100-J100</f>
        <v>20191.04</v>
      </c>
    </row>
    <row r="101" spans="1:13" s="12" customFormat="1" ht="36" outlineLevel="5" x14ac:dyDescent="0.2">
      <c r="A101" s="13" t="s">
        <v>40</v>
      </c>
      <c r="B101" s="128" t="s">
        <v>30</v>
      </c>
      <c r="C101" s="128" t="s">
        <v>108</v>
      </c>
      <c r="D101" s="128" t="s">
        <v>124</v>
      </c>
      <c r="E101" s="128" t="s">
        <v>97</v>
      </c>
      <c r="F101" s="71"/>
      <c r="G101" s="71"/>
      <c r="H101" s="344">
        <v>14614000</v>
      </c>
      <c r="I101" s="345">
        <v>2435600</v>
      </c>
      <c r="J101" s="371">
        <v>1422000</v>
      </c>
      <c r="K101" s="151">
        <f t="shared" si="3"/>
        <v>1013600</v>
      </c>
    </row>
    <row r="102" spans="1:13" s="11" customFormat="1" ht="60" outlineLevel="3" x14ac:dyDescent="0.2">
      <c r="A102" s="158" t="s">
        <v>125</v>
      </c>
      <c r="B102" s="130" t="s">
        <v>30</v>
      </c>
      <c r="C102" s="130" t="s">
        <v>108</v>
      </c>
      <c r="D102" s="130" t="s">
        <v>126</v>
      </c>
      <c r="E102" s="130" t="s">
        <v>31</v>
      </c>
      <c r="F102" s="159"/>
      <c r="G102" s="159"/>
      <c r="H102" s="230">
        <f>SUM(H103:H104)</f>
        <v>4015600</v>
      </c>
      <c r="I102" s="282">
        <f>SUM(I103:I104)</f>
        <v>669200</v>
      </c>
      <c r="J102" s="254">
        <f>SUM(J103:J104)</f>
        <v>645254.40000000002</v>
      </c>
      <c r="K102" s="42">
        <f>SUM(K103:K104)</f>
        <v>23945.599999999999</v>
      </c>
    </row>
    <row r="103" spans="1:13" s="12" customFormat="1" outlineLevel="5" x14ac:dyDescent="0.2">
      <c r="A103" s="18" t="s">
        <v>32</v>
      </c>
      <c r="B103" s="128" t="s">
        <v>30</v>
      </c>
      <c r="C103" s="128" t="s">
        <v>108</v>
      </c>
      <c r="D103" s="128" t="s">
        <v>126</v>
      </c>
      <c r="E103" s="128" t="s">
        <v>33</v>
      </c>
      <c r="F103" s="71"/>
      <c r="G103" s="71"/>
      <c r="H103" s="227">
        <v>55600</v>
      </c>
      <c r="I103" s="279">
        <v>9200</v>
      </c>
      <c r="J103" s="371">
        <v>5254.4</v>
      </c>
      <c r="K103" s="151">
        <f t="shared" si="3"/>
        <v>3945.6000000000004</v>
      </c>
    </row>
    <row r="104" spans="1:13" s="12" customFormat="1" ht="36" outlineLevel="5" x14ac:dyDescent="0.2">
      <c r="A104" s="13" t="s">
        <v>40</v>
      </c>
      <c r="B104" s="128" t="s">
        <v>30</v>
      </c>
      <c r="C104" s="128" t="s">
        <v>108</v>
      </c>
      <c r="D104" s="128" t="s">
        <v>126</v>
      </c>
      <c r="E104" s="128" t="s">
        <v>97</v>
      </c>
      <c r="F104" s="71"/>
      <c r="G104" s="71"/>
      <c r="H104" s="344">
        <v>3960000</v>
      </c>
      <c r="I104" s="345">
        <v>660000</v>
      </c>
      <c r="J104" s="371">
        <v>640000</v>
      </c>
      <c r="K104" s="151">
        <f t="shared" si="3"/>
        <v>20000</v>
      </c>
    </row>
    <row r="105" spans="1:13" s="11" customFormat="1" ht="24" outlineLevel="3" x14ac:dyDescent="0.2">
      <c r="A105" s="158" t="s">
        <v>133</v>
      </c>
      <c r="B105" s="130" t="s">
        <v>30</v>
      </c>
      <c r="C105" s="130" t="s">
        <v>108</v>
      </c>
      <c r="D105" s="130" t="s">
        <v>134</v>
      </c>
      <c r="E105" s="130" t="s">
        <v>31</v>
      </c>
      <c r="F105" s="159"/>
      <c r="G105" s="159"/>
      <c r="H105" s="230">
        <f>SUM(H106:H109)</f>
        <v>606497000</v>
      </c>
      <c r="I105" s="282">
        <f>SUM(I106:I109)</f>
        <v>48055600</v>
      </c>
      <c r="J105" s="254">
        <f>SUM(J106:J109)</f>
        <v>7399827.2199999997</v>
      </c>
      <c r="K105" s="42">
        <f>SUM(K106:K109)</f>
        <v>40655772.779999994</v>
      </c>
    </row>
    <row r="106" spans="1:13" s="12" customFormat="1" ht="36" outlineLevel="5" x14ac:dyDescent="0.2">
      <c r="A106" s="13" t="s">
        <v>40</v>
      </c>
      <c r="B106" s="128" t="s">
        <v>30</v>
      </c>
      <c r="C106" s="128" t="s">
        <v>108</v>
      </c>
      <c r="D106" s="128" t="s">
        <v>134</v>
      </c>
      <c r="E106" s="128">
        <v>321</v>
      </c>
      <c r="F106" s="74"/>
      <c r="G106" s="74"/>
      <c r="H106" s="227">
        <v>0</v>
      </c>
      <c r="I106" s="279">
        <v>0</v>
      </c>
      <c r="J106" s="371">
        <v>-1059.77</v>
      </c>
      <c r="K106" s="151">
        <f>I106-J106</f>
        <v>1059.77</v>
      </c>
      <c r="M106" s="17"/>
    </row>
    <row r="107" spans="1:13" s="12" customFormat="1" ht="36" customHeight="1" outlineLevel="5" x14ac:dyDescent="0.2">
      <c r="A107" s="373" t="s">
        <v>40</v>
      </c>
      <c r="B107" s="374" t="s">
        <v>30</v>
      </c>
      <c r="C107" s="374" t="s">
        <v>108</v>
      </c>
      <c r="D107" s="374" t="s">
        <v>134</v>
      </c>
      <c r="E107" s="374">
        <v>313</v>
      </c>
      <c r="F107" s="375" t="s">
        <v>259</v>
      </c>
      <c r="G107" s="375" t="s">
        <v>39</v>
      </c>
      <c r="H107" s="344">
        <v>0</v>
      </c>
      <c r="I107" s="345">
        <v>0</v>
      </c>
      <c r="J107" s="371">
        <v>-560.27</v>
      </c>
      <c r="K107" s="151">
        <f t="shared" si="3"/>
        <v>560.27</v>
      </c>
      <c r="M107" s="17"/>
    </row>
    <row r="108" spans="1:13" s="12" customFormat="1" ht="22.5" outlineLevel="5" x14ac:dyDescent="0.2">
      <c r="A108" s="376" t="s">
        <v>32</v>
      </c>
      <c r="B108" s="374" t="s">
        <v>30</v>
      </c>
      <c r="C108" s="374" t="s">
        <v>108</v>
      </c>
      <c r="D108" s="374" t="s">
        <v>134</v>
      </c>
      <c r="E108" s="374" t="s">
        <v>33</v>
      </c>
      <c r="F108" s="375" t="s">
        <v>319</v>
      </c>
      <c r="G108" s="375" t="s">
        <v>39</v>
      </c>
      <c r="H108" s="344">
        <v>8515000</v>
      </c>
      <c r="I108" s="345">
        <v>458800</v>
      </c>
      <c r="J108" s="371">
        <v>60038.879999999997</v>
      </c>
      <c r="K108" s="151">
        <f t="shared" si="3"/>
        <v>398761.12</v>
      </c>
    </row>
    <row r="109" spans="1:13" s="12" customFormat="1" ht="36" outlineLevel="5" x14ac:dyDescent="0.2">
      <c r="A109" s="373" t="s">
        <v>40</v>
      </c>
      <c r="B109" s="374" t="s">
        <v>30</v>
      </c>
      <c r="C109" s="374" t="s">
        <v>108</v>
      </c>
      <c r="D109" s="374" t="s">
        <v>134</v>
      </c>
      <c r="E109" s="374" t="s">
        <v>41</v>
      </c>
      <c r="F109" s="375" t="s">
        <v>319</v>
      </c>
      <c r="G109" s="375" t="s">
        <v>39</v>
      </c>
      <c r="H109" s="344">
        <v>597982000</v>
      </c>
      <c r="I109" s="345">
        <v>47596800</v>
      </c>
      <c r="J109" s="371">
        <v>7341408.3799999999</v>
      </c>
      <c r="K109" s="151">
        <f t="shared" si="3"/>
        <v>40255391.619999997</v>
      </c>
    </row>
    <row r="110" spans="1:13" s="11" customFormat="1" ht="24" outlineLevel="3" x14ac:dyDescent="0.2">
      <c r="A110" s="158" t="s">
        <v>137</v>
      </c>
      <c r="B110" s="130" t="s">
        <v>30</v>
      </c>
      <c r="C110" s="130" t="s">
        <v>108</v>
      </c>
      <c r="D110" s="130" t="s">
        <v>138</v>
      </c>
      <c r="E110" s="130" t="s">
        <v>31</v>
      </c>
      <c r="F110" s="159"/>
      <c r="G110" s="159"/>
      <c r="H110" s="230">
        <f>SUM(H111:H112)</f>
        <v>457577400</v>
      </c>
      <c r="I110" s="282">
        <f>SUM(I111:I112)</f>
        <v>76262800</v>
      </c>
      <c r="J110" s="254">
        <f>SUM(J111:J112)</f>
        <v>71743172.710000008</v>
      </c>
      <c r="K110" s="42">
        <f>SUM(K111:K112)</f>
        <v>4519627.2899999991</v>
      </c>
    </row>
    <row r="111" spans="1:13" s="12" customFormat="1" outlineLevel="5" x14ac:dyDescent="0.2">
      <c r="A111" s="18" t="s">
        <v>32</v>
      </c>
      <c r="B111" s="128" t="s">
        <v>30</v>
      </c>
      <c r="C111" s="128" t="s">
        <v>108</v>
      </c>
      <c r="D111" s="128" t="s">
        <v>138</v>
      </c>
      <c r="E111" s="128" t="s">
        <v>33</v>
      </c>
      <c r="F111" s="71"/>
      <c r="G111" s="71"/>
      <c r="H111" s="227">
        <v>6334190</v>
      </c>
      <c r="I111" s="279">
        <v>1055600</v>
      </c>
      <c r="J111" s="371">
        <v>556192.93000000005</v>
      </c>
      <c r="K111" s="151">
        <f t="shared" si="3"/>
        <v>499407.06999999995</v>
      </c>
    </row>
    <row r="112" spans="1:13" s="12" customFormat="1" ht="36" outlineLevel="5" x14ac:dyDescent="0.2">
      <c r="A112" s="13" t="s">
        <v>40</v>
      </c>
      <c r="B112" s="128" t="s">
        <v>30</v>
      </c>
      <c r="C112" s="128" t="s">
        <v>108</v>
      </c>
      <c r="D112" s="128" t="s">
        <v>138</v>
      </c>
      <c r="E112" s="128" t="s">
        <v>97</v>
      </c>
      <c r="F112" s="71"/>
      <c r="G112" s="71"/>
      <c r="H112" s="344">
        <v>451243210</v>
      </c>
      <c r="I112" s="345">
        <v>75207200</v>
      </c>
      <c r="J112" s="371">
        <v>71186979.780000001</v>
      </c>
      <c r="K112" s="151">
        <f t="shared" si="3"/>
        <v>4020220.2199999988</v>
      </c>
    </row>
    <row r="113" spans="1:13" s="11" customFormat="1" ht="48" outlineLevel="3" x14ac:dyDescent="0.2">
      <c r="A113" s="158" t="s">
        <v>139</v>
      </c>
      <c r="B113" s="130" t="s">
        <v>30</v>
      </c>
      <c r="C113" s="130" t="s">
        <v>108</v>
      </c>
      <c r="D113" s="130" t="s">
        <v>140</v>
      </c>
      <c r="E113" s="130" t="s">
        <v>31</v>
      </c>
      <c r="F113" s="159"/>
      <c r="G113" s="159"/>
      <c r="H113" s="230">
        <f>SUM(H114:H115)</f>
        <v>81744500</v>
      </c>
      <c r="I113" s="282">
        <f>SUM(I114:I115)</f>
        <v>13624000</v>
      </c>
      <c r="J113" s="254">
        <f>SUM(J114:J115)</f>
        <v>13209316.310000001</v>
      </c>
      <c r="K113" s="42">
        <f>SUM(K114:K115)</f>
        <v>414683.69</v>
      </c>
    </row>
    <row r="114" spans="1:13" s="12" customFormat="1" outlineLevel="5" x14ac:dyDescent="0.2">
      <c r="A114" s="18" t="s">
        <v>32</v>
      </c>
      <c r="B114" s="128" t="s">
        <v>30</v>
      </c>
      <c r="C114" s="128" t="s">
        <v>108</v>
      </c>
      <c r="D114" s="128" t="s">
        <v>140</v>
      </c>
      <c r="E114" s="128" t="s">
        <v>33</v>
      </c>
      <c r="F114" s="71"/>
      <c r="G114" s="71"/>
      <c r="H114" s="227">
        <v>1131580</v>
      </c>
      <c r="I114" s="279">
        <v>188600</v>
      </c>
      <c r="J114" s="371">
        <v>145006.31</v>
      </c>
      <c r="K114" s="151">
        <f t="shared" si="3"/>
        <v>43593.69</v>
      </c>
    </row>
    <row r="115" spans="1:13" s="12" customFormat="1" ht="36" outlineLevel="5" x14ac:dyDescent="0.2">
      <c r="A115" s="13" t="s">
        <v>40</v>
      </c>
      <c r="B115" s="128" t="s">
        <v>30</v>
      </c>
      <c r="C115" s="128" t="s">
        <v>108</v>
      </c>
      <c r="D115" s="128" t="s">
        <v>140</v>
      </c>
      <c r="E115" s="128" t="s">
        <v>97</v>
      </c>
      <c r="F115" s="71"/>
      <c r="G115" s="71"/>
      <c r="H115" s="344">
        <v>80612920</v>
      </c>
      <c r="I115" s="345">
        <v>13435400</v>
      </c>
      <c r="J115" s="371">
        <v>13064310</v>
      </c>
      <c r="K115" s="151">
        <f t="shared" si="3"/>
        <v>371090</v>
      </c>
    </row>
    <row r="116" spans="1:13" s="11" customFormat="1" ht="24" outlineLevel="3" x14ac:dyDescent="0.2">
      <c r="A116" s="158" t="s">
        <v>141</v>
      </c>
      <c r="B116" s="130" t="s">
        <v>30</v>
      </c>
      <c r="C116" s="130" t="s">
        <v>108</v>
      </c>
      <c r="D116" s="130" t="s">
        <v>142</v>
      </c>
      <c r="E116" s="130" t="s">
        <v>31</v>
      </c>
      <c r="F116" s="159"/>
      <c r="G116" s="159"/>
      <c r="H116" s="230">
        <f>SUM(H117:H118)</f>
        <v>34188600</v>
      </c>
      <c r="I116" s="282">
        <f>SUM(I117:I118)</f>
        <v>5698000</v>
      </c>
      <c r="J116" s="254">
        <f>SUM(J117:J118)</f>
        <v>4837230.5199999996</v>
      </c>
      <c r="K116" s="42">
        <f>SUM(K117:K118)</f>
        <v>860769.48000000033</v>
      </c>
    </row>
    <row r="117" spans="1:13" s="12" customFormat="1" outlineLevel="5" x14ac:dyDescent="0.2">
      <c r="A117" s="18" t="s">
        <v>32</v>
      </c>
      <c r="B117" s="128" t="s">
        <v>30</v>
      </c>
      <c r="C117" s="128" t="s">
        <v>108</v>
      </c>
      <c r="D117" s="128" t="s">
        <v>142</v>
      </c>
      <c r="E117" s="128" t="s">
        <v>33</v>
      </c>
      <c r="F117" s="71"/>
      <c r="G117" s="71"/>
      <c r="H117" s="227">
        <v>473270</v>
      </c>
      <c r="I117" s="279">
        <v>78800</v>
      </c>
      <c r="J117" s="371">
        <v>52380.84</v>
      </c>
      <c r="K117" s="151">
        <f t="shared" si="3"/>
        <v>26419.160000000003</v>
      </c>
    </row>
    <row r="118" spans="1:13" s="12" customFormat="1" ht="36" outlineLevel="5" x14ac:dyDescent="0.2">
      <c r="A118" s="13" t="s">
        <v>40</v>
      </c>
      <c r="B118" s="128" t="s">
        <v>30</v>
      </c>
      <c r="C118" s="128" t="s">
        <v>108</v>
      </c>
      <c r="D118" s="128" t="s">
        <v>142</v>
      </c>
      <c r="E118" s="128" t="s">
        <v>97</v>
      </c>
      <c r="F118" s="71"/>
      <c r="G118" s="71"/>
      <c r="H118" s="344">
        <v>33715330</v>
      </c>
      <c r="I118" s="345">
        <v>5619200</v>
      </c>
      <c r="J118" s="371">
        <v>4784849.68</v>
      </c>
      <c r="K118" s="151">
        <f t="shared" si="3"/>
        <v>834350.3200000003</v>
      </c>
      <c r="L118" s="66"/>
      <c r="M118" s="17"/>
    </row>
    <row r="119" spans="1:13" s="11" customFormat="1" ht="36" outlineLevel="3" x14ac:dyDescent="0.2">
      <c r="A119" s="158" t="s">
        <v>143</v>
      </c>
      <c r="B119" s="130" t="s">
        <v>30</v>
      </c>
      <c r="C119" s="130" t="s">
        <v>108</v>
      </c>
      <c r="D119" s="130" t="s">
        <v>144</v>
      </c>
      <c r="E119" s="130" t="s">
        <v>31</v>
      </c>
      <c r="F119" s="159"/>
      <c r="G119" s="159"/>
      <c r="H119" s="230">
        <f>SUM(H120:H121)</f>
        <v>292950100</v>
      </c>
      <c r="I119" s="282">
        <f>SUM(I120:I121)</f>
        <v>48825000</v>
      </c>
      <c r="J119" s="254">
        <f>SUM(J120:J121)</f>
        <v>16704889.189999999</v>
      </c>
      <c r="K119" s="42">
        <f>SUM(K120:K121)</f>
        <v>32120110.810000002</v>
      </c>
    </row>
    <row r="120" spans="1:13" s="12" customFormat="1" outlineLevel="5" x14ac:dyDescent="0.2">
      <c r="A120" s="18" t="s">
        <v>32</v>
      </c>
      <c r="B120" s="128" t="s">
        <v>30</v>
      </c>
      <c r="C120" s="128" t="s">
        <v>108</v>
      </c>
      <c r="D120" s="128" t="s">
        <v>144</v>
      </c>
      <c r="E120" s="128" t="s">
        <v>33</v>
      </c>
      <c r="F120" s="71"/>
      <c r="G120" s="71"/>
      <c r="H120" s="227">
        <v>4113000</v>
      </c>
      <c r="I120" s="279">
        <v>685400</v>
      </c>
      <c r="J120" s="371">
        <v>127022.18</v>
      </c>
      <c r="K120" s="151">
        <f t="shared" si="3"/>
        <v>558377.82000000007</v>
      </c>
    </row>
    <row r="121" spans="1:13" s="12" customFormat="1" ht="36" outlineLevel="5" x14ac:dyDescent="0.2">
      <c r="A121" s="13" t="s">
        <v>40</v>
      </c>
      <c r="B121" s="128" t="s">
        <v>30</v>
      </c>
      <c r="C121" s="128" t="s">
        <v>108</v>
      </c>
      <c r="D121" s="128" t="s">
        <v>144</v>
      </c>
      <c r="E121" s="128" t="s">
        <v>41</v>
      </c>
      <c r="F121" s="71"/>
      <c r="G121" s="71"/>
      <c r="H121" s="227">
        <v>288837100</v>
      </c>
      <c r="I121" s="279">
        <v>48139600</v>
      </c>
      <c r="J121" s="371">
        <v>16577867.01</v>
      </c>
      <c r="K121" s="151">
        <f t="shared" si="3"/>
        <v>31561732.990000002</v>
      </c>
    </row>
    <row r="122" spans="1:13" s="11" customFormat="1" ht="60" outlineLevel="3" x14ac:dyDescent="0.2">
      <c r="A122" s="158" t="s">
        <v>145</v>
      </c>
      <c r="B122" s="130" t="s">
        <v>30</v>
      </c>
      <c r="C122" s="130" t="s">
        <v>108</v>
      </c>
      <c r="D122" s="130" t="s">
        <v>146</v>
      </c>
      <c r="E122" s="130" t="s">
        <v>31</v>
      </c>
      <c r="F122" s="159"/>
      <c r="G122" s="159"/>
      <c r="H122" s="230">
        <f>SUM(H123:H124)</f>
        <v>26872300</v>
      </c>
      <c r="I122" s="282">
        <f>SUM(I123:I124)</f>
        <v>4478600</v>
      </c>
      <c r="J122" s="254">
        <f>SUM(J123:J124)</f>
        <v>1321535.6299999999</v>
      </c>
      <c r="K122" s="42">
        <f>SUM(K123:K124)</f>
        <v>3157064.37</v>
      </c>
    </row>
    <row r="123" spans="1:13" s="12" customFormat="1" outlineLevel="5" x14ac:dyDescent="0.2">
      <c r="A123" s="18" t="s">
        <v>32</v>
      </c>
      <c r="B123" s="128" t="s">
        <v>30</v>
      </c>
      <c r="C123" s="128" t="s">
        <v>108</v>
      </c>
      <c r="D123" s="128" t="s">
        <v>146</v>
      </c>
      <c r="E123" s="128" t="s">
        <v>33</v>
      </c>
      <c r="F123" s="71"/>
      <c r="G123" s="71"/>
      <c r="H123" s="227">
        <v>377300</v>
      </c>
      <c r="I123" s="279">
        <v>62800</v>
      </c>
      <c r="J123" s="371">
        <v>14578.2</v>
      </c>
      <c r="K123" s="151">
        <f t="shared" si="3"/>
        <v>48221.8</v>
      </c>
    </row>
    <row r="124" spans="1:13" s="12" customFormat="1" ht="36" outlineLevel="5" x14ac:dyDescent="0.2">
      <c r="A124" s="13" t="s">
        <v>40</v>
      </c>
      <c r="B124" s="128" t="s">
        <v>30</v>
      </c>
      <c r="C124" s="128" t="s">
        <v>108</v>
      </c>
      <c r="D124" s="128" t="s">
        <v>146</v>
      </c>
      <c r="E124" s="128" t="s">
        <v>41</v>
      </c>
      <c r="F124" s="71"/>
      <c r="G124" s="71"/>
      <c r="H124" s="227">
        <v>26495000</v>
      </c>
      <c r="I124" s="279">
        <v>4415800</v>
      </c>
      <c r="J124" s="371">
        <v>1306957.43</v>
      </c>
      <c r="K124" s="151">
        <f t="shared" si="3"/>
        <v>3108842.5700000003</v>
      </c>
    </row>
    <row r="125" spans="1:13" s="11" customFormat="1" ht="51.75" customHeight="1" outlineLevel="3" x14ac:dyDescent="0.2">
      <c r="A125" s="158" t="s">
        <v>147</v>
      </c>
      <c r="B125" s="130" t="s">
        <v>30</v>
      </c>
      <c r="C125" s="130" t="s">
        <v>108</v>
      </c>
      <c r="D125" s="130" t="s">
        <v>148</v>
      </c>
      <c r="E125" s="130" t="s">
        <v>31</v>
      </c>
      <c r="F125" s="159"/>
      <c r="G125" s="159"/>
      <c r="H125" s="230">
        <f>SUM(H126:H127)</f>
        <v>913933800</v>
      </c>
      <c r="I125" s="282">
        <f>SUM(I126:I127)</f>
        <v>152322200</v>
      </c>
      <c r="J125" s="254">
        <f>SUM(J126:J127)</f>
        <v>90211152.270000011</v>
      </c>
      <c r="K125" s="42">
        <f>SUM(K126:K127)</f>
        <v>62111047.729999997</v>
      </c>
    </row>
    <row r="126" spans="1:13" s="12" customFormat="1" outlineLevel="5" x14ac:dyDescent="0.2">
      <c r="A126" s="18" t="s">
        <v>32</v>
      </c>
      <c r="B126" s="128" t="s">
        <v>30</v>
      </c>
      <c r="C126" s="128" t="s">
        <v>108</v>
      </c>
      <c r="D126" s="128" t="s">
        <v>148</v>
      </c>
      <c r="E126" s="128" t="s">
        <v>33</v>
      </c>
      <c r="F126" s="71"/>
      <c r="G126" s="71"/>
      <c r="H126" s="227">
        <v>12650821</v>
      </c>
      <c r="I126" s="279">
        <v>2108400</v>
      </c>
      <c r="J126" s="371">
        <v>567177.4</v>
      </c>
      <c r="K126" s="151">
        <f t="shared" si="3"/>
        <v>1541222.6</v>
      </c>
    </row>
    <row r="127" spans="1:13" s="12" customFormat="1" ht="36" outlineLevel="5" x14ac:dyDescent="0.2">
      <c r="A127" s="13" t="s">
        <v>40</v>
      </c>
      <c r="B127" s="128" t="s">
        <v>30</v>
      </c>
      <c r="C127" s="128" t="s">
        <v>108</v>
      </c>
      <c r="D127" s="128" t="s">
        <v>148</v>
      </c>
      <c r="E127" s="128" t="s">
        <v>97</v>
      </c>
      <c r="F127" s="71"/>
      <c r="G127" s="71"/>
      <c r="H127" s="227">
        <v>901282979</v>
      </c>
      <c r="I127" s="279">
        <v>150213800</v>
      </c>
      <c r="J127" s="371">
        <v>89643974.870000005</v>
      </c>
      <c r="K127" s="151">
        <f t="shared" si="3"/>
        <v>60569825.129999995</v>
      </c>
      <c r="L127" s="66"/>
    </row>
    <row r="128" spans="1:13" s="11" customFormat="1" ht="36" outlineLevel="3" x14ac:dyDescent="0.2">
      <c r="A128" s="158" t="s">
        <v>149</v>
      </c>
      <c r="B128" s="130" t="s">
        <v>30</v>
      </c>
      <c r="C128" s="130" t="s">
        <v>108</v>
      </c>
      <c r="D128" s="130" t="s">
        <v>150</v>
      </c>
      <c r="E128" s="130" t="s">
        <v>31</v>
      </c>
      <c r="F128" s="159"/>
      <c r="G128" s="159"/>
      <c r="H128" s="230">
        <f>SUM(H129:H130)</f>
        <v>10200</v>
      </c>
      <c r="I128" s="282">
        <f>SUM(I129:I130)</f>
        <v>1640</v>
      </c>
      <c r="J128" s="254">
        <f>SUM(J129:J130)</f>
        <v>265</v>
      </c>
      <c r="K128" s="42">
        <f>SUM(K129:K130)</f>
        <v>1375</v>
      </c>
    </row>
    <row r="129" spans="1:13" s="12" customFormat="1" outlineLevel="5" x14ac:dyDescent="0.2">
      <c r="A129" s="18" t="s">
        <v>32</v>
      </c>
      <c r="B129" s="128" t="s">
        <v>30</v>
      </c>
      <c r="C129" s="128" t="s">
        <v>108</v>
      </c>
      <c r="D129" s="128" t="s">
        <v>150</v>
      </c>
      <c r="E129" s="128" t="s">
        <v>33</v>
      </c>
      <c r="F129" s="71"/>
      <c r="G129" s="71"/>
      <c r="H129" s="227">
        <v>200</v>
      </c>
      <c r="I129" s="279">
        <v>40</v>
      </c>
      <c r="J129" s="251">
        <v>0</v>
      </c>
      <c r="K129" s="151">
        <f t="shared" si="3"/>
        <v>40</v>
      </c>
    </row>
    <row r="130" spans="1:13" s="12" customFormat="1" ht="36" outlineLevel="5" x14ac:dyDescent="0.2">
      <c r="A130" s="13" t="s">
        <v>40</v>
      </c>
      <c r="B130" s="128" t="s">
        <v>30</v>
      </c>
      <c r="C130" s="128" t="s">
        <v>108</v>
      </c>
      <c r="D130" s="128" t="s">
        <v>150</v>
      </c>
      <c r="E130" s="128" t="s">
        <v>41</v>
      </c>
      <c r="F130" s="71"/>
      <c r="G130" s="71"/>
      <c r="H130" s="227">
        <v>10000</v>
      </c>
      <c r="I130" s="279">
        <v>1600</v>
      </c>
      <c r="J130" s="371">
        <v>265</v>
      </c>
      <c r="K130" s="151">
        <f t="shared" si="3"/>
        <v>1335</v>
      </c>
    </row>
    <row r="131" spans="1:13" s="11" customFormat="1" ht="48" outlineLevel="3" x14ac:dyDescent="0.2">
      <c r="A131" s="158" t="s">
        <v>151</v>
      </c>
      <c r="B131" s="130" t="s">
        <v>30</v>
      </c>
      <c r="C131" s="130" t="s">
        <v>108</v>
      </c>
      <c r="D131" s="130" t="s">
        <v>152</v>
      </c>
      <c r="E131" s="130" t="s">
        <v>31</v>
      </c>
      <c r="F131" s="159"/>
      <c r="G131" s="159"/>
      <c r="H131" s="230">
        <f>SUM(H132:H133)</f>
        <v>11476200</v>
      </c>
      <c r="I131" s="282">
        <f>SUM(I132:I133)</f>
        <v>1912600</v>
      </c>
      <c r="J131" s="254">
        <f>SUM(J132:J133)</f>
        <v>426494.05</v>
      </c>
      <c r="K131" s="42">
        <f>SUM(K132:K133)</f>
        <v>1486105.9500000002</v>
      </c>
    </row>
    <row r="132" spans="1:13" s="12" customFormat="1" outlineLevel="5" x14ac:dyDescent="0.2">
      <c r="A132" s="18" t="s">
        <v>32</v>
      </c>
      <c r="B132" s="128" t="s">
        <v>30</v>
      </c>
      <c r="C132" s="128" t="s">
        <v>108</v>
      </c>
      <c r="D132" s="128" t="s">
        <v>152</v>
      </c>
      <c r="E132" s="128" t="s">
        <v>33</v>
      </c>
      <c r="F132" s="71"/>
      <c r="G132" s="71"/>
      <c r="H132" s="227">
        <v>161100</v>
      </c>
      <c r="I132" s="279">
        <v>26800</v>
      </c>
      <c r="J132" s="371">
        <v>2482.13</v>
      </c>
      <c r="K132" s="151">
        <f t="shared" si="3"/>
        <v>24317.87</v>
      </c>
    </row>
    <row r="133" spans="1:13" s="12" customFormat="1" ht="36" outlineLevel="5" x14ac:dyDescent="0.2">
      <c r="A133" s="13" t="s">
        <v>40</v>
      </c>
      <c r="B133" s="128" t="s">
        <v>30</v>
      </c>
      <c r="C133" s="128" t="s">
        <v>108</v>
      </c>
      <c r="D133" s="128" t="s">
        <v>152</v>
      </c>
      <c r="E133" s="128" t="s">
        <v>41</v>
      </c>
      <c r="F133" s="71"/>
      <c r="G133" s="71"/>
      <c r="H133" s="227">
        <v>11315100</v>
      </c>
      <c r="I133" s="279">
        <v>1885800</v>
      </c>
      <c r="J133" s="371">
        <v>424011.92</v>
      </c>
      <c r="K133" s="151">
        <f t="shared" si="3"/>
        <v>1461788.08</v>
      </c>
    </row>
    <row r="134" spans="1:13" s="11" customFormat="1" ht="36" outlineLevel="3" x14ac:dyDescent="0.2">
      <c r="A134" s="158" t="s">
        <v>153</v>
      </c>
      <c r="B134" s="130" t="s">
        <v>30</v>
      </c>
      <c r="C134" s="130" t="s">
        <v>108</v>
      </c>
      <c r="D134" s="130" t="s">
        <v>154</v>
      </c>
      <c r="E134" s="130" t="s">
        <v>31</v>
      </c>
      <c r="F134" s="159"/>
      <c r="G134" s="159"/>
      <c r="H134" s="230">
        <f>SUM(H135:H138)</f>
        <v>1860400</v>
      </c>
      <c r="I134" s="282">
        <f>SUM(I135:I138)</f>
        <v>169932.79999999999</v>
      </c>
      <c r="J134" s="256">
        <f>SUM(J135:J138)</f>
        <v>152406.16999999998</v>
      </c>
      <c r="K134" s="16">
        <f>SUM(K135:K138)</f>
        <v>17526.629999999997</v>
      </c>
    </row>
    <row r="135" spans="1:13" s="12" customFormat="1" ht="22.5" outlineLevel="5" x14ac:dyDescent="0.2">
      <c r="A135" s="18" t="s">
        <v>32</v>
      </c>
      <c r="B135" s="128" t="s">
        <v>30</v>
      </c>
      <c r="C135" s="128" t="s">
        <v>108</v>
      </c>
      <c r="D135" s="128" t="s">
        <v>154</v>
      </c>
      <c r="E135" s="128" t="s">
        <v>33</v>
      </c>
      <c r="F135" s="74" t="s">
        <v>320</v>
      </c>
      <c r="G135" s="74" t="s">
        <v>38</v>
      </c>
      <c r="H135" s="227">
        <v>12900</v>
      </c>
      <c r="I135" s="291">
        <v>1535</v>
      </c>
      <c r="J135" s="371">
        <v>320.07</v>
      </c>
      <c r="K135" s="184">
        <f>I135-J135</f>
        <v>1214.93</v>
      </c>
      <c r="L135" s="185"/>
      <c r="M135" s="185"/>
    </row>
    <row r="136" spans="1:13" s="12" customFormat="1" ht="22.5" outlineLevel="5" x14ac:dyDescent="0.2">
      <c r="A136" s="18" t="s">
        <v>32</v>
      </c>
      <c r="B136" s="128" t="s">
        <v>30</v>
      </c>
      <c r="C136" s="128" t="s">
        <v>108</v>
      </c>
      <c r="D136" s="128" t="s">
        <v>154</v>
      </c>
      <c r="E136" s="128" t="s">
        <v>33</v>
      </c>
      <c r="F136" s="74" t="s">
        <v>320</v>
      </c>
      <c r="G136" s="74" t="s">
        <v>39</v>
      </c>
      <c r="H136" s="227">
        <v>7300</v>
      </c>
      <c r="I136" s="291">
        <v>853</v>
      </c>
      <c r="J136" s="371">
        <v>177.83</v>
      </c>
      <c r="K136" s="184">
        <f t="shared" ref="K136:K138" si="4">I136-J136</f>
        <v>675.17</v>
      </c>
      <c r="L136" s="185"/>
      <c r="M136" s="185"/>
    </row>
    <row r="137" spans="1:13" s="12" customFormat="1" ht="36" outlineLevel="5" x14ac:dyDescent="0.2">
      <c r="A137" s="13" t="s">
        <v>40</v>
      </c>
      <c r="B137" s="128" t="s">
        <v>30</v>
      </c>
      <c r="C137" s="128" t="s">
        <v>108</v>
      </c>
      <c r="D137" s="128" t="s">
        <v>154</v>
      </c>
      <c r="E137" s="128" t="s">
        <v>41</v>
      </c>
      <c r="F137" s="74" t="s">
        <v>320</v>
      </c>
      <c r="G137" s="74" t="s">
        <v>38</v>
      </c>
      <c r="H137" s="227">
        <v>1183000</v>
      </c>
      <c r="I137" s="291">
        <v>107697.8</v>
      </c>
      <c r="J137" s="371">
        <v>97649.49</v>
      </c>
      <c r="K137" s="184">
        <f t="shared" si="4"/>
        <v>10048.309999999998</v>
      </c>
      <c r="L137" s="185"/>
      <c r="M137" s="185"/>
    </row>
    <row r="138" spans="1:13" s="12" customFormat="1" ht="36" outlineLevel="5" x14ac:dyDescent="0.2">
      <c r="A138" s="13" t="s">
        <v>40</v>
      </c>
      <c r="B138" s="128" t="s">
        <v>30</v>
      </c>
      <c r="C138" s="128" t="s">
        <v>108</v>
      </c>
      <c r="D138" s="128" t="s">
        <v>154</v>
      </c>
      <c r="E138" s="128" t="s">
        <v>41</v>
      </c>
      <c r="F138" s="74" t="s">
        <v>320</v>
      </c>
      <c r="G138" s="74" t="s">
        <v>39</v>
      </c>
      <c r="H138" s="227">
        <v>657200</v>
      </c>
      <c r="I138" s="291">
        <v>59847</v>
      </c>
      <c r="J138" s="371">
        <v>54258.78</v>
      </c>
      <c r="K138" s="184">
        <f t="shared" si="4"/>
        <v>5588.2200000000012</v>
      </c>
      <c r="L138" s="187"/>
      <c r="M138" s="150"/>
    </row>
    <row r="139" spans="1:13" s="11" customFormat="1" ht="60" outlineLevel="3" x14ac:dyDescent="0.2">
      <c r="A139" s="158" t="s">
        <v>157</v>
      </c>
      <c r="B139" s="130" t="s">
        <v>30</v>
      </c>
      <c r="C139" s="130" t="s">
        <v>108</v>
      </c>
      <c r="D139" s="130" t="s">
        <v>158</v>
      </c>
      <c r="E139" s="130" t="s">
        <v>31</v>
      </c>
      <c r="F139" s="159"/>
      <c r="G139" s="159"/>
      <c r="H139" s="230">
        <f>SUM(H140:H141)</f>
        <v>11499800</v>
      </c>
      <c r="I139" s="282">
        <f>SUM(I140:I141)</f>
        <v>11499800</v>
      </c>
      <c r="J139" s="256">
        <f>SUM(J140:J141)</f>
        <v>0</v>
      </c>
      <c r="K139" s="16">
        <f>SUM(K140:K141)</f>
        <v>11499800</v>
      </c>
      <c r="L139" s="38"/>
    </row>
    <row r="140" spans="1:13" s="17" customFormat="1" ht="22.5" outlineLevel="3" x14ac:dyDescent="0.2">
      <c r="A140" s="18" t="s">
        <v>32</v>
      </c>
      <c r="B140" s="128" t="s">
        <v>30</v>
      </c>
      <c r="C140" s="128" t="s">
        <v>108</v>
      </c>
      <c r="D140" s="128" t="s">
        <v>158</v>
      </c>
      <c r="E140" s="128">
        <v>244</v>
      </c>
      <c r="F140" s="74" t="s">
        <v>307</v>
      </c>
      <c r="G140" s="74" t="s">
        <v>39</v>
      </c>
      <c r="H140" s="227">
        <v>103000</v>
      </c>
      <c r="I140" s="279">
        <v>103000</v>
      </c>
      <c r="J140" s="251">
        <v>0</v>
      </c>
      <c r="K140" s="151">
        <f>I140-J140</f>
        <v>103000</v>
      </c>
      <c r="L140" s="67"/>
    </row>
    <row r="141" spans="1:13" s="12" customFormat="1" ht="36" outlineLevel="5" x14ac:dyDescent="0.2">
      <c r="A141" s="13" t="s">
        <v>40</v>
      </c>
      <c r="B141" s="128" t="s">
        <v>30</v>
      </c>
      <c r="C141" s="128" t="s">
        <v>108</v>
      </c>
      <c r="D141" s="128" t="s">
        <v>158</v>
      </c>
      <c r="E141" s="128" t="s">
        <v>97</v>
      </c>
      <c r="F141" s="74" t="s">
        <v>307</v>
      </c>
      <c r="G141" s="74" t="s">
        <v>39</v>
      </c>
      <c r="H141" s="227">
        <v>11396800</v>
      </c>
      <c r="I141" s="279">
        <v>11396800</v>
      </c>
      <c r="J141" s="251">
        <v>0</v>
      </c>
      <c r="K141" s="151">
        <f>I141-J141</f>
        <v>11396800</v>
      </c>
      <c r="L141" s="68"/>
    </row>
    <row r="142" spans="1:13" s="11" customFormat="1" ht="84" outlineLevel="3" x14ac:dyDescent="0.2">
      <c r="A142" s="158" t="s">
        <v>159</v>
      </c>
      <c r="B142" s="130" t="s">
        <v>30</v>
      </c>
      <c r="C142" s="130" t="s">
        <v>108</v>
      </c>
      <c r="D142" s="130" t="s">
        <v>160</v>
      </c>
      <c r="E142" s="130" t="s">
        <v>31</v>
      </c>
      <c r="F142" s="159"/>
      <c r="G142" s="159"/>
      <c r="H142" s="230">
        <f>SUM(H143:H144)</f>
        <v>109100</v>
      </c>
      <c r="I142" s="282">
        <f>SUM(I143:I144)</f>
        <v>17810.88</v>
      </c>
      <c r="J142" s="256">
        <f>SUM(J143:J144)</f>
        <v>14842.4</v>
      </c>
      <c r="K142" s="16">
        <f>SUM(K143:K144)</f>
        <v>2968.4800000000014</v>
      </c>
      <c r="L142" s="17"/>
    </row>
    <row r="143" spans="1:13" s="12" customFormat="1" ht="22.5" outlineLevel="5" x14ac:dyDescent="0.2">
      <c r="A143" s="18" t="s">
        <v>32</v>
      </c>
      <c r="B143" s="128" t="s">
        <v>30</v>
      </c>
      <c r="C143" s="128" t="s">
        <v>108</v>
      </c>
      <c r="D143" s="128" t="s">
        <v>160</v>
      </c>
      <c r="E143" s="128" t="s">
        <v>33</v>
      </c>
      <c r="F143" s="74" t="s">
        <v>308</v>
      </c>
      <c r="G143" s="74" t="s">
        <v>39</v>
      </c>
      <c r="H143" s="227">
        <v>1100</v>
      </c>
      <c r="I143" s="279">
        <v>0</v>
      </c>
      <c r="J143" s="251">
        <v>0</v>
      </c>
      <c r="K143" s="151">
        <f>I143-J143</f>
        <v>0</v>
      </c>
    </row>
    <row r="144" spans="1:13" s="12" customFormat="1" ht="36" outlineLevel="5" x14ac:dyDescent="0.2">
      <c r="A144" s="13" t="s">
        <v>40</v>
      </c>
      <c r="B144" s="128" t="s">
        <v>30</v>
      </c>
      <c r="C144" s="128" t="s">
        <v>108</v>
      </c>
      <c r="D144" s="128" t="s">
        <v>160</v>
      </c>
      <c r="E144" s="128" t="s">
        <v>97</v>
      </c>
      <c r="F144" s="74" t="s">
        <v>308</v>
      </c>
      <c r="G144" s="74" t="s">
        <v>39</v>
      </c>
      <c r="H144" s="227">
        <v>108000</v>
      </c>
      <c r="I144" s="279">
        <v>17810.88</v>
      </c>
      <c r="J144" s="371">
        <v>14842.4</v>
      </c>
      <c r="K144" s="151">
        <f>I144-J144</f>
        <v>2968.4800000000014</v>
      </c>
    </row>
    <row r="145" spans="1:11" s="11" customFormat="1" ht="84" outlineLevel="3" x14ac:dyDescent="0.2">
      <c r="A145" s="158" t="s">
        <v>162</v>
      </c>
      <c r="B145" s="130" t="s">
        <v>30</v>
      </c>
      <c r="C145" s="130" t="s">
        <v>108</v>
      </c>
      <c r="D145" s="130" t="s">
        <v>163</v>
      </c>
      <c r="E145" s="130" t="s">
        <v>31</v>
      </c>
      <c r="F145" s="159"/>
      <c r="G145" s="159"/>
      <c r="H145" s="230">
        <f>SUM(H146:H147)</f>
        <v>12477880</v>
      </c>
      <c r="I145" s="282">
        <f>SUM(I146:I147)</f>
        <v>3728407</v>
      </c>
      <c r="J145" s="256">
        <f>SUM(J146:J147)</f>
        <v>1556032.41</v>
      </c>
      <c r="K145" s="16">
        <f>SUM(K146:K147)</f>
        <v>2172374.5900000003</v>
      </c>
    </row>
    <row r="146" spans="1:11" s="12" customFormat="1" outlineLevel="5" x14ac:dyDescent="0.2">
      <c r="A146" s="18" t="s">
        <v>32</v>
      </c>
      <c r="B146" s="128" t="s">
        <v>30</v>
      </c>
      <c r="C146" s="128" t="s">
        <v>108</v>
      </c>
      <c r="D146" s="128" t="s">
        <v>163</v>
      </c>
      <c r="E146" s="128" t="s">
        <v>33</v>
      </c>
      <c r="F146" s="71"/>
      <c r="G146" s="71"/>
      <c r="H146" s="227">
        <v>172760</v>
      </c>
      <c r="I146" s="279">
        <v>38563</v>
      </c>
      <c r="J146" s="371">
        <v>11691.48</v>
      </c>
      <c r="K146" s="151">
        <f>I146-J146</f>
        <v>26871.52</v>
      </c>
    </row>
    <row r="147" spans="1:11" s="12" customFormat="1" ht="36" outlineLevel="5" x14ac:dyDescent="0.2">
      <c r="A147" s="13" t="s">
        <v>40</v>
      </c>
      <c r="B147" s="128" t="s">
        <v>30</v>
      </c>
      <c r="C147" s="128" t="s">
        <v>108</v>
      </c>
      <c r="D147" s="128" t="s">
        <v>163</v>
      </c>
      <c r="E147" s="128" t="s">
        <v>41</v>
      </c>
      <c r="F147" s="71"/>
      <c r="G147" s="71"/>
      <c r="H147" s="227">
        <v>12305120</v>
      </c>
      <c r="I147" s="279">
        <v>3689844</v>
      </c>
      <c r="J147" s="371">
        <v>1544340.93</v>
      </c>
      <c r="K147" s="151">
        <f>I147-J147</f>
        <v>2145503.0700000003</v>
      </c>
    </row>
    <row r="148" spans="1:11" s="11" customFormat="1" ht="84" outlineLevel="3" x14ac:dyDescent="0.2">
      <c r="A148" s="158" t="s">
        <v>164</v>
      </c>
      <c r="B148" s="130" t="s">
        <v>30</v>
      </c>
      <c r="C148" s="130" t="s">
        <v>108</v>
      </c>
      <c r="D148" s="130" t="s">
        <v>165</v>
      </c>
      <c r="E148" s="130" t="s">
        <v>31</v>
      </c>
      <c r="F148" s="159"/>
      <c r="G148" s="159"/>
      <c r="H148" s="230">
        <f>SUM(H149:H151)</f>
        <v>2556320</v>
      </c>
      <c r="I148" s="282">
        <f>SUM(I149:I151)</f>
        <v>454069</v>
      </c>
      <c r="J148" s="256">
        <f>SUM(J149:J151)</f>
        <v>122441.84999999999</v>
      </c>
      <c r="K148" s="16">
        <f>SUM(K149:K151)</f>
        <v>331627.15000000002</v>
      </c>
    </row>
    <row r="149" spans="1:11" s="12" customFormat="1" outlineLevel="5" x14ac:dyDescent="0.2">
      <c r="A149" s="18" t="s">
        <v>32</v>
      </c>
      <c r="B149" s="128" t="s">
        <v>30</v>
      </c>
      <c r="C149" s="128" t="s">
        <v>108</v>
      </c>
      <c r="D149" s="128" t="s">
        <v>165</v>
      </c>
      <c r="E149" s="128" t="s">
        <v>33</v>
      </c>
      <c r="F149" s="71"/>
      <c r="G149" s="71"/>
      <c r="H149" s="227">
        <v>26520</v>
      </c>
      <c r="I149" s="279">
        <v>4060</v>
      </c>
      <c r="J149" s="371">
        <v>1540.65</v>
      </c>
      <c r="K149" s="151">
        <f>I149-J149</f>
        <v>2519.35</v>
      </c>
    </row>
    <row r="150" spans="1:11" s="12" customFormat="1" ht="36" outlineLevel="5" x14ac:dyDescent="0.2">
      <c r="A150" s="13" t="s">
        <v>40</v>
      </c>
      <c r="B150" s="128" t="s">
        <v>30</v>
      </c>
      <c r="C150" s="128" t="s">
        <v>108</v>
      </c>
      <c r="D150" s="128" t="s">
        <v>165</v>
      </c>
      <c r="E150" s="128" t="s">
        <v>41</v>
      </c>
      <c r="F150" s="71"/>
      <c r="G150" s="71"/>
      <c r="H150" s="227">
        <v>1888910</v>
      </c>
      <c r="I150" s="279">
        <v>289385</v>
      </c>
      <c r="J150" s="371">
        <v>120901.2</v>
      </c>
      <c r="K150" s="151">
        <f>I150-J150</f>
        <v>168483.8</v>
      </c>
    </row>
    <row r="151" spans="1:11" s="12" customFormat="1" ht="60" outlineLevel="5" x14ac:dyDescent="0.2">
      <c r="A151" s="18" t="s">
        <v>166</v>
      </c>
      <c r="B151" s="128" t="s">
        <v>30</v>
      </c>
      <c r="C151" s="128" t="s">
        <v>108</v>
      </c>
      <c r="D151" s="128" t="s">
        <v>165</v>
      </c>
      <c r="E151" s="128" t="s">
        <v>167</v>
      </c>
      <c r="F151" s="71"/>
      <c r="G151" s="71"/>
      <c r="H151" s="227">
        <v>640890</v>
      </c>
      <c r="I151" s="279">
        <v>160624</v>
      </c>
      <c r="J151" s="251">
        <v>0</v>
      </c>
      <c r="K151" s="151">
        <f>I151-J151</f>
        <v>160624</v>
      </c>
    </row>
    <row r="152" spans="1:11" s="11" customFormat="1" ht="36" outlineLevel="3" x14ac:dyDescent="0.2">
      <c r="A152" s="158" t="s">
        <v>168</v>
      </c>
      <c r="B152" s="130" t="s">
        <v>30</v>
      </c>
      <c r="C152" s="130" t="s">
        <v>108</v>
      </c>
      <c r="D152" s="130" t="s">
        <v>169</v>
      </c>
      <c r="E152" s="130" t="s">
        <v>31</v>
      </c>
      <c r="F152" s="159"/>
      <c r="G152" s="159"/>
      <c r="H152" s="230">
        <f>SUM(H153:H154)</f>
        <v>41180000</v>
      </c>
      <c r="I152" s="282">
        <f>SUM(I153:I154)</f>
        <v>6863400</v>
      </c>
      <c r="J152" s="254">
        <f>SUM(J153:J154)</f>
        <v>6049981.9399999995</v>
      </c>
      <c r="K152" s="42">
        <f>SUM(K153:K154)</f>
        <v>813418.06000000017</v>
      </c>
    </row>
    <row r="153" spans="1:11" s="12" customFormat="1" outlineLevel="5" x14ac:dyDescent="0.2">
      <c r="A153" s="18" t="s">
        <v>32</v>
      </c>
      <c r="B153" s="128" t="s">
        <v>30</v>
      </c>
      <c r="C153" s="128" t="s">
        <v>108</v>
      </c>
      <c r="D153" s="128" t="s">
        <v>169</v>
      </c>
      <c r="E153" s="128" t="s">
        <v>33</v>
      </c>
      <c r="F153" s="71"/>
      <c r="G153" s="71"/>
      <c r="H153" s="227">
        <v>500000</v>
      </c>
      <c r="I153" s="279">
        <v>83400</v>
      </c>
      <c r="J153" s="371">
        <v>-28012.86</v>
      </c>
      <c r="K153" s="151">
        <f>I153-J153</f>
        <v>111412.86</v>
      </c>
    </row>
    <row r="154" spans="1:11" s="12" customFormat="1" ht="36" outlineLevel="5" x14ac:dyDescent="0.2">
      <c r="A154" s="13" t="s">
        <v>40</v>
      </c>
      <c r="B154" s="128" t="s">
        <v>30</v>
      </c>
      <c r="C154" s="128" t="s">
        <v>108</v>
      </c>
      <c r="D154" s="128" t="s">
        <v>169</v>
      </c>
      <c r="E154" s="128" t="s">
        <v>97</v>
      </c>
      <c r="F154" s="71"/>
      <c r="G154" s="71"/>
      <c r="H154" s="227">
        <v>40680000</v>
      </c>
      <c r="I154" s="279">
        <v>6780000</v>
      </c>
      <c r="J154" s="371">
        <v>6077994.7999999998</v>
      </c>
      <c r="K154" s="151">
        <f>I154-J154</f>
        <v>702005.20000000019</v>
      </c>
    </row>
    <row r="155" spans="1:11" s="11" customFormat="1" ht="48" outlineLevel="3" x14ac:dyDescent="0.2">
      <c r="A155" s="158" t="s">
        <v>170</v>
      </c>
      <c r="B155" s="130" t="s">
        <v>30</v>
      </c>
      <c r="C155" s="130" t="s">
        <v>108</v>
      </c>
      <c r="D155" s="130" t="s">
        <v>171</v>
      </c>
      <c r="E155" s="130" t="s">
        <v>31</v>
      </c>
      <c r="F155" s="159"/>
      <c r="G155" s="159"/>
      <c r="H155" s="230">
        <f>SUM(H156)</f>
        <v>2080000</v>
      </c>
      <c r="I155" s="282">
        <f>SUM(I156)</f>
        <v>346600</v>
      </c>
      <c r="J155" s="254">
        <f>SUM(J156)</f>
        <v>0</v>
      </c>
      <c r="K155" s="42">
        <f>SUM(K156)</f>
        <v>346600</v>
      </c>
    </row>
    <row r="156" spans="1:11" s="12" customFormat="1" ht="36" outlineLevel="5" x14ac:dyDescent="0.2">
      <c r="A156" s="13" t="s">
        <v>40</v>
      </c>
      <c r="B156" s="128" t="s">
        <v>30</v>
      </c>
      <c r="C156" s="128" t="s">
        <v>108</v>
      </c>
      <c r="D156" s="128" t="s">
        <v>171</v>
      </c>
      <c r="E156" s="128" t="s">
        <v>97</v>
      </c>
      <c r="F156" s="71"/>
      <c r="G156" s="71"/>
      <c r="H156" s="227">
        <v>2080000</v>
      </c>
      <c r="I156" s="279">
        <v>346600</v>
      </c>
      <c r="J156" s="251">
        <v>0</v>
      </c>
      <c r="K156" s="151">
        <f>I156-J156</f>
        <v>346600</v>
      </c>
    </row>
    <row r="157" spans="1:11" s="11" customFormat="1" ht="60" outlineLevel="3" x14ac:dyDescent="0.2">
      <c r="A157" s="158" t="s">
        <v>172</v>
      </c>
      <c r="B157" s="130" t="s">
        <v>30</v>
      </c>
      <c r="C157" s="130" t="s">
        <v>108</v>
      </c>
      <c r="D157" s="130" t="s">
        <v>173</v>
      </c>
      <c r="E157" s="130" t="s">
        <v>31</v>
      </c>
      <c r="F157" s="159"/>
      <c r="G157" s="159"/>
      <c r="H157" s="230">
        <f>SUM(H158)</f>
        <v>2256000</v>
      </c>
      <c r="I157" s="282">
        <f>SUM(I158)</f>
        <v>376000</v>
      </c>
      <c r="J157" s="254">
        <f>SUM(J158)</f>
        <v>0</v>
      </c>
      <c r="K157" s="42">
        <f>SUM(K158)</f>
        <v>376000</v>
      </c>
    </row>
    <row r="158" spans="1:11" s="12" customFormat="1" ht="36" outlineLevel="5" x14ac:dyDescent="0.2">
      <c r="A158" s="18" t="s">
        <v>174</v>
      </c>
      <c r="B158" s="128" t="s">
        <v>30</v>
      </c>
      <c r="C158" s="128" t="s">
        <v>108</v>
      </c>
      <c r="D158" s="128" t="s">
        <v>173</v>
      </c>
      <c r="E158" s="128" t="s">
        <v>97</v>
      </c>
      <c r="F158" s="71"/>
      <c r="G158" s="71"/>
      <c r="H158" s="227">
        <v>2256000</v>
      </c>
      <c r="I158" s="279">
        <v>376000</v>
      </c>
      <c r="J158" s="251">
        <v>0</v>
      </c>
      <c r="K158" s="151">
        <f>I158-J158</f>
        <v>376000</v>
      </c>
    </row>
    <row r="159" spans="1:11" s="11" customFormat="1" ht="36" outlineLevel="3" x14ac:dyDescent="0.2">
      <c r="A159" s="158" t="s">
        <v>175</v>
      </c>
      <c r="B159" s="130" t="s">
        <v>30</v>
      </c>
      <c r="C159" s="130" t="s">
        <v>108</v>
      </c>
      <c r="D159" s="130" t="s">
        <v>176</v>
      </c>
      <c r="E159" s="130" t="s">
        <v>31</v>
      </c>
      <c r="F159" s="159"/>
      <c r="G159" s="159"/>
      <c r="H159" s="230">
        <f>SUM(H160:H161)</f>
        <v>287288600</v>
      </c>
      <c r="I159" s="282">
        <f>SUM(I160:I161)</f>
        <v>47881400</v>
      </c>
      <c r="J159" s="254">
        <f>SUM(J160:J161)</f>
        <v>6989613.5700000003</v>
      </c>
      <c r="K159" s="42">
        <f>SUM(K160:K161)</f>
        <v>40891786.43</v>
      </c>
    </row>
    <row r="160" spans="1:11" s="12" customFormat="1" outlineLevel="5" x14ac:dyDescent="0.2">
      <c r="A160" s="18" t="s">
        <v>32</v>
      </c>
      <c r="B160" s="128" t="s">
        <v>30</v>
      </c>
      <c r="C160" s="128" t="s">
        <v>108</v>
      </c>
      <c r="D160" s="128" t="s">
        <v>176</v>
      </c>
      <c r="E160" s="128" t="s">
        <v>33</v>
      </c>
      <c r="F160" s="71"/>
      <c r="G160" s="71"/>
      <c r="H160" s="227">
        <v>2900100</v>
      </c>
      <c r="I160" s="279">
        <v>483400</v>
      </c>
      <c r="J160" s="371">
        <v>33942.49</v>
      </c>
      <c r="K160" s="151">
        <f>I160-J160</f>
        <v>449457.51</v>
      </c>
    </row>
    <row r="161" spans="1:16" s="12" customFormat="1" ht="36" outlineLevel="5" x14ac:dyDescent="0.2">
      <c r="A161" s="13" t="s">
        <v>40</v>
      </c>
      <c r="B161" s="128" t="s">
        <v>30</v>
      </c>
      <c r="C161" s="128" t="s">
        <v>108</v>
      </c>
      <c r="D161" s="128" t="s">
        <v>176</v>
      </c>
      <c r="E161" s="128" t="s">
        <v>41</v>
      </c>
      <c r="F161" s="71"/>
      <c r="G161" s="71"/>
      <c r="H161" s="227">
        <v>284388500</v>
      </c>
      <c r="I161" s="279">
        <v>47398000</v>
      </c>
      <c r="J161" s="371">
        <v>6955671.0800000001</v>
      </c>
      <c r="K161" s="151">
        <f>I161-J161</f>
        <v>40442328.920000002</v>
      </c>
    </row>
    <row r="162" spans="1:16" s="201" customFormat="1" ht="60" outlineLevel="3" x14ac:dyDescent="0.2">
      <c r="A162" s="217" t="s">
        <v>98</v>
      </c>
      <c r="B162" s="218" t="s">
        <v>30</v>
      </c>
      <c r="C162" s="218" t="s">
        <v>108</v>
      </c>
      <c r="D162" s="218" t="s">
        <v>99</v>
      </c>
      <c r="E162" s="218" t="s">
        <v>31</v>
      </c>
      <c r="F162" s="219"/>
      <c r="G162" s="219"/>
      <c r="H162" s="242">
        <f>SUM(H163:H165)</f>
        <v>0</v>
      </c>
      <c r="I162" s="292">
        <f>SUM(I163:I165)</f>
        <v>0</v>
      </c>
      <c r="J162" s="266">
        <f>SUM(J163:J165)</f>
        <v>-184044.68</v>
      </c>
      <c r="K162" s="220">
        <f>SUM(K163:K165)</f>
        <v>184044.68</v>
      </c>
    </row>
    <row r="163" spans="1:16" s="202" customFormat="1" ht="22.5" outlineLevel="5" x14ac:dyDescent="0.2">
      <c r="A163" s="211" t="s">
        <v>32</v>
      </c>
      <c r="B163" s="212" t="s">
        <v>30</v>
      </c>
      <c r="C163" s="212" t="s">
        <v>108</v>
      </c>
      <c r="D163" s="212" t="s">
        <v>99</v>
      </c>
      <c r="E163" s="212" t="s">
        <v>33</v>
      </c>
      <c r="F163" s="213" t="s">
        <v>258</v>
      </c>
      <c r="G163" s="214"/>
      <c r="H163" s="243">
        <v>0</v>
      </c>
      <c r="I163" s="293">
        <v>0</v>
      </c>
      <c r="J163" s="377">
        <v>-4227.3599999999997</v>
      </c>
      <c r="K163" s="210">
        <f>I163-J163</f>
        <v>4227.3599999999997</v>
      </c>
    </row>
    <row r="164" spans="1:16" s="202" customFormat="1" ht="36" outlineLevel="5" x14ac:dyDescent="0.2">
      <c r="A164" s="215" t="s">
        <v>40</v>
      </c>
      <c r="B164" s="212" t="s">
        <v>30</v>
      </c>
      <c r="C164" s="212" t="s">
        <v>108</v>
      </c>
      <c r="D164" s="212" t="s">
        <v>99</v>
      </c>
      <c r="E164" s="212" t="s">
        <v>97</v>
      </c>
      <c r="F164" s="213" t="s">
        <v>258</v>
      </c>
      <c r="G164" s="214" t="s">
        <v>39</v>
      </c>
      <c r="H164" s="227">
        <v>0</v>
      </c>
      <c r="I164" s="293">
        <v>0</v>
      </c>
      <c r="J164" s="377">
        <v>-177224.64</v>
      </c>
      <c r="K164" s="210">
        <f>I164-J164</f>
        <v>177224.64</v>
      </c>
    </row>
    <row r="165" spans="1:16" s="202" customFormat="1" ht="22.5" outlineLevel="5" x14ac:dyDescent="0.2">
      <c r="A165" s="211" t="s">
        <v>90</v>
      </c>
      <c r="B165" s="212" t="s">
        <v>30</v>
      </c>
      <c r="C165" s="212" t="s">
        <v>108</v>
      </c>
      <c r="D165" s="212" t="s">
        <v>99</v>
      </c>
      <c r="E165" s="212">
        <v>340</v>
      </c>
      <c r="F165" s="213" t="s">
        <v>258</v>
      </c>
      <c r="G165" s="214" t="s">
        <v>39</v>
      </c>
      <c r="H165" s="243">
        <v>0</v>
      </c>
      <c r="I165" s="293">
        <v>0</v>
      </c>
      <c r="J165" s="378">
        <v>-2592.6799999999998</v>
      </c>
      <c r="K165" s="216">
        <f>I165-J165</f>
        <v>2592.6799999999998</v>
      </c>
    </row>
    <row r="166" spans="1:16" s="11" customFormat="1" ht="60" outlineLevel="3" x14ac:dyDescent="0.2">
      <c r="A166" s="158" t="s">
        <v>98</v>
      </c>
      <c r="B166" s="130" t="s">
        <v>30</v>
      </c>
      <c r="C166" s="130" t="s">
        <v>108</v>
      </c>
      <c r="D166" s="130" t="s">
        <v>99</v>
      </c>
      <c r="E166" s="130" t="s">
        <v>31</v>
      </c>
      <c r="F166" s="159"/>
      <c r="G166" s="159"/>
      <c r="H166" s="230">
        <f>SUM(H167:H169)</f>
        <v>1216984000</v>
      </c>
      <c r="I166" s="282">
        <f>SUM(I167:I169)</f>
        <v>92002700</v>
      </c>
      <c r="J166" s="256">
        <f>SUM(J167:J169)</f>
        <v>82029040.370000005</v>
      </c>
      <c r="K166" s="16">
        <f>SUM(K167:K169)</f>
        <v>9973659.6299999952</v>
      </c>
    </row>
    <row r="167" spans="1:16" s="12" customFormat="1" ht="24.75" customHeight="1" outlineLevel="5" x14ac:dyDescent="0.2">
      <c r="A167" s="18" t="s">
        <v>81</v>
      </c>
      <c r="B167" s="128" t="s">
        <v>30</v>
      </c>
      <c r="C167" s="128" t="s">
        <v>108</v>
      </c>
      <c r="D167" s="128" t="s">
        <v>99</v>
      </c>
      <c r="E167" s="128" t="s">
        <v>82</v>
      </c>
      <c r="F167" s="75" t="s">
        <v>309</v>
      </c>
      <c r="G167" s="74" t="s">
        <v>39</v>
      </c>
      <c r="H167" s="227">
        <v>15604500</v>
      </c>
      <c r="I167" s="279">
        <v>1300000</v>
      </c>
      <c r="J167" s="371">
        <v>59549.81</v>
      </c>
      <c r="K167" s="151">
        <f t="shared" ref="K167:K169" si="5">I167-J167</f>
        <v>1240450.19</v>
      </c>
      <c r="L167" s="17"/>
      <c r="M167" s="17"/>
    </row>
    <row r="168" spans="1:16" s="12" customFormat="1" ht="22.5" outlineLevel="5" x14ac:dyDescent="0.2">
      <c r="A168" s="18" t="s">
        <v>32</v>
      </c>
      <c r="B168" s="128" t="s">
        <v>30</v>
      </c>
      <c r="C168" s="128" t="s">
        <v>108</v>
      </c>
      <c r="D168" s="128" t="s">
        <v>99</v>
      </c>
      <c r="E168" s="128" t="s">
        <v>33</v>
      </c>
      <c r="F168" s="75" t="s">
        <v>309</v>
      </c>
      <c r="G168" s="74" t="s">
        <v>39</v>
      </c>
      <c r="H168" s="227">
        <v>8629200</v>
      </c>
      <c r="I168" s="279">
        <v>623600</v>
      </c>
      <c r="J168" s="371">
        <v>409546.58</v>
      </c>
      <c r="K168" s="151">
        <f t="shared" si="5"/>
        <v>214053.41999999998</v>
      </c>
    </row>
    <row r="169" spans="1:16" s="12" customFormat="1" ht="36" outlineLevel="5" x14ac:dyDescent="0.2">
      <c r="A169" s="13" t="s">
        <v>40</v>
      </c>
      <c r="B169" s="128" t="s">
        <v>30</v>
      </c>
      <c r="C169" s="128" t="s">
        <v>108</v>
      </c>
      <c r="D169" s="128" t="s">
        <v>99</v>
      </c>
      <c r="E169" s="128" t="s">
        <v>97</v>
      </c>
      <c r="F169" s="75" t="s">
        <v>309</v>
      </c>
      <c r="G169" s="74" t="s">
        <v>39</v>
      </c>
      <c r="H169" s="227">
        <v>1192750300</v>
      </c>
      <c r="I169" s="279">
        <v>90079100</v>
      </c>
      <c r="J169" s="371">
        <v>81559943.980000004</v>
      </c>
      <c r="K169" s="151">
        <f t="shared" si="5"/>
        <v>8519156.0199999958</v>
      </c>
    </row>
    <row r="170" spans="1:16" s="96" customFormat="1" ht="13.5" customHeight="1" outlineLevel="5" x14ac:dyDescent="0.2">
      <c r="A170" s="32" t="s">
        <v>274</v>
      </c>
      <c r="B170" s="131">
        <v>148</v>
      </c>
      <c r="C170" s="131">
        <v>1003</v>
      </c>
      <c r="D170" s="131">
        <v>9990020680</v>
      </c>
      <c r="E170" s="131">
        <v>321</v>
      </c>
      <c r="F170" s="198"/>
      <c r="G170" s="167"/>
      <c r="H170" s="235">
        <v>500000</v>
      </c>
      <c r="I170" s="286">
        <v>500000</v>
      </c>
      <c r="J170" s="286">
        <v>0</v>
      </c>
      <c r="K170" s="119">
        <f t="shared" ref="K170:K171" si="6">I170-J170</f>
        <v>500000</v>
      </c>
      <c r="L170" s="11"/>
      <c r="M170" s="85"/>
      <c r="N170" s="94"/>
      <c r="O170" s="94"/>
      <c r="P170" s="94"/>
    </row>
    <row r="171" spans="1:16" s="89" customFormat="1" ht="15.75" customHeight="1" outlineLevel="5" x14ac:dyDescent="0.2">
      <c r="A171" s="32" t="s">
        <v>274</v>
      </c>
      <c r="B171" s="131">
        <v>148</v>
      </c>
      <c r="C171" s="131">
        <v>1003</v>
      </c>
      <c r="D171" s="131">
        <v>9990020680</v>
      </c>
      <c r="E171" s="131">
        <v>322</v>
      </c>
      <c r="F171" s="167"/>
      <c r="G171" s="167"/>
      <c r="H171" s="235">
        <v>0</v>
      </c>
      <c r="I171" s="286">
        <v>0</v>
      </c>
      <c r="J171" s="258">
        <v>0</v>
      </c>
      <c r="K171" s="119">
        <f t="shared" si="6"/>
        <v>0</v>
      </c>
      <c r="L171" s="17"/>
      <c r="M171" s="17"/>
      <c r="N171" s="12"/>
      <c r="O171" s="11"/>
      <c r="P171" s="11"/>
    </row>
    <row r="172" spans="1:16" s="201" customFormat="1" ht="69.75" customHeight="1" outlineLevel="3" x14ac:dyDescent="0.2">
      <c r="A172" s="217" t="s">
        <v>181</v>
      </c>
      <c r="B172" s="218" t="s">
        <v>30</v>
      </c>
      <c r="C172" s="218" t="s">
        <v>178</v>
      </c>
      <c r="D172" s="218" t="s">
        <v>182</v>
      </c>
      <c r="E172" s="218" t="s">
        <v>31</v>
      </c>
      <c r="F172" s="219"/>
      <c r="G172" s="219"/>
      <c r="H172" s="242">
        <f>SUM(H173:H173)</f>
        <v>0</v>
      </c>
      <c r="I172" s="292">
        <f>SUM(I173:I173)</f>
        <v>0</v>
      </c>
      <c r="J172" s="301">
        <f>SUM(J173:J173)</f>
        <v>-36954.660000000003</v>
      </c>
      <c r="K172" s="221">
        <f>SUM(K173:K173)</f>
        <v>36954.660000000003</v>
      </c>
      <c r="N172" s="340"/>
      <c r="O172" s="340"/>
      <c r="P172" s="340"/>
    </row>
    <row r="173" spans="1:16" s="202" customFormat="1" ht="36" outlineLevel="5" x14ac:dyDescent="0.2">
      <c r="A173" s="215" t="s">
        <v>40</v>
      </c>
      <c r="B173" s="212" t="s">
        <v>30</v>
      </c>
      <c r="C173" s="212" t="s">
        <v>178</v>
      </c>
      <c r="D173" s="212" t="s">
        <v>182</v>
      </c>
      <c r="E173" s="212" t="s">
        <v>97</v>
      </c>
      <c r="F173" s="214" t="s">
        <v>270</v>
      </c>
      <c r="G173" s="214" t="s">
        <v>39</v>
      </c>
      <c r="H173" s="302">
        <v>0</v>
      </c>
      <c r="I173" s="293">
        <v>0</v>
      </c>
      <c r="J173" s="379">
        <v>-36954.660000000003</v>
      </c>
      <c r="K173" s="216">
        <f t="shared" ref="K173:K212" si="7">I173-J173</f>
        <v>36954.660000000003</v>
      </c>
      <c r="L173" s="306"/>
    </row>
    <row r="174" spans="1:16" s="11" customFormat="1" ht="53.25" customHeight="1" outlineLevel="3" x14ac:dyDescent="0.2">
      <c r="A174" s="158" t="s">
        <v>184</v>
      </c>
      <c r="B174" s="130" t="s">
        <v>30</v>
      </c>
      <c r="C174" s="130" t="s">
        <v>178</v>
      </c>
      <c r="D174" s="130" t="s">
        <v>185</v>
      </c>
      <c r="E174" s="130" t="s">
        <v>31</v>
      </c>
      <c r="F174" s="159"/>
      <c r="G174" s="159"/>
      <c r="H174" s="230">
        <f>SUM(H175:H176)</f>
        <v>1585651200</v>
      </c>
      <c r="I174" s="282">
        <f>SUM(I175:I176)</f>
        <v>267275200</v>
      </c>
      <c r="J174" s="254">
        <f>SUM(J175:J176)</f>
        <v>260961152.13</v>
      </c>
      <c r="K174" s="42">
        <f>SUM(K175:K176)</f>
        <v>6314047.8699999908</v>
      </c>
      <c r="N174" s="89"/>
      <c r="O174" s="89"/>
      <c r="P174" s="89"/>
    </row>
    <row r="175" spans="1:16" s="12" customFormat="1" outlineLevel="5" x14ac:dyDescent="0.2">
      <c r="A175" s="18" t="s">
        <v>32</v>
      </c>
      <c r="B175" s="128" t="s">
        <v>30</v>
      </c>
      <c r="C175" s="128" t="s">
        <v>178</v>
      </c>
      <c r="D175" s="128" t="s">
        <v>185</v>
      </c>
      <c r="E175" s="128" t="s">
        <v>33</v>
      </c>
      <c r="F175" s="71"/>
      <c r="G175" s="71"/>
      <c r="H175" s="227">
        <v>4756000</v>
      </c>
      <c r="I175" s="279">
        <v>792600</v>
      </c>
      <c r="J175" s="371">
        <v>369220.14</v>
      </c>
      <c r="K175" s="151">
        <f t="shared" si="7"/>
        <v>423379.86</v>
      </c>
      <c r="N175" s="17"/>
    </row>
    <row r="176" spans="1:16" s="12" customFormat="1" ht="36" outlineLevel="5" x14ac:dyDescent="0.2">
      <c r="A176" s="18" t="s">
        <v>174</v>
      </c>
      <c r="B176" s="128" t="s">
        <v>30</v>
      </c>
      <c r="C176" s="128" t="s">
        <v>178</v>
      </c>
      <c r="D176" s="128" t="s">
        <v>185</v>
      </c>
      <c r="E176" s="128" t="s">
        <v>97</v>
      </c>
      <c r="F176" s="71"/>
      <c r="G176" s="71"/>
      <c r="H176" s="227">
        <v>1580895200</v>
      </c>
      <c r="I176" s="279">
        <v>266482600</v>
      </c>
      <c r="J176" s="371">
        <v>260591931.99000001</v>
      </c>
      <c r="K176" s="151">
        <f t="shared" si="7"/>
        <v>5890668.0099999905</v>
      </c>
      <c r="O176" s="17"/>
      <c r="P176" s="17"/>
    </row>
    <row r="177" spans="1:16" s="11" customFormat="1" ht="48" outlineLevel="3" x14ac:dyDescent="0.2">
      <c r="A177" s="158" t="s">
        <v>186</v>
      </c>
      <c r="B177" s="130" t="s">
        <v>30</v>
      </c>
      <c r="C177" s="130" t="s">
        <v>178</v>
      </c>
      <c r="D177" s="130" t="s">
        <v>187</v>
      </c>
      <c r="E177" s="130" t="s">
        <v>31</v>
      </c>
      <c r="F177" s="159"/>
      <c r="G177" s="159"/>
      <c r="H177" s="230">
        <f>SUM(H178:H179)</f>
        <v>15818400</v>
      </c>
      <c r="I177" s="282">
        <f>SUM(I178:I179)</f>
        <v>2636400</v>
      </c>
      <c r="J177" s="254">
        <f>SUM(J178:J179)</f>
        <v>145936</v>
      </c>
      <c r="K177" s="42">
        <f>SUM(K178:K179)</f>
        <v>2490464</v>
      </c>
      <c r="N177" s="12"/>
      <c r="O177" s="12"/>
      <c r="P177" s="12"/>
    </row>
    <row r="178" spans="1:16" s="12" customFormat="1" outlineLevel="5" x14ac:dyDescent="0.2">
      <c r="A178" s="18" t="s">
        <v>32</v>
      </c>
      <c r="B178" s="128" t="s">
        <v>30</v>
      </c>
      <c r="C178" s="128" t="s">
        <v>178</v>
      </c>
      <c r="D178" s="128" t="s">
        <v>187</v>
      </c>
      <c r="E178" s="128" t="s">
        <v>33</v>
      </c>
      <c r="F178" s="71"/>
      <c r="G178" s="71"/>
      <c r="H178" s="227">
        <v>206800</v>
      </c>
      <c r="I178" s="279">
        <v>34400</v>
      </c>
      <c r="J178" s="251">
        <v>0</v>
      </c>
      <c r="K178" s="151">
        <f t="shared" si="7"/>
        <v>34400</v>
      </c>
    </row>
    <row r="179" spans="1:16" s="12" customFormat="1" ht="36" outlineLevel="5" x14ac:dyDescent="0.2">
      <c r="A179" s="13" t="s">
        <v>40</v>
      </c>
      <c r="B179" s="128" t="s">
        <v>30</v>
      </c>
      <c r="C179" s="128" t="s">
        <v>178</v>
      </c>
      <c r="D179" s="128">
        <v>2230171320</v>
      </c>
      <c r="E179" s="128" t="s">
        <v>97</v>
      </c>
      <c r="F179" s="71"/>
      <c r="G179" s="71"/>
      <c r="H179" s="227">
        <v>15611600</v>
      </c>
      <c r="I179" s="279">
        <v>2602000</v>
      </c>
      <c r="J179" s="371">
        <v>145936</v>
      </c>
      <c r="K179" s="151">
        <f t="shared" si="7"/>
        <v>2456064</v>
      </c>
    </row>
    <row r="180" spans="1:16" s="83" customFormat="1" ht="30.75" customHeight="1" outlineLevel="5" x14ac:dyDescent="0.2">
      <c r="A180" s="97" t="s">
        <v>239</v>
      </c>
      <c r="B180" s="135" t="s">
        <v>30</v>
      </c>
      <c r="C180" s="135" t="s">
        <v>178</v>
      </c>
      <c r="D180" s="135" t="s">
        <v>240</v>
      </c>
      <c r="E180" s="164" t="s">
        <v>31</v>
      </c>
      <c r="F180" s="156"/>
      <c r="G180" s="156"/>
      <c r="H180" s="244">
        <f>SUM(H181)</f>
        <v>0</v>
      </c>
      <c r="I180" s="294">
        <f>SUM(I181)</f>
        <v>0</v>
      </c>
      <c r="J180" s="271">
        <f>SUM(J181)</f>
        <v>-80952</v>
      </c>
      <c r="K180" s="93">
        <f>SUM(K181)</f>
        <v>80952</v>
      </c>
      <c r="M180" s="80"/>
    </row>
    <row r="181" spans="1:16" s="83" customFormat="1" ht="23.25" customHeight="1" outlineLevel="5" x14ac:dyDescent="0.2">
      <c r="A181" s="86" t="s">
        <v>40</v>
      </c>
      <c r="B181" s="134" t="s">
        <v>30</v>
      </c>
      <c r="C181" s="134" t="s">
        <v>178</v>
      </c>
      <c r="D181" s="134" t="s">
        <v>240</v>
      </c>
      <c r="E181" s="129">
        <v>313</v>
      </c>
      <c r="F181" s="82" t="s">
        <v>331</v>
      </c>
      <c r="G181" s="82" t="s">
        <v>39</v>
      </c>
      <c r="H181" s="238">
        <v>0</v>
      </c>
      <c r="I181" s="289">
        <v>0</v>
      </c>
      <c r="J181" s="381">
        <v>-80952</v>
      </c>
      <c r="K181" s="151">
        <f>I181-J181</f>
        <v>80952</v>
      </c>
      <c r="L181" s="188"/>
      <c r="M181" s="179"/>
      <c r="N181" s="109"/>
    </row>
    <row r="182" spans="1:16" s="12" customFormat="1" ht="30.75" customHeight="1" outlineLevel="5" x14ac:dyDescent="0.2">
      <c r="A182" s="34" t="s">
        <v>239</v>
      </c>
      <c r="B182" s="131" t="s">
        <v>30</v>
      </c>
      <c r="C182" s="131" t="s">
        <v>178</v>
      </c>
      <c r="D182" s="131" t="s">
        <v>240</v>
      </c>
      <c r="E182" s="130" t="s">
        <v>31</v>
      </c>
      <c r="F182" s="168"/>
      <c r="G182" s="168"/>
      <c r="H182" s="235">
        <f>SUM(H183:H185)</f>
        <v>13759105200</v>
      </c>
      <c r="I182" s="286">
        <f>SUM(I183:I185)</f>
        <v>6990130182.3199997</v>
      </c>
      <c r="J182" s="272">
        <f>SUM(J183:J185)</f>
        <v>5928011137.3199997</v>
      </c>
      <c r="K182" s="33">
        <f>SUM(K183:K185)</f>
        <v>1062119045</v>
      </c>
      <c r="L182" s="114"/>
      <c r="M182" s="149"/>
    </row>
    <row r="183" spans="1:16" s="202" customFormat="1" ht="36" outlineLevel="5" x14ac:dyDescent="0.2">
      <c r="A183" s="215" t="s">
        <v>40</v>
      </c>
      <c r="B183" s="212" t="s">
        <v>30</v>
      </c>
      <c r="C183" s="212" t="s">
        <v>178</v>
      </c>
      <c r="D183" s="212" t="s">
        <v>240</v>
      </c>
      <c r="E183" s="212" t="s">
        <v>97</v>
      </c>
      <c r="F183" s="214" t="s">
        <v>264</v>
      </c>
      <c r="G183" s="214" t="s">
        <v>39</v>
      </c>
      <c r="H183" s="302">
        <v>0</v>
      </c>
      <c r="I183" s="293">
        <v>0</v>
      </c>
      <c r="J183" s="382">
        <v>-171503</v>
      </c>
      <c r="K183" s="216">
        <f t="shared" si="7"/>
        <v>171503</v>
      </c>
      <c r="L183" s="335"/>
      <c r="M183" s="336"/>
      <c r="O183" s="305"/>
      <c r="P183" s="305"/>
    </row>
    <row r="184" spans="1:16" s="12" customFormat="1" ht="36" outlineLevel="5" x14ac:dyDescent="0.2">
      <c r="A184" s="13" t="s">
        <v>40</v>
      </c>
      <c r="B184" s="128" t="s">
        <v>30</v>
      </c>
      <c r="C184" s="128" t="s">
        <v>178</v>
      </c>
      <c r="D184" s="128" t="s">
        <v>240</v>
      </c>
      <c r="E184" s="128" t="s">
        <v>97</v>
      </c>
      <c r="F184" s="74" t="s">
        <v>311</v>
      </c>
      <c r="G184" s="74" t="s">
        <v>38</v>
      </c>
      <c r="H184" s="241">
        <v>687955300</v>
      </c>
      <c r="I184" s="372">
        <v>349506509.11000001</v>
      </c>
      <c r="J184" s="383">
        <f>296396526.65+12622.75</f>
        <v>296409149.39999998</v>
      </c>
      <c r="K184" s="151">
        <f t="shared" si="7"/>
        <v>53097359.710000038</v>
      </c>
      <c r="L184" s="112"/>
      <c r="M184" s="17"/>
      <c r="O184" s="17"/>
      <c r="P184" s="17"/>
    </row>
    <row r="185" spans="1:16" s="12" customFormat="1" ht="36" outlineLevel="5" x14ac:dyDescent="0.2">
      <c r="A185" s="13" t="s">
        <v>40</v>
      </c>
      <c r="B185" s="128" t="s">
        <v>30</v>
      </c>
      <c r="C185" s="128" t="s">
        <v>178</v>
      </c>
      <c r="D185" s="128" t="s">
        <v>240</v>
      </c>
      <c r="E185" s="128" t="s">
        <v>97</v>
      </c>
      <c r="F185" s="74" t="s">
        <v>311</v>
      </c>
      <c r="G185" s="74" t="s">
        <v>39</v>
      </c>
      <c r="H185" s="227">
        <v>13071149900</v>
      </c>
      <c r="I185" s="372">
        <v>6640623673.21</v>
      </c>
      <c r="J185" s="383">
        <v>5631773490.9200001</v>
      </c>
      <c r="K185" s="151">
        <f t="shared" si="7"/>
        <v>1008850182.29</v>
      </c>
      <c r="L185" s="112">
        <f>J185+J184-5928182640.32</f>
        <v>0</v>
      </c>
      <c r="M185" s="112"/>
      <c r="O185" s="17"/>
      <c r="P185" s="17"/>
    </row>
    <row r="186" spans="1:16" s="11" customFormat="1" ht="24" outlineLevel="3" x14ac:dyDescent="0.2">
      <c r="A186" s="158" t="s">
        <v>188</v>
      </c>
      <c r="B186" s="130" t="s">
        <v>30</v>
      </c>
      <c r="C186" s="130" t="s">
        <v>178</v>
      </c>
      <c r="D186" s="130" t="s">
        <v>189</v>
      </c>
      <c r="E186" s="130" t="s">
        <v>31</v>
      </c>
      <c r="F186" s="159"/>
      <c r="G186" s="159"/>
      <c r="H186" s="230">
        <f>SUM(H187:H188)</f>
        <v>52930600</v>
      </c>
      <c r="I186" s="282">
        <f>SUM(I187:I188)</f>
        <v>8821800</v>
      </c>
      <c r="J186" s="254">
        <f>SUM(J187:J188)</f>
        <v>3383250.4</v>
      </c>
      <c r="K186" s="42">
        <f>SUM(K187:K188)</f>
        <v>5438549.5999999996</v>
      </c>
      <c r="L186" s="149"/>
      <c r="M186" s="12"/>
      <c r="N186" s="12"/>
      <c r="O186" s="12"/>
      <c r="P186" s="12"/>
    </row>
    <row r="187" spans="1:16" s="12" customFormat="1" outlineLevel="5" x14ac:dyDescent="0.2">
      <c r="A187" s="18" t="s">
        <v>32</v>
      </c>
      <c r="B187" s="128" t="s">
        <v>30</v>
      </c>
      <c r="C187" s="128" t="s">
        <v>178</v>
      </c>
      <c r="D187" s="128" t="s">
        <v>189</v>
      </c>
      <c r="E187" s="128" t="s">
        <v>33</v>
      </c>
      <c r="F187" s="71"/>
      <c r="G187" s="71"/>
      <c r="H187" s="227">
        <v>18170600</v>
      </c>
      <c r="I187" s="279">
        <v>3028400</v>
      </c>
      <c r="J187" s="371">
        <v>3250.4</v>
      </c>
      <c r="K187" s="151">
        <f t="shared" si="7"/>
        <v>3025149.6</v>
      </c>
      <c r="N187" s="17"/>
    </row>
    <row r="188" spans="1:16" s="12" customFormat="1" ht="36" outlineLevel="5" x14ac:dyDescent="0.2">
      <c r="A188" s="13" t="s">
        <v>40</v>
      </c>
      <c r="B188" s="128" t="s">
        <v>30</v>
      </c>
      <c r="C188" s="128" t="s">
        <v>178</v>
      </c>
      <c r="D188" s="128" t="s">
        <v>189</v>
      </c>
      <c r="E188" s="128" t="s">
        <v>97</v>
      </c>
      <c r="F188" s="71"/>
      <c r="G188" s="69"/>
      <c r="H188" s="227">
        <v>34760000</v>
      </c>
      <c r="I188" s="279">
        <v>5793400</v>
      </c>
      <c r="J188" s="371">
        <v>3380000</v>
      </c>
      <c r="K188" s="151">
        <f t="shared" si="7"/>
        <v>2413400</v>
      </c>
      <c r="M188" s="17"/>
      <c r="O188" s="17"/>
      <c r="P188" s="17"/>
    </row>
    <row r="189" spans="1:16" s="11" customFormat="1" ht="24" outlineLevel="3" x14ac:dyDescent="0.2">
      <c r="A189" s="158" t="s">
        <v>190</v>
      </c>
      <c r="B189" s="130" t="s">
        <v>30</v>
      </c>
      <c r="C189" s="130" t="s">
        <v>178</v>
      </c>
      <c r="D189" s="130" t="s">
        <v>191</v>
      </c>
      <c r="E189" s="130" t="s">
        <v>31</v>
      </c>
      <c r="F189" s="159"/>
      <c r="G189" s="159"/>
      <c r="H189" s="230">
        <f>SUM(H190)</f>
        <v>25000</v>
      </c>
      <c r="I189" s="282">
        <f>SUM(I190)</f>
        <v>4200</v>
      </c>
      <c r="J189" s="254">
        <f>SUM(J190)</f>
        <v>0</v>
      </c>
      <c r="K189" s="42">
        <f>SUM(K190)</f>
        <v>4200</v>
      </c>
      <c r="M189" s="12"/>
      <c r="O189" s="12"/>
      <c r="P189" s="12"/>
    </row>
    <row r="190" spans="1:16" s="12" customFormat="1" ht="36" outlineLevel="5" x14ac:dyDescent="0.2">
      <c r="A190" s="13" t="s">
        <v>40</v>
      </c>
      <c r="B190" s="128" t="s">
        <v>30</v>
      </c>
      <c r="C190" s="128" t="s">
        <v>178</v>
      </c>
      <c r="D190" s="128" t="s">
        <v>191</v>
      </c>
      <c r="E190" s="128" t="s">
        <v>97</v>
      </c>
      <c r="F190" s="71"/>
      <c r="G190" s="71"/>
      <c r="H190" s="227">
        <v>25000</v>
      </c>
      <c r="I190" s="279">
        <v>4200</v>
      </c>
      <c r="J190" s="251">
        <v>0</v>
      </c>
      <c r="K190" s="151">
        <f t="shared" si="7"/>
        <v>4200</v>
      </c>
      <c r="O190" s="17"/>
      <c r="P190" s="17"/>
    </row>
    <row r="191" spans="1:16" s="11" customFormat="1" ht="75" customHeight="1" outlineLevel="3" x14ac:dyDescent="0.2">
      <c r="A191" s="158" t="s">
        <v>192</v>
      </c>
      <c r="B191" s="130" t="s">
        <v>30</v>
      </c>
      <c r="C191" s="130" t="s">
        <v>178</v>
      </c>
      <c r="D191" s="130" t="s">
        <v>193</v>
      </c>
      <c r="E191" s="130" t="s">
        <v>31</v>
      </c>
      <c r="F191" s="159"/>
      <c r="G191" s="159"/>
      <c r="H191" s="230">
        <f>SUM(H192:H192)</f>
        <v>84900</v>
      </c>
      <c r="I191" s="282">
        <f>SUM(I192:I192)</f>
        <v>0</v>
      </c>
      <c r="J191" s="254">
        <f>SUM(J192:J192)</f>
        <v>0</v>
      </c>
      <c r="K191" s="42">
        <f>SUM(K192:K192)</f>
        <v>0</v>
      </c>
      <c r="M191" s="17"/>
      <c r="N191" s="12"/>
      <c r="O191" s="12"/>
      <c r="P191" s="12"/>
    </row>
    <row r="192" spans="1:16" s="12" customFormat="1" ht="24" outlineLevel="5" x14ac:dyDescent="0.2">
      <c r="A192" s="18" t="s">
        <v>195</v>
      </c>
      <c r="B192" s="128" t="s">
        <v>30</v>
      </c>
      <c r="C192" s="128" t="s">
        <v>178</v>
      </c>
      <c r="D192" s="128" t="s">
        <v>193</v>
      </c>
      <c r="E192" s="128" t="s">
        <v>33</v>
      </c>
      <c r="F192" s="74" t="s">
        <v>333</v>
      </c>
      <c r="G192" s="74" t="s">
        <v>39</v>
      </c>
      <c r="H192" s="227">
        <v>84900</v>
      </c>
      <c r="I192" s="279">
        <v>0</v>
      </c>
      <c r="J192" s="251">
        <v>0</v>
      </c>
      <c r="K192" s="151">
        <f t="shared" si="7"/>
        <v>0</v>
      </c>
      <c r="O192" s="17"/>
      <c r="P192" s="17"/>
    </row>
    <row r="193" spans="1:16" s="11" customFormat="1" ht="60.75" customHeight="1" outlineLevel="3" x14ac:dyDescent="0.2">
      <c r="A193" s="158" t="s">
        <v>196</v>
      </c>
      <c r="B193" s="130" t="s">
        <v>30</v>
      </c>
      <c r="C193" s="130" t="s">
        <v>178</v>
      </c>
      <c r="D193" s="130" t="s">
        <v>197</v>
      </c>
      <c r="E193" s="130" t="s">
        <v>31</v>
      </c>
      <c r="F193" s="159"/>
      <c r="G193" s="159"/>
      <c r="H193" s="230">
        <f>SUM(H194:H195)</f>
        <v>4300</v>
      </c>
      <c r="I193" s="282">
        <f>SUM(I194:I195)</f>
        <v>800</v>
      </c>
      <c r="J193" s="254">
        <f>SUM(J194:J195)</f>
        <v>0</v>
      </c>
      <c r="K193" s="42">
        <f>SUM(K194:K195)</f>
        <v>800</v>
      </c>
      <c r="M193" s="17"/>
      <c r="N193" s="12"/>
      <c r="O193" s="12"/>
      <c r="P193" s="12"/>
    </row>
    <row r="194" spans="1:16" s="12" customFormat="1" ht="36" outlineLevel="5" x14ac:dyDescent="0.2">
      <c r="A194" s="13" t="s">
        <v>40</v>
      </c>
      <c r="B194" s="128" t="s">
        <v>30</v>
      </c>
      <c r="C194" s="128" t="s">
        <v>178</v>
      </c>
      <c r="D194" s="128" t="s">
        <v>197</v>
      </c>
      <c r="E194" s="128">
        <v>244</v>
      </c>
      <c r="F194" s="71"/>
      <c r="G194" s="71"/>
      <c r="H194" s="227">
        <v>4300</v>
      </c>
      <c r="I194" s="279">
        <v>800</v>
      </c>
      <c r="J194" s="251">
        <v>0</v>
      </c>
      <c r="K194" s="151">
        <f>I194-J194</f>
        <v>800</v>
      </c>
      <c r="N194" s="17"/>
    </row>
    <row r="195" spans="1:16" s="12" customFormat="1" ht="24" outlineLevel="5" x14ac:dyDescent="0.2">
      <c r="A195" s="18" t="s">
        <v>195</v>
      </c>
      <c r="B195" s="128" t="s">
        <v>30</v>
      </c>
      <c r="C195" s="128" t="s">
        <v>178</v>
      </c>
      <c r="D195" s="128" t="s">
        <v>197</v>
      </c>
      <c r="E195" s="128">
        <v>323</v>
      </c>
      <c r="F195" s="71"/>
      <c r="G195" s="71"/>
      <c r="H195" s="227">
        <v>0</v>
      </c>
      <c r="I195" s="279">
        <v>0</v>
      </c>
      <c r="J195" s="251">
        <v>0</v>
      </c>
      <c r="K195" s="151">
        <f t="shared" si="7"/>
        <v>0</v>
      </c>
      <c r="M195" s="17"/>
      <c r="N195" s="17"/>
      <c r="O195" s="17"/>
      <c r="P195" s="17"/>
    </row>
    <row r="196" spans="1:16" s="11" customFormat="1" ht="36" outlineLevel="3" x14ac:dyDescent="0.2">
      <c r="A196" s="158" t="s">
        <v>198</v>
      </c>
      <c r="B196" s="130" t="s">
        <v>30</v>
      </c>
      <c r="C196" s="130" t="s">
        <v>178</v>
      </c>
      <c r="D196" s="130" t="s">
        <v>199</v>
      </c>
      <c r="E196" s="130" t="s">
        <v>31</v>
      </c>
      <c r="F196" s="159"/>
      <c r="G196" s="159"/>
      <c r="H196" s="230">
        <f>SUM(H197:H200)</f>
        <v>4626244100</v>
      </c>
      <c r="I196" s="282">
        <f>SUM(I197:I200)</f>
        <v>810147000</v>
      </c>
      <c r="J196" s="254">
        <f>SUM(J197:J200)</f>
        <v>808942224.96000004</v>
      </c>
      <c r="K196" s="42">
        <f>SUM(K197:K200)</f>
        <v>1204775.0399999619</v>
      </c>
      <c r="M196" s="17"/>
      <c r="N196" s="12"/>
      <c r="O196" s="17"/>
      <c r="P196" s="17"/>
    </row>
    <row r="197" spans="1:16" s="12" customFormat="1" ht="36" outlineLevel="5" x14ac:dyDescent="0.2">
      <c r="A197" s="13" t="s">
        <v>40</v>
      </c>
      <c r="B197" s="128" t="s">
        <v>30</v>
      </c>
      <c r="C197" s="128" t="s">
        <v>178</v>
      </c>
      <c r="D197" s="128" t="s">
        <v>199</v>
      </c>
      <c r="E197" s="128">
        <v>244</v>
      </c>
      <c r="F197" s="75" t="s">
        <v>312</v>
      </c>
      <c r="G197" s="75" t="s">
        <v>39</v>
      </c>
      <c r="H197" s="227">
        <v>41156900</v>
      </c>
      <c r="I197" s="279">
        <v>0</v>
      </c>
      <c r="J197" s="251">
        <v>0</v>
      </c>
      <c r="K197" s="151">
        <f t="shared" si="7"/>
        <v>0</v>
      </c>
      <c r="L197" s="17"/>
    </row>
    <row r="198" spans="1:16" s="202" customFormat="1" ht="36.75" customHeight="1" outlineLevel="5" x14ac:dyDescent="0.2">
      <c r="A198" s="215" t="s">
        <v>40</v>
      </c>
      <c r="B198" s="212" t="s">
        <v>30</v>
      </c>
      <c r="C198" s="212" t="s">
        <v>178</v>
      </c>
      <c r="D198" s="212" t="s">
        <v>199</v>
      </c>
      <c r="E198" s="212" t="s">
        <v>97</v>
      </c>
      <c r="F198" s="213" t="s">
        <v>265</v>
      </c>
      <c r="G198" s="213" t="s">
        <v>39</v>
      </c>
      <c r="H198" s="302">
        <v>0</v>
      </c>
      <c r="I198" s="293">
        <v>0</v>
      </c>
      <c r="J198" s="379">
        <v>-1735</v>
      </c>
      <c r="K198" s="216">
        <f t="shared" si="7"/>
        <v>1735</v>
      </c>
      <c r="L198" s="306"/>
    </row>
    <row r="199" spans="1:16" s="12" customFormat="1" ht="36" outlineLevel="5" x14ac:dyDescent="0.2">
      <c r="A199" s="13" t="s">
        <v>40</v>
      </c>
      <c r="B199" s="128" t="s">
        <v>30</v>
      </c>
      <c r="C199" s="128" t="s">
        <v>178</v>
      </c>
      <c r="D199" s="128" t="s">
        <v>1</v>
      </c>
      <c r="E199" s="128">
        <v>313</v>
      </c>
      <c r="F199" s="75" t="s">
        <v>312</v>
      </c>
      <c r="G199" s="75" t="s">
        <v>39</v>
      </c>
      <c r="H199" s="227">
        <v>4585087200</v>
      </c>
      <c r="I199" s="279">
        <v>810147000</v>
      </c>
      <c r="J199" s="371">
        <v>809005982.96000004</v>
      </c>
      <c r="K199" s="151">
        <f t="shared" si="7"/>
        <v>1141017.0399999619</v>
      </c>
      <c r="N199" s="17"/>
    </row>
    <row r="200" spans="1:16" s="12" customFormat="1" ht="36" outlineLevel="5" x14ac:dyDescent="0.2">
      <c r="A200" s="215" t="s">
        <v>40</v>
      </c>
      <c r="B200" s="212" t="s">
        <v>30</v>
      </c>
      <c r="C200" s="212" t="s">
        <v>178</v>
      </c>
      <c r="D200" s="212" t="s">
        <v>199</v>
      </c>
      <c r="E200" s="212">
        <v>313</v>
      </c>
      <c r="F200" s="213" t="s">
        <v>301</v>
      </c>
      <c r="G200" s="213" t="s">
        <v>39</v>
      </c>
      <c r="H200" s="302">
        <v>0</v>
      </c>
      <c r="I200" s="293">
        <v>0</v>
      </c>
      <c r="J200" s="379">
        <v>-62023</v>
      </c>
      <c r="K200" s="151">
        <f>I200-J200</f>
        <v>62023</v>
      </c>
      <c r="L200" s="112"/>
      <c r="M200" s="17"/>
      <c r="O200" s="17"/>
      <c r="P200" s="17"/>
    </row>
    <row r="201" spans="1:16" s="11" customFormat="1" ht="25.5" customHeight="1" outlineLevel="3" x14ac:dyDescent="0.2">
      <c r="A201" s="158" t="s">
        <v>75</v>
      </c>
      <c r="B201" s="130" t="s">
        <v>30</v>
      </c>
      <c r="C201" s="130" t="s">
        <v>200</v>
      </c>
      <c r="D201" s="130" t="s">
        <v>201</v>
      </c>
      <c r="E201" s="130" t="s">
        <v>31</v>
      </c>
      <c r="F201" s="159"/>
      <c r="G201" s="159"/>
      <c r="H201" s="230">
        <f>SUM(H202:H212)</f>
        <v>556618100</v>
      </c>
      <c r="I201" s="282">
        <f>SUM(I202:I212)</f>
        <v>93367900</v>
      </c>
      <c r="J201" s="254">
        <f>SUM(J202:J212)</f>
        <v>71425196.87000002</v>
      </c>
      <c r="K201" s="42">
        <f>SUM(K202:K212)</f>
        <v>21942703.129999999</v>
      </c>
      <c r="M201" s="12"/>
      <c r="N201" s="12"/>
      <c r="O201" s="12"/>
      <c r="P201" s="12"/>
    </row>
    <row r="202" spans="1:16" s="12" customFormat="1" outlineLevel="5" x14ac:dyDescent="0.2">
      <c r="A202" s="18" t="s">
        <v>77</v>
      </c>
      <c r="B202" s="128" t="s">
        <v>30</v>
      </c>
      <c r="C202" s="128" t="s">
        <v>200</v>
      </c>
      <c r="D202" s="128" t="s">
        <v>201</v>
      </c>
      <c r="E202" s="128" t="s">
        <v>78</v>
      </c>
      <c r="F202" s="71"/>
      <c r="G202" s="71"/>
      <c r="H202" s="227">
        <v>406348541</v>
      </c>
      <c r="I202" s="279">
        <v>67724800</v>
      </c>
      <c r="J202" s="371">
        <v>55026302.670000002</v>
      </c>
      <c r="K202" s="151">
        <f t="shared" si="7"/>
        <v>12698497.329999998</v>
      </c>
    </row>
    <row r="203" spans="1:16" s="12" customFormat="1" ht="24" outlineLevel="5" x14ac:dyDescent="0.2">
      <c r="A203" s="18" t="s">
        <v>106</v>
      </c>
      <c r="B203" s="128" t="s">
        <v>30</v>
      </c>
      <c r="C203" s="128" t="s">
        <v>200</v>
      </c>
      <c r="D203" s="128" t="s">
        <v>201</v>
      </c>
      <c r="E203" s="128" t="s">
        <v>202</v>
      </c>
      <c r="F203" s="71"/>
      <c r="G203" s="71"/>
      <c r="H203" s="227">
        <v>0</v>
      </c>
      <c r="I203" s="279">
        <v>0</v>
      </c>
      <c r="J203" s="371">
        <v>0</v>
      </c>
      <c r="K203" s="151">
        <f t="shared" si="7"/>
        <v>0</v>
      </c>
    </row>
    <row r="204" spans="1:16" s="12" customFormat="1" ht="48" outlineLevel="5" x14ac:dyDescent="0.2">
      <c r="A204" s="18" t="s">
        <v>79</v>
      </c>
      <c r="B204" s="128" t="s">
        <v>30</v>
      </c>
      <c r="C204" s="128" t="s">
        <v>200</v>
      </c>
      <c r="D204" s="128" t="s">
        <v>201</v>
      </c>
      <c r="E204" s="128" t="s">
        <v>80</v>
      </c>
      <c r="F204" s="71"/>
      <c r="G204" s="71"/>
      <c r="H204" s="227">
        <v>122717259</v>
      </c>
      <c r="I204" s="279">
        <v>20452800</v>
      </c>
      <c r="J204" s="371">
        <v>15465102.59</v>
      </c>
      <c r="K204" s="151">
        <f t="shared" si="7"/>
        <v>4987697.41</v>
      </c>
    </row>
    <row r="205" spans="1:16" s="12" customFormat="1" ht="27" customHeight="1" outlineLevel="5" x14ac:dyDescent="0.2">
      <c r="A205" s="18" t="s">
        <v>81</v>
      </c>
      <c r="B205" s="128" t="s">
        <v>30</v>
      </c>
      <c r="C205" s="128" t="s">
        <v>200</v>
      </c>
      <c r="D205" s="128" t="s">
        <v>201</v>
      </c>
      <c r="E205" s="128" t="s">
        <v>82</v>
      </c>
      <c r="F205" s="71"/>
      <c r="G205" s="71"/>
      <c r="H205" s="227">
        <v>6481900</v>
      </c>
      <c r="I205" s="279">
        <v>1080400</v>
      </c>
      <c r="J205" s="371">
        <v>130319.12</v>
      </c>
      <c r="K205" s="151">
        <f t="shared" si="7"/>
        <v>950080.88</v>
      </c>
    </row>
    <row r="206" spans="1:16" s="12" customFormat="1" ht="27" customHeight="1" outlineLevel="5" x14ac:dyDescent="0.2">
      <c r="A206" s="18" t="s">
        <v>237</v>
      </c>
      <c r="B206" s="128" t="s">
        <v>30</v>
      </c>
      <c r="C206" s="128" t="s">
        <v>200</v>
      </c>
      <c r="D206" s="128" t="s">
        <v>201</v>
      </c>
      <c r="E206" s="128">
        <v>243</v>
      </c>
      <c r="F206" s="71"/>
      <c r="G206" s="71"/>
      <c r="H206" s="227">
        <v>0</v>
      </c>
      <c r="I206" s="279">
        <v>0</v>
      </c>
      <c r="J206" s="371">
        <v>0</v>
      </c>
      <c r="K206" s="151">
        <f t="shared" si="7"/>
        <v>0</v>
      </c>
      <c r="M206" s="17"/>
    </row>
    <row r="207" spans="1:16" s="12" customFormat="1" outlineLevel="5" x14ac:dyDescent="0.2">
      <c r="A207" s="18" t="s">
        <v>32</v>
      </c>
      <c r="B207" s="128" t="s">
        <v>30</v>
      </c>
      <c r="C207" s="128" t="s">
        <v>200</v>
      </c>
      <c r="D207" s="128" t="s">
        <v>201</v>
      </c>
      <c r="E207" s="128" t="s">
        <v>33</v>
      </c>
      <c r="F207" s="71"/>
      <c r="G207" s="71"/>
      <c r="H207" s="227">
        <v>13743700</v>
      </c>
      <c r="I207" s="279">
        <v>2290600</v>
      </c>
      <c r="J207" s="371">
        <v>482243.06</v>
      </c>
      <c r="K207" s="151">
        <f t="shared" si="7"/>
        <v>1808356.94</v>
      </c>
    </row>
    <row r="208" spans="1:16" s="12" customFormat="1" outlineLevel="5" x14ac:dyDescent="0.2">
      <c r="A208" s="18" t="s">
        <v>245</v>
      </c>
      <c r="B208" s="128" t="s">
        <v>30</v>
      </c>
      <c r="C208" s="128" t="s">
        <v>200</v>
      </c>
      <c r="D208" s="128" t="s">
        <v>201</v>
      </c>
      <c r="E208" s="128">
        <v>247</v>
      </c>
      <c r="F208" s="71"/>
      <c r="G208" s="71"/>
      <c r="H208" s="227">
        <v>6666600</v>
      </c>
      <c r="I208" s="279">
        <v>1666600</v>
      </c>
      <c r="J208" s="371">
        <v>315252.43</v>
      </c>
      <c r="K208" s="151">
        <f t="shared" si="7"/>
        <v>1351347.57</v>
      </c>
    </row>
    <row r="209" spans="1:16" s="12" customFormat="1" ht="36" outlineLevel="5" x14ac:dyDescent="0.2">
      <c r="A209" s="18" t="s">
        <v>203</v>
      </c>
      <c r="B209" s="128" t="s">
        <v>30</v>
      </c>
      <c r="C209" s="128" t="s">
        <v>200</v>
      </c>
      <c r="D209" s="128" t="s">
        <v>201</v>
      </c>
      <c r="E209" s="128" t="s">
        <v>275</v>
      </c>
      <c r="F209" s="71"/>
      <c r="G209" s="71"/>
      <c r="H209" s="227">
        <v>70020.61</v>
      </c>
      <c r="I209" s="279">
        <v>11700</v>
      </c>
      <c r="J209" s="371">
        <v>0</v>
      </c>
      <c r="K209" s="151">
        <f t="shared" si="7"/>
        <v>11700</v>
      </c>
      <c r="L209" s="17"/>
    </row>
    <row r="210" spans="1:16" s="12" customFormat="1" ht="24" outlineLevel="5" x14ac:dyDescent="0.2">
      <c r="A210" s="18" t="s">
        <v>85</v>
      </c>
      <c r="B210" s="128" t="s">
        <v>30</v>
      </c>
      <c r="C210" s="128" t="s">
        <v>200</v>
      </c>
      <c r="D210" s="128" t="s">
        <v>201</v>
      </c>
      <c r="E210" s="128" t="s">
        <v>86</v>
      </c>
      <c r="F210" s="71"/>
      <c r="G210" s="71"/>
      <c r="H210" s="227">
        <v>469781.06</v>
      </c>
      <c r="I210" s="279">
        <v>117400</v>
      </c>
      <c r="J210" s="371">
        <v>4631</v>
      </c>
      <c r="K210" s="151">
        <f t="shared" si="7"/>
        <v>112769</v>
      </c>
    </row>
    <row r="211" spans="1:16" s="12" customFormat="1" outlineLevel="5" x14ac:dyDescent="0.2">
      <c r="A211" s="18" t="s">
        <v>87</v>
      </c>
      <c r="B211" s="128" t="s">
        <v>30</v>
      </c>
      <c r="C211" s="128" t="s">
        <v>200</v>
      </c>
      <c r="D211" s="128" t="s">
        <v>201</v>
      </c>
      <c r="E211" s="128" t="s">
        <v>88</v>
      </c>
      <c r="F211" s="71"/>
      <c r="G211" s="71"/>
      <c r="H211" s="227">
        <v>43298.33</v>
      </c>
      <c r="I211" s="279">
        <v>10800</v>
      </c>
      <c r="J211" s="371">
        <v>1346</v>
      </c>
      <c r="K211" s="151">
        <f t="shared" si="7"/>
        <v>9454</v>
      </c>
      <c r="N211" s="17"/>
    </row>
    <row r="212" spans="1:16" s="12" customFormat="1" outlineLevel="5" x14ac:dyDescent="0.2">
      <c r="A212" s="18" t="s">
        <v>89</v>
      </c>
      <c r="B212" s="128" t="s">
        <v>30</v>
      </c>
      <c r="C212" s="128" t="s">
        <v>200</v>
      </c>
      <c r="D212" s="128" t="s">
        <v>201</v>
      </c>
      <c r="E212" s="128" t="s">
        <v>204</v>
      </c>
      <c r="F212" s="71"/>
      <c r="G212" s="71"/>
      <c r="H212" s="227">
        <v>77000</v>
      </c>
      <c r="I212" s="279">
        <v>12800</v>
      </c>
      <c r="J212" s="371">
        <v>0</v>
      </c>
      <c r="K212" s="151">
        <f t="shared" si="7"/>
        <v>12800</v>
      </c>
      <c r="O212" s="17"/>
      <c r="P212" s="17"/>
    </row>
    <row r="213" spans="1:16" s="11" customFormat="1" ht="24" outlineLevel="3" x14ac:dyDescent="0.2">
      <c r="A213" s="158" t="s">
        <v>205</v>
      </c>
      <c r="B213" s="130" t="s">
        <v>30</v>
      </c>
      <c r="C213" s="130" t="s">
        <v>200</v>
      </c>
      <c r="D213" s="130" t="s">
        <v>206</v>
      </c>
      <c r="E213" s="130" t="s">
        <v>31</v>
      </c>
      <c r="F213" s="159"/>
      <c r="G213" s="159"/>
      <c r="H213" s="230">
        <f>SUM(H214:H223)</f>
        <v>131680199.99999999</v>
      </c>
      <c r="I213" s="282">
        <f>SUM(I214:I223)</f>
        <v>22165000</v>
      </c>
      <c r="J213" s="254">
        <f>SUM(J214:J223)</f>
        <v>10238272.389999999</v>
      </c>
      <c r="K213" s="42">
        <f>SUM(K214:K223)</f>
        <v>11926727.610000001</v>
      </c>
      <c r="M213" s="12"/>
      <c r="N213" s="12"/>
      <c r="O213" s="12"/>
      <c r="P213" s="12"/>
    </row>
    <row r="214" spans="1:16" s="12" customFormat="1" ht="24" outlineLevel="5" x14ac:dyDescent="0.2">
      <c r="A214" s="18" t="s">
        <v>207</v>
      </c>
      <c r="B214" s="128" t="s">
        <v>30</v>
      </c>
      <c r="C214" s="128" t="s">
        <v>200</v>
      </c>
      <c r="D214" s="128" t="s">
        <v>206</v>
      </c>
      <c r="E214" s="128" t="s">
        <v>208</v>
      </c>
      <c r="F214" s="71"/>
      <c r="G214" s="71"/>
      <c r="H214" s="227">
        <v>86670800</v>
      </c>
      <c r="I214" s="279">
        <v>14445200</v>
      </c>
      <c r="J214" s="371">
        <v>8187767.4699999997</v>
      </c>
      <c r="K214" s="151">
        <f t="shared" ref="K214:K247" si="8">I214-J214</f>
        <v>6257432.5300000003</v>
      </c>
    </row>
    <row r="215" spans="1:16" s="12" customFormat="1" ht="36" outlineLevel="5" x14ac:dyDescent="0.2">
      <c r="A215" s="18" t="s">
        <v>209</v>
      </c>
      <c r="B215" s="128" t="s">
        <v>30</v>
      </c>
      <c r="C215" s="128" t="s">
        <v>200</v>
      </c>
      <c r="D215" s="128" t="s">
        <v>206</v>
      </c>
      <c r="E215" s="128" t="s">
        <v>210</v>
      </c>
      <c r="F215" s="71"/>
      <c r="G215" s="71"/>
      <c r="H215" s="227">
        <v>1866300</v>
      </c>
      <c r="I215" s="279">
        <v>311000</v>
      </c>
      <c r="J215" s="371">
        <v>0</v>
      </c>
      <c r="K215" s="151">
        <f t="shared" si="8"/>
        <v>311000</v>
      </c>
    </row>
    <row r="216" spans="1:16" s="12" customFormat="1" ht="48" outlineLevel="5" x14ac:dyDescent="0.2">
      <c r="A216" s="18" t="s">
        <v>211</v>
      </c>
      <c r="B216" s="128" t="s">
        <v>30</v>
      </c>
      <c r="C216" s="128" t="s">
        <v>200</v>
      </c>
      <c r="D216" s="128" t="s">
        <v>206</v>
      </c>
      <c r="E216" s="128" t="s">
        <v>212</v>
      </c>
      <c r="F216" s="71"/>
      <c r="G216" s="71"/>
      <c r="H216" s="227">
        <v>26175000</v>
      </c>
      <c r="I216" s="279">
        <v>4362400</v>
      </c>
      <c r="J216" s="371">
        <v>1548499.91</v>
      </c>
      <c r="K216" s="151">
        <f t="shared" si="8"/>
        <v>2813900.09</v>
      </c>
    </row>
    <row r="217" spans="1:16" s="12" customFormat="1" ht="27" customHeight="1" outlineLevel="5" x14ac:dyDescent="0.2">
      <c r="A217" s="18" t="s">
        <v>81</v>
      </c>
      <c r="B217" s="128" t="s">
        <v>30</v>
      </c>
      <c r="C217" s="128" t="s">
        <v>200</v>
      </c>
      <c r="D217" s="128" t="s">
        <v>206</v>
      </c>
      <c r="E217" s="128" t="s">
        <v>82</v>
      </c>
      <c r="F217" s="71"/>
      <c r="G217" s="71"/>
      <c r="H217" s="227">
        <v>5594810</v>
      </c>
      <c r="I217" s="279">
        <v>932400</v>
      </c>
      <c r="J217" s="371">
        <v>140124.69</v>
      </c>
      <c r="K217" s="151">
        <f t="shared" si="8"/>
        <v>792275.31</v>
      </c>
      <c r="M217" s="17"/>
    </row>
    <row r="218" spans="1:16" s="12" customFormat="1" outlineLevel="5" x14ac:dyDescent="0.2">
      <c r="A218" s="18" t="s">
        <v>32</v>
      </c>
      <c r="B218" s="128" t="s">
        <v>30</v>
      </c>
      <c r="C218" s="128" t="s">
        <v>200</v>
      </c>
      <c r="D218" s="128" t="s">
        <v>206</v>
      </c>
      <c r="E218" s="128" t="s">
        <v>33</v>
      </c>
      <c r="F218" s="71"/>
      <c r="G218" s="71"/>
      <c r="H218" s="227">
        <v>8567894.7899999991</v>
      </c>
      <c r="I218" s="279">
        <v>1429400</v>
      </c>
      <c r="J218" s="371">
        <v>141816.5</v>
      </c>
      <c r="K218" s="151">
        <f t="shared" si="8"/>
        <v>1287583.5</v>
      </c>
    </row>
    <row r="219" spans="1:16" s="12" customFormat="1" outlineLevel="5" x14ac:dyDescent="0.2">
      <c r="A219" s="18" t="s">
        <v>245</v>
      </c>
      <c r="B219" s="128" t="s">
        <v>30</v>
      </c>
      <c r="C219" s="128" t="s">
        <v>200</v>
      </c>
      <c r="D219" s="128" t="s">
        <v>206</v>
      </c>
      <c r="E219" s="128">
        <v>247</v>
      </c>
      <c r="F219" s="71"/>
      <c r="G219" s="71"/>
      <c r="H219" s="227">
        <v>2222095.21</v>
      </c>
      <c r="I219" s="279">
        <v>553500</v>
      </c>
      <c r="J219" s="371">
        <v>220063.82</v>
      </c>
      <c r="K219" s="151">
        <f t="shared" si="8"/>
        <v>333436.18</v>
      </c>
    </row>
    <row r="220" spans="1:16" s="12" customFormat="1" ht="36" outlineLevel="5" x14ac:dyDescent="0.2">
      <c r="A220" s="18" t="s">
        <v>203</v>
      </c>
      <c r="B220" s="128" t="s">
        <v>30</v>
      </c>
      <c r="C220" s="128" t="s">
        <v>200</v>
      </c>
      <c r="D220" s="128" t="s">
        <v>206</v>
      </c>
      <c r="E220" s="128">
        <v>831</v>
      </c>
      <c r="F220" s="71"/>
      <c r="G220" s="71"/>
      <c r="H220" s="227">
        <v>40000</v>
      </c>
      <c r="I220" s="279">
        <v>6600</v>
      </c>
      <c r="J220" s="251">
        <v>0</v>
      </c>
      <c r="K220" s="151">
        <f t="shared" si="8"/>
        <v>6600</v>
      </c>
    </row>
    <row r="221" spans="1:16" s="12" customFormat="1" ht="24" outlineLevel="5" x14ac:dyDescent="0.2">
      <c r="A221" s="18" t="s">
        <v>85</v>
      </c>
      <c r="B221" s="128" t="s">
        <v>30</v>
      </c>
      <c r="C221" s="128" t="s">
        <v>200</v>
      </c>
      <c r="D221" s="128" t="s">
        <v>206</v>
      </c>
      <c r="E221" s="128" t="s">
        <v>86</v>
      </c>
      <c r="F221" s="71"/>
      <c r="G221" s="71"/>
      <c r="H221" s="227">
        <v>380000</v>
      </c>
      <c r="I221" s="279">
        <v>95000</v>
      </c>
      <c r="J221" s="251">
        <v>0</v>
      </c>
      <c r="K221" s="151">
        <f t="shared" si="8"/>
        <v>95000</v>
      </c>
      <c r="M221" s="17"/>
    </row>
    <row r="222" spans="1:16" s="12" customFormat="1" outlineLevel="5" x14ac:dyDescent="0.2">
      <c r="A222" s="18" t="s">
        <v>87</v>
      </c>
      <c r="B222" s="128" t="s">
        <v>30</v>
      </c>
      <c r="C222" s="128" t="s">
        <v>200</v>
      </c>
      <c r="D222" s="128" t="s">
        <v>206</v>
      </c>
      <c r="E222" s="128" t="s">
        <v>88</v>
      </c>
      <c r="F222" s="71"/>
      <c r="G222" s="71"/>
      <c r="H222" s="227">
        <v>28500</v>
      </c>
      <c r="I222" s="279">
        <v>7100</v>
      </c>
      <c r="J222" s="251">
        <v>0</v>
      </c>
      <c r="K222" s="151">
        <f t="shared" si="8"/>
        <v>7100</v>
      </c>
      <c r="N222" s="17"/>
    </row>
    <row r="223" spans="1:16" s="12" customFormat="1" outlineLevel="5" x14ac:dyDescent="0.2">
      <c r="A223" s="18" t="s">
        <v>89</v>
      </c>
      <c r="B223" s="128" t="s">
        <v>30</v>
      </c>
      <c r="C223" s="128" t="s">
        <v>200</v>
      </c>
      <c r="D223" s="128" t="s">
        <v>206</v>
      </c>
      <c r="E223" s="128">
        <v>853</v>
      </c>
      <c r="F223" s="71"/>
      <c r="G223" s="71"/>
      <c r="H223" s="227">
        <v>134800</v>
      </c>
      <c r="I223" s="279">
        <v>22400</v>
      </c>
      <c r="J223" s="251">
        <v>0</v>
      </c>
      <c r="K223" s="151">
        <f t="shared" si="8"/>
        <v>22400</v>
      </c>
      <c r="M223" s="17"/>
      <c r="O223" s="17"/>
      <c r="P223" s="17"/>
    </row>
    <row r="224" spans="1:16" s="11" customFormat="1" ht="36" outlineLevel="3" x14ac:dyDescent="0.2">
      <c r="A224" s="158" t="s">
        <v>238</v>
      </c>
      <c r="B224" s="130" t="s">
        <v>30</v>
      </c>
      <c r="C224" s="130" t="s">
        <v>200</v>
      </c>
      <c r="D224" s="130" t="s">
        <v>246</v>
      </c>
      <c r="E224" s="130" t="s">
        <v>31</v>
      </c>
      <c r="F224" s="159"/>
      <c r="G224" s="159"/>
      <c r="H224" s="230">
        <f>SUM(H225:H229)</f>
        <v>941037100</v>
      </c>
      <c r="I224" s="282">
        <f>SUM(I225:I229)</f>
        <v>264473684</v>
      </c>
      <c r="J224" s="256">
        <f>SUM(J225:J229)</f>
        <v>71788353.440000013</v>
      </c>
      <c r="K224" s="16">
        <f>SUM(K225:K229)</f>
        <v>192685330.56</v>
      </c>
      <c r="M224" s="12"/>
      <c r="N224" s="12"/>
      <c r="O224" s="12"/>
      <c r="P224" s="12"/>
    </row>
    <row r="225" spans="1:16" s="12" customFormat="1" outlineLevel="3" x14ac:dyDescent="0.2">
      <c r="A225" s="18" t="s">
        <v>32</v>
      </c>
      <c r="B225" s="128" t="s">
        <v>30</v>
      </c>
      <c r="C225" s="128" t="s">
        <v>200</v>
      </c>
      <c r="D225" s="128" t="s">
        <v>246</v>
      </c>
      <c r="E225" s="132">
        <v>244</v>
      </c>
      <c r="F225" s="75"/>
      <c r="G225" s="71"/>
      <c r="H225" s="249">
        <v>4681800</v>
      </c>
      <c r="I225" s="298">
        <v>1315789</v>
      </c>
      <c r="J225" s="380">
        <v>249598.19</v>
      </c>
      <c r="K225" s="151">
        <f>I225-J225</f>
        <v>1066190.81</v>
      </c>
    </row>
    <row r="226" spans="1:16" s="202" customFormat="1" ht="36" outlineLevel="5" x14ac:dyDescent="0.2">
      <c r="A226" s="211" t="s">
        <v>70</v>
      </c>
      <c r="B226" s="212" t="s">
        <v>30</v>
      </c>
      <c r="C226" s="212" t="s">
        <v>200</v>
      </c>
      <c r="D226" s="212" t="s">
        <v>246</v>
      </c>
      <c r="E226" s="212">
        <v>321</v>
      </c>
      <c r="F226" s="213" t="s">
        <v>276</v>
      </c>
      <c r="G226" s="214" t="s">
        <v>38</v>
      </c>
      <c r="H226" s="302">
        <v>0</v>
      </c>
      <c r="I226" s="293">
        <v>0</v>
      </c>
      <c r="J226" s="379">
        <v>-10987</v>
      </c>
      <c r="K226" s="216">
        <f>I226-J226</f>
        <v>10987</v>
      </c>
      <c r="N226" s="305"/>
    </row>
    <row r="227" spans="1:16" s="202" customFormat="1" ht="39" customHeight="1" outlineLevel="5" x14ac:dyDescent="0.2">
      <c r="A227" s="211" t="s">
        <v>70</v>
      </c>
      <c r="B227" s="212" t="s">
        <v>30</v>
      </c>
      <c r="C227" s="212" t="s">
        <v>200</v>
      </c>
      <c r="D227" s="212" t="s">
        <v>246</v>
      </c>
      <c r="E227" s="212">
        <v>321</v>
      </c>
      <c r="F227" s="213" t="s">
        <v>276</v>
      </c>
      <c r="G227" s="214" t="s">
        <v>39</v>
      </c>
      <c r="H227" s="302">
        <v>0</v>
      </c>
      <c r="I227" s="293">
        <v>0</v>
      </c>
      <c r="J227" s="379">
        <v>0</v>
      </c>
      <c r="K227" s="216">
        <f t="shared" si="8"/>
        <v>0</v>
      </c>
      <c r="M227" s="338"/>
      <c r="O227" s="305"/>
      <c r="P227" s="305"/>
    </row>
    <row r="228" spans="1:16" s="12" customFormat="1" ht="36" outlineLevel="5" x14ac:dyDescent="0.2">
      <c r="A228" s="18" t="s">
        <v>70</v>
      </c>
      <c r="B228" s="128" t="s">
        <v>30</v>
      </c>
      <c r="C228" s="128" t="s">
        <v>200</v>
      </c>
      <c r="D228" s="128" t="s">
        <v>246</v>
      </c>
      <c r="E228" s="128">
        <v>321</v>
      </c>
      <c r="F228" s="75" t="s">
        <v>322</v>
      </c>
      <c r="G228" s="74" t="s">
        <v>38</v>
      </c>
      <c r="H228" s="227">
        <v>46817800</v>
      </c>
      <c r="I228" s="372">
        <v>13157895</v>
      </c>
      <c r="J228" s="371">
        <f>3576937.75+549.35</f>
        <v>3577487.1</v>
      </c>
      <c r="K228" s="151">
        <f>I228-J228</f>
        <v>9580407.9000000004</v>
      </c>
      <c r="L228" s="66">
        <f>J229+J228-71549742.25</f>
        <v>0</v>
      </c>
      <c r="N228" s="17"/>
    </row>
    <row r="229" spans="1:16" s="12" customFormat="1" ht="39" customHeight="1" outlineLevel="5" x14ac:dyDescent="0.2">
      <c r="A229" s="18" t="s">
        <v>70</v>
      </c>
      <c r="B229" s="128" t="s">
        <v>30</v>
      </c>
      <c r="C229" s="128" t="s">
        <v>200</v>
      </c>
      <c r="D229" s="128" t="s">
        <v>246</v>
      </c>
      <c r="E229" s="128">
        <v>321</v>
      </c>
      <c r="F229" s="75" t="s">
        <v>322</v>
      </c>
      <c r="G229" s="74" t="s">
        <v>39</v>
      </c>
      <c r="H229" s="227">
        <v>889537500</v>
      </c>
      <c r="I229" s="372">
        <v>250000000</v>
      </c>
      <c r="J229" s="371">
        <v>67972255.150000006</v>
      </c>
      <c r="K229" s="151">
        <f>I229-J229</f>
        <v>182027744.84999999</v>
      </c>
      <c r="M229" s="194"/>
      <c r="O229" s="17"/>
      <c r="P229" s="17"/>
    </row>
    <row r="230" spans="1:16" s="11" customFormat="1" ht="72" outlineLevel="3" x14ac:dyDescent="0.2">
      <c r="A230" s="158" t="s">
        <v>213</v>
      </c>
      <c r="B230" s="130" t="s">
        <v>30</v>
      </c>
      <c r="C230" s="130" t="s">
        <v>200</v>
      </c>
      <c r="D230" s="130" t="s">
        <v>214</v>
      </c>
      <c r="E230" s="130" t="s">
        <v>31</v>
      </c>
      <c r="F230" s="159"/>
      <c r="G230" s="159"/>
      <c r="H230" s="230">
        <f>SUM(H231)</f>
        <v>11591800</v>
      </c>
      <c r="I230" s="282">
        <f>SUM(I231)</f>
        <v>1932000</v>
      </c>
      <c r="J230" s="254">
        <f>SUM(J231)</f>
        <v>0</v>
      </c>
      <c r="K230" s="42">
        <f>SUM(K231)</f>
        <v>1932000</v>
      </c>
      <c r="N230" s="19"/>
      <c r="O230" s="12"/>
      <c r="P230" s="12"/>
    </row>
    <row r="231" spans="1:16" s="12" customFormat="1" ht="24" outlineLevel="5" x14ac:dyDescent="0.2">
      <c r="A231" s="18" t="s">
        <v>215</v>
      </c>
      <c r="B231" s="128" t="s">
        <v>30</v>
      </c>
      <c r="C231" s="128" t="s">
        <v>200</v>
      </c>
      <c r="D231" s="128" t="s">
        <v>214</v>
      </c>
      <c r="E231" s="128">
        <v>633</v>
      </c>
      <c r="F231" s="71"/>
      <c r="G231" s="71"/>
      <c r="H231" s="227">
        <v>11591800</v>
      </c>
      <c r="I231" s="279">
        <v>1932000</v>
      </c>
      <c r="J231" s="251">
        <v>0</v>
      </c>
      <c r="K231" s="151">
        <f t="shared" si="8"/>
        <v>1932000</v>
      </c>
      <c r="O231" s="17"/>
      <c r="P231" s="17"/>
    </row>
    <row r="232" spans="1:16" s="11" customFormat="1" ht="36" outlineLevel="3" x14ac:dyDescent="0.2">
      <c r="A232" s="158" t="s">
        <v>277</v>
      </c>
      <c r="B232" s="130" t="s">
        <v>30</v>
      </c>
      <c r="C232" s="130" t="s">
        <v>200</v>
      </c>
      <c r="D232" s="130" t="s">
        <v>278</v>
      </c>
      <c r="E232" s="130" t="s">
        <v>31</v>
      </c>
      <c r="F232" s="159"/>
      <c r="G232" s="159"/>
      <c r="H232" s="230">
        <f>SUM(H233)</f>
        <v>1000000</v>
      </c>
      <c r="I232" s="282">
        <f>SUM(I233)</f>
        <v>333300</v>
      </c>
      <c r="J232" s="254">
        <f>SUM(J233)</f>
        <v>0</v>
      </c>
      <c r="K232" s="42">
        <f>SUM(K233)</f>
        <v>333300</v>
      </c>
      <c r="L232" s="17"/>
      <c r="M232" s="12"/>
      <c r="O232" s="12"/>
      <c r="P232" s="12"/>
    </row>
    <row r="233" spans="1:16" s="12" customFormat="1" ht="24" outlineLevel="5" x14ac:dyDescent="0.2">
      <c r="A233" s="18" t="s">
        <v>215</v>
      </c>
      <c r="B233" s="128" t="s">
        <v>30</v>
      </c>
      <c r="C233" s="128" t="s">
        <v>200</v>
      </c>
      <c r="D233" s="128" t="s">
        <v>278</v>
      </c>
      <c r="E233" s="128">
        <v>633</v>
      </c>
      <c r="F233" s="71"/>
      <c r="G233" s="71"/>
      <c r="H233" s="227">
        <v>1000000</v>
      </c>
      <c r="I233" s="279">
        <v>333300</v>
      </c>
      <c r="J233" s="251">
        <v>0</v>
      </c>
      <c r="K233" s="151">
        <f t="shared" si="8"/>
        <v>333300</v>
      </c>
      <c r="M233" s="17"/>
      <c r="O233" s="17"/>
      <c r="P233" s="17"/>
    </row>
    <row r="234" spans="1:16" s="11" customFormat="1" ht="60" outlineLevel="3" x14ac:dyDescent="0.2">
      <c r="A234" s="158" t="s">
        <v>279</v>
      </c>
      <c r="B234" s="130" t="s">
        <v>30</v>
      </c>
      <c r="C234" s="130" t="s">
        <v>200</v>
      </c>
      <c r="D234" s="130" t="s">
        <v>280</v>
      </c>
      <c r="E234" s="130" t="s">
        <v>31</v>
      </c>
      <c r="F234" s="159"/>
      <c r="G234" s="159"/>
      <c r="H234" s="230">
        <f>SUM(H235)</f>
        <v>1000000</v>
      </c>
      <c r="I234" s="282">
        <f>SUM(I235)</f>
        <v>333300</v>
      </c>
      <c r="J234" s="254">
        <f>SUM(J235)</f>
        <v>250000</v>
      </c>
      <c r="K234" s="42">
        <f>SUM(K235)</f>
        <v>83300</v>
      </c>
      <c r="L234" s="17"/>
      <c r="M234" s="12"/>
      <c r="O234" s="12"/>
      <c r="P234" s="12"/>
    </row>
    <row r="235" spans="1:16" s="12" customFormat="1" ht="24" outlineLevel="5" x14ac:dyDescent="0.2">
      <c r="A235" s="18" t="s">
        <v>215</v>
      </c>
      <c r="B235" s="128" t="s">
        <v>30</v>
      </c>
      <c r="C235" s="128" t="s">
        <v>200</v>
      </c>
      <c r="D235" s="128" t="s">
        <v>280</v>
      </c>
      <c r="E235" s="128">
        <v>633</v>
      </c>
      <c r="F235" s="71"/>
      <c r="G235" s="71"/>
      <c r="H235" s="227">
        <v>1000000</v>
      </c>
      <c r="I235" s="279">
        <v>333300</v>
      </c>
      <c r="J235" s="251">
        <v>250000</v>
      </c>
      <c r="K235" s="151">
        <f t="shared" si="8"/>
        <v>83300</v>
      </c>
      <c r="M235" s="17"/>
      <c r="N235" s="17"/>
      <c r="O235" s="17"/>
      <c r="P235" s="17"/>
    </row>
    <row r="236" spans="1:16" s="11" customFormat="1" ht="48" customHeight="1" outlineLevel="3" x14ac:dyDescent="0.2">
      <c r="A236" s="158" t="s">
        <v>216</v>
      </c>
      <c r="B236" s="130" t="s">
        <v>30</v>
      </c>
      <c r="C236" s="130" t="s">
        <v>200</v>
      </c>
      <c r="D236" s="130" t="s">
        <v>217</v>
      </c>
      <c r="E236" s="130" t="s">
        <v>31</v>
      </c>
      <c r="F236" s="159"/>
      <c r="G236" s="159"/>
      <c r="H236" s="230">
        <f>SUM(H237:H239)</f>
        <v>0</v>
      </c>
      <c r="I236" s="282">
        <f>SUM(I237:I239)</f>
        <v>0</v>
      </c>
      <c r="J236" s="256">
        <f>SUM(J237:J239)</f>
        <v>0</v>
      </c>
      <c r="K236" s="16">
        <f>SUM(K237:K239)</f>
        <v>0</v>
      </c>
      <c r="N236" s="12"/>
      <c r="O236" s="17"/>
      <c r="P236" s="17"/>
    </row>
    <row r="237" spans="1:16" s="12" customFormat="1" outlineLevel="5" x14ac:dyDescent="0.2">
      <c r="A237" s="18" t="s">
        <v>32</v>
      </c>
      <c r="B237" s="128" t="s">
        <v>30</v>
      </c>
      <c r="C237" s="128" t="s">
        <v>200</v>
      </c>
      <c r="D237" s="128" t="s">
        <v>217</v>
      </c>
      <c r="E237" s="128" t="s">
        <v>33</v>
      </c>
      <c r="F237" s="71"/>
      <c r="G237" s="71"/>
      <c r="H237" s="227">
        <v>0</v>
      </c>
      <c r="I237" s="279">
        <v>0</v>
      </c>
      <c r="J237" s="251">
        <v>0</v>
      </c>
      <c r="K237" s="151">
        <f t="shared" si="8"/>
        <v>0</v>
      </c>
      <c r="N237" s="17"/>
    </row>
    <row r="238" spans="1:16" s="12" customFormat="1" outlineLevel="5" x14ac:dyDescent="0.2">
      <c r="A238" s="18" t="s">
        <v>32</v>
      </c>
      <c r="B238" s="128" t="s">
        <v>30</v>
      </c>
      <c r="C238" s="128" t="s">
        <v>200</v>
      </c>
      <c r="D238" s="128" t="s">
        <v>217</v>
      </c>
      <c r="E238" s="128">
        <v>243</v>
      </c>
      <c r="F238" s="71"/>
      <c r="G238" s="71"/>
      <c r="H238" s="227">
        <v>0</v>
      </c>
      <c r="I238" s="279">
        <v>0</v>
      </c>
      <c r="J238" s="251">
        <v>0</v>
      </c>
      <c r="K238" s="151">
        <f t="shared" si="8"/>
        <v>0</v>
      </c>
      <c r="N238" s="17"/>
    </row>
    <row r="239" spans="1:16" s="12" customFormat="1" ht="24" outlineLevel="5" x14ac:dyDescent="0.2">
      <c r="A239" s="18" t="s">
        <v>61</v>
      </c>
      <c r="B239" s="128" t="s">
        <v>30</v>
      </c>
      <c r="C239" s="128" t="s">
        <v>200</v>
      </c>
      <c r="D239" s="128" t="s">
        <v>217</v>
      </c>
      <c r="E239" s="128" t="s">
        <v>62</v>
      </c>
      <c r="F239" s="71"/>
      <c r="G239" s="71"/>
      <c r="H239" s="227">
        <v>0</v>
      </c>
      <c r="I239" s="279">
        <v>0</v>
      </c>
      <c r="J239" s="251">
        <v>0</v>
      </c>
      <c r="K239" s="151">
        <f t="shared" si="8"/>
        <v>0</v>
      </c>
      <c r="O239" s="17"/>
      <c r="P239" s="17"/>
    </row>
    <row r="240" spans="1:16" s="11" customFormat="1" ht="48" customHeight="1" outlineLevel="3" x14ac:dyDescent="0.2">
      <c r="A240" s="158" t="s">
        <v>216</v>
      </c>
      <c r="B240" s="130" t="s">
        <v>30</v>
      </c>
      <c r="C240" s="130" t="s">
        <v>200</v>
      </c>
      <c r="D240" s="130" t="s">
        <v>217</v>
      </c>
      <c r="E240" s="130" t="s">
        <v>31</v>
      </c>
      <c r="F240" s="159"/>
      <c r="G240" s="159"/>
      <c r="H240" s="230">
        <f>SUM(H241:H243)</f>
        <v>23330800</v>
      </c>
      <c r="I240" s="282">
        <f>SUM(I241:I243)</f>
        <v>3888400</v>
      </c>
      <c r="J240" s="256">
        <f>SUM(J241:J243)</f>
        <v>0</v>
      </c>
      <c r="K240" s="16">
        <f>SUM(K241:K243)</f>
        <v>3888400</v>
      </c>
      <c r="N240" s="89"/>
    </row>
    <row r="241" spans="1:16" s="12" customFormat="1" outlineLevel="5" x14ac:dyDescent="0.2">
      <c r="A241" s="18" t="s">
        <v>32</v>
      </c>
      <c r="B241" s="128" t="s">
        <v>30</v>
      </c>
      <c r="C241" s="128" t="s">
        <v>200</v>
      </c>
      <c r="D241" s="128" t="s">
        <v>323</v>
      </c>
      <c r="E241" s="128" t="s">
        <v>33</v>
      </c>
      <c r="F241" s="71"/>
      <c r="G241" s="71"/>
      <c r="H241" s="227">
        <v>5829088</v>
      </c>
      <c r="I241" s="279">
        <v>971600</v>
      </c>
      <c r="J241" s="251">
        <v>0</v>
      </c>
      <c r="K241" s="151">
        <f>I241-J241</f>
        <v>971600</v>
      </c>
      <c r="N241" s="17"/>
    </row>
    <row r="242" spans="1:16" s="12" customFormat="1" outlineLevel="5" x14ac:dyDescent="0.2">
      <c r="A242" s="18" t="s">
        <v>32</v>
      </c>
      <c r="B242" s="128" t="s">
        <v>30</v>
      </c>
      <c r="C242" s="128" t="s">
        <v>200</v>
      </c>
      <c r="D242" s="128" t="s">
        <v>323</v>
      </c>
      <c r="E242" s="128">
        <v>243</v>
      </c>
      <c r="F242" s="71"/>
      <c r="G242" s="71"/>
      <c r="H242" s="227">
        <v>1687512</v>
      </c>
      <c r="I242" s="279">
        <v>281200</v>
      </c>
      <c r="J242" s="251">
        <v>0</v>
      </c>
      <c r="K242" s="151">
        <f>I242-J242</f>
        <v>281200</v>
      </c>
      <c r="N242" s="17"/>
    </row>
    <row r="243" spans="1:16" s="12" customFormat="1" ht="24" outlineLevel="5" x14ac:dyDescent="0.2">
      <c r="A243" s="18" t="s">
        <v>61</v>
      </c>
      <c r="B243" s="128" t="s">
        <v>30</v>
      </c>
      <c r="C243" s="128" t="s">
        <v>200</v>
      </c>
      <c r="D243" s="128" t="s">
        <v>323</v>
      </c>
      <c r="E243" s="128" t="s">
        <v>62</v>
      </c>
      <c r="F243" s="71"/>
      <c r="G243" s="71"/>
      <c r="H243" s="227">
        <v>15814200</v>
      </c>
      <c r="I243" s="279">
        <v>2635600</v>
      </c>
      <c r="J243" s="251">
        <v>0</v>
      </c>
      <c r="K243" s="151">
        <f>I243-J243</f>
        <v>2635600</v>
      </c>
      <c r="O243" s="17"/>
      <c r="P243" s="17"/>
    </row>
    <row r="244" spans="1:16" s="11" customFormat="1" ht="24" outlineLevel="3" x14ac:dyDescent="0.2">
      <c r="A244" s="158" t="s">
        <v>324</v>
      </c>
      <c r="B244" s="130" t="s">
        <v>30</v>
      </c>
      <c r="C244" s="130" t="s">
        <v>200</v>
      </c>
      <c r="D244" s="130">
        <v>3020085140</v>
      </c>
      <c r="E244" s="130" t="s">
        <v>31</v>
      </c>
      <c r="F244" s="159"/>
      <c r="G244" s="159"/>
      <c r="H244" s="230">
        <f>SUM(H245)</f>
        <v>6379400</v>
      </c>
      <c r="I244" s="282">
        <f>SUM(I245)</f>
        <v>1063200</v>
      </c>
      <c r="J244" s="256">
        <f>SUM(J245)</f>
        <v>0</v>
      </c>
      <c r="K244" s="16">
        <f>SUM(K245)</f>
        <v>1063200</v>
      </c>
      <c r="L244" s="17"/>
      <c r="N244" s="43"/>
      <c r="O244" s="12"/>
      <c r="P244" s="12"/>
    </row>
    <row r="245" spans="1:16" s="12" customFormat="1" outlineLevel="5" x14ac:dyDescent="0.2">
      <c r="A245" s="18" t="s">
        <v>32</v>
      </c>
      <c r="B245" s="128" t="s">
        <v>30</v>
      </c>
      <c r="C245" s="128" t="s">
        <v>200</v>
      </c>
      <c r="D245" s="128">
        <v>3020085140</v>
      </c>
      <c r="E245" s="128">
        <v>612</v>
      </c>
      <c r="F245" s="71"/>
      <c r="G245" s="71"/>
      <c r="H245" s="227">
        <v>6379400</v>
      </c>
      <c r="I245" s="279">
        <v>1063200</v>
      </c>
      <c r="J245" s="251">
        <v>0</v>
      </c>
      <c r="K245" s="151">
        <f>I245-J245</f>
        <v>1063200</v>
      </c>
      <c r="N245" s="17"/>
      <c r="O245" s="17"/>
      <c r="P245" s="17"/>
    </row>
    <row r="246" spans="1:16" s="11" customFormat="1" ht="36" outlineLevel="3" x14ac:dyDescent="0.25">
      <c r="A246" s="158" t="s">
        <v>281</v>
      </c>
      <c r="B246" s="130" t="s">
        <v>30</v>
      </c>
      <c r="C246" s="130" t="s">
        <v>200</v>
      </c>
      <c r="D246" s="130">
        <v>9990020680</v>
      </c>
      <c r="E246" s="130" t="s">
        <v>31</v>
      </c>
      <c r="F246" s="159"/>
      <c r="G246" s="159"/>
      <c r="H246" s="230">
        <f>SUM(H247)</f>
        <v>0</v>
      </c>
      <c r="I246" s="282">
        <f>SUM(I247)</f>
        <v>0</v>
      </c>
      <c r="J246" s="254">
        <f>SUM(J247)</f>
        <v>0</v>
      </c>
      <c r="K246" s="42">
        <f>SUM(K247)</f>
        <v>0</v>
      </c>
      <c r="M246" s="170"/>
      <c r="O246" s="12"/>
      <c r="P246" s="12"/>
    </row>
    <row r="247" spans="1:16" s="12" customFormat="1" ht="24" outlineLevel="5" x14ac:dyDescent="0.25">
      <c r="A247" s="18" t="s">
        <v>215</v>
      </c>
      <c r="B247" s="128" t="s">
        <v>30</v>
      </c>
      <c r="C247" s="128" t="s">
        <v>200</v>
      </c>
      <c r="D247" s="128">
        <v>9990020680</v>
      </c>
      <c r="E247" s="128">
        <v>633</v>
      </c>
      <c r="F247" s="71"/>
      <c r="G247" s="71"/>
      <c r="H247" s="227">
        <v>0</v>
      </c>
      <c r="I247" s="279">
        <v>0</v>
      </c>
      <c r="J247" s="251">
        <v>0</v>
      </c>
      <c r="K247" s="151">
        <f t="shared" si="8"/>
        <v>0</v>
      </c>
      <c r="L247" s="101"/>
      <c r="M247" s="101"/>
      <c r="N247" s="17"/>
    </row>
    <row r="248" spans="1:16" s="197" customFormat="1" ht="24.75" outlineLevel="5" thickBot="1" x14ac:dyDescent="0.3">
      <c r="A248" s="158" t="s">
        <v>218</v>
      </c>
      <c r="B248" s="130" t="s">
        <v>30</v>
      </c>
      <c r="C248" s="130" t="s">
        <v>200</v>
      </c>
      <c r="D248" s="130">
        <v>9990081810</v>
      </c>
      <c r="E248" s="130">
        <v>244</v>
      </c>
      <c r="F248" s="159"/>
      <c r="G248" s="159"/>
      <c r="H248" s="230">
        <v>290000</v>
      </c>
      <c r="I248" s="282">
        <v>48400</v>
      </c>
      <c r="J248" s="256">
        <v>0</v>
      </c>
      <c r="K248" s="16">
        <f>I248-J248</f>
        <v>48400</v>
      </c>
      <c r="M248" s="195"/>
      <c r="N248" s="196"/>
    </row>
    <row r="249" spans="1:16" ht="12.75" customHeight="1" thickBot="1" x14ac:dyDescent="0.3">
      <c r="A249" s="172" t="s">
        <v>219</v>
      </c>
      <c r="B249" s="173"/>
      <c r="C249" s="173"/>
      <c r="D249" s="173"/>
      <c r="E249" s="173"/>
      <c r="F249" s="174"/>
      <c r="G249" s="174"/>
      <c r="H249" s="250">
        <f>H18+H20+H25+H27+H30+H33+H36+H38+H40+H42+H44+H46+H49+H60+H63+H65+H67+H70+H72+H84+H86+H88+H91+H94+H99+H102+H105+H110+H113+H116+H119+H122+H125+H128+H131+H134+H139+H142+H145+H148+H152+H155+H157+H159+H162+H166+H172+H174+H177+H182+H186+H189+H191+H193+H196+H201+H213+H224+H230+H232+H234+H236+H240+H244+H248+H170+H96</f>
        <v>30527780527</v>
      </c>
      <c r="I249" s="250">
        <f>I18+I20+I25+I27+I30+I33+I36+I38+I40+I42+I44+I46+I49+I60+I63+I65+I67+I70+I72+I84+I86+I88+I91+I94+I99+I102+I105+I110+I113+I116+I119+I122+I125+I128+I131+I134+I139+I142+I145+I148+I152+I155+I157+I159+I162+I166+I172+I174+I177+I182+I186+I189+I191+I193+I196+I201+I213+I224+I230+I232+I234+I236+I240+I244+I248+I170+I96</f>
        <v>9686047484</v>
      </c>
      <c r="J249" s="250">
        <f>J18+J20+J25+J27+J30+J33+J36+J38+J40+J42+J44+J46+J49+J60+J63+J65+J67+J70+J72+J84+J86+J88+J91+J94+J99+J102+J105+J110+J113+J116+J119+J122+J125+J128+J131+J134+J139+J142+J145+J148+J152+J155+J157+J159+J162+J166+J172+J174+J177+J180+J182+J186+J189+J191+J193+J196+J201+J213+J224+J230+J232+J234+J236+J240+J244+J248+J170+J96</f>
        <v>8131401393.6099987</v>
      </c>
      <c r="K249" s="250">
        <f>K18+K20+K25+K27+K30+K33+K36+K38+K40+K42+K44+K46+K49+K60+K63+K65+K67+K70+K72+K84+K86+K88+K91+K94+K99+K102+K105+K110+K113+K116+K119+K122+K125+K128+K131+K134+K139+K142+K145+K148+K152+K155+K157+K159+K162+K166+K172+K174+K177+K180+K182+K186+K189+K191+K193+K196+K201+K213+K224+K230+K232+K234+K236+K240+K244+K248+K170+K96</f>
        <v>1554646090.3899999</v>
      </c>
      <c r="L249" s="102" t="s">
        <v>271</v>
      </c>
      <c r="M249" s="106">
        <f>H69+H101+H104+H112+H115+H118+H127+H141+H144+H154+H156+H158++H169+H173+H176+H179+H183+H184+H185+H188+H190+H198+H199</f>
        <v>22877998939</v>
      </c>
      <c r="N249" s="370"/>
    </row>
    <row r="250" spans="1:16" ht="12.75" customHeight="1" thickBot="1" x14ac:dyDescent="0.3">
      <c r="A250" s="175"/>
      <c r="B250" s="176"/>
      <c r="C250" s="176"/>
      <c r="D250" s="176"/>
      <c r="E250" s="176"/>
      <c r="F250" s="48"/>
      <c r="G250" s="48"/>
      <c r="H250" s="199"/>
      <c r="I250" s="277"/>
      <c r="J250" s="111" t="s">
        <v>305</v>
      </c>
      <c r="K250" s="100"/>
      <c r="L250" s="104" t="s">
        <v>220</v>
      </c>
      <c r="M250" s="103">
        <f>H18+H20+H25+H27+H30+H33+H36+H38+H40+H42+H44+H46+H49+H60+H63+H65+H68+H70+H72+H84+H86+H88+H91+H94+H100+H103+H105+H111+H114+H117+H120+H121+H122+H126+H128+H131+H134+H140+H143+H145+H148+H153+H159+H163+H165+H167+H168+H175+H178+H187+H191+H193+H197+H201+H213+H224+H230+H232+H234+H236+H240+H244+H248+H170+H96</f>
        <v>7649781588</v>
      </c>
      <c r="N250" s="57"/>
    </row>
    <row r="251" spans="1:16" ht="12.75" customHeight="1" thickBot="1" x14ac:dyDescent="0.3">
      <c r="A251" s="177"/>
      <c r="B251" s="178"/>
      <c r="C251" s="178"/>
      <c r="D251" s="178"/>
      <c r="E251" s="402"/>
      <c r="F251" s="402"/>
      <c r="G251" s="402"/>
      <c r="H251" s="402"/>
      <c r="I251" s="402"/>
      <c r="J251" s="403"/>
      <c r="K251" s="99"/>
      <c r="L251" s="104" t="s">
        <v>221</v>
      </c>
      <c r="M251" s="104">
        <f>I249</f>
        <v>9686047484</v>
      </c>
      <c r="N251" s="57"/>
    </row>
    <row r="252" spans="1:16" ht="15.75" thickBot="1" x14ac:dyDescent="0.3">
      <c r="A252" s="397" t="s">
        <v>223</v>
      </c>
      <c r="B252" s="398"/>
      <c r="C252" s="398"/>
      <c r="D252" s="398"/>
      <c r="E252" s="398"/>
      <c r="F252" s="398"/>
      <c r="G252" s="398"/>
      <c r="H252" s="398"/>
      <c r="I252" s="398"/>
      <c r="J252" s="189"/>
      <c r="L252" s="104" t="s">
        <v>222</v>
      </c>
      <c r="M252" s="104">
        <f>J249</f>
        <v>8131401393.6099987</v>
      </c>
    </row>
    <row r="253" spans="1:16" ht="15.75" thickBot="1" x14ac:dyDescent="0.3">
      <c r="A253" s="397" t="s">
        <v>224</v>
      </c>
      <c r="B253" s="398"/>
      <c r="C253" s="398"/>
      <c r="D253" s="398"/>
      <c r="E253" s="398"/>
      <c r="F253" s="398"/>
      <c r="G253" s="398"/>
      <c r="H253" s="398"/>
      <c r="I253" s="398"/>
      <c r="J253" s="58"/>
      <c r="K253" s="60"/>
      <c r="L253" s="224" t="s">
        <v>27</v>
      </c>
      <c r="M253" s="104">
        <f>M251-M252</f>
        <v>1554646090.3900013</v>
      </c>
    </row>
    <row r="254" spans="1:16" ht="63.75" x14ac:dyDescent="0.2">
      <c r="A254" s="21" t="s">
        <v>225</v>
      </c>
      <c r="B254" s="137" t="s">
        <v>226</v>
      </c>
      <c r="C254" s="138" t="s">
        <v>227</v>
      </c>
      <c r="D254" s="399" t="s">
        <v>25</v>
      </c>
      <c r="E254" s="400"/>
      <c r="F254" s="401"/>
      <c r="G254" s="22" t="s">
        <v>26</v>
      </c>
      <c r="H254" s="22" t="s">
        <v>228</v>
      </c>
      <c r="I254" s="47"/>
      <c r="J254" s="58"/>
      <c r="K254" s="60"/>
      <c r="L254" s="57"/>
      <c r="M254" s="57"/>
    </row>
    <row r="255" spans="1:16" ht="48" x14ac:dyDescent="0.2">
      <c r="A255" s="23" t="s">
        <v>229</v>
      </c>
      <c r="B255" s="139" t="s">
        <v>230</v>
      </c>
      <c r="C255" s="140"/>
      <c r="D255" s="394">
        <f>I249</f>
        <v>9686047484</v>
      </c>
      <c r="E255" s="395"/>
      <c r="F255" s="396"/>
      <c r="G255" s="24">
        <f>J249</f>
        <v>8131401393.6099987</v>
      </c>
      <c r="H255" s="24">
        <f>K249</f>
        <v>1554646090.3899999</v>
      </c>
      <c r="I255" s="61"/>
      <c r="J255" s="54"/>
      <c r="L255" s="57"/>
      <c r="M255" s="57"/>
    </row>
    <row r="256" spans="1:16" x14ac:dyDescent="0.2">
      <c r="A256" s="23" t="s">
        <v>231</v>
      </c>
      <c r="B256" s="139" t="s">
        <v>232</v>
      </c>
      <c r="C256" s="139"/>
      <c r="D256" s="391"/>
      <c r="E256" s="389"/>
      <c r="F256" s="390"/>
      <c r="G256" s="25"/>
      <c r="H256" s="25"/>
      <c r="I256" s="61"/>
      <c r="J256" s="58"/>
      <c r="L256" s="57"/>
      <c r="M256" s="57"/>
    </row>
    <row r="257" spans="1:13" x14ac:dyDescent="0.2">
      <c r="A257" s="26" t="s">
        <v>233</v>
      </c>
      <c r="B257" s="139" t="s">
        <v>234</v>
      </c>
      <c r="C257" s="139"/>
      <c r="D257" s="388"/>
      <c r="E257" s="389"/>
      <c r="F257" s="390"/>
      <c r="G257" s="25"/>
      <c r="H257" s="25"/>
      <c r="I257" s="61"/>
      <c r="J257" s="54"/>
      <c r="L257" s="57"/>
      <c r="M257" s="57"/>
    </row>
    <row r="258" spans="1:13" x14ac:dyDescent="0.2">
      <c r="A258" s="23" t="s">
        <v>235</v>
      </c>
      <c r="B258" s="139" t="s">
        <v>236</v>
      </c>
      <c r="C258" s="139"/>
      <c r="D258" s="391"/>
      <c r="E258" s="389"/>
      <c r="F258" s="390"/>
      <c r="G258" s="25"/>
      <c r="H258" s="25"/>
      <c r="I258" s="61"/>
      <c r="J258" s="54"/>
      <c r="M258" s="62"/>
    </row>
    <row r="259" spans="1:13" x14ac:dyDescent="0.2">
      <c r="A259" s="5"/>
      <c r="B259" s="124"/>
      <c r="C259" s="124"/>
      <c r="D259" s="124"/>
      <c r="E259" s="124"/>
      <c r="F259" s="47"/>
      <c r="G259" s="61"/>
      <c r="H259" s="49"/>
      <c r="I259" s="61"/>
      <c r="J259" s="54"/>
      <c r="M259" s="62"/>
    </row>
    <row r="260" spans="1:13" x14ac:dyDescent="0.2">
      <c r="A260" s="56"/>
      <c r="B260" s="124"/>
      <c r="C260" s="124"/>
      <c r="D260" s="124"/>
      <c r="E260" s="124"/>
      <c r="F260" s="47"/>
      <c r="G260" s="47"/>
      <c r="H260" s="49"/>
      <c r="I260" s="61"/>
      <c r="J260" s="54"/>
      <c r="M260" s="62"/>
    </row>
    <row r="261" spans="1:13" x14ac:dyDescent="0.2">
      <c r="A261" s="56"/>
      <c r="B261" s="124"/>
      <c r="C261" s="124"/>
      <c r="D261" s="124"/>
      <c r="E261" s="124"/>
      <c r="F261" s="47"/>
      <c r="G261" s="47"/>
      <c r="H261" s="49"/>
      <c r="I261" s="61"/>
      <c r="J261" s="54"/>
      <c r="M261" s="57"/>
    </row>
    <row r="262" spans="1:13" x14ac:dyDescent="0.2">
      <c r="A262" s="56"/>
      <c r="B262" s="124"/>
      <c r="C262" s="124"/>
      <c r="D262" s="124"/>
      <c r="E262" s="124"/>
      <c r="F262" s="47"/>
      <c r="G262" s="47"/>
      <c r="H262" s="49"/>
      <c r="I262" s="47"/>
      <c r="J262" s="54"/>
    </row>
    <row r="263" spans="1:13" x14ac:dyDescent="0.2">
      <c r="A263" s="56"/>
      <c r="B263" s="124"/>
      <c r="C263" s="124"/>
      <c r="D263" s="124"/>
      <c r="E263" s="124"/>
      <c r="F263" s="47"/>
      <c r="G263" s="47"/>
      <c r="H263" s="49"/>
      <c r="I263" s="47"/>
      <c r="J263" s="54"/>
      <c r="M263" s="57"/>
    </row>
    <row r="264" spans="1:13" ht="15" customHeight="1" x14ac:dyDescent="0.2">
      <c r="A264" s="384" t="s">
        <v>335</v>
      </c>
      <c r="B264" s="223"/>
      <c r="C264" s="223"/>
      <c r="D264" s="141"/>
      <c r="E264" s="141"/>
      <c r="F264" s="28"/>
      <c r="G264" s="47"/>
      <c r="H264" s="29" t="s">
        <v>336</v>
      </c>
      <c r="I264" s="47"/>
      <c r="J264" s="54"/>
    </row>
    <row r="265" spans="1:13" x14ac:dyDescent="0.2">
      <c r="A265" s="27"/>
      <c r="B265" s="142"/>
      <c r="C265" s="142"/>
      <c r="D265" s="141"/>
      <c r="E265" s="141"/>
      <c r="F265" s="28"/>
      <c r="G265" s="29"/>
      <c r="H265" s="29"/>
      <c r="I265" s="47"/>
      <c r="J265" s="54"/>
      <c r="L265" s="57"/>
    </row>
    <row r="266" spans="1:13" x14ac:dyDescent="0.2">
      <c r="A266" s="27"/>
      <c r="B266" s="142"/>
      <c r="C266" s="142"/>
      <c r="D266" s="141"/>
      <c r="E266" s="141"/>
      <c r="F266" s="28"/>
      <c r="G266" s="29"/>
      <c r="H266" s="29"/>
      <c r="I266" s="47"/>
      <c r="J266" s="54"/>
    </row>
    <row r="267" spans="1:13" x14ac:dyDescent="0.2">
      <c r="A267" s="30"/>
      <c r="B267" s="143"/>
      <c r="C267" s="144"/>
      <c r="D267" s="143"/>
      <c r="E267" s="143"/>
      <c r="F267" s="31"/>
      <c r="G267" s="31"/>
      <c r="H267" s="31"/>
      <c r="I267" s="47"/>
      <c r="J267" s="54"/>
    </row>
    <row r="268" spans="1:13" ht="12" x14ac:dyDescent="0.2">
      <c r="A268" s="385" t="s">
        <v>302</v>
      </c>
      <c r="B268" s="386"/>
      <c r="C268" s="386"/>
      <c r="D268" s="28"/>
      <c r="E268" s="28"/>
      <c r="F268" s="28"/>
      <c r="G268" s="387" t="s">
        <v>303</v>
      </c>
      <c r="H268" s="387"/>
      <c r="I268" s="47"/>
      <c r="J268" s="54"/>
    </row>
    <row r="269" spans="1:13" x14ac:dyDescent="0.2">
      <c r="A269" s="56"/>
      <c r="B269" s="124"/>
      <c r="C269" s="124"/>
      <c r="D269" s="124"/>
      <c r="E269" s="124"/>
      <c r="F269" s="47"/>
      <c r="G269" s="47"/>
      <c r="H269" s="49"/>
      <c r="I269" s="47"/>
      <c r="J269" s="54"/>
    </row>
    <row r="270" spans="1:13" ht="13.5" thickBot="1" x14ac:dyDescent="0.25">
      <c r="A270" s="63"/>
      <c r="B270" s="145"/>
      <c r="C270" s="145"/>
      <c r="D270" s="145"/>
      <c r="E270" s="145"/>
      <c r="F270" s="64"/>
      <c r="G270" s="64"/>
      <c r="H270" s="50"/>
      <c r="I270" s="64"/>
      <c r="J270" s="65"/>
    </row>
    <row r="273" spans="1:8" x14ac:dyDescent="0.2">
      <c r="H273" s="66">
        <f>H199+H190+H188+H185+H184+H179+H176+H169+H158+H156+H154+H144+H141+H127+H118+H115+H112+H104+H101+H69</f>
        <v>22877998939</v>
      </c>
    </row>
    <row r="282" spans="1:8" x14ac:dyDescent="0.2">
      <c r="A282" s="57">
        <f>H249-17908666416</f>
        <v>12619114111</v>
      </c>
    </row>
  </sheetData>
  <mergeCells count="17">
    <mergeCell ref="D7:G7"/>
    <mergeCell ref="A2:J2"/>
    <mergeCell ref="A3:J3"/>
    <mergeCell ref="A4:J4"/>
    <mergeCell ref="D9:G9"/>
    <mergeCell ref="A268:C268"/>
    <mergeCell ref="G268:H268"/>
    <mergeCell ref="D257:F257"/>
    <mergeCell ref="D258:F258"/>
    <mergeCell ref="A10:F10"/>
    <mergeCell ref="A11:F11"/>
    <mergeCell ref="D255:F255"/>
    <mergeCell ref="D256:F256"/>
    <mergeCell ref="A252:I252"/>
    <mergeCell ref="A253:I253"/>
    <mergeCell ref="D254:F254"/>
    <mergeCell ref="E251:J251"/>
  </mergeCells>
  <phoneticPr fontId="0" type="noConversion"/>
  <pageMargins left="0.17" right="0.17" top="0.17" bottom="0.16" header="0.17" footer="0.16"/>
  <pageSetup paperSize="9" scale="63" fitToHeight="0" orientation="portrait" r:id="rId1"/>
  <headerFooter alignWithMargins="0"/>
  <rowBreaks count="4" manualBreakCount="4">
    <brk id="43" max="9" man="1"/>
    <brk id="163" max="9" man="1"/>
    <brk id="200" max="9" man="1"/>
    <brk id="24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438"/>
  <sheetViews>
    <sheetView showGridLines="0" view="pageBreakPreview" topLeftCell="A16" zoomScaleSheetLayoutView="70" workbookViewId="0">
      <selection activeCell="E21" sqref="E21"/>
    </sheetView>
  </sheetViews>
  <sheetFormatPr defaultRowHeight="12.75" outlineLevelRow="5" x14ac:dyDescent="0.2"/>
  <cols>
    <col min="1" max="1" width="40.7109375" style="20" customWidth="1"/>
    <col min="2" max="2" width="5.140625" style="146" customWidth="1"/>
    <col min="3" max="3" width="6.140625" style="146" customWidth="1"/>
    <col min="4" max="4" width="12.140625" style="146" customWidth="1"/>
    <col min="5" max="5" width="5" style="146" customWidth="1"/>
    <col min="6" max="6" width="10.28515625" style="20" customWidth="1"/>
    <col min="7" max="7" width="18.42578125" style="20" bestFit="1" customWidth="1"/>
    <col min="8" max="8" width="15.85546875" style="12" bestFit="1" customWidth="1"/>
    <col min="9" max="9" width="17.85546875" style="20" customWidth="1"/>
    <col min="10" max="10" width="18.7109375" style="20" customWidth="1"/>
    <col min="11" max="11" width="14.85546875" style="59" bestFit="1" customWidth="1"/>
    <col min="12" max="12" width="16" style="20" customWidth="1"/>
    <col min="13" max="13" width="19.140625" style="20" customWidth="1"/>
    <col min="14" max="14" width="17.42578125" style="20" customWidth="1"/>
    <col min="15" max="16384" width="9.140625" style="20"/>
  </cols>
  <sheetData>
    <row r="1" spans="1:12" ht="13.5" hidden="1" thickBot="1" x14ac:dyDescent="0.25">
      <c r="A1" s="51"/>
      <c r="B1" s="123"/>
      <c r="C1" s="123"/>
      <c r="D1" s="123"/>
      <c r="E1" s="123"/>
      <c r="F1" s="46"/>
      <c r="G1" s="46"/>
      <c r="H1" s="107"/>
      <c r="I1" s="46"/>
      <c r="J1" s="52"/>
      <c r="K1" s="53"/>
    </row>
    <row r="2" spans="1:12" ht="15.75" hidden="1" thickBot="1" x14ac:dyDescent="0.3">
      <c r="A2" s="405" t="s">
        <v>2</v>
      </c>
      <c r="B2" s="404"/>
      <c r="C2" s="404"/>
      <c r="D2" s="404"/>
      <c r="E2" s="404"/>
      <c r="F2" s="404"/>
      <c r="G2" s="404"/>
      <c r="H2" s="404"/>
      <c r="I2" s="404"/>
      <c r="J2" s="406"/>
      <c r="K2" s="55"/>
    </row>
    <row r="3" spans="1:12" ht="15.75" hidden="1" thickBot="1" x14ac:dyDescent="0.3">
      <c r="A3" s="405" t="s">
        <v>3</v>
      </c>
      <c r="B3" s="404"/>
      <c r="C3" s="404"/>
      <c r="D3" s="404"/>
      <c r="E3" s="404"/>
      <c r="F3" s="404"/>
      <c r="G3" s="404"/>
      <c r="H3" s="404"/>
      <c r="I3" s="404"/>
      <c r="J3" s="406"/>
      <c r="K3" s="55"/>
    </row>
    <row r="4" spans="1:12" ht="15.75" hidden="1" thickBot="1" x14ac:dyDescent="0.3">
      <c r="A4" s="405" t="s">
        <v>4</v>
      </c>
      <c r="B4" s="404"/>
      <c r="C4" s="404"/>
      <c r="D4" s="404"/>
      <c r="E4" s="404"/>
      <c r="F4" s="404"/>
      <c r="G4" s="404"/>
      <c r="H4" s="404"/>
      <c r="I4" s="404"/>
      <c r="J4" s="406"/>
      <c r="K4" s="55"/>
    </row>
    <row r="5" spans="1:12" ht="13.5" hidden="1" thickBot="1" x14ac:dyDescent="0.25">
      <c r="A5" s="56"/>
      <c r="B5" s="124"/>
      <c r="C5" s="124"/>
      <c r="D5" s="124"/>
      <c r="E5" s="124"/>
      <c r="F5" s="47"/>
      <c r="G5" s="47"/>
      <c r="H5" s="49"/>
      <c r="I5" s="47"/>
      <c r="J5" s="54"/>
      <c r="K5" s="55"/>
    </row>
    <row r="6" spans="1:12" ht="13.5" hidden="1" thickBot="1" x14ac:dyDescent="0.25">
      <c r="A6" s="56"/>
      <c r="B6" s="124"/>
      <c r="C6" s="124"/>
      <c r="D6" s="124"/>
      <c r="E6" s="124"/>
      <c r="F6" s="47"/>
      <c r="G6" s="47"/>
      <c r="H6" s="49"/>
      <c r="I6" s="47"/>
      <c r="J6" s="54"/>
      <c r="K6" s="55"/>
    </row>
    <row r="7" spans="1:12" ht="15.75" hidden="1" thickBot="1" x14ac:dyDescent="0.3">
      <c r="A7" s="56"/>
      <c r="B7" s="124"/>
      <c r="C7" s="124"/>
      <c r="D7" s="404" t="s">
        <v>5</v>
      </c>
      <c r="E7" s="404"/>
      <c r="F7" s="404"/>
      <c r="G7" s="404"/>
      <c r="H7" s="108"/>
      <c r="I7" s="1" t="s">
        <v>6</v>
      </c>
      <c r="J7" s="54"/>
      <c r="K7" s="55"/>
    </row>
    <row r="8" spans="1:12" ht="13.5" hidden="1" thickBot="1" x14ac:dyDescent="0.25">
      <c r="A8" s="56"/>
      <c r="B8" s="124"/>
      <c r="C8" s="124"/>
      <c r="D8" s="190"/>
      <c r="E8" s="191"/>
      <c r="F8" s="192"/>
      <c r="G8" s="192"/>
      <c r="H8" s="49"/>
      <c r="I8" s="1">
        <v>503010</v>
      </c>
      <c r="J8" s="54"/>
      <c r="K8" s="55"/>
    </row>
    <row r="9" spans="1:12" ht="15.75" hidden="1" thickBot="1" x14ac:dyDescent="0.3">
      <c r="A9" s="147" t="s">
        <v>297</v>
      </c>
      <c r="B9" s="148"/>
      <c r="C9" s="148"/>
      <c r="D9" s="404" t="s">
        <v>306</v>
      </c>
      <c r="E9" s="404"/>
      <c r="F9" s="404"/>
      <c r="G9" s="404"/>
      <c r="H9" s="2" t="s">
        <v>7</v>
      </c>
      <c r="I9" s="3"/>
      <c r="J9" s="54"/>
      <c r="K9" s="55"/>
    </row>
    <row r="10" spans="1:12" hidden="1" thickBot="1" x14ac:dyDescent="0.25">
      <c r="A10" s="392" t="s">
        <v>8</v>
      </c>
      <c r="B10" s="393"/>
      <c r="C10" s="393"/>
      <c r="D10" s="393"/>
      <c r="E10" s="393"/>
      <c r="F10" s="393"/>
      <c r="G10" s="47"/>
      <c r="H10" s="2" t="s">
        <v>9</v>
      </c>
      <c r="I10" s="4"/>
      <c r="J10" s="54"/>
      <c r="K10" s="55"/>
    </row>
    <row r="11" spans="1:12" hidden="1" thickBot="1" x14ac:dyDescent="0.25">
      <c r="A11" s="392" t="s">
        <v>10</v>
      </c>
      <c r="B11" s="393"/>
      <c r="C11" s="393"/>
      <c r="D11" s="393"/>
      <c r="E11" s="393"/>
      <c r="F11" s="393"/>
      <c r="G11" s="47"/>
      <c r="H11" s="2" t="s">
        <v>11</v>
      </c>
      <c r="I11" s="1"/>
      <c r="J11" s="54"/>
      <c r="K11" s="55"/>
    </row>
    <row r="12" spans="1:12" ht="13.5" hidden="1" thickBot="1" x14ac:dyDescent="0.25">
      <c r="A12" s="5" t="s">
        <v>12</v>
      </c>
      <c r="B12" s="124"/>
      <c r="C12" s="124"/>
      <c r="D12" s="124"/>
      <c r="E12" s="124"/>
      <c r="F12" s="47"/>
      <c r="G12" s="47"/>
      <c r="H12" s="2" t="s">
        <v>13</v>
      </c>
      <c r="I12" s="3" t="s">
        <v>14</v>
      </c>
      <c r="J12" s="54"/>
      <c r="K12" s="55"/>
    </row>
    <row r="13" spans="1:12" ht="13.5" hidden="1" thickBot="1" x14ac:dyDescent="0.25">
      <c r="A13" s="5" t="s">
        <v>15</v>
      </c>
      <c r="B13" s="124"/>
      <c r="C13" s="124"/>
      <c r="D13" s="124"/>
      <c r="E13" s="124"/>
      <c r="F13" s="47"/>
      <c r="G13" s="47"/>
      <c r="H13" s="2" t="s">
        <v>16</v>
      </c>
      <c r="I13" s="3" t="s">
        <v>17</v>
      </c>
      <c r="J13" s="54"/>
      <c r="K13" s="55"/>
    </row>
    <row r="14" spans="1:12" ht="13.5" hidden="1" thickBot="1" x14ac:dyDescent="0.25">
      <c r="A14" s="56"/>
      <c r="B14" s="124"/>
      <c r="C14" s="124"/>
      <c r="D14" s="124"/>
      <c r="E14" s="124"/>
      <c r="F14" s="47"/>
      <c r="G14" s="47"/>
      <c r="H14" s="49"/>
      <c r="I14" s="47"/>
      <c r="J14" s="54"/>
      <c r="K14" s="55"/>
    </row>
    <row r="15" spans="1:12" ht="13.5" hidden="1" thickBot="1" x14ac:dyDescent="0.25">
      <c r="A15" s="56"/>
      <c r="B15" s="124"/>
      <c r="C15" s="124"/>
      <c r="D15" s="124"/>
      <c r="E15" s="124"/>
      <c r="F15" s="47"/>
      <c r="G15" s="47"/>
      <c r="H15" s="49"/>
      <c r="I15" s="47"/>
      <c r="J15" s="54"/>
      <c r="K15" s="55"/>
    </row>
    <row r="16" spans="1:12" ht="11.25" customHeight="1" x14ac:dyDescent="0.2">
      <c r="A16" s="6" t="s">
        <v>18</v>
      </c>
      <c r="B16" s="125" t="s">
        <v>19</v>
      </c>
      <c r="C16" s="126" t="s">
        <v>20</v>
      </c>
      <c r="D16" s="125" t="s">
        <v>21</v>
      </c>
      <c r="E16" s="125" t="s">
        <v>22</v>
      </c>
      <c r="F16" s="7" t="s">
        <v>23</v>
      </c>
      <c r="G16" s="7" t="s">
        <v>24</v>
      </c>
      <c r="H16" s="8" t="s">
        <v>293</v>
      </c>
      <c r="I16" s="8" t="s">
        <v>25</v>
      </c>
      <c r="J16" s="40" t="s">
        <v>26</v>
      </c>
      <c r="K16" s="113" t="s">
        <v>27</v>
      </c>
      <c r="L16" s="56"/>
    </row>
    <row r="17" spans="1:11" x14ac:dyDescent="0.2">
      <c r="A17" s="9">
        <v>1</v>
      </c>
      <c r="B17" s="127">
        <v>2</v>
      </c>
      <c r="C17" s="127">
        <v>3</v>
      </c>
      <c r="D17" s="127">
        <v>4</v>
      </c>
      <c r="E17" s="127">
        <v>5</v>
      </c>
      <c r="F17" s="10">
        <v>6</v>
      </c>
      <c r="G17" s="10">
        <v>7</v>
      </c>
      <c r="H17" s="10">
        <v>8</v>
      </c>
      <c r="I17" s="10">
        <v>9</v>
      </c>
      <c r="J17" s="41">
        <v>10</v>
      </c>
      <c r="K17" s="118"/>
    </row>
    <row r="18" spans="1:11" ht="24" x14ac:dyDescent="0.2">
      <c r="A18" s="152" t="s">
        <v>251</v>
      </c>
      <c r="B18" s="153" t="s">
        <v>30</v>
      </c>
      <c r="C18" s="153" t="s">
        <v>252</v>
      </c>
      <c r="D18" s="153" t="s">
        <v>253</v>
      </c>
      <c r="E18" s="153" t="s">
        <v>31</v>
      </c>
      <c r="F18" s="154"/>
      <c r="G18" s="154"/>
      <c r="H18" s="226">
        <f>SUM(H19)</f>
        <v>150000</v>
      </c>
      <c r="I18" s="278">
        <f>SUM(I19)</f>
        <v>25000</v>
      </c>
      <c r="J18" s="119">
        <f>SUM(J19)</f>
        <v>0</v>
      </c>
      <c r="K18" s="110">
        <f>SUM(K19)</f>
        <v>25000</v>
      </c>
    </row>
    <row r="19" spans="1:11" x14ac:dyDescent="0.2">
      <c r="A19" s="155" t="s">
        <v>32</v>
      </c>
      <c r="B19" s="132" t="s">
        <v>30</v>
      </c>
      <c r="C19" s="132" t="s">
        <v>252</v>
      </c>
      <c r="D19" s="132" t="s">
        <v>253</v>
      </c>
      <c r="E19" s="132" t="s">
        <v>33</v>
      </c>
      <c r="F19" s="37"/>
      <c r="G19" s="37"/>
      <c r="H19" s="227">
        <v>150000</v>
      </c>
      <c r="I19" s="352">
        <v>25000</v>
      </c>
      <c r="J19" s="251">
        <v>0</v>
      </c>
      <c r="K19" s="151">
        <f t="shared" ref="K19:K79" si="0">I19-J19</f>
        <v>25000</v>
      </c>
    </row>
    <row r="20" spans="1:11" s="11" customFormat="1" ht="96" outlineLevel="4" x14ac:dyDescent="0.2">
      <c r="A20" s="91" t="s">
        <v>34</v>
      </c>
      <c r="B20" s="135" t="s">
        <v>30</v>
      </c>
      <c r="C20" s="135" t="s">
        <v>35</v>
      </c>
      <c r="D20" s="135" t="s">
        <v>36</v>
      </c>
      <c r="E20" s="135" t="s">
        <v>31</v>
      </c>
      <c r="F20" s="156"/>
      <c r="G20" s="156"/>
      <c r="H20" s="228">
        <f>SUM(H21:H26)</f>
        <v>0</v>
      </c>
      <c r="I20" s="280">
        <f>SUM(I21:I26)</f>
        <v>0</v>
      </c>
      <c r="J20" s="252">
        <f>SUM(J21:J26)</f>
        <v>0</v>
      </c>
      <c r="K20" s="119">
        <f>I20-J20</f>
        <v>0</v>
      </c>
    </row>
    <row r="21" spans="1:11" s="12" customFormat="1" ht="33.75" outlineLevel="5" x14ac:dyDescent="0.2">
      <c r="A21" s="77" t="s">
        <v>32</v>
      </c>
      <c r="B21" s="129" t="s">
        <v>30</v>
      </c>
      <c r="C21" s="129" t="s">
        <v>35</v>
      </c>
      <c r="D21" s="129" t="s">
        <v>36</v>
      </c>
      <c r="E21" s="129" t="s">
        <v>33</v>
      </c>
      <c r="F21" s="78" t="s">
        <v>37</v>
      </c>
      <c r="G21" s="78" t="s">
        <v>38</v>
      </c>
      <c r="H21" s="229">
        <v>0</v>
      </c>
      <c r="I21" s="281">
        <v>0</v>
      </c>
      <c r="J21" s="253">
        <v>0</v>
      </c>
      <c r="K21" s="119">
        <f t="shared" si="0"/>
        <v>0</v>
      </c>
    </row>
    <row r="22" spans="1:11" s="12" customFormat="1" ht="33.75" outlineLevel="5" x14ac:dyDescent="0.2">
      <c r="A22" s="77" t="s">
        <v>32</v>
      </c>
      <c r="B22" s="129" t="s">
        <v>30</v>
      </c>
      <c r="C22" s="129" t="s">
        <v>35</v>
      </c>
      <c r="D22" s="129" t="s">
        <v>36</v>
      </c>
      <c r="E22" s="129" t="s">
        <v>33</v>
      </c>
      <c r="F22" s="78" t="s">
        <v>37</v>
      </c>
      <c r="G22" s="78" t="s">
        <v>39</v>
      </c>
      <c r="H22" s="229">
        <v>0</v>
      </c>
      <c r="I22" s="281">
        <v>0</v>
      </c>
      <c r="J22" s="253">
        <v>0</v>
      </c>
      <c r="K22" s="119">
        <f t="shared" si="0"/>
        <v>0</v>
      </c>
    </row>
    <row r="23" spans="1:11" s="12" customFormat="1" ht="36" outlineLevel="5" x14ac:dyDescent="0.2">
      <c r="A23" s="76" t="s">
        <v>40</v>
      </c>
      <c r="B23" s="129" t="s">
        <v>30</v>
      </c>
      <c r="C23" s="129" t="s">
        <v>35</v>
      </c>
      <c r="D23" s="129" t="s">
        <v>36</v>
      </c>
      <c r="E23" s="129" t="s">
        <v>41</v>
      </c>
      <c r="F23" s="78" t="s">
        <v>37</v>
      </c>
      <c r="G23" s="78" t="s">
        <v>38</v>
      </c>
      <c r="H23" s="229">
        <v>0</v>
      </c>
      <c r="I23" s="281">
        <v>0</v>
      </c>
      <c r="J23" s="253">
        <v>0</v>
      </c>
      <c r="K23" s="119">
        <f t="shared" si="0"/>
        <v>0</v>
      </c>
    </row>
    <row r="24" spans="1:11" s="12" customFormat="1" ht="36" outlineLevel="5" x14ac:dyDescent="0.2">
      <c r="A24" s="76" t="s">
        <v>40</v>
      </c>
      <c r="B24" s="129" t="s">
        <v>30</v>
      </c>
      <c r="C24" s="129" t="s">
        <v>35</v>
      </c>
      <c r="D24" s="129" t="s">
        <v>36</v>
      </c>
      <c r="E24" s="129" t="s">
        <v>41</v>
      </c>
      <c r="F24" s="78" t="s">
        <v>37</v>
      </c>
      <c r="G24" s="78" t="s">
        <v>39</v>
      </c>
      <c r="H24" s="229">
        <v>0</v>
      </c>
      <c r="I24" s="281">
        <v>0</v>
      </c>
      <c r="J24" s="253">
        <v>0</v>
      </c>
      <c r="K24" s="119">
        <f t="shared" si="0"/>
        <v>0</v>
      </c>
    </row>
    <row r="25" spans="1:11" s="12" customFormat="1" outlineLevel="5" x14ac:dyDescent="0.2">
      <c r="A25" s="77" t="s">
        <v>32</v>
      </c>
      <c r="B25" s="129" t="s">
        <v>30</v>
      </c>
      <c r="C25" s="129" t="s">
        <v>35</v>
      </c>
      <c r="D25" s="129" t="s">
        <v>36</v>
      </c>
      <c r="E25" s="129" t="s">
        <v>33</v>
      </c>
      <c r="F25" s="157" t="s">
        <v>249</v>
      </c>
      <c r="G25" s="78"/>
      <c r="H25" s="229">
        <v>0</v>
      </c>
      <c r="I25" s="281">
        <v>0</v>
      </c>
      <c r="J25" s="253">
        <v>0</v>
      </c>
      <c r="K25" s="119">
        <f t="shared" si="0"/>
        <v>0</v>
      </c>
    </row>
    <row r="26" spans="1:11" s="12" customFormat="1" ht="12.75" customHeight="1" outlineLevel="5" x14ac:dyDescent="0.2">
      <c r="A26" s="77" t="s">
        <v>32</v>
      </c>
      <c r="B26" s="129" t="s">
        <v>30</v>
      </c>
      <c r="C26" s="129" t="s">
        <v>35</v>
      </c>
      <c r="D26" s="129" t="s">
        <v>36</v>
      </c>
      <c r="E26" s="129">
        <v>321</v>
      </c>
      <c r="F26" s="157" t="s">
        <v>249</v>
      </c>
      <c r="G26" s="78"/>
      <c r="H26" s="229">
        <v>0</v>
      </c>
      <c r="I26" s="281">
        <v>0</v>
      </c>
      <c r="J26" s="253">
        <v>0</v>
      </c>
      <c r="K26" s="119">
        <f t="shared" si="0"/>
        <v>0</v>
      </c>
    </row>
    <row r="27" spans="1:11" s="11" customFormat="1" ht="72" customHeight="1" outlineLevel="4" x14ac:dyDescent="0.2">
      <c r="A27" s="158" t="s">
        <v>34</v>
      </c>
      <c r="B27" s="130" t="s">
        <v>30</v>
      </c>
      <c r="C27" s="130" t="s">
        <v>35</v>
      </c>
      <c r="D27" s="130" t="s">
        <v>36</v>
      </c>
      <c r="E27" s="130" t="s">
        <v>31</v>
      </c>
      <c r="F27" s="159"/>
      <c r="G27" s="159"/>
      <c r="H27" s="230">
        <f>SUM(H28:H31)</f>
        <v>1400000</v>
      </c>
      <c r="I27" s="282">
        <f>SUM(I28:I31)</f>
        <v>0</v>
      </c>
      <c r="J27" s="254">
        <f>SUM(J28:J31)</f>
        <v>0</v>
      </c>
      <c r="K27" s="42">
        <f>SUM(K28:K31)</f>
        <v>0</v>
      </c>
    </row>
    <row r="28" spans="1:11" s="12" customFormat="1" ht="22.5" outlineLevel="5" x14ac:dyDescent="0.2">
      <c r="A28" s="18" t="s">
        <v>32</v>
      </c>
      <c r="B28" s="128" t="s">
        <v>30</v>
      </c>
      <c r="C28" s="128" t="s">
        <v>35</v>
      </c>
      <c r="D28" s="128" t="s">
        <v>36</v>
      </c>
      <c r="E28" s="128" t="s">
        <v>33</v>
      </c>
      <c r="F28" s="74" t="s">
        <v>327</v>
      </c>
      <c r="G28" s="74" t="s">
        <v>38</v>
      </c>
      <c r="H28" s="227">
        <v>4000</v>
      </c>
      <c r="I28" s="279">
        <v>0</v>
      </c>
      <c r="J28" s="251">
        <v>0</v>
      </c>
      <c r="K28" s="151">
        <f t="shared" si="0"/>
        <v>0</v>
      </c>
    </row>
    <row r="29" spans="1:11" s="12" customFormat="1" ht="22.5" outlineLevel="5" x14ac:dyDescent="0.2">
      <c r="A29" s="18" t="s">
        <v>32</v>
      </c>
      <c r="B29" s="128" t="s">
        <v>30</v>
      </c>
      <c r="C29" s="128" t="s">
        <v>35</v>
      </c>
      <c r="D29" s="128" t="s">
        <v>36</v>
      </c>
      <c r="E29" s="128" t="s">
        <v>33</v>
      </c>
      <c r="F29" s="74" t="s">
        <v>327</v>
      </c>
      <c r="G29" s="74" t="s">
        <v>39</v>
      </c>
      <c r="H29" s="227">
        <v>76000</v>
      </c>
      <c r="I29" s="279">
        <v>0</v>
      </c>
      <c r="J29" s="251">
        <v>0</v>
      </c>
      <c r="K29" s="151">
        <f t="shared" si="0"/>
        <v>0</v>
      </c>
    </row>
    <row r="30" spans="1:11" s="12" customFormat="1" ht="36" outlineLevel="5" x14ac:dyDescent="0.2">
      <c r="A30" s="13" t="s">
        <v>40</v>
      </c>
      <c r="B30" s="128" t="s">
        <v>30</v>
      </c>
      <c r="C30" s="128" t="s">
        <v>35</v>
      </c>
      <c r="D30" s="128" t="s">
        <v>36</v>
      </c>
      <c r="E30" s="128" t="s">
        <v>41</v>
      </c>
      <c r="F30" s="74" t="s">
        <v>327</v>
      </c>
      <c r="G30" s="74" t="s">
        <v>38</v>
      </c>
      <c r="H30" s="227">
        <v>66000</v>
      </c>
      <c r="I30" s="279">
        <v>0</v>
      </c>
      <c r="J30" s="251">
        <v>0</v>
      </c>
      <c r="K30" s="151">
        <f t="shared" si="0"/>
        <v>0</v>
      </c>
    </row>
    <row r="31" spans="1:11" s="12" customFormat="1" ht="36" outlineLevel="5" x14ac:dyDescent="0.2">
      <c r="A31" s="13" t="s">
        <v>40</v>
      </c>
      <c r="B31" s="128" t="s">
        <v>30</v>
      </c>
      <c r="C31" s="128" t="s">
        <v>35</v>
      </c>
      <c r="D31" s="128" t="s">
        <v>36</v>
      </c>
      <c r="E31" s="128" t="s">
        <v>41</v>
      </c>
      <c r="F31" s="74" t="s">
        <v>327</v>
      </c>
      <c r="G31" s="74" t="s">
        <v>39</v>
      </c>
      <c r="H31" s="227">
        <v>1254000</v>
      </c>
      <c r="I31" s="279">
        <v>0</v>
      </c>
      <c r="J31" s="251">
        <v>0</v>
      </c>
      <c r="K31" s="151">
        <f t="shared" si="0"/>
        <v>0</v>
      </c>
    </row>
    <row r="32" spans="1:11" s="11" customFormat="1" ht="39.75" customHeight="1" outlineLevel="3" x14ac:dyDescent="0.2">
      <c r="A32" s="158" t="s">
        <v>42</v>
      </c>
      <c r="B32" s="130" t="s">
        <v>30</v>
      </c>
      <c r="C32" s="130" t="s">
        <v>29</v>
      </c>
      <c r="D32" s="130" t="s">
        <v>43</v>
      </c>
      <c r="E32" s="130" t="s">
        <v>31</v>
      </c>
      <c r="F32" s="159"/>
      <c r="G32" s="159"/>
      <c r="H32" s="230">
        <f>SUM(H33)</f>
        <v>1379130</v>
      </c>
      <c r="I32" s="282">
        <f>SUM(I33)</f>
        <v>229800</v>
      </c>
      <c r="J32" s="254">
        <f>SUM(J33)</f>
        <v>3582</v>
      </c>
      <c r="K32" s="42">
        <f>SUM(K33)</f>
        <v>226218</v>
      </c>
    </row>
    <row r="33" spans="1:11" s="12" customFormat="1" outlineLevel="5" x14ac:dyDescent="0.2">
      <c r="A33" s="18" t="s">
        <v>32</v>
      </c>
      <c r="B33" s="128" t="s">
        <v>30</v>
      </c>
      <c r="C33" s="128" t="s">
        <v>29</v>
      </c>
      <c r="D33" s="128" t="s">
        <v>43</v>
      </c>
      <c r="E33" s="128" t="s">
        <v>33</v>
      </c>
      <c r="F33" s="71"/>
      <c r="G33" s="71"/>
      <c r="H33" s="227">
        <v>1379130</v>
      </c>
      <c r="I33" s="352">
        <v>229800</v>
      </c>
      <c r="J33" s="353">
        <v>3582</v>
      </c>
      <c r="K33" s="151">
        <f t="shared" si="0"/>
        <v>226218</v>
      </c>
    </row>
    <row r="34" spans="1:11" s="11" customFormat="1" ht="53.25" customHeight="1" outlineLevel="3" x14ac:dyDescent="0.2">
      <c r="A34" s="160" t="s">
        <v>44</v>
      </c>
      <c r="B34" s="130" t="s">
        <v>30</v>
      </c>
      <c r="C34" s="130" t="s">
        <v>29</v>
      </c>
      <c r="D34" s="130" t="s">
        <v>45</v>
      </c>
      <c r="E34" s="130" t="s">
        <v>31</v>
      </c>
      <c r="F34" s="159"/>
      <c r="G34" s="159"/>
      <c r="H34" s="230">
        <f>SUM(H35:H36)</f>
        <v>1056310</v>
      </c>
      <c r="I34" s="282">
        <f>SUM(I35:I36)</f>
        <v>176000</v>
      </c>
      <c r="J34" s="254">
        <f>SUM(J35:J36)</f>
        <v>6030</v>
      </c>
      <c r="K34" s="42">
        <f>SUM(K35:K36)</f>
        <v>169970</v>
      </c>
    </row>
    <row r="35" spans="1:11" s="12" customFormat="1" outlineLevel="5" x14ac:dyDescent="0.2">
      <c r="A35" s="18" t="s">
        <v>32</v>
      </c>
      <c r="B35" s="128" t="s">
        <v>30</v>
      </c>
      <c r="C35" s="128" t="s">
        <v>29</v>
      </c>
      <c r="D35" s="128" t="s">
        <v>45</v>
      </c>
      <c r="E35" s="128" t="s">
        <v>33</v>
      </c>
      <c r="F35" s="71"/>
      <c r="G35" s="71"/>
      <c r="H35" s="227">
        <v>5260</v>
      </c>
      <c r="I35" s="352">
        <v>800</v>
      </c>
      <c r="J35" s="353">
        <v>30</v>
      </c>
      <c r="K35" s="151">
        <f t="shared" si="0"/>
        <v>770</v>
      </c>
    </row>
    <row r="36" spans="1:11" s="12" customFormat="1" ht="36" outlineLevel="5" x14ac:dyDescent="0.2">
      <c r="A36" s="13" t="s">
        <v>40</v>
      </c>
      <c r="B36" s="128" t="s">
        <v>30</v>
      </c>
      <c r="C36" s="128" t="s">
        <v>29</v>
      </c>
      <c r="D36" s="128" t="s">
        <v>45</v>
      </c>
      <c r="E36" s="128" t="s">
        <v>41</v>
      </c>
      <c r="F36" s="71"/>
      <c r="G36" s="71"/>
      <c r="H36" s="227">
        <v>1051050</v>
      </c>
      <c r="I36" s="352">
        <v>175200</v>
      </c>
      <c r="J36" s="353">
        <v>6000</v>
      </c>
      <c r="K36" s="151">
        <f t="shared" si="0"/>
        <v>169200</v>
      </c>
    </row>
    <row r="37" spans="1:11" s="11" customFormat="1" ht="36" outlineLevel="3" x14ac:dyDescent="0.2">
      <c r="A37" s="158" t="s">
        <v>46</v>
      </c>
      <c r="B37" s="130" t="s">
        <v>30</v>
      </c>
      <c r="C37" s="130" t="s">
        <v>29</v>
      </c>
      <c r="D37" s="130" t="s">
        <v>47</v>
      </c>
      <c r="E37" s="130" t="s">
        <v>31</v>
      </c>
      <c r="F37" s="159"/>
      <c r="G37" s="159"/>
      <c r="H37" s="230">
        <f>SUM(H38:H39)</f>
        <v>0</v>
      </c>
      <c r="I37" s="282">
        <f>SUM(I38:I39)</f>
        <v>0</v>
      </c>
      <c r="J37" s="254">
        <f>SUM(J38:J39)</f>
        <v>0</v>
      </c>
      <c r="K37" s="42">
        <f>SUM(K38:K39)</f>
        <v>0</v>
      </c>
    </row>
    <row r="38" spans="1:11" s="12" customFormat="1" outlineLevel="5" x14ac:dyDescent="0.2">
      <c r="A38" s="18" t="s">
        <v>32</v>
      </c>
      <c r="B38" s="128" t="s">
        <v>30</v>
      </c>
      <c r="C38" s="128" t="s">
        <v>29</v>
      </c>
      <c r="D38" s="128" t="s">
        <v>47</v>
      </c>
      <c r="E38" s="128" t="s">
        <v>33</v>
      </c>
      <c r="F38" s="71"/>
      <c r="G38" s="71"/>
      <c r="H38" s="227">
        <v>0</v>
      </c>
      <c r="I38" s="279">
        <v>0</v>
      </c>
      <c r="J38" s="251">
        <v>0</v>
      </c>
      <c r="K38" s="151">
        <f t="shared" si="0"/>
        <v>0</v>
      </c>
    </row>
    <row r="39" spans="1:11" s="12" customFormat="1" ht="36" outlineLevel="5" x14ac:dyDescent="0.2">
      <c r="A39" s="13" t="s">
        <v>40</v>
      </c>
      <c r="B39" s="128" t="s">
        <v>30</v>
      </c>
      <c r="C39" s="128" t="s">
        <v>29</v>
      </c>
      <c r="D39" s="128" t="s">
        <v>47</v>
      </c>
      <c r="E39" s="128" t="s">
        <v>41</v>
      </c>
      <c r="F39" s="71"/>
      <c r="G39" s="71"/>
      <c r="H39" s="227">
        <v>0</v>
      </c>
      <c r="I39" s="279">
        <v>0</v>
      </c>
      <c r="J39" s="251">
        <v>0</v>
      </c>
      <c r="K39" s="151">
        <f t="shared" si="0"/>
        <v>0</v>
      </c>
    </row>
    <row r="40" spans="1:11" s="11" customFormat="1" ht="48" outlineLevel="3" x14ac:dyDescent="0.2">
      <c r="A40" s="158" t="s">
        <v>48</v>
      </c>
      <c r="B40" s="130" t="s">
        <v>30</v>
      </c>
      <c r="C40" s="130" t="s">
        <v>29</v>
      </c>
      <c r="D40" s="130" t="s">
        <v>49</v>
      </c>
      <c r="E40" s="130" t="s">
        <v>31</v>
      </c>
      <c r="F40" s="159"/>
      <c r="G40" s="159"/>
      <c r="H40" s="230">
        <f>SUM(H41:H42)</f>
        <v>355770</v>
      </c>
      <c r="I40" s="282">
        <f>SUM(I41:I42)</f>
        <v>59300</v>
      </c>
      <c r="J40" s="254">
        <f>SUM(J41:J42)</f>
        <v>-12030</v>
      </c>
      <c r="K40" s="42">
        <f>SUM(K41:K42)</f>
        <v>71330</v>
      </c>
    </row>
    <row r="41" spans="1:11" s="12" customFormat="1" outlineLevel="5" x14ac:dyDescent="0.2">
      <c r="A41" s="18" t="s">
        <v>32</v>
      </c>
      <c r="B41" s="128" t="s">
        <v>30</v>
      </c>
      <c r="C41" s="128" t="s">
        <v>29</v>
      </c>
      <c r="D41" s="128" t="s">
        <v>49</v>
      </c>
      <c r="E41" s="128" t="s">
        <v>33</v>
      </c>
      <c r="F41" s="71"/>
      <c r="G41" s="71"/>
      <c r="H41" s="227">
        <v>1770</v>
      </c>
      <c r="I41" s="352">
        <v>300</v>
      </c>
      <c r="J41" s="353">
        <v>-30</v>
      </c>
      <c r="K41" s="151">
        <f t="shared" si="0"/>
        <v>330</v>
      </c>
    </row>
    <row r="42" spans="1:11" s="12" customFormat="1" ht="36" outlineLevel="5" x14ac:dyDescent="0.2">
      <c r="A42" s="13" t="s">
        <v>40</v>
      </c>
      <c r="B42" s="128" t="s">
        <v>30</v>
      </c>
      <c r="C42" s="128" t="s">
        <v>29</v>
      </c>
      <c r="D42" s="128" t="s">
        <v>49</v>
      </c>
      <c r="E42" s="128" t="s">
        <v>41</v>
      </c>
      <c r="F42" s="71"/>
      <c r="G42" s="71"/>
      <c r="H42" s="227">
        <v>354000</v>
      </c>
      <c r="I42" s="352">
        <v>59000</v>
      </c>
      <c r="J42" s="353">
        <v>-12000</v>
      </c>
      <c r="K42" s="151">
        <f t="shared" si="0"/>
        <v>71000</v>
      </c>
    </row>
    <row r="43" spans="1:11" s="11" customFormat="1" ht="24" outlineLevel="3" x14ac:dyDescent="0.2">
      <c r="A43" s="158" t="s">
        <v>28</v>
      </c>
      <c r="B43" s="130" t="s">
        <v>30</v>
      </c>
      <c r="C43" s="130" t="s">
        <v>29</v>
      </c>
      <c r="D43" s="130" t="s">
        <v>50</v>
      </c>
      <c r="E43" s="130" t="s">
        <v>31</v>
      </c>
      <c r="F43" s="159"/>
      <c r="G43" s="159"/>
      <c r="H43" s="230">
        <f>SUM(H44:H45)</f>
        <v>14628780</v>
      </c>
      <c r="I43" s="282">
        <f>SUM(I44:I45)</f>
        <v>2438200</v>
      </c>
      <c r="J43" s="254">
        <f>SUM(J44:J45)</f>
        <v>304096.8</v>
      </c>
      <c r="K43" s="42">
        <f>SUM(K44:K45)</f>
        <v>2134103.2000000002</v>
      </c>
    </row>
    <row r="44" spans="1:11" s="12" customFormat="1" outlineLevel="5" x14ac:dyDescent="0.2">
      <c r="A44" s="18" t="s">
        <v>32</v>
      </c>
      <c r="B44" s="128" t="s">
        <v>30</v>
      </c>
      <c r="C44" s="128" t="s">
        <v>29</v>
      </c>
      <c r="D44" s="128" t="s">
        <v>50</v>
      </c>
      <c r="E44" s="128" t="s">
        <v>33</v>
      </c>
      <c r="F44" s="71"/>
      <c r="G44" s="71"/>
      <c r="H44" s="227">
        <v>72780</v>
      </c>
      <c r="I44" s="352">
        <v>12200</v>
      </c>
      <c r="J44" s="357">
        <v>-2911.2</v>
      </c>
      <c r="K44" s="151">
        <f t="shared" si="0"/>
        <v>15111.2</v>
      </c>
    </row>
    <row r="45" spans="1:11" s="12" customFormat="1" ht="36" outlineLevel="5" x14ac:dyDescent="0.2">
      <c r="A45" s="13" t="s">
        <v>40</v>
      </c>
      <c r="B45" s="128" t="s">
        <v>30</v>
      </c>
      <c r="C45" s="128" t="s">
        <v>29</v>
      </c>
      <c r="D45" s="128" t="s">
        <v>50</v>
      </c>
      <c r="E45" s="128" t="s">
        <v>41</v>
      </c>
      <c r="F45" s="71"/>
      <c r="G45" s="71"/>
      <c r="H45" s="227">
        <v>14556000</v>
      </c>
      <c r="I45" s="352">
        <v>2426000</v>
      </c>
      <c r="J45" s="353">
        <v>307008</v>
      </c>
      <c r="K45" s="151">
        <f t="shared" si="0"/>
        <v>2118992</v>
      </c>
    </row>
    <row r="46" spans="1:11" s="11" customFormat="1" ht="39" customHeight="1" outlineLevel="3" x14ac:dyDescent="0.2">
      <c r="A46" s="158" t="s">
        <v>51</v>
      </c>
      <c r="B46" s="130" t="s">
        <v>30</v>
      </c>
      <c r="C46" s="130" t="s">
        <v>29</v>
      </c>
      <c r="D46" s="130" t="s">
        <v>52</v>
      </c>
      <c r="E46" s="130" t="s">
        <v>31</v>
      </c>
      <c r="F46" s="159"/>
      <c r="G46" s="159"/>
      <c r="H46" s="230">
        <f>SUM(H47)</f>
        <v>1526000</v>
      </c>
      <c r="I46" s="282">
        <f>SUM(I47)</f>
        <v>254400</v>
      </c>
      <c r="J46" s="254">
        <f>SUM(J47)</f>
        <v>0</v>
      </c>
      <c r="K46" s="42">
        <f>SUM(K47)</f>
        <v>254400</v>
      </c>
    </row>
    <row r="47" spans="1:11" s="12" customFormat="1" ht="60" outlineLevel="5" x14ac:dyDescent="0.2">
      <c r="A47" s="18" t="s">
        <v>53</v>
      </c>
      <c r="B47" s="128" t="s">
        <v>30</v>
      </c>
      <c r="C47" s="128" t="s">
        <v>29</v>
      </c>
      <c r="D47" s="128" t="s">
        <v>52</v>
      </c>
      <c r="E47" s="128" t="s">
        <v>54</v>
      </c>
      <c r="F47" s="71"/>
      <c r="G47" s="71"/>
      <c r="H47" s="227">
        <v>1526000</v>
      </c>
      <c r="I47" s="352">
        <v>254400</v>
      </c>
      <c r="J47" s="251">
        <v>0</v>
      </c>
      <c r="K47" s="151">
        <f t="shared" si="0"/>
        <v>254400</v>
      </c>
    </row>
    <row r="48" spans="1:11" s="11" customFormat="1" ht="60" outlineLevel="3" x14ac:dyDescent="0.2">
      <c r="A48" s="158" t="s">
        <v>55</v>
      </c>
      <c r="B48" s="130" t="s">
        <v>30</v>
      </c>
      <c r="C48" s="130" t="s">
        <v>29</v>
      </c>
      <c r="D48" s="130" t="s">
        <v>56</v>
      </c>
      <c r="E48" s="130" t="s">
        <v>31</v>
      </c>
      <c r="F48" s="159"/>
      <c r="G48" s="159"/>
      <c r="H48" s="230">
        <f>SUM(H49)</f>
        <v>0</v>
      </c>
      <c r="I48" s="282">
        <f>SUM(I49)</f>
        <v>0</v>
      </c>
      <c r="J48" s="254">
        <f>SUM(J49)</f>
        <v>0</v>
      </c>
      <c r="K48" s="42">
        <f>SUM(K49)</f>
        <v>0</v>
      </c>
    </row>
    <row r="49" spans="1:11" s="12" customFormat="1" outlineLevel="5" x14ac:dyDescent="0.2">
      <c r="A49" s="18" t="s">
        <v>32</v>
      </c>
      <c r="B49" s="128" t="s">
        <v>30</v>
      </c>
      <c r="C49" s="128" t="s">
        <v>29</v>
      </c>
      <c r="D49" s="128" t="s">
        <v>56</v>
      </c>
      <c r="E49" s="128" t="s">
        <v>33</v>
      </c>
      <c r="F49" s="71"/>
      <c r="G49" s="71"/>
      <c r="H49" s="227">
        <v>0</v>
      </c>
      <c r="I49" s="279">
        <v>0</v>
      </c>
      <c r="J49" s="251">
        <v>0</v>
      </c>
      <c r="K49" s="151">
        <f t="shared" si="0"/>
        <v>0</v>
      </c>
    </row>
    <row r="50" spans="1:11" s="11" customFormat="1" ht="49.5" customHeight="1" outlineLevel="3" x14ac:dyDescent="0.2">
      <c r="A50" s="158" t="s">
        <v>57</v>
      </c>
      <c r="B50" s="130" t="s">
        <v>30</v>
      </c>
      <c r="C50" s="130" t="s">
        <v>29</v>
      </c>
      <c r="D50" s="130" t="s">
        <v>58</v>
      </c>
      <c r="E50" s="130" t="s">
        <v>31</v>
      </c>
      <c r="F50" s="159"/>
      <c r="G50" s="159"/>
      <c r="H50" s="230">
        <f>SUM(H51)</f>
        <v>4796690</v>
      </c>
      <c r="I50" s="282">
        <f>SUM(I51)</f>
        <v>799400</v>
      </c>
      <c r="J50" s="254">
        <f>SUM(J51)</f>
        <v>0</v>
      </c>
      <c r="K50" s="42">
        <f>SUM(K51)</f>
        <v>799400</v>
      </c>
    </row>
    <row r="51" spans="1:11" s="12" customFormat="1" ht="60" outlineLevel="5" x14ac:dyDescent="0.2">
      <c r="A51" s="18" t="s">
        <v>53</v>
      </c>
      <c r="B51" s="128" t="s">
        <v>30</v>
      </c>
      <c r="C51" s="128" t="s">
        <v>29</v>
      </c>
      <c r="D51" s="128" t="s">
        <v>58</v>
      </c>
      <c r="E51" s="128" t="s">
        <v>54</v>
      </c>
      <c r="F51" s="71"/>
      <c r="G51" s="71"/>
      <c r="H51" s="227">
        <v>4796690</v>
      </c>
      <c r="I51" s="352">
        <v>799400</v>
      </c>
      <c r="J51" s="251">
        <v>0</v>
      </c>
      <c r="K51" s="151">
        <f t="shared" si="0"/>
        <v>799400</v>
      </c>
    </row>
    <row r="52" spans="1:11" s="11" customFormat="1" ht="96" outlineLevel="3" x14ac:dyDescent="0.2">
      <c r="A52" s="158" t="s">
        <v>247</v>
      </c>
      <c r="B52" s="130" t="s">
        <v>30</v>
      </c>
      <c r="C52" s="130" t="s">
        <v>29</v>
      </c>
      <c r="D52" s="130" t="s">
        <v>288</v>
      </c>
      <c r="E52" s="130" t="s">
        <v>31</v>
      </c>
      <c r="F52" s="159"/>
      <c r="G52" s="159"/>
      <c r="H52" s="230">
        <f>SUM(H53)</f>
        <v>1209140</v>
      </c>
      <c r="I52" s="282">
        <f>SUM(I53)</f>
        <v>201600</v>
      </c>
      <c r="J52" s="254">
        <f>SUM(J53)</f>
        <v>0</v>
      </c>
      <c r="K52" s="42">
        <f>SUM(K53)</f>
        <v>201600</v>
      </c>
    </row>
    <row r="53" spans="1:11" s="12" customFormat="1" ht="60" outlineLevel="5" x14ac:dyDescent="0.2">
      <c r="A53" s="18" t="s">
        <v>53</v>
      </c>
      <c r="B53" s="128" t="s">
        <v>30</v>
      </c>
      <c r="C53" s="128" t="s">
        <v>29</v>
      </c>
      <c r="D53" s="128" t="s">
        <v>288</v>
      </c>
      <c r="E53" s="128" t="s">
        <v>54</v>
      </c>
      <c r="F53" s="71"/>
      <c r="G53" s="71"/>
      <c r="H53" s="227">
        <v>1209140</v>
      </c>
      <c r="I53" s="352">
        <v>201600</v>
      </c>
      <c r="J53" s="251">
        <v>0</v>
      </c>
      <c r="K53" s="151">
        <f t="shared" si="0"/>
        <v>201600</v>
      </c>
    </row>
    <row r="54" spans="1:11" s="11" customFormat="1" ht="84" outlineLevel="3" x14ac:dyDescent="0.2">
      <c r="A54" s="158" t="s">
        <v>248</v>
      </c>
      <c r="B54" s="130" t="s">
        <v>30</v>
      </c>
      <c r="C54" s="130" t="s">
        <v>29</v>
      </c>
      <c r="D54" s="130" t="s">
        <v>289</v>
      </c>
      <c r="E54" s="130" t="s">
        <v>31</v>
      </c>
      <c r="F54" s="159"/>
      <c r="G54" s="159"/>
      <c r="H54" s="230">
        <f>SUM(H55)</f>
        <v>7765080</v>
      </c>
      <c r="I54" s="282">
        <f>SUM(I55)</f>
        <v>1294200</v>
      </c>
      <c r="J54" s="254">
        <f>SUM(J55)</f>
        <v>0</v>
      </c>
      <c r="K54" s="42">
        <f>SUM(K55)</f>
        <v>1294200</v>
      </c>
    </row>
    <row r="55" spans="1:11" s="12" customFormat="1" ht="60" outlineLevel="5" x14ac:dyDescent="0.2">
      <c r="A55" s="18" t="s">
        <v>53</v>
      </c>
      <c r="B55" s="128" t="s">
        <v>30</v>
      </c>
      <c r="C55" s="128" t="s">
        <v>29</v>
      </c>
      <c r="D55" s="128" t="s">
        <v>289</v>
      </c>
      <c r="E55" s="128" t="s">
        <v>54</v>
      </c>
      <c r="F55" s="71"/>
      <c r="G55" s="71"/>
      <c r="H55" s="227">
        <v>7765080</v>
      </c>
      <c r="I55" s="352">
        <v>1294200</v>
      </c>
      <c r="J55" s="251">
        <v>0</v>
      </c>
      <c r="K55" s="151">
        <f t="shared" si="0"/>
        <v>1294200</v>
      </c>
    </row>
    <row r="56" spans="1:11" s="11" customFormat="1" ht="48" outlineLevel="3" x14ac:dyDescent="0.2">
      <c r="A56" s="158" t="s">
        <v>59</v>
      </c>
      <c r="B56" s="130" t="s">
        <v>30</v>
      </c>
      <c r="C56" s="130" t="s">
        <v>29</v>
      </c>
      <c r="D56" s="130" t="s">
        <v>60</v>
      </c>
      <c r="E56" s="130" t="s">
        <v>31</v>
      </c>
      <c r="F56" s="159"/>
      <c r="G56" s="159"/>
      <c r="H56" s="230">
        <f>SUM(H57)</f>
        <v>0</v>
      </c>
      <c r="I56" s="282">
        <f>SUM(I57)</f>
        <v>0</v>
      </c>
      <c r="J56" s="254">
        <f>SUM(J57)</f>
        <v>0</v>
      </c>
      <c r="K56" s="42">
        <f>SUM(K57)</f>
        <v>0</v>
      </c>
    </row>
    <row r="57" spans="1:11" s="12" customFormat="1" ht="24" outlineLevel="5" x14ac:dyDescent="0.2">
      <c r="A57" s="18" t="s">
        <v>61</v>
      </c>
      <c r="B57" s="128" t="s">
        <v>30</v>
      </c>
      <c r="C57" s="128" t="s">
        <v>29</v>
      </c>
      <c r="D57" s="128" t="s">
        <v>60</v>
      </c>
      <c r="E57" s="128" t="s">
        <v>62</v>
      </c>
      <c r="F57" s="71"/>
      <c r="G57" s="71"/>
      <c r="H57" s="227">
        <v>0</v>
      </c>
      <c r="I57" s="279">
        <v>0</v>
      </c>
      <c r="J57" s="251">
        <v>0</v>
      </c>
      <c r="K57" s="151">
        <f t="shared" si="0"/>
        <v>0</v>
      </c>
    </row>
    <row r="58" spans="1:11" s="11" customFormat="1" ht="36" outlineLevel="3" x14ac:dyDescent="0.2">
      <c r="A58" s="158" t="s">
        <v>63</v>
      </c>
      <c r="B58" s="130" t="s">
        <v>30</v>
      </c>
      <c r="C58" s="130" t="s">
        <v>29</v>
      </c>
      <c r="D58" s="130" t="s">
        <v>64</v>
      </c>
      <c r="E58" s="130" t="s">
        <v>31</v>
      </c>
      <c r="F58" s="159"/>
      <c r="G58" s="159"/>
      <c r="H58" s="230">
        <f>SUM(H59)</f>
        <v>4250000</v>
      </c>
      <c r="I58" s="282">
        <f>SUM(I59)</f>
        <v>708400</v>
      </c>
      <c r="J58" s="254">
        <f>SUM(J59)</f>
        <v>0</v>
      </c>
      <c r="K58" s="42">
        <f>SUM(K59)</f>
        <v>708400</v>
      </c>
    </row>
    <row r="59" spans="1:11" s="12" customFormat="1" outlineLevel="5" x14ac:dyDescent="0.2">
      <c r="A59" s="18" t="s">
        <v>32</v>
      </c>
      <c r="B59" s="128" t="s">
        <v>30</v>
      </c>
      <c r="C59" s="128" t="s">
        <v>29</v>
      </c>
      <c r="D59" s="128" t="s">
        <v>64</v>
      </c>
      <c r="E59" s="128" t="s">
        <v>33</v>
      </c>
      <c r="F59" s="71"/>
      <c r="G59" s="71"/>
      <c r="H59" s="227">
        <v>4250000</v>
      </c>
      <c r="I59" s="352">
        <v>708400</v>
      </c>
      <c r="J59" s="251">
        <v>0</v>
      </c>
      <c r="K59" s="151">
        <f t="shared" si="0"/>
        <v>708400</v>
      </c>
    </row>
    <row r="60" spans="1:11" s="11" customFormat="1" ht="62.25" customHeight="1" outlineLevel="3" x14ac:dyDescent="0.2">
      <c r="A60" s="14" t="s">
        <v>65</v>
      </c>
      <c r="B60" s="130" t="s">
        <v>30</v>
      </c>
      <c r="C60" s="130" t="s">
        <v>29</v>
      </c>
      <c r="D60" s="130" t="s">
        <v>66</v>
      </c>
      <c r="E60" s="130" t="s">
        <v>31</v>
      </c>
      <c r="F60" s="159"/>
      <c r="G60" s="159"/>
      <c r="H60" s="230">
        <f>SUM(H61)</f>
        <v>0</v>
      </c>
      <c r="I60" s="282">
        <f>SUM(I61)</f>
        <v>0</v>
      </c>
      <c r="J60" s="254">
        <f>SUM(J61)</f>
        <v>0</v>
      </c>
      <c r="K60" s="119">
        <f>I60-J60</f>
        <v>0</v>
      </c>
    </row>
    <row r="61" spans="1:11" s="12" customFormat="1" ht="24" outlineLevel="5" x14ac:dyDescent="0.2">
      <c r="A61" s="15" t="s">
        <v>67</v>
      </c>
      <c r="B61" s="128" t="s">
        <v>30</v>
      </c>
      <c r="C61" s="128" t="s">
        <v>29</v>
      </c>
      <c r="D61" s="132" t="s">
        <v>66</v>
      </c>
      <c r="E61" s="128" t="s">
        <v>33</v>
      </c>
      <c r="F61" s="71"/>
      <c r="G61" s="71"/>
      <c r="H61" s="227">
        <v>0</v>
      </c>
      <c r="I61" s="279">
        <v>0</v>
      </c>
      <c r="J61" s="251">
        <v>0</v>
      </c>
      <c r="K61" s="119">
        <f t="shared" si="0"/>
        <v>0</v>
      </c>
    </row>
    <row r="62" spans="1:11" s="11" customFormat="1" outlineLevel="3" x14ac:dyDescent="0.2">
      <c r="A62" s="158" t="s">
        <v>68</v>
      </c>
      <c r="B62" s="130" t="s">
        <v>30</v>
      </c>
      <c r="C62" s="130" t="s">
        <v>29</v>
      </c>
      <c r="D62" s="130" t="s">
        <v>69</v>
      </c>
      <c r="E62" s="130" t="s">
        <v>31</v>
      </c>
      <c r="F62" s="159"/>
      <c r="G62" s="159"/>
      <c r="H62" s="230">
        <f>SUM(H63:H64)</f>
        <v>1020100</v>
      </c>
      <c r="I62" s="282">
        <f>SUM(I63:I64)</f>
        <v>170000</v>
      </c>
      <c r="J62" s="254">
        <f>SUM(J63:J64)</f>
        <v>-83.5</v>
      </c>
      <c r="K62" s="42">
        <f>SUM(K63:K64)</f>
        <v>170083.5</v>
      </c>
    </row>
    <row r="63" spans="1:11" s="12" customFormat="1" outlineLevel="5" x14ac:dyDescent="0.2">
      <c r="A63" s="18" t="s">
        <v>32</v>
      </c>
      <c r="B63" s="128" t="s">
        <v>30</v>
      </c>
      <c r="C63" s="128" t="s">
        <v>29</v>
      </c>
      <c r="D63" s="128" t="s">
        <v>69</v>
      </c>
      <c r="E63" s="128" t="s">
        <v>33</v>
      </c>
      <c r="F63" s="71"/>
      <c r="G63" s="71"/>
      <c r="H63" s="227">
        <v>5100</v>
      </c>
      <c r="I63" s="352">
        <v>800</v>
      </c>
      <c r="J63" s="357">
        <v>-83.5</v>
      </c>
      <c r="K63" s="151">
        <f>I63-J63</f>
        <v>883.5</v>
      </c>
    </row>
    <row r="64" spans="1:11" s="12" customFormat="1" ht="36" outlineLevel="5" x14ac:dyDescent="0.2">
      <c r="A64" s="18" t="s">
        <v>70</v>
      </c>
      <c r="B64" s="128" t="s">
        <v>30</v>
      </c>
      <c r="C64" s="128" t="s">
        <v>29</v>
      </c>
      <c r="D64" s="128" t="s">
        <v>69</v>
      </c>
      <c r="E64" s="128" t="s">
        <v>41</v>
      </c>
      <c r="F64" s="71"/>
      <c r="G64" s="71"/>
      <c r="H64" s="227">
        <v>1015000</v>
      </c>
      <c r="I64" s="352">
        <v>169200</v>
      </c>
      <c r="J64" s="251">
        <v>0</v>
      </c>
      <c r="K64" s="151">
        <f t="shared" si="0"/>
        <v>169200</v>
      </c>
    </row>
    <row r="65" spans="1:11" s="11" customFormat="1" ht="60" outlineLevel="3" x14ac:dyDescent="0.2">
      <c r="A65" s="14" t="s">
        <v>71</v>
      </c>
      <c r="B65" s="131" t="s">
        <v>30</v>
      </c>
      <c r="C65" s="131" t="s">
        <v>29</v>
      </c>
      <c r="D65" s="131" t="s">
        <v>72</v>
      </c>
      <c r="E65" s="131" t="s">
        <v>31</v>
      </c>
      <c r="F65" s="159"/>
      <c r="G65" s="159"/>
      <c r="H65" s="230">
        <f>SUM(H66)</f>
        <v>0</v>
      </c>
      <c r="I65" s="282">
        <f>SUM(I66)</f>
        <v>0</v>
      </c>
      <c r="J65" s="254">
        <f>SUM(J66)</f>
        <v>0</v>
      </c>
      <c r="K65" s="42">
        <f>SUM(K66)</f>
        <v>0</v>
      </c>
    </row>
    <row r="66" spans="1:11" s="12" customFormat="1" ht="24" outlineLevel="5" x14ac:dyDescent="0.2">
      <c r="A66" s="15" t="s">
        <v>67</v>
      </c>
      <c r="B66" s="128" t="s">
        <v>30</v>
      </c>
      <c r="C66" s="128" t="s">
        <v>29</v>
      </c>
      <c r="D66" s="128" t="s">
        <v>72</v>
      </c>
      <c r="E66" s="128" t="s">
        <v>33</v>
      </c>
      <c r="F66" s="71"/>
      <c r="G66" s="71"/>
      <c r="H66" s="227">
        <v>0</v>
      </c>
      <c r="I66" s="279">
        <v>0</v>
      </c>
      <c r="J66" s="251">
        <v>0</v>
      </c>
      <c r="K66" s="151">
        <f t="shared" si="0"/>
        <v>0</v>
      </c>
    </row>
    <row r="67" spans="1:11" s="11" customFormat="1" ht="48" outlineLevel="3" x14ac:dyDescent="0.2">
      <c r="A67" s="158" t="s">
        <v>73</v>
      </c>
      <c r="B67" s="130" t="s">
        <v>30</v>
      </c>
      <c r="C67" s="130" t="s">
        <v>29</v>
      </c>
      <c r="D67" s="130" t="s">
        <v>74</v>
      </c>
      <c r="E67" s="130" t="s">
        <v>31</v>
      </c>
      <c r="F67" s="159"/>
      <c r="G67" s="159"/>
      <c r="H67" s="230">
        <f>SUM(H68)</f>
        <v>0</v>
      </c>
      <c r="I67" s="282">
        <f>SUM(I68)</f>
        <v>0</v>
      </c>
      <c r="J67" s="254">
        <f>SUM(J68)</f>
        <v>0</v>
      </c>
      <c r="K67" s="42">
        <f>SUM(K68)</f>
        <v>0</v>
      </c>
    </row>
    <row r="68" spans="1:11" s="12" customFormat="1" outlineLevel="5" x14ac:dyDescent="0.2">
      <c r="A68" s="18" t="s">
        <v>32</v>
      </c>
      <c r="B68" s="128" t="s">
        <v>30</v>
      </c>
      <c r="C68" s="128" t="s">
        <v>29</v>
      </c>
      <c r="D68" s="128" t="s">
        <v>74</v>
      </c>
      <c r="E68" s="128" t="s">
        <v>33</v>
      </c>
      <c r="F68" s="71"/>
      <c r="G68" s="71"/>
      <c r="H68" s="227">
        <v>0</v>
      </c>
      <c r="I68" s="279">
        <v>0</v>
      </c>
      <c r="J68" s="251">
        <v>0</v>
      </c>
      <c r="K68" s="151">
        <f t="shared" si="0"/>
        <v>0</v>
      </c>
    </row>
    <row r="69" spans="1:11" s="11" customFormat="1" ht="25.5" customHeight="1" outlineLevel="3" x14ac:dyDescent="0.2">
      <c r="A69" s="158" t="s">
        <v>75</v>
      </c>
      <c r="B69" s="130" t="s">
        <v>30</v>
      </c>
      <c r="C69" s="130" t="s">
        <v>29</v>
      </c>
      <c r="D69" s="130" t="s">
        <v>76</v>
      </c>
      <c r="E69" s="130" t="s">
        <v>31</v>
      </c>
      <c r="F69" s="159"/>
      <c r="G69" s="159"/>
      <c r="H69" s="230">
        <f>SUM(H70:H79)</f>
        <v>237561500</v>
      </c>
      <c r="I69" s="282">
        <f>SUM(I70:I79)</f>
        <v>41795231</v>
      </c>
      <c r="J69" s="254">
        <f>SUM(J70:J79)</f>
        <v>33554056.609999999</v>
      </c>
      <c r="K69" s="42">
        <f>SUM(K70:K79)</f>
        <v>8241174.3900000006</v>
      </c>
    </row>
    <row r="70" spans="1:11" s="12" customFormat="1" outlineLevel="5" x14ac:dyDescent="0.2">
      <c r="A70" s="18" t="s">
        <v>77</v>
      </c>
      <c r="B70" s="128" t="s">
        <v>30</v>
      </c>
      <c r="C70" s="128" t="s">
        <v>29</v>
      </c>
      <c r="D70" s="128" t="s">
        <v>76</v>
      </c>
      <c r="E70" s="128" t="s">
        <v>78</v>
      </c>
      <c r="F70" s="71"/>
      <c r="G70" s="71"/>
      <c r="H70" s="227">
        <v>166467018</v>
      </c>
      <c r="I70" s="352">
        <v>29127958</v>
      </c>
      <c r="J70" s="353">
        <v>25255966</v>
      </c>
      <c r="K70" s="151">
        <f t="shared" si="0"/>
        <v>3871992</v>
      </c>
    </row>
    <row r="71" spans="1:11" s="12" customFormat="1" ht="48" outlineLevel="5" x14ac:dyDescent="0.2">
      <c r="A71" s="18" t="s">
        <v>79</v>
      </c>
      <c r="B71" s="128" t="s">
        <v>30</v>
      </c>
      <c r="C71" s="128" t="s">
        <v>29</v>
      </c>
      <c r="D71" s="128" t="s">
        <v>76</v>
      </c>
      <c r="E71" s="128" t="s">
        <v>80</v>
      </c>
      <c r="F71" s="71"/>
      <c r="G71" s="71"/>
      <c r="H71" s="227">
        <v>50273040</v>
      </c>
      <c r="I71" s="352">
        <v>8796573</v>
      </c>
      <c r="J71" s="357">
        <v>7060572.7000000002</v>
      </c>
      <c r="K71" s="151">
        <f t="shared" si="0"/>
        <v>1736000.2999999998</v>
      </c>
    </row>
    <row r="72" spans="1:11" s="12" customFormat="1" ht="24" customHeight="1" outlineLevel="5" x14ac:dyDescent="0.2">
      <c r="A72" s="18" t="s">
        <v>81</v>
      </c>
      <c r="B72" s="128" t="s">
        <v>30</v>
      </c>
      <c r="C72" s="128" t="s">
        <v>29</v>
      </c>
      <c r="D72" s="128" t="s">
        <v>76</v>
      </c>
      <c r="E72" s="128" t="s">
        <v>82</v>
      </c>
      <c r="F72" s="71"/>
      <c r="G72" s="71"/>
      <c r="H72" s="227">
        <v>2644780</v>
      </c>
      <c r="I72" s="352">
        <v>440800</v>
      </c>
      <c r="J72" s="357">
        <v>47365.47</v>
      </c>
      <c r="K72" s="151">
        <f t="shared" si="0"/>
        <v>393434.53</v>
      </c>
    </row>
    <row r="73" spans="1:11" s="12" customFormat="1" outlineLevel="5" x14ac:dyDescent="0.2">
      <c r="A73" s="18" t="s">
        <v>32</v>
      </c>
      <c r="B73" s="128" t="s">
        <v>30</v>
      </c>
      <c r="C73" s="128" t="s">
        <v>29</v>
      </c>
      <c r="D73" s="128" t="s">
        <v>76</v>
      </c>
      <c r="E73" s="128" t="s">
        <v>33</v>
      </c>
      <c r="F73" s="71"/>
      <c r="G73" s="71"/>
      <c r="H73" s="227">
        <v>6482140</v>
      </c>
      <c r="I73" s="352">
        <v>1080400</v>
      </c>
      <c r="J73" s="357">
        <v>180656.3</v>
      </c>
      <c r="K73" s="151">
        <f t="shared" si="0"/>
        <v>899743.7</v>
      </c>
    </row>
    <row r="74" spans="1:11" s="12" customFormat="1" outlineLevel="5" x14ac:dyDescent="0.2">
      <c r="A74" s="18" t="s">
        <v>245</v>
      </c>
      <c r="B74" s="128" t="s">
        <v>30</v>
      </c>
      <c r="C74" s="128" t="s">
        <v>29</v>
      </c>
      <c r="D74" s="128" t="s">
        <v>76</v>
      </c>
      <c r="E74" s="128">
        <v>247</v>
      </c>
      <c r="F74" s="71"/>
      <c r="G74" s="71"/>
      <c r="H74" s="227">
        <v>4287322</v>
      </c>
      <c r="I74" s="352">
        <v>1071800</v>
      </c>
      <c r="J74" s="357">
        <v>348338.14</v>
      </c>
      <c r="K74" s="151">
        <f t="shared" si="0"/>
        <v>723461.86</v>
      </c>
    </row>
    <row r="75" spans="1:11" s="12" customFormat="1" ht="60" outlineLevel="5" x14ac:dyDescent="0.2">
      <c r="A75" s="18" t="s">
        <v>83</v>
      </c>
      <c r="B75" s="128" t="s">
        <v>30</v>
      </c>
      <c r="C75" s="128" t="s">
        <v>29</v>
      </c>
      <c r="D75" s="128" t="s">
        <v>76</v>
      </c>
      <c r="E75" s="128" t="s">
        <v>84</v>
      </c>
      <c r="F75" s="71"/>
      <c r="G75" s="71"/>
      <c r="H75" s="227">
        <v>6823900</v>
      </c>
      <c r="I75" s="352">
        <v>1137400</v>
      </c>
      <c r="J75" s="353">
        <v>649400</v>
      </c>
      <c r="K75" s="151">
        <f t="shared" si="0"/>
        <v>488000</v>
      </c>
    </row>
    <row r="76" spans="1:11" s="12" customFormat="1" ht="36" outlineLevel="5" x14ac:dyDescent="0.2">
      <c r="A76" s="36" t="s">
        <v>203</v>
      </c>
      <c r="B76" s="132" t="s">
        <v>30</v>
      </c>
      <c r="C76" s="132" t="s">
        <v>29</v>
      </c>
      <c r="D76" s="132" t="s">
        <v>76</v>
      </c>
      <c r="E76" s="132" t="s">
        <v>275</v>
      </c>
      <c r="F76" s="37"/>
      <c r="G76" s="37"/>
      <c r="H76" s="227">
        <v>0</v>
      </c>
      <c r="I76" s="279">
        <v>0</v>
      </c>
      <c r="J76" s="353">
        <v>0</v>
      </c>
      <c r="K76" s="151">
        <f t="shared" si="0"/>
        <v>0</v>
      </c>
    </row>
    <row r="77" spans="1:11" s="12" customFormat="1" ht="24" outlineLevel="5" x14ac:dyDescent="0.2">
      <c r="A77" s="18" t="s">
        <v>85</v>
      </c>
      <c r="B77" s="128" t="s">
        <v>30</v>
      </c>
      <c r="C77" s="128" t="s">
        <v>29</v>
      </c>
      <c r="D77" s="128" t="s">
        <v>76</v>
      </c>
      <c r="E77" s="128" t="s">
        <v>86</v>
      </c>
      <c r="F77" s="71"/>
      <c r="G77" s="71"/>
      <c r="H77" s="227">
        <v>327906</v>
      </c>
      <c r="I77" s="352">
        <v>81900</v>
      </c>
      <c r="J77" s="353">
        <v>7830</v>
      </c>
      <c r="K77" s="151">
        <f t="shared" si="0"/>
        <v>74070</v>
      </c>
    </row>
    <row r="78" spans="1:11" s="12" customFormat="1" outlineLevel="5" x14ac:dyDescent="0.2">
      <c r="A78" s="18" t="s">
        <v>87</v>
      </c>
      <c r="B78" s="128" t="s">
        <v>30</v>
      </c>
      <c r="C78" s="128" t="s">
        <v>29</v>
      </c>
      <c r="D78" s="128" t="s">
        <v>76</v>
      </c>
      <c r="E78" s="128" t="s">
        <v>88</v>
      </c>
      <c r="F78" s="71"/>
      <c r="G78" s="71"/>
      <c r="H78" s="227">
        <v>189741</v>
      </c>
      <c r="I78" s="352">
        <v>47400</v>
      </c>
      <c r="J78" s="353">
        <v>3928</v>
      </c>
      <c r="K78" s="151">
        <f t="shared" si="0"/>
        <v>43472</v>
      </c>
    </row>
    <row r="79" spans="1:11" s="12" customFormat="1" outlineLevel="5" x14ac:dyDescent="0.2">
      <c r="A79" s="18" t="s">
        <v>89</v>
      </c>
      <c r="B79" s="128" t="s">
        <v>30</v>
      </c>
      <c r="C79" s="128" t="s">
        <v>29</v>
      </c>
      <c r="D79" s="128" t="s">
        <v>76</v>
      </c>
      <c r="E79" s="128">
        <v>853</v>
      </c>
      <c r="F79" s="71"/>
      <c r="G79" s="71"/>
      <c r="H79" s="227">
        <v>65653</v>
      </c>
      <c r="I79" s="352">
        <v>11000</v>
      </c>
      <c r="J79" s="251">
        <v>0</v>
      </c>
      <c r="K79" s="151">
        <f t="shared" si="0"/>
        <v>11000</v>
      </c>
    </row>
    <row r="80" spans="1:11" s="11" customFormat="1" ht="24" outlineLevel="3" x14ac:dyDescent="0.2">
      <c r="A80" s="32" t="s">
        <v>313</v>
      </c>
      <c r="B80" s="131" t="s">
        <v>30</v>
      </c>
      <c r="C80" s="131" t="s">
        <v>29</v>
      </c>
      <c r="D80" s="131" t="s">
        <v>250</v>
      </c>
      <c r="E80" s="131" t="s">
        <v>31</v>
      </c>
      <c r="F80" s="168"/>
      <c r="G80" s="168"/>
      <c r="H80" s="320">
        <f>SUM(H81:H82)</f>
        <v>25000000</v>
      </c>
      <c r="I80" s="278">
        <f>SUM(I81:I82)</f>
        <v>0</v>
      </c>
      <c r="J80" s="321">
        <f>SUM(J81:J82)</f>
        <v>0</v>
      </c>
      <c r="K80" s="322">
        <f>SUM(K81:K82)</f>
        <v>0</v>
      </c>
    </row>
    <row r="81" spans="1:13" s="202" customFormat="1" ht="22.5" outlineLevel="5" x14ac:dyDescent="0.2">
      <c r="A81" s="207" t="s">
        <v>32</v>
      </c>
      <c r="B81" s="208" t="s">
        <v>30</v>
      </c>
      <c r="C81" s="208" t="s">
        <v>29</v>
      </c>
      <c r="D81" s="208" t="s">
        <v>314</v>
      </c>
      <c r="E81" s="208" t="s">
        <v>33</v>
      </c>
      <c r="F81" s="209" t="s">
        <v>328</v>
      </c>
      <c r="G81" s="209" t="s">
        <v>38</v>
      </c>
      <c r="H81" s="232">
        <v>0</v>
      </c>
      <c r="I81" s="284">
        <v>0</v>
      </c>
      <c r="J81" s="255">
        <v>0</v>
      </c>
      <c r="K81" s="216">
        <f t="shared" ref="K81:K154" si="1">I81-J81</f>
        <v>0</v>
      </c>
    </row>
    <row r="82" spans="1:13" s="12" customFormat="1" ht="22.5" outlineLevel="5" x14ac:dyDescent="0.2">
      <c r="A82" s="36" t="s">
        <v>32</v>
      </c>
      <c r="B82" s="132" t="s">
        <v>30</v>
      </c>
      <c r="C82" s="132" t="s">
        <v>29</v>
      </c>
      <c r="D82" s="132" t="s">
        <v>314</v>
      </c>
      <c r="E82" s="132" t="s">
        <v>33</v>
      </c>
      <c r="F82" s="319" t="s">
        <v>329</v>
      </c>
      <c r="G82" s="319" t="s">
        <v>39</v>
      </c>
      <c r="H82" s="241">
        <v>25000000</v>
      </c>
      <c r="I82" s="290">
        <v>0</v>
      </c>
      <c r="J82" s="264">
        <v>0</v>
      </c>
      <c r="K82" s="151">
        <f t="shared" si="1"/>
        <v>0</v>
      </c>
    </row>
    <row r="83" spans="1:13" s="11" customFormat="1" ht="60" outlineLevel="3" x14ac:dyDescent="0.2">
      <c r="A83" s="91" t="s">
        <v>266</v>
      </c>
      <c r="B83" s="135" t="s">
        <v>30</v>
      </c>
      <c r="C83" s="135" t="s">
        <v>29</v>
      </c>
      <c r="D83" s="135" t="s">
        <v>267</v>
      </c>
      <c r="E83" s="135" t="s">
        <v>31</v>
      </c>
      <c r="F83" s="156"/>
      <c r="G83" s="156"/>
      <c r="H83" s="228">
        <f>SUM(H84:H91)</f>
        <v>0</v>
      </c>
      <c r="I83" s="280">
        <f>SUM(I84:I91)</f>
        <v>0</v>
      </c>
      <c r="J83" s="252">
        <f>SUM(J84:J91)</f>
        <v>0</v>
      </c>
      <c r="K83" s="119">
        <f t="shared" si="1"/>
        <v>0</v>
      </c>
    </row>
    <row r="84" spans="1:13" s="12" customFormat="1" outlineLevel="5" x14ac:dyDescent="0.2">
      <c r="A84" s="77" t="s">
        <v>32</v>
      </c>
      <c r="B84" s="129" t="s">
        <v>30</v>
      </c>
      <c r="C84" s="129" t="s">
        <v>29</v>
      </c>
      <c r="D84" s="129" t="s">
        <v>267</v>
      </c>
      <c r="E84" s="129" t="s">
        <v>33</v>
      </c>
      <c r="F84" s="78"/>
      <c r="G84" s="78"/>
      <c r="H84" s="229">
        <v>0</v>
      </c>
      <c r="I84" s="281">
        <v>0</v>
      </c>
      <c r="J84" s="253">
        <v>0</v>
      </c>
      <c r="K84" s="119">
        <f t="shared" si="1"/>
        <v>0</v>
      </c>
      <c r="M84" s="17"/>
    </row>
    <row r="85" spans="1:13" s="12" customFormat="1" outlineLevel="5" x14ac:dyDescent="0.2">
      <c r="A85" s="77" t="s">
        <v>32</v>
      </c>
      <c r="B85" s="129" t="s">
        <v>30</v>
      </c>
      <c r="C85" s="129" t="s">
        <v>29</v>
      </c>
      <c r="D85" s="129" t="s">
        <v>267</v>
      </c>
      <c r="E85" s="129" t="s">
        <v>33</v>
      </c>
      <c r="F85" s="157" t="s">
        <v>268</v>
      </c>
      <c r="G85" s="78"/>
      <c r="H85" s="229">
        <v>0</v>
      </c>
      <c r="I85" s="281">
        <v>0</v>
      </c>
      <c r="J85" s="253">
        <v>0</v>
      </c>
      <c r="K85" s="119">
        <f t="shared" si="1"/>
        <v>0</v>
      </c>
      <c r="M85" s="17"/>
    </row>
    <row r="86" spans="1:13" s="12" customFormat="1" outlineLevel="5" x14ac:dyDescent="0.2">
      <c r="A86" s="77" t="s">
        <v>90</v>
      </c>
      <c r="B86" s="129" t="s">
        <v>30</v>
      </c>
      <c r="C86" s="129" t="s">
        <v>29</v>
      </c>
      <c r="D86" s="129" t="s">
        <v>267</v>
      </c>
      <c r="E86" s="129" t="s">
        <v>91</v>
      </c>
      <c r="F86" s="157"/>
      <c r="G86" s="78"/>
      <c r="H86" s="229">
        <v>0</v>
      </c>
      <c r="I86" s="281">
        <v>0</v>
      </c>
      <c r="J86" s="253">
        <v>0</v>
      </c>
      <c r="K86" s="119">
        <f t="shared" si="1"/>
        <v>0</v>
      </c>
      <c r="M86" s="17"/>
    </row>
    <row r="87" spans="1:13" s="12" customFormat="1" outlineLevel="5" x14ac:dyDescent="0.2">
      <c r="A87" s="77" t="s">
        <v>90</v>
      </c>
      <c r="B87" s="129" t="s">
        <v>30</v>
      </c>
      <c r="C87" s="129" t="s">
        <v>29</v>
      </c>
      <c r="D87" s="129" t="s">
        <v>267</v>
      </c>
      <c r="E87" s="129" t="s">
        <v>91</v>
      </c>
      <c r="F87" s="157" t="s">
        <v>268</v>
      </c>
      <c r="G87" s="78"/>
      <c r="H87" s="229">
        <v>0</v>
      </c>
      <c r="I87" s="281">
        <v>0</v>
      </c>
      <c r="J87" s="253">
        <v>0</v>
      </c>
      <c r="K87" s="119">
        <f t="shared" si="1"/>
        <v>0</v>
      </c>
      <c r="M87" s="17"/>
    </row>
    <row r="88" spans="1:13" s="12" customFormat="1" ht="33.75" outlineLevel="5" x14ac:dyDescent="0.2">
      <c r="A88" s="77" t="s">
        <v>32</v>
      </c>
      <c r="B88" s="129" t="s">
        <v>30</v>
      </c>
      <c r="C88" s="129" t="s">
        <v>29</v>
      </c>
      <c r="D88" s="129" t="s">
        <v>267</v>
      </c>
      <c r="E88" s="129" t="s">
        <v>33</v>
      </c>
      <c r="F88" s="78" t="s">
        <v>269</v>
      </c>
      <c r="G88" s="78" t="s">
        <v>38</v>
      </c>
      <c r="H88" s="229">
        <v>0</v>
      </c>
      <c r="I88" s="281">
        <v>0</v>
      </c>
      <c r="J88" s="253">
        <v>0</v>
      </c>
      <c r="K88" s="119">
        <f t="shared" si="1"/>
        <v>0</v>
      </c>
    </row>
    <row r="89" spans="1:13" s="12" customFormat="1" ht="33.75" outlineLevel="5" x14ac:dyDescent="0.2">
      <c r="A89" s="77" t="s">
        <v>32</v>
      </c>
      <c r="B89" s="129" t="s">
        <v>30</v>
      </c>
      <c r="C89" s="129" t="s">
        <v>29</v>
      </c>
      <c r="D89" s="129" t="s">
        <v>267</v>
      </c>
      <c r="E89" s="129" t="s">
        <v>33</v>
      </c>
      <c r="F89" s="78" t="s">
        <v>269</v>
      </c>
      <c r="G89" s="78" t="s">
        <v>39</v>
      </c>
      <c r="H89" s="229">
        <v>0</v>
      </c>
      <c r="I89" s="281">
        <v>0</v>
      </c>
      <c r="J89" s="253">
        <v>0</v>
      </c>
      <c r="K89" s="119">
        <f t="shared" si="1"/>
        <v>0</v>
      </c>
    </row>
    <row r="90" spans="1:13" s="12" customFormat="1" ht="33.75" outlineLevel="5" x14ac:dyDescent="0.2">
      <c r="A90" s="77" t="s">
        <v>90</v>
      </c>
      <c r="B90" s="129" t="s">
        <v>30</v>
      </c>
      <c r="C90" s="129" t="s">
        <v>29</v>
      </c>
      <c r="D90" s="129" t="s">
        <v>267</v>
      </c>
      <c r="E90" s="129" t="s">
        <v>91</v>
      </c>
      <c r="F90" s="78" t="s">
        <v>269</v>
      </c>
      <c r="G90" s="78" t="s">
        <v>38</v>
      </c>
      <c r="H90" s="229">
        <v>0</v>
      </c>
      <c r="I90" s="281">
        <v>0</v>
      </c>
      <c r="J90" s="253">
        <v>0</v>
      </c>
      <c r="K90" s="119">
        <f t="shared" si="1"/>
        <v>0</v>
      </c>
    </row>
    <row r="91" spans="1:13" s="12" customFormat="1" ht="33.75" outlineLevel="5" x14ac:dyDescent="0.2">
      <c r="A91" s="77" t="s">
        <v>90</v>
      </c>
      <c r="B91" s="129" t="s">
        <v>30</v>
      </c>
      <c r="C91" s="129" t="s">
        <v>29</v>
      </c>
      <c r="D91" s="129" t="s">
        <v>267</v>
      </c>
      <c r="E91" s="129" t="s">
        <v>91</v>
      </c>
      <c r="F91" s="78" t="s">
        <v>269</v>
      </c>
      <c r="G91" s="78" t="s">
        <v>39</v>
      </c>
      <c r="H91" s="229">
        <v>0</v>
      </c>
      <c r="I91" s="281">
        <v>0</v>
      </c>
      <c r="J91" s="253">
        <v>0</v>
      </c>
      <c r="K91" s="119">
        <f t="shared" si="1"/>
        <v>0</v>
      </c>
    </row>
    <row r="92" spans="1:13" s="11" customFormat="1" ht="48" outlineLevel="3" x14ac:dyDescent="0.2">
      <c r="A92" s="158" t="s">
        <v>92</v>
      </c>
      <c r="B92" s="130" t="s">
        <v>30</v>
      </c>
      <c r="C92" s="130" t="s">
        <v>29</v>
      </c>
      <c r="D92" s="130" t="s">
        <v>93</v>
      </c>
      <c r="E92" s="130" t="s">
        <v>31</v>
      </c>
      <c r="F92" s="159"/>
      <c r="G92" s="159"/>
      <c r="H92" s="230">
        <f>SUM(H93)</f>
        <v>763000</v>
      </c>
      <c r="I92" s="282">
        <f>SUM(I93)</f>
        <v>127200</v>
      </c>
      <c r="J92" s="254">
        <f>SUM(J93)</f>
        <v>0</v>
      </c>
      <c r="K92" s="42">
        <f>SUM(K93)</f>
        <v>127200</v>
      </c>
    </row>
    <row r="93" spans="1:13" s="12" customFormat="1" ht="60" outlineLevel="5" x14ac:dyDescent="0.2">
      <c r="A93" s="18" t="s">
        <v>53</v>
      </c>
      <c r="B93" s="128" t="s">
        <v>30</v>
      </c>
      <c r="C93" s="128" t="s">
        <v>29</v>
      </c>
      <c r="D93" s="128" t="s">
        <v>93</v>
      </c>
      <c r="E93" s="128" t="s">
        <v>54</v>
      </c>
      <c r="F93" s="71"/>
      <c r="G93" s="71"/>
      <c r="H93" s="227">
        <v>763000</v>
      </c>
      <c r="I93" s="352">
        <v>127200</v>
      </c>
      <c r="J93" s="251">
        <v>0</v>
      </c>
      <c r="K93" s="151">
        <f t="shared" si="1"/>
        <v>127200</v>
      </c>
    </row>
    <row r="94" spans="1:13" s="89" customFormat="1" ht="48" outlineLevel="5" x14ac:dyDescent="0.2">
      <c r="A94" s="158" t="s">
        <v>241</v>
      </c>
      <c r="B94" s="130" t="s">
        <v>30</v>
      </c>
      <c r="C94" s="130" t="s">
        <v>29</v>
      </c>
      <c r="D94" s="130" t="s">
        <v>243</v>
      </c>
      <c r="E94" s="130" t="s">
        <v>31</v>
      </c>
      <c r="F94" s="159"/>
      <c r="G94" s="159"/>
      <c r="H94" s="230">
        <f>SUM(H95)</f>
        <v>750000</v>
      </c>
      <c r="I94" s="282">
        <f>SUM(I95)</f>
        <v>125000</v>
      </c>
      <c r="J94" s="254">
        <f>SUM(J95)</f>
        <v>0</v>
      </c>
      <c r="K94" s="42">
        <f>SUM(K95)</f>
        <v>125000</v>
      </c>
      <c r="M94" s="11"/>
    </row>
    <row r="95" spans="1:13" s="12" customFormat="1" ht="13.5" customHeight="1" outlineLevel="5" x14ac:dyDescent="0.2">
      <c r="A95" s="18" t="s">
        <v>32</v>
      </c>
      <c r="B95" s="128" t="s">
        <v>30</v>
      </c>
      <c r="C95" s="128" t="s">
        <v>29</v>
      </c>
      <c r="D95" s="128">
        <v>2330281320</v>
      </c>
      <c r="E95" s="128">
        <v>244</v>
      </c>
      <c r="F95" s="71"/>
      <c r="G95" s="71"/>
      <c r="H95" s="227">
        <v>750000</v>
      </c>
      <c r="I95" s="352">
        <v>125000</v>
      </c>
      <c r="J95" s="251">
        <v>0</v>
      </c>
      <c r="K95" s="151">
        <f t="shared" si="1"/>
        <v>125000</v>
      </c>
    </row>
    <row r="96" spans="1:13" s="11" customFormat="1" ht="49.5" customHeight="1" outlineLevel="3" x14ac:dyDescent="0.2">
      <c r="A96" s="158" t="s">
        <v>94</v>
      </c>
      <c r="B96" s="130" t="s">
        <v>30</v>
      </c>
      <c r="C96" s="130" t="s">
        <v>95</v>
      </c>
      <c r="D96" s="130" t="s">
        <v>96</v>
      </c>
      <c r="E96" s="130" t="s">
        <v>31</v>
      </c>
      <c r="F96" s="159"/>
      <c r="G96" s="159"/>
      <c r="H96" s="230">
        <f>SUM(H97:H98)</f>
        <v>169015200</v>
      </c>
      <c r="I96" s="282">
        <f>SUM(I97:I98)</f>
        <v>28969200</v>
      </c>
      <c r="J96" s="254">
        <f>SUM(J97:J98)</f>
        <v>28577500.599999998</v>
      </c>
      <c r="K96" s="42">
        <f>SUM(K97:K98)</f>
        <v>391699.40000000107</v>
      </c>
    </row>
    <row r="97" spans="1:12" s="12" customFormat="1" outlineLevel="5" x14ac:dyDescent="0.2">
      <c r="A97" s="18" t="s">
        <v>32</v>
      </c>
      <c r="B97" s="128" t="s">
        <v>30</v>
      </c>
      <c r="C97" s="128" t="s">
        <v>95</v>
      </c>
      <c r="D97" s="128" t="s">
        <v>96</v>
      </c>
      <c r="E97" s="128" t="s">
        <v>33</v>
      </c>
      <c r="F97" s="71"/>
      <c r="G97" s="71"/>
      <c r="H97" s="227">
        <v>1200000</v>
      </c>
      <c r="I97" s="352">
        <v>200000</v>
      </c>
      <c r="J97" s="357">
        <v>-139910.78</v>
      </c>
      <c r="K97" s="151">
        <f>I97-J97</f>
        <v>339910.78</v>
      </c>
    </row>
    <row r="98" spans="1:12" s="12" customFormat="1" ht="36" outlineLevel="5" x14ac:dyDescent="0.2">
      <c r="A98" s="13" t="s">
        <v>40</v>
      </c>
      <c r="B98" s="128" t="s">
        <v>30</v>
      </c>
      <c r="C98" s="128" t="s">
        <v>95</v>
      </c>
      <c r="D98" s="128" t="s">
        <v>96</v>
      </c>
      <c r="E98" s="128" t="s">
        <v>97</v>
      </c>
      <c r="F98" s="71"/>
      <c r="G98" s="71"/>
      <c r="H98" s="344">
        <v>167815200</v>
      </c>
      <c r="I98" s="352">
        <v>28769200</v>
      </c>
      <c r="J98" s="357">
        <v>28717411.379999999</v>
      </c>
      <c r="K98" s="151">
        <f t="shared" si="1"/>
        <v>51788.620000001043</v>
      </c>
    </row>
    <row r="99" spans="1:12" s="11" customFormat="1" ht="60" outlineLevel="3" x14ac:dyDescent="0.2">
      <c r="A99" s="91" t="s">
        <v>98</v>
      </c>
      <c r="B99" s="135" t="s">
        <v>30</v>
      </c>
      <c r="C99" s="135" t="s">
        <v>95</v>
      </c>
      <c r="D99" s="135" t="s">
        <v>99</v>
      </c>
      <c r="E99" s="135" t="s">
        <v>31</v>
      </c>
      <c r="F99" s="156"/>
      <c r="G99" s="156"/>
      <c r="H99" s="228">
        <f>SUM(H100:H100)</f>
        <v>0</v>
      </c>
      <c r="I99" s="280">
        <f>SUM(I100:I100)</f>
        <v>0</v>
      </c>
      <c r="J99" s="252">
        <f>SUM(J100:J100)</f>
        <v>0</v>
      </c>
      <c r="K99" s="119">
        <f t="shared" si="1"/>
        <v>0</v>
      </c>
    </row>
    <row r="100" spans="1:12" s="12" customFormat="1" ht="33.75" outlineLevel="5" x14ac:dyDescent="0.2">
      <c r="A100" s="77" t="s">
        <v>100</v>
      </c>
      <c r="B100" s="129" t="s">
        <v>30</v>
      </c>
      <c r="C100" s="129" t="s">
        <v>95</v>
      </c>
      <c r="D100" s="129" t="s">
        <v>99</v>
      </c>
      <c r="E100" s="129" t="s">
        <v>101</v>
      </c>
      <c r="F100" s="78" t="s">
        <v>102</v>
      </c>
      <c r="G100" s="78" t="s">
        <v>39</v>
      </c>
      <c r="H100" s="233">
        <v>0</v>
      </c>
      <c r="I100" s="281">
        <v>0</v>
      </c>
      <c r="J100" s="253">
        <v>0</v>
      </c>
      <c r="K100" s="119">
        <f t="shared" si="1"/>
        <v>0</v>
      </c>
      <c r="L100" s="66"/>
    </row>
    <row r="101" spans="1:12" s="11" customFormat="1" ht="60" outlineLevel="3" x14ac:dyDescent="0.2">
      <c r="A101" s="158" t="s">
        <v>98</v>
      </c>
      <c r="B101" s="130" t="s">
        <v>30</v>
      </c>
      <c r="C101" s="130" t="s">
        <v>95</v>
      </c>
      <c r="D101" s="130" t="s">
        <v>99</v>
      </c>
      <c r="E101" s="130" t="s">
        <v>31</v>
      </c>
      <c r="F101" s="159"/>
      <c r="G101" s="159"/>
      <c r="H101" s="230">
        <f>SUM(H102:H103)</f>
        <v>75731500</v>
      </c>
      <c r="I101" s="282">
        <f>SUM(I102:I103)</f>
        <v>0</v>
      </c>
      <c r="J101" s="256">
        <f>SUM(J102:J103)</f>
        <v>0</v>
      </c>
      <c r="K101" s="16">
        <f>SUM(K102:K103)</f>
        <v>0</v>
      </c>
    </row>
    <row r="102" spans="1:12" s="12" customFormat="1" ht="24" outlineLevel="5" x14ac:dyDescent="0.25">
      <c r="A102" s="18" t="s">
        <v>100</v>
      </c>
      <c r="B102" s="128" t="s">
        <v>30</v>
      </c>
      <c r="C102" s="128" t="s">
        <v>95</v>
      </c>
      <c r="D102" s="128" t="s">
        <v>99</v>
      </c>
      <c r="E102" s="128" t="s">
        <v>101</v>
      </c>
      <c r="F102" s="74" t="s">
        <v>309</v>
      </c>
      <c r="G102" s="74" t="s">
        <v>39</v>
      </c>
      <c r="H102" s="227">
        <v>75731500</v>
      </c>
      <c r="I102" s="279">
        <v>0</v>
      </c>
      <c r="J102" s="251">
        <v>0</v>
      </c>
      <c r="K102" s="182">
        <f>I102-J102</f>
        <v>0</v>
      </c>
      <c r="L102" s="183"/>
    </row>
    <row r="103" spans="1:12" s="202" customFormat="1" ht="24" outlineLevel="5" x14ac:dyDescent="0.25">
      <c r="A103" s="211" t="s">
        <v>100</v>
      </c>
      <c r="B103" s="212" t="s">
        <v>30</v>
      </c>
      <c r="C103" s="212" t="s">
        <v>95</v>
      </c>
      <c r="D103" s="212" t="s">
        <v>99</v>
      </c>
      <c r="E103" s="212" t="s">
        <v>101</v>
      </c>
      <c r="F103" s="214" t="s">
        <v>258</v>
      </c>
      <c r="G103" s="214" t="s">
        <v>39</v>
      </c>
      <c r="H103" s="302">
        <v>0</v>
      </c>
      <c r="I103" s="293">
        <v>0</v>
      </c>
      <c r="J103" s="267">
        <v>0</v>
      </c>
      <c r="K103" s="317">
        <f t="shared" si="1"/>
        <v>0</v>
      </c>
      <c r="L103" s="318"/>
    </row>
    <row r="104" spans="1:12" s="11" customFormat="1" ht="24" customHeight="1" outlineLevel="3" x14ac:dyDescent="0.2">
      <c r="A104" s="158" t="s">
        <v>272</v>
      </c>
      <c r="B104" s="130" t="s">
        <v>30</v>
      </c>
      <c r="C104" s="130" t="s">
        <v>104</v>
      </c>
      <c r="D104" s="130" t="s">
        <v>273</v>
      </c>
      <c r="E104" s="130" t="s">
        <v>31</v>
      </c>
      <c r="F104" s="159"/>
      <c r="G104" s="159"/>
      <c r="H104" s="230">
        <f>SUM(H105)</f>
        <v>0</v>
      </c>
      <c r="I104" s="282">
        <f>SUM(I105)</f>
        <v>0</v>
      </c>
      <c r="J104" s="254">
        <f>SUM(J105)</f>
        <v>0</v>
      </c>
      <c r="K104" s="119">
        <f t="shared" si="1"/>
        <v>0</v>
      </c>
    </row>
    <row r="105" spans="1:12" s="12" customFormat="1" outlineLevel="5" x14ac:dyDescent="0.2">
      <c r="A105" s="18" t="s">
        <v>32</v>
      </c>
      <c r="B105" s="128" t="s">
        <v>30</v>
      </c>
      <c r="C105" s="128" t="s">
        <v>104</v>
      </c>
      <c r="D105" s="128" t="s">
        <v>273</v>
      </c>
      <c r="E105" s="128" t="s">
        <v>33</v>
      </c>
      <c r="F105" s="71"/>
      <c r="G105" s="71"/>
      <c r="H105" s="227">
        <v>0</v>
      </c>
      <c r="I105" s="279">
        <v>0</v>
      </c>
      <c r="J105" s="251">
        <v>0</v>
      </c>
      <c r="K105" s="119">
        <f t="shared" si="1"/>
        <v>0</v>
      </c>
      <c r="L105" s="17"/>
    </row>
    <row r="106" spans="1:12" s="11" customFormat="1" ht="26.25" customHeight="1" outlineLevel="3" x14ac:dyDescent="0.2">
      <c r="A106" s="158" t="s">
        <v>75</v>
      </c>
      <c r="B106" s="130" t="s">
        <v>30</v>
      </c>
      <c r="C106" s="130" t="s">
        <v>104</v>
      </c>
      <c r="D106" s="130" t="s">
        <v>105</v>
      </c>
      <c r="E106" s="130" t="s">
        <v>31</v>
      </c>
      <c r="F106" s="159"/>
      <c r="G106" s="159"/>
      <c r="H106" s="230">
        <f>SUM(H107:H117)</f>
        <v>3605276700</v>
      </c>
      <c r="I106" s="282">
        <f>SUM(I107:I117)</f>
        <v>601296500</v>
      </c>
      <c r="J106" s="256">
        <f>SUM(J107:J117)</f>
        <v>587113048.89999998</v>
      </c>
      <c r="K106" s="16">
        <f>SUM(K107:K117)</f>
        <v>14183451.1</v>
      </c>
    </row>
    <row r="107" spans="1:12" s="12" customFormat="1" outlineLevel="5" x14ac:dyDescent="0.2">
      <c r="A107" s="18" t="s">
        <v>77</v>
      </c>
      <c r="B107" s="128" t="s">
        <v>30</v>
      </c>
      <c r="C107" s="128" t="s">
        <v>104</v>
      </c>
      <c r="D107" s="128" t="s">
        <v>105</v>
      </c>
      <c r="E107" s="128" t="s">
        <v>78</v>
      </c>
      <c r="F107" s="71"/>
      <c r="G107" s="71"/>
      <c r="H107" s="227">
        <v>123340046</v>
      </c>
      <c r="I107" s="279">
        <v>20556600</v>
      </c>
      <c r="J107" s="353">
        <v>15905027.15</v>
      </c>
      <c r="K107" s="151">
        <f t="shared" si="1"/>
        <v>4651572.8499999996</v>
      </c>
    </row>
    <row r="108" spans="1:12" s="12" customFormat="1" ht="24" outlineLevel="5" x14ac:dyDescent="0.2">
      <c r="A108" s="18" t="s">
        <v>106</v>
      </c>
      <c r="B108" s="128" t="s">
        <v>30</v>
      </c>
      <c r="C108" s="128" t="s">
        <v>104</v>
      </c>
      <c r="D108" s="128" t="s">
        <v>105</v>
      </c>
      <c r="E108" s="128">
        <v>112</v>
      </c>
      <c r="F108" s="71"/>
      <c r="G108" s="71"/>
      <c r="H108" s="227">
        <v>0</v>
      </c>
      <c r="I108" s="279">
        <v>0</v>
      </c>
      <c r="J108" s="353">
        <v>0</v>
      </c>
      <c r="K108" s="151">
        <f t="shared" si="1"/>
        <v>0</v>
      </c>
    </row>
    <row r="109" spans="1:12" s="12" customFormat="1" ht="48" outlineLevel="5" x14ac:dyDescent="0.2">
      <c r="A109" s="18" t="s">
        <v>79</v>
      </c>
      <c r="B109" s="128" t="s">
        <v>30</v>
      </c>
      <c r="C109" s="128" t="s">
        <v>104</v>
      </c>
      <c r="D109" s="128" t="s">
        <v>105</v>
      </c>
      <c r="E109" s="128" t="s">
        <v>80</v>
      </c>
      <c r="F109" s="71"/>
      <c r="G109" s="71"/>
      <c r="H109" s="227">
        <v>37248694</v>
      </c>
      <c r="I109" s="279">
        <v>6208200</v>
      </c>
      <c r="J109" s="353">
        <v>3945157.17</v>
      </c>
      <c r="K109" s="151">
        <f t="shared" si="1"/>
        <v>2263042.83</v>
      </c>
    </row>
    <row r="110" spans="1:12" s="12" customFormat="1" ht="24" customHeight="1" outlineLevel="5" x14ac:dyDescent="0.2">
      <c r="A110" s="18" t="s">
        <v>81</v>
      </c>
      <c r="B110" s="128" t="s">
        <v>30</v>
      </c>
      <c r="C110" s="128" t="s">
        <v>104</v>
      </c>
      <c r="D110" s="128" t="s">
        <v>105</v>
      </c>
      <c r="E110" s="128" t="s">
        <v>82</v>
      </c>
      <c r="F110" s="71"/>
      <c r="G110" s="71"/>
      <c r="H110" s="227">
        <v>465168</v>
      </c>
      <c r="I110" s="279">
        <v>77600</v>
      </c>
      <c r="J110" s="353">
        <v>12000</v>
      </c>
      <c r="K110" s="151">
        <f t="shared" si="1"/>
        <v>65600</v>
      </c>
    </row>
    <row r="111" spans="1:12" s="12" customFormat="1" outlineLevel="5" x14ac:dyDescent="0.2">
      <c r="A111" s="18" t="s">
        <v>32</v>
      </c>
      <c r="B111" s="128" t="s">
        <v>30</v>
      </c>
      <c r="C111" s="128" t="s">
        <v>104</v>
      </c>
      <c r="D111" s="128" t="s">
        <v>105</v>
      </c>
      <c r="E111" s="128" t="s">
        <v>33</v>
      </c>
      <c r="F111" s="71"/>
      <c r="G111" s="71"/>
      <c r="H111" s="227">
        <v>28443579</v>
      </c>
      <c r="I111" s="279">
        <v>4740600</v>
      </c>
      <c r="J111" s="353">
        <v>473260.64</v>
      </c>
      <c r="K111" s="151">
        <f t="shared" si="1"/>
        <v>4267339.3600000003</v>
      </c>
    </row>
    <row r="112" spans="1:12" s="12" customFormat="1" outlineLevel="5" x14ac:dyDescent="0.2">
      <c r="A112" s="18" t="s">
        <v>245</v>
      </c>
      <c r="B112" s="128" t="s">
        <v>30</v>
      </c>
      <c r="C112" s="128" t="s">
        <v>104</v>
      </c>
      <c r="D112" s="128" t="s">
        <v>105</v>
      </c>
      <c r="E112" s="128">
        <v>247</v>
      </c>
      <c r="F112" s="71"/>
      <c r="G112" s="71"/>
      <c r="H112" s="227">
        <v>4091253</v>
      </c>
      <c r="I112" s="279">
        <v>1022800</v>
      </c>
      <c r="J112" s="353">
        <v>13305.94</v>
      </c>
      <c r="K112" s="151">
        <f t="shared" si="1"/>
        <v>1009494.06</v>
      </c>
    </row>
    <row r="113" spans="1:13" s="12" customFormat="1" ht="60" outlineLevel="5" x14ac:dyDescent="0.2">
      <c r="A113" s="18" t="s">
        <v>83</v>
      </c>
      <c r="B113" s="128" t="s">
        <v>30</v>
      </c>
      <c r="C113" s="128" t="s">
        <v>104</v>
      </c>
      <c r="D113" s="128" t="s">
        <v>105</v>
      </c>
      <c r="E113" s="128" t="s">
        <v>84</v>
      </c>
      <c r="F113" s="71"/>
      <c r="G113" s="71"/>
      <c r="H113" s="227">
        <v>3410649660</v>
      </c>
      <c r="I113" s="279">
        <v>568441600</v>
      </c>
      <c r="J113" s="353">
        <v>566621527</v>
      </c>
      <c r="K113" s="151">
        <f t="shared" si="1"/>
        <v>1820073</v>
      </c>
    </row>
    <row r="114" spans="1:13" s="12" customFormat="1" ht="24" outlineLevel="5" x14ac:dyDescent="0.2">
      <c r="A114" s="18" t="s">
        <v>61</v>
      </c>
      <c r="B114" s="128" t="s">
        <v>30</v>
      </c>
      <c r="C114" s="128" t="s">
        <v>104</v>
      </c>
      <c r="D114" s="128" t="s">
        <v>105</v>
      </c>
      <c r="E114" s="128" t="s">
        <v>62</v>
      </c>
      <c r="F114" s="71"/>
      <c r="G114" s="71"/>
      <c r="H114" s="227">
        <v>0</v>
      </c>
      <c r="I114" s="279">
        <v>0</v>
      </c>
      <c r="J114" s="353">
        <v>0</v>
      </c>
      <c r="K114" s="151">
        <f t="shared" si="1"/>
        <v>0</v>
      </c>
    </row>
    <row r="115" spans="1:13" s="12" customFormat="1" ht="24" outlineLevel="5" x14ac:dyDescent="0.2">
      <c r="A115" s="18" t="s">
        <v>85</v>
      </c>
      <c r="B115" s="128" t="s">
        <v>30</v>
      </c>
      <c r="C115" s="128" t="s">
        <v>104</v>
      </c>
      <c r="D115" s="128" t="s">
        <v>105</v>
      </c>
      <c r="E115" s="128" t="s">
        <v>86</v>
      </c>
      <c r="F115" s="71"/>
      <c r="G115" s="71"/>
      <c r="H115" s="227">
        <v>923473</v>
      </c>
      <c r="I115" s="279">
        <v>230900</v>
      </c>
      <c r="J115" s="353">
        <v>140218</v>
      </c>
      <c r="K115" s="151">
        <f t="shared" si="1"/>
        <v>90682</v>
      </c>
    </row>
    <row r="116" spans="1:13" s="12" customFormat="1" outlineLevel="5" x14ac:dyDescent="0.2">
      <c r="A116" s="18" t="s">
        <v>87</v>
      </c>
      <c r="B116" s="128" t="s">
        <v>30</v>
      </c>
      <c r="C116" s="128" t="s">
        <v>104</v>
      </c>
      <c r="D116" s="128" t="s">
        <v>105</v>
      </c>
      <c r="E116" s="128" t="s">
        <v>88</v>
      </c>
      <c r="F116" s="71"/>
      <c r="G116" s="71"/>
      <c r="H116" s="227">
        <v>36851</v>
      </c>
      <c r="I116" s="279">
        <v>9200</v>
      </c>
      <c r="J116" s="353">
        <v>2553</v>
      </c>
      <c r="K116" s="151">
        <f t="shared" si="1"/>
        <v>6647</v>
      </c>
    </row>
    <row r="117" spans="1:13" s="12" customFormat="1" outlineLevel="5" x14ac:dyDescent="0.2">
      <c r="A117" s="18" t="s">
        <v>89</v>
      </c>
      <c r="B117" s="128" t="s">
        <v>30</v>
      </c>
      <c r="C117" s="128" t="s">
        <v>104</v>
      </c>
      <c r="D117" s="128" t="s">
        <v>105</v>
      </c>
      <c r="E117" s="128">
        <v>853</v>
      </c>
      <c r="F117" s="71"/>
      <c r="G117" s="71"/>
      <c r="H117" s="227">
        <v>77976</v>
      </c>
      <c r="I117" s="279">
        <v>9000</v>
      </c>
      <c r="J117" s="251">
        <v>0</v>
      </c>
      <c r="K117" s="151">
        <f t="shared" si="1"/>
        <v>9000</v>
      </c>
    </row>
    <row r="118" spans="1:13" s="89" customFormat="1" ht="84.75" customHeight="1" outlineLevel="5" x14ac:dyDescent="0.2">
      <c r="A118" s="32" t="s">
        <v>299</v>
      </c>
      <c r="B118" s="131" t="s">
        <v>30</v>
      </c>
      <c r="C118" s="131" t="s">
        <v>104</v>
      </c>
      <c r="D118" s="131">
        <v>2220358370</v>
      </c>
      <c r="E118" s="131" t="s">
        <v>31</v>
      </c>
      <c r="F118" s="168"/>
      <c r="G118" s="168"/>
      <c r="H118" s="234">
        <f>SUM(H119:H121)</f>
        <v>0</v>
      </c>
      <c r="I118" s="285">
        <f>SUM(I119:I121)</f>
        <v>0</v>
      </c>
      <c r="J118" s="257">
        <f>SUM(J119:J121)</f>
        <v>0</v>
      </c>
      <c r="K118" s="181">
        <f>SUM(K119:K121)</f>
        <v>0</v>
      </c>
    </row>
    <row r="119" spans="1:13" s="12" customFormat="1" ht="22.5" outlineLevel="5" x14ac:dyDescent="0.2">
      <c r="A119" s="18" t="s">
        <v>77</v>
      </c>
      <c r="B119" s="128" t="s">
        <v>30</v>
      </c>
      <c r="C119" s="128" t="s">
        <v>104</v>
      </c>
      <c r="D119" s="128">
        <v>2220358370</v>
      </c>
      <c r="E119" s="128" t="s">
        <v>78</v>
      </c>
      <c r="F119" s="75" t="s">
        <v>304</v>
      </c>
      <c r="G119" s="74" t="s">
        <v>39</v>
      </c>
      <c r="H119" s="227">
        <v>0</v>
      </c>
      <c r="I119" s="279">
        <v>0</v>
      </c>
      <c r="J119" s="251">
        <v>0</v>
      </c>
      <c r="K119" s="151">
        <f>I119-J119</f>
        <v>0</v>
      </c>
    </row>
    <row r="120" spans="1:13" s="12" customFormat="1" ht="48" outlineLevel="5" x14ac:dyDescent="0.2">
      <c r="A120" s="18" t="s">
        <v>79</v>
      </c>
      <c r="B120" s="128" t="s">
        <v>30</v>
      </c>
      <c r="C120" s="128" t="s">
        <v>104</v>
      </c>
      <c r="D120" s="128">
        <v>2220358370</v>
      </c>
      <c r="E120" s="128" t="s">
        <v>80</v>
      </c>
      <c r="F120" s="75" t="s">
        <v>304</v>
      </c>
      <c r="G120" s="74" t="s">
        <v>39</v>
      </c>
      <c r="H120" s="227">
        <v>0</v>
      </c>
      <c r="I120" s="279">
        <v>0</v>
      </c>
      <c r="J120" s="251">
        <v>0</v>
      </c>
      <c r="K120" s="151">
        <f>I120-J120</f>
        <v>0</v>
      </c>
    </row>
    <row r="121" spans="1:13" s="12" customFormat="1" ht="24" outlineLevel="5" x14ac:dyDescent="0.2">
      <c r="A121" s="18" t="s">
        <v>61</v>
      </c>
      <c r="B121" s="128" t="s">
        <v>30</v>
      </c>
      <c r="C121" s="128" t="s">
        <v>104</v>
      </c>
      <c r="D121" s="128">
        <v>2220358370</v>
      </c>
      <c r="E121" s="128" t="s">
        <v>62</v>
      </c>
      <c r="F121" s="75" t="s">
        <v>304</v>
      </c>
      <c r="G121" s="74" t="s">
        <v>39</v>
      </c>
      <c r="H121" s="227">
        <v>0</v>
      </c>
      <c r="I121" s="279">
        <v>0</v>
      </c>
      <c r="J121" s="251">
        <v>0</v>
      </c>
      <c r="K121" s="151">
        <f>I121-J121</f>
        <v>0</v>
      </c>
    </row>
    <row r="122" spans="1:13" s="89" customFormat="1" ht="85.5" customHeight="1" outlineLevel="5" x14ac:dyDescent="0.2">
      <c r="A122" s="32" t="s">
        <v>244</v>
      </c>
      <c r="B122" s="131" t="s">
        <v>30</v>
      </c>
      <c r="C122" s="131" t="s">
        <v>104</v>
      </c>
      <c r="D122" s="131">
        <v>2220681950</v>
      </c>
      <c r="E122" s="131" t="s">
        <v>31</v>
      </c>
      <c r="F122" s="35"/>
      <c r="G122" s="35"/>
      <c r="H122" s="235">
        <f>SUM(H123:H123)</f>
        <v>3025800</v>
      </c>
      <c r="I122" s="286">
        <f>SUM(I123:I123)</f>
        <v>504200</v>
      </c>
      <c r="J122" s="258">
        <f>SUM(J123:J123)</f>
        <v>79683.06</v>
      </c>
      <c r="K122" s="120">
        <f>SUM(K123:K123)</f>
        <v>424516.94</v>
      </c>
      <c r="L122" s="11"/>
      <c r="M122" s="11"/>
    </row>
    <row r="123" spans="1:13" s="12" customFormat="1" outlineLevel="5" x14ac:dyDescent="0.2">
      <c r="A123" s="36" t="s">
        <v>77</v>
      </c>
      <c r="B123" s="132" t="s">
        <v>30</v>
      </c>
      <c r="C123" s="132" t="s">
        <v>104</v>
      </c>
      <c r="D123" s="132">
        <v>2220681950</v>
      </c>
      <c r="E123" s="132">
        <v>631</v>
      </c>
      <c r="F123" s="37"/>
      <c r="G123" s="37"/>
      <c r="H123" s="227">
        <v>3025800</v>
      </c>
      <c r="I123" s="279">
        <v>504200</v>
      </c>
      <c r="J123" s="353">
        <v>79683.06</v>
      </c>
      <c r="K123" s="151">
        <f t="shared" si="1"/>
        <v>424516.94</v>
      </c>
      <c r="L123" s="17"/>
      <c r="M123" s="17"/>
    </row>
    <row r="124" spans="1:13" s="201" customFormat="1" ht="72" customHeight="1" outlineLevel="5" x14ac:dyDescent="0.2">
      <c r="A124" s="308" t="s">
        <v>242</v>
      </c>
      <c r="B124" s="218">
        <v>148</v>
      </c>
      <c r="C124" s="218">
        <v>1003</v>
      </c>
      <c r="D124" s="309" t="s">
        <v>296</v>
      </c>
      <c r="E124" s="218" t="s">
        <v>31</v>
      </c>
      <c r="F124" s="310"/>
      <c r="G124" s="310"/>
      <c r="H124" s="311">
        <f>SUM(H125)</f>
        <v>0</v>
      </c>
      <c r="I124" s="312">
        <f>SUM(I125)</f>
        <v>0</v>
      </c>
      <c r="J124" s="313">
        <f>SUM(J125)</f>
        <v>0</v>
      </c>
      <c r="K124" s="314">
        <f>SUM(K125)</f>
        <v>0</v>
      </c>
    </row>
    <row r="125" spans="1:13" s="305" customFormat="1" ht="22.5" outlineLevel="5" x14ac:dyDescent="0.2">
      <c r="A125" s="315" t="s">
        <v>110</v>
      </c>
      <c r="B125" s="208">
        <v>148</v>
      </c>
      <c r="C125" s="208">
        <v>1003</v>
      </c>
      <c r="D125" s="316" t="s">
        <v>296</v>
      </c>
      <c r="E125" s="208">
        <v>322</v>
      </c>
      <c r="F125" s="213" t="s">
        <v>295</v>
      </c>
      <c r="G125" s="214" t="s">
        <v>39</v>
      </c>
      <c r="H125" s="302">
        <v>0</v>
      </c>
      <c r="I125" s="293">
        <v>0</v>
      </c>
      <c r="J125" s="267">
        <v>0</v>
      </c>
      <c r="K125" s="216">
        <f t="shared" si="1"/>
        <v>0</v>
      </c>
    </row>
    <row r="126" spans="1:13" s="80" customFormat="1" ht="36" outlineLevel="3" x14ac:dyDescent="0.2">
      <c r="A126" s="163" t="s">
        <v>107</v>
      </c>
      <c r="B126" s="164" t="s">
        <v>30</v>
      </c>
      <c r="C126" s="164" t="s">
        <v>108</v>
      </c>
      <c r="D126" s="164" t="s">
        <v>109</v>
      </c>
      <c r="E126" s="164" t="s">
        <v>31</v>
      </c>
      <c r="F126" s="165"/>
      <c r="G126" s="165"/>
      <c r="H126" s="237">
        <f>SUM(H127:H127)</f>
        <v>0</v>
      </c>
      <c r="I126" s="288">
        <f>SUM(I127:I127)</f>
        <v>0</v>
      </c>
      <c r="J126" s="260">
        <f>SUM(J127:J127)</f>
        <v>0</v>
      </c>
      <c r="K126" s="119">
        <f t="shared" si="1"/>
        <v>0</v>
      </c>
    </row>
    <row r="127" spans="1:13" s="83" customFormat="1" ht="33.75" outlineLevel="5" x14ac:dyDescent="0.2">
      <c r="A127" s="81" t="s">
        <v>110</v>
      </c>
      <c r="B127" s="134" t="s">
        <v>30</v>
      </c>
      <c r="C127" s="134" t="s">
        <v>108</v>
      </c>
      <c r="D127" s="134" t="s">
        <v>109</v>
      </c>
      <c r="E127" s="134" t="s">
        <v>111</v>
      </c>
      <c r="F127" s="82" t="s">
        <v>112</v>
      </c>
      <c r="G127" s="82" t="s">
        <v>39</v>
      </c>
      <c r="H127" s="238">
        <v>0</v>
      </c>
      <c r="I127" s="289">
        <v>0</v>
      </c>
      <c r="J127" s="261">
        <v>0</v>
      </c>
      <c r="K127" s="119">
        <f t="shared" si="1"/>
        <v>0</v>
      </c>
    </row>
    <row r="128" spans="1:13" s="11" customFormat="1" ht="72" customHeight="1" outlineLevel="5" x14ac:dyDescent="0.2">
      <c r="A128" s="14" t="s">
        <v>315</v>
      </c>
      <c r="B128" s="130">
        <v>148</v>
      </c>
      <c r="C128" s="130">
        <v>1003</v>
      </c>
      <c r="D128" s="161" t="s">
        <v>316</v>
      </c>
      <c r="E128" s="130" t="s">
        <v>31</v>
      </c>
      <c r="F128" s="162"/>
      <c r="G128" s="162"/>
      <c r="H128" s="236">
        <f>SUM(H129)</f>
        <v>8806300</v>
      </c>
      <c r="I128" s="287">
        <f>SUM(I129)</f>
        <v>0</v>
      </c>
      <c r="J128" s="259">
        <f>SUM(J129)</f>
        <v>0</v>
      </c>
      <c r="K128" s="39">
        <f>SUM(K129)</f>
        <v>0</v>
      </c>
    </row>
    <row r="129" spans="1:13" s="17" customFormat="1" ht="22.5" outlineLevel="5" x14ac:dyDescent="0.2">
      <c r="A129" s="72" t="s">
        <v>110</v>
      </c>
      <c r="B129" s="132">
        <v>148</v>
      </c>
      <c r="C129" s="132">
        <v>1003</v>
      </c>
      <c r="D129" s="133" t="s">
        <v>316</v>
      </c>
      <c r="E129" s="132">
        <v>322</v>
      </c>
      <c r="F129" s="300" t="s">
        <v>330</v>
      </c>
      <c r="G129" s="74" t="s">
        <v>39</v>
      </c>
      <c r="H129" s="227">
        <v>8806300</v>
      </c>
      <c r="I129" s="279">
        <v>0</v>
      </c>
      <c r="J129" s="251">
        <v>0</v>
      </c>
      <c r="K129" s="151">
        <f>I129-J129</f>
        <v>0</v>
      </c>
    </row>
    <row r="130" spans="1:13" s="11" customFormat="1" ht="36" outlineLevel="3" x14ac:dyDescent="0.2">
      <c r="A130" s="158" t="s">
        <v>107</v>
      </c>
      <c r="B130" s="130" t="s">
        <v>30</v>
      </c>
      <c r="C130" s="130" t="s">
        <v>108</v>
      </c>
      <c r="D130" s="130" t="s">
        <v>109</v>
      </c>
      <c r="E130" s="130" t="s">
        <v>31</v>
      </c>
      <c r="F130" s="159"/>
      <c r="G130" s="159"/>
      <c r="H130" s="230">
        <f>SUM(H131:H132)</f>
        <v>154942300</v>
      </c>
      <c r="I130" s="282">
        <f>SUM(I131:I132)</f>
        <v>0</v>
      </c>
      <c r="J130" s="256">
        <f>SUM(J131:J132)</f>
        <v>0</v>
      </c>
      <c r="K130" s="16">
        <f>SUM(K131:K132)</f>
        <v>0</v>
      </c>
    </row>
    <row r="131" spans="1:13" s="202" customFormat="1" ht="22.5" outlineLevel="5" x14ac:dyDescent="0.2">
      <c r="A131" s="211" t="s">
        <v>110</v>
      </c>
      <c r="B131" s="212" t="s">
        <v>30</v>
      </c>
      <c r="C131" s="212" t="s">
        <v>108</v>
      </c>
      <c r="D131" s="212" t="s">
        <v>109</v>
      </c>
      <c r="E131" s="212" t="s">
        <v>111</v>
      </c>
      <c r="F131" s="214" t="s">
        <v>254</v>
      </c>
      <c r="G131" s="214" t="s">
        <v>39</v>
      </c>
      <c r="H131" s="302">
        <v>0</v>
      </c>
      <c r="I131" s="293">
        <v>0</v>
      </c>
      <c r="J131" s="267">
        <v>0</v>
      </c>
      <c r="K131" s="216">
        <f t="shared" si="1"/>
        <v>0</v>
      </c>
    </row>
    <row r="132" spans="1:13" s="12" customFormat="1" ht="22.5" outlineLevel="5" x14ac:dyDescent="0.2">
      <c r="A132" s="18" t="s">
        <v>110</v>
      </c>
      <c r="B132" s="128" t="s">
        <v>30</v>
      </c>
      <c r="C132" s="128" t="s">
        <v>108</v>
      </c>
      <c r="D132" s="128" t="s">
        <v>109</v>
      </c>
      <c r="E132" s="128" t="s">
        <v>111</v>
      </c>
      <c r="F132" s="74" t="s">
        <v>317</v>
      </c>
      <c r="G132" s="74" t="s">
        <v>39</v>
      </c>
      <c r="H132" s="227">
        <v>154942300</v>
      </c>
      <c r="I132" s="279">
        <v>0</v>
      </c>
      <c r="J132" s="251">
        <v>0</v>
      </c>
      <c r="K132" s="151">
        <f>I132-J132</f>
        <v>0</v>
      </c>
    </row>
    <row r="133" spans="1:13" s="80" customFormat="1" ht="60" outlineLevel="3" x14ac:dyDescent="0.2">
      <c r="A133" s="163" t="s">
        <v>113</v>
      </c>
      <c r="B133" s="164" t="s">
        <v>30</v>
      </c>
      <c r="C133" s="164" t="s">
        <v>108</v>
      </c>
      <c r="D133" s="164" t="s">
        <v>114</v>
      </c>
      <c r="E133" s="164" t="s">
        <v>31</v>
      </c>
      <c r="F133" s="165"/>
      <c r="G133" s="165"/>
      <c r="H133" s="237">
        <f>SUM(H134:H134)</f>
        <v>0</v>
      </c>
      <c r="I133" s="288">
        <f>SUM(I134:I134)</f>
        <v>0</v>
      </c>
      <c r="J133" s="260">
        <f>SUM(J134:J134)</f>
        <v>0</v>
      </c>
      <c r="K133" s="79">
        <f>SUM(K134:K134)</f>
        <v>0</v>
      </c>
    </row>
    <row r="134" spans="1:13" s="83" customFormat="1" ht="33.75" outlineLevel="5" x14ac:dyDescent="0.2">
      <c r="A134" s="84" t="s">
        <v>110</v>
      </c>
      <c r="B134" s="134" t="s">
        <v>30</v>
      </c>
      <c r="C134" s="134" t="s">
        <v>108</v>
      </c>
      <c r="D134" s="134" t="s">
        <v>114</v>
      </c>
      <c r="E134" s="134" t="s">
        <v>111</v>
      </c>
      <c r="F134" s="82" t="s">
        <v>115</v>
      </c>
      <c r="G134" s="82" t="s">
        <v>39</v>
      </c>
      <c r="H134" s="238">
        <v>0</v>
      </c>
      <c r="I134" s="289">
        <v>0</v>
      </c>
      <c r="J134" s="261">
        <v>0</v>
      </c>
      <c r="K134" s="119">
        <f t="shared" si="1"/>
        <v>0</v>
      </c>
    </row>
    <row r="135" spans="1:13" s="11" customFormat="1" ht="48" outlineLevel="3" x14ac:dyDescent="0.2">
      <c r="A135" s="158" t="s">
        <v>113</v>
      </c>
      <c r="B135" s="130" t="s">
        <v>30</v>
      </c>
      <c r="C135" s="130" t="s">
        <v>108</v>
      </c>
      <c r="D135" s="130" t="s">
        <v>114</v>
      </c>
      <c r="E135" s="130" t="s">
        <v>31</v>
      </c>
      <c r="F135" s="159"/>
      <c r="G135" s="159"/>
      <c r="H135" s="230">
        <f>SUM(H136:H137)</f>
        <v>206780300</v>
      </c>
      <c r="I135" s="282">
        <f>SUM(I136:I137)</f>
        <v>0</v>
      </c>
      <c r="J135" s="256">
        <f>SUM(J136:J137)</f>
        <v>0</v>
      </c>
      <c r="K135" s="16">
        <f>SUM(K136:K137)</f>
        <v>0</v>
      </c>
    </row>
    <row r="136" spans="1:13" s="202" customFormat="1" ht="22.5" outlineLevel="5" x14ac:dyDescent="0.2">
      <c r="A136" s="307" t="s">
        <v>110</v>
      </c>
      <c r="B136" s="212" t="s">
        <v>30</v>
      </c>
      <c r="C136" s="212" t="s">
        <v>108</v>
      </c>
      <c r="D136" s="212" t="s">
        <v>114</v>
      </c>
      <c r="E136" s="212" t="s">
        <v>111</v>
      </c>
      <c r="F136" s="214" t="s">
        <v>255</v>
      </c>
      <c r="G136" s="214" t="s">
        <v>39</v>
      </c>
      <c r="H136" s="302">
        <v>0</v>
      </c>
      <c r="I136" s="293">
        <v>0</v>
      </c>
      <c r="J136" s="267">
        <v>0</v>
      </c>
      <c r="K136" s="216">
        <f t="shared" si="1"/>
        <v>0</v>
      </c>
    </row>
    <row r="137" spans="1:13" s="12" customFormat="1" ht="22.5" outlineLevel="5" x14ac:dyDescent="0.2">
      <c r="A137" s="73" t="s">
        <v>110</v>
      </c>
      <c r="B137" s="128" t="s">
        <v>30</v>
      </c>
      <c r="C137" s="128" t="s">
        <v>108</v>
      </c>
      <c r="D137" s="128" t="s">
        <v>114</v>
      </c>
      <c r="E137" s="128" t="s">
        <v>111</v>
      </c>
      <c r="F137" s="74" t="s">
        <v>318</v>
      </c>
      <c r="G137" s="74" t="s">
        <v>39</v>
      </c>
      <c r="H137" s="227">
        <v>206780300</v>
      </c>
      <c r="I137" s="279">
        <v>0</v>
      </c>
      <c r="J137" s="251">
        <v>0</v>
      </c>
      <c r="K137" s="151">
        <f>I137-J137</f>
        <v>0</v>
      </c>
    </row>
    <row r="138" spans="1:13" s="11" customFormat="1" ht="24" outlineLevel="3" x14ac:dyDescent="0.2">
      <c r="A138" s="158" t="s">
        <v>272</v>
      </c>
      <c r="B138" s="130" t="s">
        <v>30</v>
      </c>
      <c r="C138" s="130" t="s">
        <v>108</v>
      </c>
      <c r="D138" s="130" t="s">
        <v>273</v>
      </c>
      <c r="E138" s="130" t="s">
        <v>31</v>
      </c>
      <c r="F138" s="159"/>
      <c r="G138" s="159"/>
      <c r="H138" s="230">
        <f>SUM(H139)</f>
        <v>0</v>
      </c>
      <c r="I138" s="282">
        <f>SUM(I139)</f>
        <v>0</v>
      </c>
      <c r="J138" s="254">
        <f>SUM(J139)</f>
        <v>0</v>
      </c>
      <c r="K138" s="42">
        <f>SUM(K139)</f>
        <v>0</v>
      </c>
      <c r="M138" s="38"/>
    </row>
    <row r="139" spans="1:13" s="12" customFormat="1" ht="24" outlineLevel="5" x14ac:dyDescent="0.2">
      <c r="A139" s="18" t="s">
        <v>61</v>
      </c>
      <c r="B139" s="128" t="s">
        <v>30</v>
      </c>
      <c r="C139" s="128">
        <v>1003</v>
      </c>
      <c r="D139" s="128" t="s">
        <v>273</v>
      </c>
      <c r="E139" s="128" t="s">
        <v>62</v>
      </c>
      <c r="F139" s="71"/>
      <c r="G139" s="71"/>
      <c r="H139" s="227">
        <v>0</v>
      </c>
      <c r="I139" s="279">
        <v>0</v>
      </c>
      <c r="J139" s="251">
        <v>0</v>
      </c>
      <c r="K139" s="119">
        <f t="shared" si="1"/>
        <v>0</v>
      </c>
      <c r="M139" s="116"/>
    </row>
    <row r="140" spans="1:13" s="11" customFormat="1" ht="24" outlineLevel="3" x14ac:dyDescent="0.2">
      <c r="A140" s="166" t="s">
        <v>116</v>
      </c>
      <c r="B140" s="130" t="s">
        <v>30</v>
      </c>
      <c r="C140" s="130" t="s">
        <v>108</v>
      </c>
      <c r="D140" s="130" t="s">
        <v>117</v>
      </c>
      <c r="E140" s="130" t="s">
        <v>31</v>
      </c>
      <c r="F140" s="159"/>
      <c r="G140" s="159"/>
      <c r="H140" s="230">
        <f>SUM(H141)</f>
        <v>264942300</v>
      </c>
      <c r="I140" s="282">
        <f>SUM(I141)</f>
        <v>22078500</v>
      </c>
      <c r="J140" s="254">
        <f>SUM(J141)</f>
        <v>22078500</v>
      </c>
      <c r="K140" s="42">
        <f>SUM(K141)</f>
        <v>0</v>
      </c>
      <c r="M140" s="38"/>
    </row>
    <row r="141" spans="1:13" s="12" customFormat="1" outlineLevel="5" x14ac:dyDescent="0.2">
      <c r="A141" s="18" t="s">
        <v>110</v>
      </c>
      <c r="B141" s="128" t="s">
        <v>30</v>
      </c>
      <c r="C141" s="128" t="s">
        <v>108</v>
      </c>
      <c r="D141" s="128" t="s">
        <v>117</v>
      </c>
      <c r="E141" s="128" t="s">
        <v>111</v>
      </c>
      <c r="F141" s="71"/>
      <c r="G141" s="71"/>
      <c r="H141" s="227">
        <v>264942300</v>
      </c>
      <c r="I141" s="279">
        <v>22078500</v>
      </c>
      <c r="J141" s="353">
        <v>22078500</v>
      </c>
      <c r="K141" s="151">
        <f t="shared" si="1"/>
        <v>0</v>
      </c>
    </row>
    <row r="142" spans="1:13" s="80" customFormat="1" ht="60" outlineLevel="3" x14ac:dyDescent="0.2">
      <c r="A142" s="163" t="s">
        <v>118</v>
      </c>
      <c r="B142" s="164" t="s">
        <v>30</v>
      </c>
      <c r="C142" s="164" t="s">
        <v>108</v>
      </c>
      <c r="D142" s="164" t="s">
        <v>119</v>
      </c>
      <c r="E142" s="164" t="s">
        <v>31</v>
      </c>
      <c r="F142" s="165"/>
      <c r="G142" s="165"/>
      <c r="H142" s="237">
        <f>SUM(H143:H144)</f>
        <v>0</v>
      </c>
      <c r="I142" s="288">
        <f>SUM(I143:I144)</f>
        <v>0</v>
      </c>
      <c r="J142" s="260">
        <f>SUM(J143:J144)</f>
        <v>0</v>
      </c>
      <c r="K142" s="119">
        <f t="shared" si="1"/>
        <v>0</v>
      </c>
    </row>
    <row r="143" spans="1:13" s="83" customFormat="1" ht="33.75" outlineLevel="5" x14ac:dyDescent="0.2">
      <c r="A143" s="81" t="s">
        <v>32</v>
      </c>
      <c r="B143" s="134" t="s">
        <v>30</v>
      </c>
      <c r="C143" s="134" t="s">
        <v>108</v>
      </c>
      <c r="D143" s="134" t="s">
        <v>119</v>
      </c>
      <c r="E143" s="134" t="s">
        <v>33</v>
      </c>
      <c r="F143" s="82" t="s">
        <v>121</v>
      </c>
      <c r="G143" s="82" t="s">
        <v>39</v>
      </c>
      <c r="H143" s="238">
        <v>0</v>
      </c>
      <c r="I143" s="289">
        <v>0</v>
      </c>
      <c r="J143" s="261">
        <v>0</v>
      </c>
      <c r="K143" s="119">
        <f t="shared" si="1"/>
        <v>0</v>
      </c>
    </row>
    <row r="144" spans="1:13" s="83" customFormat="1" ht="36" outlineLevel="5" x14ac:dyDescent="0.2">
      <c r="A144" s="86" t="s">
        <v>40</v>
      </c>
      <c r="B144" s="134" t="s">
        <v>30</v>
      </c>
      <c r="C144" s="134" t="s">
        <v>108</v>
      </c>
      <c r="D144" s="134" t="s">
        <v>119</v>
      </c>
      <c r="E144" s="134" t="s">
        <v>97</v>
      </c>
      <c r="F144" s="82" t="s">
        <v>121</v>
      </c>
      <c r="G144" s="82" t="s">
        <v>39</v>
      </c>
      <c r="H144" s="346">
        <v>0</v>
      </c>
      <c r="I144" s="347">
        <v>0</v>
      </c>
      <c r="J144" s="261">
        <v>0</v>
      </c>
      <c r="K144" s="119">
        <f t="shared" si="1"/>
        <v>0</v>
      </c>
      <c r="L144" s="87"/>
    </row>
    <row r="145" spans="1:13" s="201" customFormat="1" ht="60" outlineLevel="3" x14ac:dyDescent="0.2">
      <c r="A145" s="217" t="s">
        <v>118</v>
      </c>
      <c r="B145" s="218" t="s">
        <v>30</v>
      </c>
      <c r="C145" s="218" t="s">
        <v>108</v>
      </c>
      <c r="D145" s="218" t="s">
        <v>119</v>
      </c>
      <c r="E145" s="218" t="s">
        <v>31</v>
      </c>
      <c r="F145" s="219"/>
      <c r="G145" s="219"/>
      <c r="H145" s="242">
        <f>SUM(H146:H150)</f>
        <v>0</v>
      </c>
      <c r="I145" s="292">
        <f>SUM(I146:I150)</f>
        <v>0</v>
      </c>
      <c r="J145" s="301">
        <f>SUM(J146:J151)</f>
        <v>0</v>
      </c>
      <c r="K145" s="221">
        <f>SUM(K146:K151)</f>
        <v>0</v>
      </c>
    </row>
    <row r="146" spans="1:13" s="202" customFormat="1" ht="19.5" customHeight="1" outlineLevel="5" x14ac:dyDescent="0.2">
      <c r="A146" s="211" t="s">
        <v>32</v>
      </c>
      <c r="B146" s="212" t="s">
        <v>30</v>
      </c>
      <c r="C146" s="212" t="s">
        <v>108</v>
      </c>
      <c r="D146" s="212" t="s">
        <v>119</v>
      </c>
      <c r="E146" s="212" t="s">
        <v>33</v>
      </c>
      <c r="F146" s="303"/>
      <c r="G146" s="304"/>
      <c r="H146" s="302">
        <v>0</v>
      </c>
      <c r="I146" s="293">
        <v>0</v>
      </c>
      <c r="J146" s="267">
        <v>0</v>
      </c>
      <c r="K146" s="200">
        <f t="shared" si="1"/>
        <v>0</v>
      </c>
      <c r="M146" s="305"/>
    </row>
    <row r="147" spans="1:13" s="202" customFormat="1" ht="36" outlineLevel="5" x14ac:dyDescent="0.2">
      <c r="A147" s="215" t="s">
        <v>40</v>
      </c>
      <c r="B147" s="212" t="s">
        <v>30</v>
      </c>
      <c r="C147" s="212" t="s">
        <v>108</v>
      </c>
      <c r="D147" s="212" t="s">
        <v>119</v>
      </c>
      <c r="E147" s="212" t="s">
        <v>97</v>
      </c>
      <c r="F147" s="303"/>
      <c r="G147" s="304"/>
      <c r="H147" s="348">
        <v>0</v>
      </c>
      <c r="I147" s="349">
        <v>0</v>
      </c>
      <c r="J147" s="267">
        <v>0</v>
      </c>
      <c r="K147" s="200">
        <f t="shared" si="1"/>
        <v>0</v>
      </c>
      <c r="M147" s="305"/>
    </row>
    <row r="148" spans="1:13" s="202" customFormat="1" ht="22.5" outlineLevel="5" x14ac:dyDescent="0.2">
      <c r="A148" s="211" t="s">
        <v>32</v>
      </c>
      <c r="B148" s="212" t="s">
        <v>30</v>
      </c>
      <c r="C148" s="212" t="s">
        <v>108</v>
      </c>
      <c r="D148" s="212" t="s">
        <v>119</v>
      </c>
      <c r="E148" s="212" t="s">
        <v>33</v>
      </c>
      <c r="F148" s="214" t="s">
        <v>256</v>
      </c>
      <c r="G148" s="214" t="s">
        <v>39</v>
      </c>
      <c r="H148" s="302">
        <v>0</v>
      </c>
      <c r="I148" s="293">
        <v>0</v>
      </c>
      <c r="J148" s="267">
        <v>0</v>
      </c>
      <c r="K148" s="216">
        <f t="shared" si="1"/>
        <v>0</v>
      </c>
    </row>
    <row r="149" spans="1:13" s="202" customFormat="1" ht="36" outlineLevel="5" x14ac:dyDescent="0.2">
      <c r="A149" s="215" t="s">
        <v>40</v>
      </c>
      <c r="B149" s="212" t="s">
        <v>30</v>
      </c>
      <c r="C149" s="212" t="s">
        <v>108</v>
      </c>
      <c r="D149" s="212" t="s">
        <v>119</v>
      </c>
      <c r="E149" s="212" t="s">
        <v>97</v>
      </c>
      <c r="F149" s="214" t="s">
        <v>256</v>
      </c>
      <c r="G149" s="214" t="s">
        <v>39</v>
      </c>
      <c r="H149" s="348">
        <v>0</v>
      </c>
      <c r="I149" s="349">
        <v>0</v>
      </c>
      <c r="J149" s="267">
        <v>0</v>
      </c>
      <c r="K149" s="216">
        <f t="shared" si="1"/>
        <v>0</v>
      </c>
      <c r="L149" s="306"/>
    </row>
    <row r="150" spans="1:13" s="12" customFormat="1" outlineLevel="5" x14ac:dyDescent="0.2">
      <c r="A150" s="18" t="s">
        <v>32</v>
      </c>
      <c r="B150" s="128" t="s">
        <v>30</v>
      </c>
      <c r="C150" s="128" t="s">
        <v>108</v>
      </c>
      <c r="D150" s="128" t="s">
        <v>119</v>
      </c>
      <c r="E150" s="128" t="s">
        <v>33</v>
      </c>
      <c r="F150" s="75" t="s">
        <v>120</v>
      </c>
      <c r="G150" s="69"/>
      <c r="H150" s="227">
        <v>0</v>
      </c>
      <c r="I150" s="279">
        <v>0</v>
      </c>
      <c r="J150" s="251">
        <v>0</v>
      </c>
      <c r="K150" s="151">
        <f t="shared" si="1"/>
        <v>0</v>
      </c>
    </row>
    <row r="151" spans="1:13" s="12" customFormat="1" ht="12.75" customHeight="1" outlineLevel="5" x14ac:dyDescent="0.2">
      <c r="A151" s="13" t="s">
        <v>40</v>
      </c>
      <c r="B151" s="128" t="s">
        <v>30</v>
      </c>
      <c r="C151" s="128" t="s">
        <v>108</v>
      </c>
      <c r="D151" s="128" t="s">
        <v>119</v>
      </c>
      <c r="E151" s="128" t="s">
        <v>97</v>
      </c>
      <c r="F151" s="75" t="s">
        <v>120</v>
      </c>
      <c r="G151" s="69"/>
      <c r="H151" s="344">
        <v>0</v>
      </c>
      <c r="I151" s="345">
        <v>0</v>
      </c>
      <c r="J151" s="251">
        <v>0</v>
      </c>
      <c r="K151" s="151">
        <v>0</v>
      </c>
    </row>
    <row r="152" spans="1:13" s="11" customFormat="1" ht="36" outlineLevel="3" x14ac:dyDescent="0.2">
      <c r="A152" s="158" t="s">
        <v>122</v>
      </c>
      <c r="B152" s="130" t="s">
        <v>30</v>
      </c>
      <c r="C152" s="130" t="s">
        <v>108</v>
      </c>
      <c r="D152" s="130">
        <v>2210252520</v>
      </c>
      <c r="E152" s="130" t="s">
        <v>31</v>
      </c>
      <c r="F152" s="159"/>
      <c r="G152" s="159"/>
      <c r="H152" s="230">
        <f>SUM(H153:H154)</f>
        <v>22027</v>
      </c>
      <c r="I152" s="282">
        <f>SUM(I153:I154)</f>
        <v>22027</v>
      </c>
      <c r="J152" s="254">
        <f>SUM(J153:J154)</f>
        <v>10932</v>
      </c>
      <c r="K152" s="42">
        <f>SUM(K153:K154)</f>
        <v>11095</v>
      </c>
    </row>
    <row r="153" spans="1:13" s="12" customFormat="1" outlineLevel="5" x14ac:dyDescent="0.2">
      <c r="A153" s="18" t="s">
        <v>32</v>
      </c>
      <c r="B153" s="128" t="s">
        <v>30</v>
      </c>
      <c r="C153" s="128" t="s">
        <v>108</v>
      </c>
      <c r="D153" s="128">
        <v>2210252520</v>
      </c>
      <c r="E153" s="128" t="s">
        <v>33</v>
      </c>
      <c r="F153" s="71"/>
      <c r="G153" s="71"/>
      <c r="H153" s="227">
        <v>157</v>
      </c>
      <c r="I153" s="279">
        <v>157</v>
      </c>
      <c r="J153" s="251">
        <v>0</v>
      </c>
      <c r="K153" s="151">
        <f t="shared" si="1"/>
        <v>157</v>
      </c>
    </row>
    <row r="154" spans="1:13" s="12" customFormat="1" ht="36" outlineLevel="5" x14ac:dyDescent="0.2">
      <c r="A154" s="13" t="s">
        <v>40</v>
      </c>
      <c r="B154" s="128" t="s">
        <v>30</v>
      </c>
      <c r="C154" s="128" t="s">
        <v>108</v>
      </c>
      <c r="D154" s="128">
        <v>2210252520</v>
      </c>
      <c r="E154" s="128">
        <v>321</v>
      </c>
      <c r="F154" s="71"/>
      <c r="G154" s="71"/>
      <c r="H154" s="227">
        <v>21870</v>
      </c>
      <c r="I154" s="279">
        <v>21870</v>
      </c>
      <c r="J154" s="353">
        <v>10932</v>
      </c>
      <c r="K154" s="151">
        <f t="shared" si="1"/>
        <v>10938</v>
      </c>
      <c r="L154" s="66"/>
    </row>
    <row r="155" spans="1:13" s="11" customFormat="1" ht="51" customHeight="1" outlineLevel="3" x14ac:dyDescent="0.2">
      <c r="A155" s="158" t="s">
        <v>123</v>
      </c>
      <c r="B155" s="130" t="s">
        <v>30</v>
      </c>
      <c r="C155" s="130" t="s">
        <v>108</v>
      </c>
      <c r="D155" s="130" t="s">
        <v>124</v>
      </c>
      <c r="E155" s="130" t="s">
        <v>31</v>
      </c>
      <c r="F155" s="159"/>
      <c r="G155" s="159"/>
      <c r="H155" s="230">
        <f>SUM(H156:H157)</f>
        <v>14777700</v>
      </c>
      <c r="I155" s="282">
        <f>SUM(I156:I157)</f>
        <v>2462800</v>
      </c>
      <c r="J155" s="254">
        <f>SUM(J156:J157)</f>
        <v>1429008.96</v>
      </c>
      <c r="K155" s="42">
        <f>SUM(K156:K157)</f>
        <v>1033791.04</v>
      </c>
    </row>
    <row r="156" spans="1:13" s="12" customFormat="1" outlineLevel="5" x14ac:dyDescent="0.2">
      <c r="A156" s="18" t="s">
        <v>32</v>
      </c>
      <c r="B156" s="128" t="s">
        <v>30</v>
      </c>
      <c r="C156" s="128" t="s">
        <v>108</v>
      </c>
      <c r="D156" s="128" t="s">
        <v>124</v>
      </c>
      <c r="E156" s="128" t="s">
        <v>33</v>
      </c>
      <c r="F156" s="71"/>
      <c r="G156" s="71"/>
      <c r="H156" s="227">
        <v>163700</v>
      </c>
      <c r="I156" s="279">
        <v>27200</v>
      </c>
      <c r="J156" s="353">
        <v>7008.96</v>
      </c>
      <c r="K156" s="151">
        <f t="shared" ref="K156:K219" si="2">I156-J156</f>
        <v>20191.04</v>
      </c>
    </row>
    <row r="157" spans="1:13" s="12" customFormat="1" ht="36" outlineLevel="5" x14ac:dyDescent="0.2">
      <c r="A157" s="13" t="s">
        <v>40</v>
      </c>
      <c r="B157" s="128" t="s">
        <v>30</v>
      </c>
      <c r="C157" s="128" t="s">
        <v>108</v>
      </c>
      <c r="D157" s="128" t="s">
        <v>124</v>
      </c>
      <c r="E157" s="128" t="s">
        <v>97</v>
      </c>
      <c r="F157" s="71"/>
      <c r="G157" s="71"/>
      <c r="H157" s="344">
        <v>14614000</v>
      </c>
      <c r="I157" s="345">
        <v>2435600</v>
      </c>
      <c r="J157" s="353">
        <v>1422000</v>
      </c>
      <c r="K157" s="151">
        <f t="shared" si="2"/>
        <v>1013600</v>
      </c>
    </row>
    <row r="158" spans="1:13" s="11" customFormat="1" ht="60" outlineLevel="3" x14ac:dyDescent="0.2">
      <c r="A158" s="158" t="s">
        <v>125</v>
      </c>
      <c r="B158" s="130" t="s">
        <v>30</v>
      </c>
      <c r="C158" s="130" t="s">
        <v>108</v>
      </c>
      <c r="D158" s="130" t="s">
        <v>126</v>
      </c>
      <c r="E158" s="130" t="s">
        <v>31</v>
      </c>
      <c r="F158" s="159"/>
      <c r="G158" s="159"/>
      <c r="H158" s="230">
        <f>SUM(H159:H160)</f>
        <v>4015600</v>
      </c>
      <c r="I158" s="282">
        <f>SUM(I159:I160)</f>
        <v>669200</v>
      </c>
      <c r="J158" s="254">
        <f>SUM(J159:J160)</f>
        <v>645254.40000000002</v>
      </c>
      <c r="K158" s="42">
        <f>SUM(K159:K160)</f>
        <v>23945.599999999999</v>
      </c>
    </row>
    <row r="159" spans="1:13" s="12" customFormat="1" outlineLevel="5" x14ac:dyDescent="0.2">
      <c r="A159" s="18" t="s">
        <v>32</v>
      </c>
      <c r="B159" s="128" t="s">
        <v>30</v>
      </c>
      <c r="C159" s="128" t="s">
        <v>108</v>
      </c>
      <c r="D159" s="128" t="s">
        <v>126</v>
      </c>
      <c r="E159" s="128" t="s">
        <v>33</v>
      </c>
      <c r="F159" s="71"/>
      <c r="G159" s="71"/>
      <c r="H159" s="227">
        <v>55600</v>
      </c>
      <c r="I159" s="279">
        <v>9200</v>
      </c>
      <c r="J159" s="353">
        <v>5254.4</v>
      </c>
      <c r="K159" s="151">
        <f t="shared" si="2"/>
        <v>3945.6000000000004</v>
      </c>
    </row>
    <row r="160" spans="1:13" s="12" customFormat="1" ht="36" outlineLevel="5" x14ac:dyDescent="0.2">
      <c r="A160" s="13" t="s">
        <v>40</v>
      </c>
      <c r="B160" s="128" t="s">
        <v>30</v>
      </c>
      <c r="C160" s="128" t="s">
        <v>108</v>
      </c>
      <c r="D160" s="128" t="s">
        <v>126</v>
      </c>
      <c r="E160" s="128" t="s">
        <v>97</v>
      </c>
      <c r="F160" s="71"/>
      <c r="G160" s="71"/>
      <c r="H160" s="344">
        <v>3960000</v>
      </c>
      <c r="I160" s="345">
        <v>660000</v>
      </c>
      <c r="J160" s="353">
        <v>640000</v>
      </c>
      <c r="K160" s="151">
        <f t="shared" si="2"/>
        <v>20000</v>
      </c>
    </row>
    <row r="161" spans="1:11" s="80" customFormat="1" ht="96" outlineLevel="3" x14ac:dyDescent="0.2">
      <c r="A161" s="163" t="s">
        <v>127</v>
      </c>
      <c r="B161" s="164" t="s">
        <v>30</v>
      </c>
      <c r="C161" s="164" t="s">
        <v>108</v>
      </c>
      <c r="D161" s="164" t="s">
        <v>128</v>
      </c>
      <c r="E161" s="164" t="s">
        <v>31</v>
      </c>
      <c r="F161" s="165"/>
      <c r="G161" s="165"/>
      <c r="H161" s="237">
        <f>SUM(H162:H163)</f>
        <v>0</v>
      </c>
      <c r="I161" s="288">
        <f>SUM(I162:I163)</f>
        <v>0</v>
      </c>
      <c r="J161" s="260">
        <f>SUM(J162:J163)</f>
        <v>0</v>
      </c>
      <c r="K161" s="119">
        <f t="shared" si="2"/>
        <v>0</v>
      </c>
    </row>
    <row r="162" spans="1:11" s="83" customFormat="1" ht="33.75" outlineLevel="5" x14ac:dyDescent="0.2">
      <c r="A162" s="81" t="s">
        <v>32</v>
      </c>
      <c r="B162" s="134" t="s">
        <v>30</v>
      </c>
      <c r="C162" s="134" t="s">
        <v>108</v>
      </c>
      <c r="D162" s="134" t="s">
        <v>128</v>
      </c>
      <c r="E162" s="134" t="s">
        <v>33</v>
      </c>
      <c r="F162" s="82" t="s">
        <v>129</v>
      </c>
      <c r="G162" s="82" t="s">
        <v>39</v>
      </c>
      <c r="H162" s="238">
        <v>0</v>
      </c>
      <c r="I162" s="289">
        <v>0</v>
      </c>
      <c r="J162" s="261">
        <v>0</v>
      </c>
      <c r="K162" s="119">
        <f t="shared" si="2"/>
        <v>0</v>
      </c>
    </row>
    <row r="163" spans="1:11" s="83" customFormat="1" ht="36" outlineLevel="5" x14ac:dyDescent="0.2">
      <c r="A163" s="86" t="s">
        <v>40</v>
      </c>
      <c r="B163" s="134" t="s">
        <v>30</v>
      </c>
      <c r="C163" s="134" t="s">
        <v>108</v>
      </c>
      <c r="D163" s="134" t="s">
        <v>128</v>
      </c>
      <c r="E163" s="134" t="s">
        <v>41</v>
      </c>
      <c r="F163" s="82" t="s">
        <v>129</v>
      </c>
      <c r="G163" s="82" t="s">
        <v>39</v>
      </c>
      <c r="H163" s="238">
        <v>0</v>
      </c>
      <c r="I163" s="289">
        <v>0</v>
      </c>
      <c r="J163" s="261">
        <v>0</v>
      </c>
      <c r="K163" s="119">
        <f t="shared" si="2"/>
        <v>0</v>
      </c>
    </row>
    <row r="164" spans="1:11" s="201" customFormat="1" ht="84" outlineLevel="3" x14ac:dyDescent="0.2">
      <c r="A164" s="217" t="s">
        <v>127</v>
      </c>
      <c r="B164" s="218" t="s">
        <v>30</v>
      </c>
      <c r="C164" s="218" t="s">
        <v>108</v>
      </c>
      <c r="D164" s="218" t="s">
        <v>128</v>
      </c>
      <c r="E164" s="218" t="s">
        <v>31</v>
      </c>
      <c r="F164" s="219"/>
      <c r="G164" s="219"/>
      <c r="H164" s="242">
        <f>SUM(H165:H168)</f>
        <v>0</v>
      </c>
      <c r="I164" s="292">
        <f>SUM(I165:I168)</f>
        <v>0</v>
      </c>
      <c r="J164" s="301">
        <f>SUM(J165:J168)</f>
        <v>0</v>
      </c>
      <c r="K164" s="221">
        <f>SUM(K165:K168)</f>
        <v>0</v>
      </c>
    </row>
    <row r="165" spans="1:11" s="202" customFormat="1" ht="22.5" outlineLevel="5" x14ac:dyDescent="0.2">
      <c r="A165" s="211" t="s">
        <v>32</v>
      </c>
      <c r="B165" s="212" t="s">
        <v>30</v>
      </c>
      <c r="C165" s="212" t="s">
        <v>108</v>
      </c>
      <c r="D165" s="212" t="s">
        <v>128</v>
      </c>
      <c r="E165" s="212" t="s">
        <v>33</v>
      </c>
      <c r="F165" s="214" t="s">
        <v>257</v>
      </c>
      <c r="G165" s="214" t="s">
        <v>39</v>
      </c>
      <c r="H165" s="302">
        <v>0</v>
      </c>
      <c r="I165" s="293">
        <v>0</v>
      </c>
      <c r="J165" s="267">
        <v>0</v>
      </c>
      <c r="K165" s="216">
        <f t="shared" si="2"/>
        <v>0</v>
      </c>
    </row>
    <row r="166" spans="1:11" s="202" customFormat="1" ht="36" outlineLevel="5" x14ac:dyDescent="0.2">
      <c r="A166" s="215" t="s">
        <v>40</v>
      </c>
      <c r="B166" s="212" t="s">
        <v>30</v>
      </c>
      <c r="C166" s="212" t="s">
        <v>108</v>
      </c>
      <c r="D166" s="212" t="s">
        <v>128</v>
      </c>
      <c r="E166" s="212" t="s">
        <v>41</v>
      </c>
      <c r="F166" s="214" t="s">
        <v>257</v>
      </c>
      <c r="G166" s="214" t="s">
        <v>39</v>
      </c>
      <c r="H166" s="302">
        <v>0</v>
      </c>
      <c r="I166" s="293">
        <v>0</v>
      </c>
      <c r="J166" s="267">
        <v>0</v>
      </c>
      <c r="K166" s="216">
        <f t="shared" si="2"/>
        <v>0</v>
      </c>
    </row>
    <row r="167" spans="1:11" s="12" customFormat="1" ht="36" outlineLevel="5" x14ac:dyDescent="0.2">
      <c r="A167" s="13" t="s">
        <v>40</v>
      </c>
      <c r="B167" s="128" t="s">
        <v>30</v>
      </c>
      <c r="C167" s="128" t="s">
        <v>108</v>
      </c>
      <c r="D167" s="128" t="s">
        <v>128</v>
      </c>
      <c r="E167" s="128">
        <v>313</v>
      </c>
      <c r="F167" s="75" t="s">
        <v>130</v>
      </c>
      <c r="G167" s="74"/>
      <c r="H167" s="344">
        <v>0</v>
      </c>
      <c r="I167" s="345">
        <v>0</v>
      </c>
      <c r="J167" s="251">
        <v>0</v>
      </c>
      <c r="K167" s="119">
        <f t="shared" si="2"/>
        <v>0</v>
      </c>
    </row>
    <row r="168" spans="1:11" s="12" customFormat="1" outlineLevel="5" x14ac:dyDescent="0.2">
      <c r="A168" s="18" t="s">
        <v>32</v>
      </c>
      <c r="B168" s="128" t="s">
        <v>30</v>
      </c>
      <c r="C168" s="128" t="s">
        <v>108</v>
      </c>
      <c r="D168" s="128" t="s">
        <v>128</v>
      </c>
      <c r="E168" s="128" t="s">
        <v>33</v>
      </c>
      <c r="F168" s="75" t="s">
        <v>130</v>
      </c>
      <c r="G168" s="74"/>
      <c r="H168" s="227">
        <v>0</v>
      </c>
      <c r="I168" s="279">
        <v>0</v>
      </c>
      <c r="J168" s="251">
        <v>0</v>
      </c>
      <c r="K168" s="119">
        <f t="shared" si="2"/>
        <v>0</v>
      </c>
    </row>
    <row r="169" spans="1:11" s="11" customFormat="1" ht="48" outlineLevel="3" x14ac:dyDescent="0.2">
      <c r="A169" s="158" t="s">
        <v>131</v>
      </c>
      <c r="B169" s="130" t="s">
        <v>30</v>
      </c>
      <c r="C169" s="130" t="s">
        <v>108</v>
      </c>
      <c r="D169" s="130" t="s">
        <v>132</v>
      </c>
      <c r="E169" s="130" t="s">
        <v>31</v>
      </c>
      <c r="F169" s="159"/>
      <c r="G169" s="159"/>
      <c r="H169" s="230">
        <f>SUM(H170:H171)</f>
        <v>0</v>
      </c>
      <c r="I169" s="282">
        <f>SUM(I170:I171)</f>
        <v>0</v>
      </c>
      <c r="J169" s="254">
        <f>SUM(J170:J171)</f>
        <v>0</v>
      </c>
      <c r="K169" s="42">
        <f>SUM(K170:K171)</f>
        <v>0</v>
      </c>
    </row>
    <row r="170" spans="1:11" s="12" customFormat="1" outlineLevel="5" x14ac:dyDescent="0.2">
      <c r="A170" s="18" t="s">
        <v>32</v>
      </c>
      <c r="B170" s="128" t="s">
        <v>30</v>
      </c>
      <c r="C170" s="128" t="s">
        <v>108</v>
      </c>
      <c r="D170" s="128" t="s">
        <v>132</v>
      </c>
      <c r="E170" s="128" t="s">
        <v>33</v>
      </c>
      <c r="F170" s="71"/>
      <c r="G170" s="71"/>
      <c r="H170" s="239">
        <v>0</v>
      </c>
      <c r="I170" s="279">
        <v>0</v>
      </c>
      <c r="J170" s="251">
        <v>0</v>
      </c>
      <c r="K170" s="119">
        <f t="shared" si="2"/>
        <v>0</v>
      </c>
    </row>
    <row r="171" spans="1:11" s="12" customFormat="1" ht="36" outlineLevel="5" x14ac:dyDescent="0.2">
      <c r="A171" s="13" t="s">
        <v>40</v>
      </c>
      <c r="B171" s="128" t="s">
        <v>30</v>
      </c>
      <c r="C171" s="128" t="s">
        <v>108</v>
      </c>
      <c r="D171" s="128" t="s">
        <v>132</v>
      </c>
      <c r="E171" s="128" t="s">
        <v>97</v>
      </c>
      <c r="F171" s="71"/>
      <c r="G171" s="71"/>
      <c r="H171" s="344">
        <v>0</v>
      </c>
      <c r="I171" s="345">
        <v>0</v>
      </c>
      <c r="J171" s="251">
        <v>0</v>
      </c>
      <c r="K171" s="151">
        <f t="shared" si="2"/>
        <v>0</v>
      </c>
    </row>
    <row r="172" spans="1:11" s="201" customFormat="1" ht="24" outlineLevel="3" x14ac:dyDescent="0.2">
      <c r="A172" s="203" t="s">
        <v>133</v>
      </c>
      <c r="B172" s="204" t="s">
        <v>30</v>
      </c>
      <c r="C172" s="204" t="s">
        <v>108</v>
      </c>
      <c r="D172" s="204" t="s">
        <v>134</v>
      </c>
      <c r="E172" s="204" t="s">
        <v>31</v>
      </c>
      <c r="F172" s="205"/>
      <c r="G172" s="205"/>
      <c r="H172" s="231">
        <f>SUM(H173:H176)</f>
        <v>0</v>
      </c>
      <c r="I172" s="283">
        <f>SUM(I173:I176)</f>
        <v>0</v>
      </c>
      <c r="J172" s="262">
        <f>SUM(J173:J176)</f>
        <v>0</v>
      </c>
      <c r="K172" s="206">
        <f>SUM(K173:K176)</f>
        <v>0</v>
      </c>
    </row>
    <row r="173" spans="1:11" s="202" customFormat="1" ht="22.5" outlineLevel="5" x14ac:dyDescent="0.2">
      <c r="A173" s="207" t="s">
        <v>32</v>
      </c>
      <c r="B173" s="208" t="s">
        <v>30</v>
      </c>
      <c r="C173" s="208" t="s">
        <v>108</v>
      </c>
      <c r="D173" s="208" t="s">
        <v>134</v>
      </c>
      <c r="E173" s="208" t="s">
        <v>33</v>
      </c>
      <c r="F173" s="209" t="s">
        <v>136</v>
      </c>
      <c r="G173" s="209" t="s">
        <v>39</v>
      </c>
      <c r="H173" s="240">
        <v>0</v>
      </c>
      <c r="I173" s="284">
        <v>0</v>
      </c>
      <c r="J173" s="255">
        <v>0</v>
      </c>
      <c r="K173" s="216">
        <v>0</v>
      </c>
    </row>
    <row r="174" spans="1:11" s="202" customFormat="1" ht="36" outlineLevel="5" x14ac:dyDescent="0.2">
      <c r="A174" s="222" t="s">
        <v>40</v>
      </c>
      <c r="B174" s="208" t="s">
        <v>30</v>
      </c>
      <c r="C174" s="208" t="s">
        <v>108</v>
      </c>
      <c r="D174" s="208" t="s">
        <v>134</v>
      </c>
      <c r="E174" s="208" t="s">
        <v>41</v>
      </c>
      <c r="F174" s="209" t="s">
        <v>136</v>
      </c>
      <c r="G174" s="209" t="s">
        <v>39</v>
      </c>
      <c r="H174" s="240">
        <v>0</v>
      </c>
      <c r="I174" s="284">
        <v>0</v>
      </c>
      <c r="J174" s="255">
        <v>0</v>
      </c>
      <c r="K174" s="216">
        <f t="shared" si="2"/>
        <v>0</v>
      </c>
    </row>
    <row r="175" spans="1:11" s="202" customFormat="1" ht="36" outlineLevel="5" x14ac:dyDescent="0.2">
      <c r="A175" s="222" t="s">
        <v>40</v>
      </c>
      <c r="B175" s="208" t="s">
        <v>30</v>
      </c>
      <c r="C175" s="208" t="s">
        <v>108</v>
      </c>
      <c r="D175" s="208" t="s">
        <v>134</v>
      </c>
      <c r="E175" s="208">
        <v>244</v>
      </c>
      <c r="F175" s="209" t="s">
        <v>259</v>
      </c>
      <c r="G175" s="209"/>
      <c r="H175" s="232">
        <v>0</v>
      </c>
      <c r="I175" s="284">
        <v>0</v>
      </c>
      <c r="J175" s="263">
        <v>0</v>
      </c>
      <c r="K175" s="216">
        <f>I175-J175</f>
        <v>0</v>
      </c>
    </row>
    <row r="176" spans="1:11" s="202" customFormat="1" ht="36" outlineLevel="5" x14ac:dyDescent="0.2">
      <c r="A176" s="222" t="s">
        <v>40</v>
      </c>
      <c r="B176" s="208" t="s">
        <v>30</v>
      </c>
      <c r="C176" s="208" t="s">
        <v>108</v>
      </c>
      <c r="D176" s="208" t="s">
        <v>134</v>
      </c>
      <c r="E176" s="208" t="s">
        <v>41</v>
      </c>
      <c r="F176" s="209" t="s">
        <v>259</v>
      </c>
      <c r="G176" s="209"/>
      <c r="H176" s="240">
        <v>0</v>
      </c>
      <c r="I176" s="284">
        <v>0</v>
      </c>
      <c r="J176" s="341">
        <v>0</v>
      </c>
      <c r="K176" s="216">
        <f>I176-J176</f>
        <v>0</v>
      </c>
    </row>
    <row r="177" spans="1:13" s="11" customFormat="1" ht="24" outlineLevel="3" x14ac:dyDescent="0.2">
      <c r="A177" s="158" t="s">
        <v>133</v>
      </c>
      <c r="B177" s="130" t="s">
        <v>30</v>
      </c>
      <c r="C177" s="130" t="s">
        <v>108</v>
      </c>
      <c r="D177" s="130" t="s">
        <v>134</v>
      </c>
      <c r="E177" s="130" t="s">
        <v>31</v>
      </c>
      <c r="F177" s="159"/>
      <c r="G177" s="159"/>
      <c r="H177" s="230">
        <f>SUM(H178:H184)</f>
        <v>606497000</v>
      </c>
      <c r="I177" s="282">
        <f>SUM(I178:I184)</f>
        <v>48055600</v>
      </c>
      <c r="J177" s="254">
        <f>SUM(J178:J184)</f>
        <v>7399827.2199999997</v>
      </c>
      <c r="K177" s="42">
        <f>SUM(K178:K184)</f>
        <v>40655772.779999994</v>
      </c>
    </row>
    <row r="178" spans="1:13" s="12" customFormat="1" outlineLevel="5" x14ac:dyDescent="0.2">
      <c r="A178" s="18" t="s">
        <v>32</v>
      </c>
      <c r="B178" s="128" t="s">
        <v>30</v>
      </c>
      <c r="C178" s="128" t="s">
        <v>108</v>
      </c>
      <c r="D178" s="128" t="s">
        <v>134</v>
      </c>
      <c r="E178" s="128" t="s">
        <v>33</v>
      </c>
      <c r="F178" s="71"/>
      <c r="G178" s="69"/>
      <c r="H178" s="227">
        <v>0</v>
      </c>
      <c r="I178" s="279">
        <v>0</v>
      </c>
      <c r="J178" s="251">
        <v>0</v>
      </c>
      <c r="K178" s="119">
        <f t="shared" si="2"/>
        <v>0</v>
      </c>
      <c r="M178" s="17"/>
    </row>
    <row r="179" spans="1:13" s="12" customFormat="1" outlineLevel="5" x14ac:dyDescent="0.2">
      <c r="A179" s="18" t="s">
        <v>32</v>
      </c>
      <c r="B179" s="128" t="s">
        <v>30</v>
      </c>
      <c r="C179" s="128" t="s">
        <v>108</v>
      </c>
      <c r="D179" s="128" t="s">
        <v>134</v>
      </c>
      <c r="E179" s="128" t="s">
        <v>33</v>
      </c>
      <c r="F179" s="75" t="s">
        <v>135</v>
      </c>
      <c r="G179" s="74"/>
      <c r="H179" s="227">
        <v>0</v>
      </c>
      <c r="I179" s="279">
        <v>0</v>
      </c>
      <c r="J179" s="251">
        <v>0</v>
      </c>
      <c r="K179" s="119">
        <f t="shared" si="2"/>
        <v>0</v>
      </c>
      <c r="M179" s="17"/>
    </row>
    <row r="180" spans="1:13" s="12" customFormat="1" ht="36" outlineLevel="5" x14ac:dyDescent="0.2">
      <c r="A180" s="13" t="s">
        <v>40</v>
      </c>
      <c r="B180" s="128" t="s">
        <v>30</v>
      </c>
      <c r="C180" s="128" t="s">
        <v>108</v>
      </c>
      <c r="D180" s="128" t="s">
        <v>134</v>
      </c>
      <c r="E180" s="128">
        <v>321</v>
      </c>
      <c r="F180" s="74"/>
      <c r="G180" s="74"/>
      <c r="H180" s="227">
        <v>0</v>
      </c>
      <c r="I180" s="279">
        <v>0</v>
      </c>
      <c r="J180" s="353">
        <v>-1059.77</v>
      </c>
      <c r="K180" s="151">
        <f>I180-J180</f>
        <v>1059.77</v>
      </c>
      <c r="M180" s="17"/>
    </row>
    <row r="181" spans="1:13" s="12" customFormat="1" ht="36" customHeight="1" outlineLevel="5" x14ac:dyDescent="0.2">
      <c r="A181" s="13" t="s">
        <v>40</v>
      </c>
      <c r="B181" s="128" t="s">
        <v>30</v>
      </c>
      <c r="C181" s="128" t="s">
        <v>108</v>
      </c>
      <c r="D181" s="128" t="s">
        <v>134</v>
      </c>
      <c r="E181" s="128">
        <v>313</v>
      </c>
      <c r="F181" s="75" t="s">
        <v>135</v>
      </c>
      <c r="G181" s="74"/>
      <c r="H181" s="344">
        <v>0</v>
      </c>
      <c r="I181" s="345">
        <v>0</v>
      </c>
      <c r="J181" s="251">
        <v>0</v>
      </c>
      <c r="K181" s="151">
        <f t="shared" si="2"/>
        <v>0</v>
      </c>
      <c r="M181" s="17"/>
    </row>
    <row r="182" spans="1:13" s="12" customFormat="1" ht="36" customHeight="1" outlineLevel="5" x14ac:dyDescent="0.2">
      <c r="A182" s="364" t="s">
        <v>40</v>
      </c>
      <c r="B182" s="365" t="s">
        <v>30</v>
      </c>
      <c r="C182" s="365" t="s">
        <v>108</v>
      </c>
      <c r="D182" s="365" t="s">
        <v>134</v>
      </c>
      <c r="E182" s="365">
        <v>313</v>
      </c>
      <c r="F182" s="366" t="s">
        <v>259</v>
      </c>
      <c r="G182" s="366" t="s">
        <v>39</v>
      </c>
      <c r="H182" s="367">
        <v>0</v>
      </c>
      <c r="I182" s="368">
        <v>0</v>
      </c>
      <c r="J182" s="357">
        <v>-560.27</v>
      </c>
      <c r="K182" s="151">
        <f t="shared" si="2"/>
        <v>560.27</v>
      </c>
      <c r="M182" s="17"/>
    </row>
    <row r="183" spans="1:13" s="12" customFormat="1" ht="22.5" outlineLevel="5" x14ac:dyDescent="0.2">
      <c r="A183" s="369" t="s">
        <v>32</v>
      </c>
      <c r="B183" s="365" t="s">
        <v>30</v>
      </c>
      <c r="C183" s="365" t="s">
        <v>108</v>
      </c>
      <c r="D183" s="365" t="s">
        <v>134</v>
      </c>
      <c r="E183" s="365" t="s">
        <v>33</v>
      </c>
      <c r="F183" s="366" t="s">
        <v>319</v>
      </c>
      <c r="G183" s="366" t="s">
        <v>39</v>
      </c>
      <c r="H183" s="367">
        <v>8515000</v>
      </c>
      <c r="I183" s="368">
        <v>458800</v>
      </c>
      <c r="J183" s="357">
        <v>60038.879999999997</v>
      </c>
      <c r="K183" s="151">
        <f t="shared" si="2"/>
        <v>398761.12</v>
      </c>
    </row>
    <row r="184" spans="1:13" s="12" customFormat="1" ht="36" outlineLevel="5" x14ac:dyDescent="0.2">
      <c r="A184" s="364" t="s">
        <v>40</v>
      </c>
      <c r="B184" s="365" t="s">
        <v>30</v>
      </c>
      <c r="C184" s="365" t="s">
        <v>108</v>
      </c>
      <c r="D184" s="365" t="s">
        <v>134</v>
      </c>
      <c r="E184" s="365" t="s">
        <v>41</v>
      </c>
      <c r="F184" s="366" t="s">
        <v>319</v>
      </c>
      <c r="G184" s="366" t="s">
        <v>39</v>
      </c>
      <c r="H184" s="367">
        <v>597982000</v>
      </c>
      <c r="I184" s="368">
        <v>47596800</v>
      </c>
      <c r="J184" s="357">
        <v>7341408.3799999999</v>
      </c>
      <c r="K184" s="151">
        <f t="shared" si="2"/>
        <v>40255391.619999997</v>
      </c>
    </row>
    <row r="185" spans="1:13" s="11" customFormat="1" ht="24" outlineLevel="3" x14ac:dyDescent="0.2">
      <c r="A185" s="158" t="s">
        <v>137</v>
      </c>
      <c r="B185" s="130" t="s">
        <v>30</v>
      </c>
      <c r="C185" s="130" t="s">
        <v>108</v>
      </c>
      <c r="D185" s="130" t="s">
        <v>138</v>
      </c>
      <c r="E185" s="130" t="s">
        <v>31</v>
      </c>
      <c r="F185" s="159"/>
      <c r="G185" s="159"/>
      <c r="H185" s="230">
        <f>SUM(H186:H187)</f>
        <v>457577400</v>
      </c>
      <c r="I185" s="282">
        <f>SUM(I186:I187)</f>
        <v>76262800</v>
      </c>
      <c r="J185" s="254">
        <f>SUM(J186:J187)</f>
        <v>71743172.710000008</v>
      </c>
      <c r="K185" s="42">
        <f>SUM(K186:K187)</f>
        <v>4519627.2899999991</v>
      </c>
    </row>
    <row r="186" spans="1:13" s="12" customFormat="1" outlineLevel="5" x14ac:dyDescent="0.2">
      <c r="A186" s="18" t="s">
        <v>32</v>
      </c>
      <c r="B186" s="128" t="s">
        <v>30</v>
      </c>
      <c r="C186" s="128" t="s">
        <v>108</v>
      </c>
      <c r="D186" s="128" t="s">
        <v>138</v>
      </c>
      <c r="E186" s="128" t="s">
        <v>33</v>
      </c>
      <c r="F186" s="71"/>
      <c r="G186" s="71"/>
      <c r="H186" s="227">
        <v>6334190</v>
      </c>
      <c r="I186" s="279">
        <v>1055600</v>
      </c>
      <c r="J186" s="353">
        <v>556192.93000000005</v>
      </c>
      <c r="K186" s="151">
        <f t="shared" si="2"/>
        <v>499407.06999999995</v>
      </c>
    </row>
    <row r="187" spans="1:13" s="12" customFormat="1" ht="36" outlineLevel="5" x14ac:dyDescent="0.2">
      <c r="A187" s="13" t="s">
        <v>40</v>
      </c>
      <c r="B187" s="128" t="s">
        <v>30</v>
      </c>
      <c r="C187" s="128" t="s">
        <v>108</v>
      </c>
      <c r="D187" s="128" t="s">
        <v>138</v>
      </c>
      <c r="E187" s="128" t="s">
        <v>97</v>
      </c>
      <c r="F187" s="71"/>
      <c r="G187" s="71"/>
      <c r="H187" s="344">
        <v>451243210</v>
      </c>
      <c r="I187" s="345">
        <v>75207200</v>
      </c>
      <c r="J187" s="353">
        <v>71186979.780000001</v>
      </c>
      <c r="K187" s="151">
        <f t="shared" si="2"/>
        <v>4020220.2199999988</v>
      </c>
    </row>
    <row r="188" spans="1:13" s="11" customFormat="1" ht="48" outlineLevel="3" x14ac:dyDescent="0.2">
      <c r="A188" s="158" t="s">
        <v>139</v>
      </c>
      <c r="B188" s="130" t="s">
        <v>30</v>
      </c>
      <c r="C188" s="130" t="s">
        <v>108</v>
      </c>
      <c r="D188" s="130" t="s">
        <v>140</v>
      </c>
      <c r="E188" s="130" t="s">
        <v>31</v>
      </c>
      <c r="F188" s="159"/>
      <c r="G188" s="159"/>
      <c r="H188" s="230">
        <f>SUM(H189:H190)</f>
        <v>81744500</v>
      </c>
      <c r="I188" s="282">
        <f>SUM(I189:I190)</f>
        <v>13624000</v>
      </c>
      <c r="J188" s="254">
        <f>SUM(J189:J190)</f>
        <v>13209316.310000001</v>
      </c>
      <c r="K188" s="42">
        <f>SUM(K189:K190)</f>
        <v>414683.69</v>
      </c>
    </row>
    <row r="189" spans="1:13" s="12" customFormat="1" outlineLevel="5" x14ac:dyDescent="0.2">
      <c r="A189" s="18" t="s">
        <v>32</v>
      </c>
      <c r="B189" s="128" t="s">
        <v>30</v>
      </c>
      <c r="C189" s="128" t="s">
        <v>108</v>
      </c>
      <c r="D189" s="128" t="s">
        <v>140</v>
      </c>
      <c r="E189" s="128" t="s">
        <v>33</v>
      </c>
      <c r="F189" s="71"/>
      <c r="G189" s="71"/>
      <c r="H189" s="227">
        <v>1131580</v>
      </c>
      <c r="I189" s="279">
        <v>188600</v>
      </c>
      <c r="J189" s="353">
        <v>145006.31</v>
      </c>
      <c r="K189" s="151">
        <f t="shared" si="2"/>
        <v>43593.69</v>
      </c>
    </row>
    <row r="190" spans="1:13" s="12" customFormat="1" ht="36" outlineLevel="5" x14ac:dyDescent="0.2">
      <c r="A190" s="13" t="s">
        <v>40</v>
      </c>
      <c r="B190" s="128" t="s">
        <v>30</v>
      </c>
      <c r="C190" s="128" t="s">
        <v>108</v>
      </c>
      <c r="D190" s="128" t="s">
        <v>140</v>
      </c>
      <c r="E190" s="128" t="s">
        <v>97</v>
      </c>
      <c r="F190" s="71"/>
      <c r="G190" s="71"/>
      <c r="H190" s="344">
        <v>80612920</v>
      </c>
      <c r="I190" s="345">
        <v>13435400</v>
      </c>
      <c r="J190" s="353">
        <v>13064310</v>
      </c>
      <c r="K190" s="151">
        <f t="shared" si="2"/>
        <v>371090</v>
      </c>
    </row>
    <row r="191" spans="1:13" s="11" customFormat="1" ht="24" outlineLevel="3" x14ac:dyDescent="0.2">
      <c r="A191" s="158" t="s">
        <v>141</v>
      </c>
      <c r="B191" s="130" t="s">
        <v>30</v>
      </c>
      <c r="C191" s="130" t="s">
        <v>108</v>
      </c>
      <c r="D191" s="130" t="s">
        <v>142</v>
      </c>
      <c r="E191" s="130" t="s">
        <v>31</v>
      </c>
      <c r="F191" s="159"/>
      <c r="G191" s="159"/>
      <c r="H191" s="230">
        <f>SUM(H192:H193)</f>
        <v>34188600</v>
      </c>
      <c r="I191" s="282">
        <f>SUM(I192:I193)</f>
        <v>5698000</v>
      </c>
      <c r="J191" s="254">
        <f>SUM(J192:J193)</f>
        <v>4837230.5199999996</v>
      </c>
      <c r="K191" s="42">
        <f>SUM(K192:K193)</f>
        <v>860769.48000000033</v>
      </c>
    </row>
    <row r="192" spans="1:13" s="12" customFormat="1" outlineLevel="5" x14ac:dyDescent="0.2">
      <c r="A192" s="18" t="s">
        <v>32</v>
      </c>
      <c r="B192" s="128" t="s">
        <v>30</v>
      </c>
      <c r="C192" s="128" t="s">
        <v>108</v>
      </c>
      <c r="D192" s="128" t="s">
        <v>142</v>
      </c>
      <c r="E192" s="128" t="s">
        <v>33</v>
      </c>
      <c r="F192" s="71"/>
      <c r="G192" s="71"/>
      <c r="H192" s="227">
        <v>473270</v>
      </c>
      <c r="I192" s="279">
        <v>78800</v>
      </c>
      <c r="J192" s="353">
        <v>52380.84</v>
      </c>
      <c r="K192" s="151">
        <f t="shared" si="2"/>
        <v>26419.160000000003</v>
      </c>
    </row>
    <row r="193" spans="1:13" s="12" customFormat="1" ht="36" outlineLevel="5" x14ac:dyDescent="0.2">
      <c r="A193" s="13" t="s">
        <v>40</v>
      </c>
      <c r="B193" s="128" t="s">
        <v>30</v>
      </c>
      <c r="C193" s="128" t="s">
        <v>108</v>
      </c>
      <c r="D193" s="128" t="s">
        <v>142</v>
      </c>
      <c r="E193" s="128" t="s">
        <v>97</v>
      </c>
      <c r="F193" s="71"/>
      <c r="G193" s="71"/>
      <c r="H193" s="344">
        <v>33715330</v>
      </c>
      <c r="I193" s="345">
        <v>5619200</v>
      </c>
      <c r="J193" s="353">
        <v>4784849.68</v>
      </c>
      <c r="K193" s="151">
        <f t="shared" si="2"/>
        <v>834350.3200000003</v>
      </c>
      <c r="L193" s="66"/>
      <c r="M193" s="17"/>
    </row>
    <row r="194" spans="1:13" s="11" customFormat="1" ht="36" outlineLevel="3" x14ac:dyDescent="0.2">
      <c r="A194" s="158" t="s">
        <v>143</v>
      </c>
      <c r="B194" s="130" t="s">
        <v>30</v>
      </c>
      <c r="C194" s="130" t="s">
        <v>108</v>
      </c>
      <c r="D194" s="130" t="s">
        <v>144</v>
      </c>
      <c r="E194" s="130" t="s">
        <v>31</v>
      </c>
      <c r="F194" s="159"/>
      <c r="G194" s="159"/>
      <c r="H194" s="230">
        <f>SUM(H195:H198)</f>
        <v>292950100</v>
      </c>
      <c r="I194" s="282">
        <f>SUM(I195:I198)</f>
        <v>48825000</v>
      </c>
      <c r="J194" s="254">
        <f>SUM(J195:J198)</f>
        <v>16704889.189999999</v>
      </c>
      <c r="K194" s="42">
        <f>SUM(K195:K198)</f>
        <v>32120110.810000002</v>
      </c>
    </row>
    <row r="195" spans="1:13" s="12" customFormat="1" outlineLevel="5" x14ac:dyDescent="0.2">
      <c r="A195" s="18" t="s">
        <v>32</v>
      </c>
      <c r="B195" s="128" t="s">
        <v>30</v>
      </c>
      <c r="C195" s="128" t="s">
        <v>108</v>
      </c>
      <c r="D195" s="128" t="s">
        <v>144</v>
      </c>
      <c r="E195" s="128" t="s">
        <v>33</v>
      </c>
      <c r="F195" s="71"/>
      <c r="G195" s="71"/>
      <c r="H195" s="227">
        <v>4113000</v>
      </c>
      <c r="I195" s="279">
        <v>685400</v>
      </c>
      <c r="J195" s="353">
        <v>127022.18</v>
      </c>
      <c r="K195" s="151">
        <f t="shared" si="2"/>
        <v>558377.82000000007</v>
      </c>
    </row>
    <row r="196" spans="1:13" s="12" customFormat="1" ht="36" outlineLevel="5" x14ac:dyDescent="0.2">
      <c r="A196" s="13" t="s">
        <v>40</v>
      </c>
      <c r="B196" s="128" t="s">
        <v>30</v>
      </c>
      <c r="C196" s="128" t="s">
        <v>108</v>
      </c>
      <c r="D196" s="128" t="s">
        <v>144</v>
      </c>
      <c r="E196" s="128" t="s">
        <v>41</v>
      </c>
      <c r="F196" s="71"/>
      <c r="G196" s="71"/>
      <c r="H196" s="227">
        <v>288837100</v>
      </c>
      <c r="I196" s="279">
        <v>48139600</v>
      </c>
      <c r="J196" s="353">
        <v>16577867.01</v>
      </c>
      <c r="K196" s="151">
        <f t="shared" si="2"/>
        <v>31561732.990000002</v>
      </c>
    </row>
    <row r="197" spans="1:13" s="12" customFormat="1" ht="22.5" customHeight="1" outlineLevel="5" x14ac:dyDescent="0.2">
      <c r="A197" s="13" t="s">
        <v>40</v>
      </c>
      <c r="B197" s="128" t="s">
        <v>30</v>
      </c>
      <c r="C197" s="128" t="s">
        <v>108</v>
      </c>
      <c r="D197" s="128" t="s">
        <v>144</v>
      </c>
      <c r="E197" s="128">
        <v>313</v>
      </c>
      <c r="F197" s="71"/>
      <c r="G197" s="71"/>
      <c r="H197" s="227">
        <v>0</v>
      </c>
      <c r="I197" s="279">
        <v>0</v>
      </c>
      <c r="J197" s="251">
        <v>0</v>
      </c>
      <c r="K197" s="151">
        <f>I197-J197</f>
        <v>0</v>
      </c>
      <c r="M197" s="17"/>
    </row>
    <row r="198" spans="1:13" s="12" customFormat="1" ht="36" outlineLevel="5" x14ac:dyDescent="0.2">
      <c r="A198" s="13" t="s">
        <v>40</v>
      </c>
      <c r="B198" s="128" t="s">
        <v>30</v>
      </c>
      <c r="C198" s="128" t="s">
        <v>108</v>
      </c>
      <c r="D198" s="128" t="s">
        <v>144</v>
      </c>
      <c r="E198" s="128">
        <v>321</v>
      </c>
      <c r="F198" s="180" t="s">
        <v>259</v>
      </c>
      <c r="G198" s="180"/>
      <c r="H198" s="241">
        <v>0</v>
      </c>
      <c r="I198" s="290">
        <v>0</v>
      </c>
      <c r="J198" s="264">
        <v>0</v>
      </c>
      <c r="K198" s="151">
        <v>0</v>
      </c>
      <c r="M198" s="17"/>
    </row>
    <row r="199" spans="1:13" s="11" customFormat="1" ht="60" outlineLevel="3" x14ac:dyDescent="0.2">
      <c r="A199" s="158" t="s">
        <v>145</v>
      </c>
      <c r="B199" s="130" t="s">
        <v>30</v>
      </c>
      <c r="C199" s="130" t="s">
        <v>108</v>
      </c>
      <c r="D199" s="130" t="s">
        <v>146</v>
      </c>
      <c r="E199" s="130" t="s">
        <v>31</v>
      </c>
      <c r="F199" s="159"/>
      <c r="G199" s="159"/>
      <c r="H199" s="230">
        <f>SUM(H200:H203)</f>
        <v>26872300</v>
      </c>
      <c r="I199" s="282">
        <f>SUM(I200:I203)</f>
        <v>4478600</v>
      </c>
      <c r="J199" s="254">
        <f>SUM(J200:J203)</f>
        <v>1321535.6299999999</v>
      </c>
      <c r="K199" s="42">
        <f>SUM(K200:K203)</f>
        <v>3157064.37</v>
      </c>
    </row>
    <row r="200" spans="1:13" s="12" customFormat="1" ht="36" outlineLevel="5" x14ac:dyDescent="0.2">
      <c r="A200" s="13" t="s">
        <v>40</v>
      </c>
      <c r="B200" s="128" t="s">
        <v>30</v>
      </c>
      <c r="C200" s="128" t="s">
        <v>108</v>
      </c>
      <c r="D200" s="128" t="s">
        <v>146</v>
      </c>
      <c r="E200" s="128" t="s">
        <v>41</v>
      </c>
      <c r="F200" s="74" t="s">
        <v>259</v>
      </c>
      <c r="G200" s="74" t="s">
        <v>39</v>
      </c>
      <c r="H200" s="227">
        <v>0</v>
      </c>
      <c r="I200" s="279">
        <v>0</v>
      </c>
      <c r="J200" s="251">
        <v>0</v>
      </c>
      <c r="K200" s="151">
        <f t="shared" si="2"/>
        <v>0</v>
      </c>
      <c r="M200" s="17"/>
    </row>
    <row r="201" spans="1:13" s="12" customFormat="1" outlineLevel="5" x14ac:dyDescent="0.2">
      <c r="A201" s="18" t="s">
        <v>32</v>
      </c>
      <c r="B201" s="128" t="s">
        <v>30</v>
      </c>
      <c r="C201" s="128" t="s">
        <v>108</v>
      </c>
      <c r="D201" s="128" t="s">
        <v>146</v>
      </c>
      <c r="E201" s="128" t="s">
        <v>33</v>
      </c>
      <c r="F201" s="71"/>
      <c r="G201" s="71"/>
      <c r="H201" s="227">
        <v>377300</v>
      </c>
      <c r="I201" s="279">
        <v>62800</v>
      </c>
      <c r="J201" s="353">
        <v>14578.2</v>
      </c>
      <c r="K201" s="151">
        <f t="shared" si="2"/>
        <v>48221.8</v>
      </c>
    </row>
    <row r="202" spans="1:13" s="12" customFormat="1" ht="36" outlineLevel="5" x14ac:dyDescent="0.2">
      <c r="A202" s="13" t="s">
        <v>40</v>
      </c>
      <c r="B202" s="128" t="s">
        <v>30</v>
      </c>
      <c r="C202" s="128" t="s">
        <v>108</v>
      </c>
      <c r="D202" s="128" t="s">
        <v>146</v>
      </c>
      <c r="E202" s="128" t="s">
        <v>41</v>
      </c>
      <c r="F202" s="71"/>
      <c r="G202" s="71"/>
      <c r="H202" s="227">
        <v>26495000</v>
      </c>
      <c r="I202" s="279">
        <v>4415800</v>
      </c>
      <c r="J202" s="353">
        <v>1306957.43</v>
      </c>
      <c r="K202" s="151">
        <f t="shared" si="2"/>
        <v>3108842.5700000003</v>
      </c>
    </row>
    <row r="203" spans="1:13" s="12" customFormat="1" ht="36" outlineLevel="5" x14ac:dyDescent="0.2">
      <c r="A203" s="13" t="s">
        <v>40</v>
      </c>
      <c r="B203" s="128" t="s">
        <v>30</v>
      </c>
      <c r="C203" s="128" t="s">
        <v>108</v>
      </c>
      <c r="D203" s="128" t="s">
        <v>146</v>
      </c>
      <c r="E203" s="128">
        <v>313</v>
      </c>
      <c r="F203" s="71"/>
      <c r="G203" s="71"/>
      <c r="H203" s="227">
        <v>0</v>
      </c>
      <c r="I203" s="279">
        <v>0</v>
      </c>
      <c r="J203" s="251">
        <v>0</v>
      </c>
      <c r="K203" s="151">
        <f t="shared" si="2"/>
        <v>0</v>
      </c>
      <c r="M203" s="17"/>
    </row>
    <row r="204" spans="1:13" s="11" customFormat="1" ht="51.75" customHeight="1" outlineLevel="3" x14ac:dyDescent="0.2">
      <c r="A204" s="158" t="s">
        <v>147</v>
      </c>
      <c r="B204" s="130" t="s">
        <v>30</v>
      </c>
      <c r="C204" s="130" t="s">
        <v>108</v>
      </c>
      <c r="D204" s="130" t="s">
        <v>148</v>
      </c>
      <c r="E204" s="130" t="s">
        <v>31</v>
      </c>
      <c r="F204" s="159"/>
      <c r="G204" s="159"/>
      <c r="H204" s="230">
        <f>SUM(H205:H206)</f>
        <v>913933800</v>
      </c>
      <c r="I204" s="282">
        <f>SUM(I205:I206)</f>
        <v>152322200</v>
      </c>
      <c r="J204" s="254">
        <f>SUM(J205:J206)</f>
        <v>90211152.270000011</v>
      </c>
      <c r="K204" s="42">
        <f>SUM(K205:K206)</f>
        <v>62111047.729999997</v>
      </c>
    </row>
    <row r="205" spans="1:13" s="12" customFormat="1" outlineLevel="5" x14ac:dyDescent="0.2">
      <c r="A205" s="18" t="s">
        <v>32</v>
      </c>
      <c r="B205" s="128" t="s">
        <v>30</v>
      </c>
      <c r="C205" s="128" t="s">
        <v>108</v>
      </c>
      <c r="D205" s="128" t="s">
        <v>148</v>
      </c>
      <c r="E205" s="128" t="s">
        <v>33</v>
      </c>
      <c r="F205" s="71"/>
      <c r="G205" s="71"/>
      <c r="H205" s="227">
        <v>12650821</v>
      </c>
      <c r="I205" s="279">
        <v>2108400</v>
      </c>
      <c r="J205" s="353">
        <v>567177.4</v>
      </c>
      <c r="K205" s="151">
        <f t="shared" si="2"/>
        <v>1541222.6</v>
      </c>
    </row>
    <row r="206" spans="1:13" s="12" customFormat="1" ht="36" outlineLevel="5" x14ac:dyDescent="0.2">
      <c r="A206" s="13" t="s">
        <v>40</v>
      </c>
      <c r="B206" s="128" t="s">
        <v>30</v>
      </c>
      <c r="C206" s="128" t="s">
        <v>108</v>
      </c>
      <c r="D206" s="128" t="s">
        <v>148</v>
      </c>
      <c r="E206" s="128" t="s">
        <v>97</v>
      </c>
      <c r="F206" s="71"/>
      <c r="G206" s="71"/>
      <c r="H206" s="227">
        <v>901282979</v>
      </c>
      <c r="I206" s="279">
        <v>150213800</v>
      </c>
      <c r="J206" s="353">
        <v>89643974.870000005</v>
      </c>
      <c r="K206" s="151">
        <f t="shared" si="2"/>
        <v>60569825.129999995</v>
      </c>
      <c r="L206" s="66"/>
    </row>
    <row r="207" spans="1:13" s="11" customFormat="1" ht="36" outlineLevel="3" x14ac:dyDescent="0.2">
      <c r="A207" s="158" t="s">
        <v>149</v>
      </c>
      <c r="B207" s="130" t="s">
        <v>30</v>
      </c>
      <c r="C207" s="130" t="s">
        <v>108</v>
      </c>
      <c r="D207" s="130" t="s">
        <v>150</v>
      </c>
      <c r="E207" s="130" t="s">
        <v>31</v>
      </c>
      <c r="F207" s="159"/>
      <c r="G207" s="159"/>
      <c r="H207" s="230">
        <f>SUM(H208:H210)</f>
        <v>10200</v>
      </c>
      <c r="I207" s="282">
        <f>SUM(I208:I210)</f>
        <v>1640</v>
      </c>
      <c r="J207" s="254">
        <f>SUM(J208:J210)</f>
        <v>265</v>
      </c>
      <c r="K207" s="42">
        <f>SUM(K208:K210)</f>
        <v>1375</v>
      </c>
    </row>
    <row r="208" spans="1:13" s="12" customFormat="1" outlineLevel="5" x14ac:dyDescent="0.2">
      <c r="A208" s="18" t="s">
        <v>32</v>
      </c>
      <c r="B208" s="128" t="s">
        <v>30</v>
      </c>
      <c r="C208" s="128" t="s">
        <v>108</v>
      </c>
      <c r="D208" s="128" t="s">
        <v>150</v>
      </c>
      <c r="E208" s="128" t="s">
        <v>33</v>
      </c>
      <c r="F208" s="71"/>
      <c r="G208" s="71"/>
      <c r="H208" s="227">
        <v>200</v>
      </c>
      <c r="I208" s="279">
        <v>40</v>
      </c>
      <c r="J208" s="251">
        <v>0</v>
      </c>
      <c r="K208" s="151">
        <f t="shared" si="2"/>
        <v>40</v>
      </c>
    </row>
    <row r="209" spans="1:13" s="12" customFormat="1" ht="36" outlineLevel="5" x14ac:dyDescent="0.2">
      <c r="A209" s="13" t="s">
        <v>40</v>
      </c>
      <c r="B209" s="128" t="s">
        <v>30</v>
      </c>
      <c r="C209" s="128" t="s">
        <v>108</v>
      </c>
      <c r="D209" s="128" t="s">
        <v>150</v>
      </c>
      <c r="E209" s="128" t="s">
        <v>41</v>
      </c>
      <c r="F209" s="71"/>
      <c r="G209" s="71"/>
      <c r="H209" s="227">
        <v>10000</v>
      </c>
      <c r="I209" s="279">
        <v>1600</v>
      </c>
      <c r="J209" s="353">
        <v>265</v>
      </c>
      <c r="K209" s="151">
        <f t="shared" si="2"/>
        <v>1335</v>
      </c>
    </row>
    <row r="210" spans="1:13" s="12" customFormat="1" ht="36" outlineLevel="5" x14ac:dyDescent="0.2">
      <c r="A210" s="13" t="s">
        <v>40</v>
      </c>
      <c r="B210" s="128" t="s">
        <v>30</v>
      </c>
      <c r="C210" s="128" t="s">
        <v>108</v>
      </c>
      <c r="D210" s="128" t="s">
        <v>150</v>
      </c>
      <c r="E210" s="128">
        <v>313</v>
      </c>
      <c r="F210" s="71"/>
      <c r="G210" s="71"/>
      <c r="H210" s="227">
        <v>0</v>
      </c>
      <c r="I210" s="279">
        <v>0</v>
      </c>
      <c r="J210" s="251">
        <v>0</v>
      </c>
      <c r="K210" s="151">
        <f t="shared" si="2"/>
        <v>0</v>
      </c>
    </row>
    <row r="211" spans="1:13" s="11" customFormat="1" ht="48" outlineLevel="3" x14ac:dyDescent="0.2">
      <c r="A211" s="158" t="s">
        <v>151</v>
      </c>
      <c r="B211" s="130" t="s">
        <v>30</v>
      </c>
      <c r="C211" s="130" t="s">
        <v>108</v>
      </c>
      <c r="D211" s="130" t="s">
        <v>152</v>
      </c>
      <c r="E211" s="130" t="s">
        <v>31</v>
      </c>
      <c r="F211" s="159"/>
      <c r="G211" s="159"/>
      <c r="H211" s="230">
        <f>SUM(H212:H214)</f>
        <v>11476200</v>
      </c>
      <c r="I211" s="282">
        <f>SUM(I212:I214)</f>
        <v>1912600</v>
      </c>
      <c r="J211" s="254">
        <f>SUM(J212:J214)</f>
        <v>426494.05</v>
      </c>
      <c r="K211" s="42">
        <f>SUM(K212:K214)</f>
        <v>1486105.9500000002</v>
      </c>
    </row>
    <row r="212" spans="1:13" s="12" customFormat="1" outlineLevel="5" x14ac:dyDescent="0.2">
      <c r="A212" s="18" t="s">
        <v>32</v>
      </c>
      <c r="B212" s="128" t="s">
        <v>30</v>
      </c>
      <c r="C212" s="128" t="s">
        <v>108</v>
      </c>
      <c r="D212" s="128" t="s">
        <v>152</v>
      </c>
      <c r="E212" s="128" t="s">
        <v>33</v>
      </c>
      <c r="F212" s="71"/>
      <c r="G212" s="71"/>
      <c r="H212" s="227">
        <v>161100</v>
      </c>
      <c r="I212" s="279">
        <v>26800</v>
      </c>
      <c r="J212" s="353">
        <v>2482.13</v>
      </c>
      <c r="K212" s="151">
        <f t="shared" si="2"/>
        <v>24317.87</v>
      </c>
    </row>
    <row r="213" spans="1:13" s="12" customFormat="1" ht="36" outlineLevel="5" x14ac:dyDescent="0.2">
      <c r="A213" s="13" t="s">
        <v>40</v>
      </c>
      <c r="B213" s="128" t="s">
        <v>30</v>
      </c>
      <c r="C213" s="128" t="s">
        <v>108</v>
      </c>
      <c r="D213" s="128" t="s">
        <v>152</v>
      </c>
      <c r="E213" s="128" t="s">
        <v>41</v>
      </c>
      <c r="F213" s="71"/>
      <c r="G213" s="71"/>
      <c r="H213" s="227">
        <v>11315100</v>
      </c>
      <c r="I213" s="279">
        <v>1885800</v>
      </c>
      <c r="J213" s="353">
        <v>424011.92</v>
      </c>
      <c r="K213" s="151">
        <f t="shared" si="2"/>
        <v>1461788.08</v>
      </c>
    </row>
    <row r="214" spans="1:13" s="12" customFormat="1" ht="36" outlineLevel="5" x14ac:dyDescent="0.2">
      <c r="A214" s="13" t="s">
        <v>40</v>
      </c>
      <c r="B214" s="128" t="s">
        <v>30</v>
      </c>
      <c r="C214" s="128" t="s">
        <v>108</v>
      </c>
      <c r="D214" s="128" t="s">
        <v>152</v>
      </c>
      <c r="E214" s="128">
        <v>313</v>
      </c>
      <c r="F214" s="71"/>
      <c r="G214" s="71"/>
      <c r="H214" s="227">
        <v>0</v>
      </c>
      <c r="I214" s="279">
        <v>0</v>
      </c>
      <c r="J214" s="251">
        <v>0</v>
      </c>
      <c r="K214" s="151">
        <f t="shared" si="2"/>
        <v>0</v>
      </c>
    </row>
    <row r="215" spans="1:13" s="80" customFormat="1" ht="48" outlineLevel="3" x14ac:dyDescent="0.2">
      <c r="A215" s="163" t="s">
        <v>153</v>
      </c>
      <c r="B215" s="164" t="s">
        <v>30</v>
      </c>
      <c r="C215" s="164" t="s">
        <v>108</v>
      </c>
      <c r="D215" s="164" t="s">
        <v>154</v>
      </c>
      <c r="E215" s="164" t="s">
        <v>31</v>
      </c>
      <c r="F215" s="165"/>
      <c r="G215" s="165"/>
      <c r="H215" s="237">
        <f>SUM(H216:H219)</f>
        <v>0</v>
      </c>
      <c r="I215" s="288">
        <f>SUM(I216:I219)</f>
        <v>0</v>
      </c>
      <c r="J215" s="260">
        <f>SUM(J216:J219)</f>
        <v>0</v>
      </c>
      <c r="K215" s="119">
        <f t="shared" si="2"/>
        <v>0</v>
      </c>
    </row>
    <row r="216" spans="1:13" s="83" customFormat="1" ht="33.75" outlineLevel="5" x14ac:dyDescent="0.2">
      <c r="A216" s="81" t="s">
        <v>32</v>
      </c>
      <c r="B216" s="134" t="s">
        <v>30</v>
      </c>
      <c r="C216" s="134" t="s">
        <v>108</v>
      </c>
      <c r="D216" s="134" t="s">
        <v>154</v>
      </c>
      <c r="E216" s="134" t="s">
        <v>33</v>
      </c>
      <c r="F216" s="82" t="s">
        <v>155</v>
      </c>
      <c r="G216" s="82" t="s">
        <v>38</v>
      </c>
      <c r="H216" s="229">
        <v>0</v>
      </c>
      <c r="I216" s="289">
        <v>0</v>
      </c>
      <c r="J216" s="261">
        <v>0</v>
      </c>
      <c r="K216" s="151">
        <f t="shared" si="2"/>
        <v>0</v>
      </c>
      <c r="L216" s="87"/>
    </row>
    <row r="217" spans="1:13" s="83" customFormat="1" ht="33.75" outlineLevel="5" x14ac:dyDescent="0.2">
      <c r="A217" s="81" t="s">
        <v>32</v>
      </c>
      <c r="B217" s="134" t="s">
        <v>30</v>
      </c>
      <c r="C217" s="134" t="s">
        <v>108</v>
      </c>
      <c r="D217" s="134" t="s">
        <v>154</v>
      </c>
      <c r="E217" s="134" t="s">
        <v>33</v>
      </c>
      <c r="F217" s="82" t="s">
        <v>155</v>
      </c>
      <c r="G217" s="82" t="s">
        <v>39</v>
      </c>
      <c r="H217" s="229">
        <v>0</v>
      </c>
      <c r="I217" s="289">
        <v>0</v>
      </c>
      <c r="J217" s="261">
        <v>0</v>
      </c>
      <c r="K217" s="151">
        <f t="shared" si="2"/>
        <v>0</v>
      </c>
      <c r="L217" s="87"/>
    </row>
    <row r="218" spans="1:13" s="83" customFormat="1" ht="36" outlineLevel="5" x14ac:dyDescent="0.2">
      <c r="A218" s="86" t="s">
        <v>40</v>
      </c>
      <c r="B218" s="134" t="s">
        <v>30</v>
      </c>
      <c r="C218" s="134" t="s">
        <v>108</v>
      </c>
      <c r="D218" s="134" t="s">
        <v>154</v>
      </c>
      <c r="E218" s="134" t="s">
        <v>41</v>
      </c>
      <c r="F218" s="82" t="s">
        <v>155</v>
      </c>
      <c r="G218" s="82" t="s">
        <v>38</v>
      </c>
      <c r="H218" s="229">
        <v>0</v>
      </c>
      <c r="I218" s="289">
        <v>0</v>
      </c>
      <c r="J218" s="261">
        <v>0</v>
      </c>
      <c r="K218" s="151">
        <f t="shared" si="2"/>
        <v>0</v>
      </c>
      <c r="L218" s="87"/>
    </row>
    <row r="219" spans="1:13" s="83" customFormat="1" ht="36" outlineLevel="5" x14ac:dyDescent="0.2">
      <c r="A219" s="86" t="s">
        <v>40</v>
      </c>
      <c r="B219" s="134" t="s">
        <v>30</v>
      </c>
      <c r="C219" s="134" t="s">
        <v>108</v>
      </c>
      <c r="D219" s="134" t="s">
        <v>154</v>
      </c>
      <c r="E219" s="134" t="s">
        <v>41</v>
      </c>
      <c r="F219" s="82" t="s">
        <v>155</v>
      </c>
      <c r="G219" s="82" t="s">
        <v>39</v>
      </c>
      <c r="H219" s="227">
        <v>0</v>
      </c>
      <c r="I219" s="289">
        <v>0</v>
      </c>
      <c r="J219" s="261">
        <v>0</v>
      </c>
      <c r="K219" s="151">
        <f t="shared" si="2"/>
        <v>0</v>
      </c>
      <c r="L219" s="87"/>
    </row>
    <row r="220" spans="1:13" s="11" customFormat="1" ht="36" outlineLevel="3" x14ac:dyDescent="0.2">
      <c r="A220" s="158" t="s">
        <v>153</v>
      </c>
      <c r="B220" s="130" t="s">
        <v>30</v>
      </c>
      <c r="C220" s="130" t="s">
        <v>108</v>
      </c>
      <c r="D220" s="130" t="s">
        <v>154</v>
      </c>
      <c r="E220" s="130" t="s">
        <v>31</v>
      </c>
      <c r="F220" s="159"/>
      <c r="G220" s="159"/>
      <c r="H220" s="230">
        <f>SUM(H221:H226)</f>
        <v>1860400</v>
      </c>
      <c r="I220" s="282">
        <f>SUM(I221:I226)</f>
        <v>169932.79999999999</v>
      </c>
      <c r="J220" s="256">
        <f>SUM(J221:J226)</f>
        <v>152406.16999999998</v>
      </c>
      <c r="K220" s="16">
        <f>SUM(K221:K231)</f>
        <v>17526.630000000012</v>
      </c>
    </row>
    <row r="221" spans="1:13" s="12" customFormat="1" ht="22.5" outlineLevel="5" x14ac:dyDescent="0.2">
      <c r="A221" s="18" t="s">
        <v>32</v>
      </c>
      <c r="B221" s="128" t="s">
        <v>30</v>
      </c>
      <c r="C221" s="128" t="s">
        <v>108</v>
      </c>
      <c r="D221" s="128" t="s">
        <v>154</v>
      </c>
      <c r="E221" s="128" t="s">
        <v>33</v>
      </c>
      <c r="F221" s="74" t="s">
        <v>320</v>
      </c>
      <c r="G221" s="74" t="s">
        <v>38</v>
      </c>
      <c r="H221" s="227">
        <v>12900</v>
      </c>
      <c r="I221" s="291">
        <v>1535</v>
      </c>
      <c r="J221" s="353">
        <v>497.9</v>
      </c>
      <c r="K221" s="184">
        <f>I221-J221</f>
        <v>1037.0999999999999</v>
      </c>
      <c r="L221" s="185"/>
      <c r="M221" s="185"/>
    </row>
    <row r="222" spans="1:13" s="12" customFormat="1" ht="22.5" outlineLevel="5" x14ac:dyDescent="0.2">
      <c r="A222" s="18" t="s">
        <v>32</v>
      </c>
      <c r="B222" s="128" t="s">
        <v>30</v>
      </c>
      <c r="C222" s="128" t="s">
        <v>108</v>
      </c>
      <c r="D222" s="128" t="s">
        <v>154</v>
      </c>
      <c r="E222" s="128" t="s">
        <v>33</v>
      </c>
      <c r="F222" s="74" t="s">
        <v>320</v>
      </c>
      <c r="G222" s="74" t="s">
        <v>39</v>
      </c>
      <c r="H222" s="227">
        <v>7300</v>
      </c>
      <c r="I222" s="291">
        <v>853</v>
      </c>
      <c r="J222" s="251">
        <v>0</v>
      </c>
      <c r="K222" s="184">
        <f t="shared" ref="K222:K231" si="3">I222-J222</f>
        <v>853</v>
      </c>
      <c r="L222" s="185"/>
      <c r="M222" s="185"/>
    </row>
    <row r="223" spans="1:13" s="12" customFormat="1" ht="36" outlineLevel="5" x14ac:dyDescent="0.2">
      <c r="A223" s="13" t="s">
        <v>40</v>
      </c>
      <c r="B223" s="128" t="s">
        <v>30</v>
      </c>
      <c r="C223" s="128" t="s">
        <v>108</v>
      </c>
      <c r="D223" s="128" t="s">
        <v>154</v>
      </c>
      <c r="E223" s="128" t="s">
        <v>41</v>
      </c>
      <c r="F223" s="74" t="s">
        <v>320</v>
      </c>
      <c r="G223" s="74" t="s">
        <v>38</v>
      </c>
      <c r="H223" s="227">
        <v>1183000</v>
      </c>
      <c r="I223" s="291">
        <v>107697.8</v>
      </c>
      <c r="J223" s="354">
        <v>107697.8</v>
      </c>
      <c r="K223" s="184">
        <f t="shared" si="3"/>
        <v>0</v>
      </c>
      <c r="L223" s="185"/>
      <c r="M223" s="185"/>
    </row>
    <row r="224" spans="1:13" s="12" customFormat="1" ht="36" outlineLevel="5" x14ac:dyDescent="0.2">
      <c r="A224" s="13" t="s">
        <v>40</v>
      </c>
      <c r="B224" s="128" t="s">
        <v>30</v>
      </c>
      <c r="C224" s="128" t="s">
        <v>108</v>
      </c>
      <c r="D224" s="128" t="s">
        <v>154</v>
      </c>
      <c r="E224" s="128" t="s">
        <v>41</v>
      </c>
      <c r="F224" s="74" t="s">
        <v>320</v>
      </c>
      <c r="G224" s="74" t="s">
        <v>39</v>
      </c>
      <c r="H224" s="227">
        <v>657200</v>
      </c>
      <c r="I224" s="291">
        <v>59847</v>
      </c>
      <c r="J224" s="354">
        <f>151908.27-J223</f>
        <v>44210.469999999987</v>
      </c>
      <c r="K224" s="184">
        <f t="shared" si="3"/>
        <v>15636.530000000013</v>
      </c>
      <c r="L224" s="187"/>
      <c r="M224" s="150"/>
    </row>
    <row r="225" spans="1:13" s="12" customFormat="1" ht="36" outlineLevel="5" x14ac:dyDescent="0.2">
      <c r="A225" s="13" t="s">
        <v>40</v>
      </c>
      <c r="B225" s="128" t="s">
        <v>30</v>
      </c>
      <c r="C225" s="128" t="s">
        <v>108</v>
      </c>
      <c r="D225" s="128" t="s">
        <v>154</v>
      </c>
      <c r="E225" s="128">
        <v>313</v>
      </c>
      <c r="F225" s="75" t="s">
        <v>156</v>
      </c>
      <c r="G225" s="74"/>
      <c r="H225" s="227">
        <v>0</v>
      </c>
      <c r="I225" s="279">
        <v>0</v>
      </c>
      <c r="J225" s="265">
        <v>0</v>
      </c>
      <c r="K225" s="184">
        <f t="shared" si="3"/>
        <v>0</v>
      </c>
    </row>
    <row r="226" spans="1:13" s="12" customFormat="1" outlineLevel="5" x14ac:dyDescent="0.2">
      <c r="A226" s="18" t="s">
        <v>32</v>
      </c>
      <c r="B226" s="128" t="s">
        <v>30</v>
      </c>
      <c r="C226" s="128" t="s">
        <v>108</v>
      </c>
      <c r="D226" s="128" t="s">
        <v>154</v>
      </c>
      <c r="E226" s="128" t="s">
        <v>33</v>
      </c>
      <c r="F226" s="75" t="s">
        <v>156</v>
      </c>
      <c r="G226" s="74"/>
      <c r="H226" s="227">
        <v>0</v>
      </c>
      <c r="I226" s="279">
        <v>0</v>
      </c>
      <c r="J226" s="251">
        <v>0</v>
      </c>
      <c r="K226" s="184">
        <f t="shared" si="3"/>
        <v>0</v>
      </c>
    </row>
    <row r="227" spans="1:13" s="201" customFormat="1" ht="36" outlineLevel="3" x14ac:dyDescent="0.2">
      <c r="A227" s="217" t="s">
        <v>153</v>
      </c>
      <c r="B227" s="218" t="s">
        <v>30</v>
      </c>
      <c r="C227" s="218" t="s">
        <v>108</v>
      </c>
      <c r="D227" s="218" t="s">
        <v>154</v>
      </c>
      <c r="E227" s="218" t="s">
        <v>31</v>
      </c>
      <c r="F227" s="219"/>
      <c r="G227" s="219"/>
      <c r="H227" s="242">
        <f>SUM(H228:H231)</f>
        <v>0</v>
      </c>
      <c r="I227" s="292">
        <f>SUM(I228:I231)</f>
        <v>0</v>
      </c>
      <c r="J227" s="266">
        <f>SUM(J228:J231)</f>
        <v>0</v>
      </c>
      <c r="K227" s="325">
        <f>SUM(K228:K231)</f>
        <v>0</v>
      </c>
    </row>
    <row r="228" spans="1:13" s="202" customFormat="1" ht="22.5" outlineLevel="5" x14ac:dyDescent="0.2">
      <c r="A228" s="211" t="s">
        <v>32</v>
      </c>
      <c r="B228" s="212" t="s">
        <v>30</v>
      </c>
      <c r="C228" s="212" t="s">
        <v>108</v>
      </c>
      <c r="D228" s="212" t="s">
        <v>154</v>
      </c>
      <c r="E228" s="212" t="s">
        <v>33</v>
      </c>
      <c r="F228" s="214" t="s">
        <v>260</v>
      </c>
      <c r="G228" s="214" t="s">
        <v>38</v>
      </c>
      <c r="H228" s="302">
        <v>0</v>
      </c>
      <c r="I228" s="293">
        <v>0</v>
      </c>
      <c r="J228" s="267">
        <v>0</v>
      </c>
      <c r="K228" s="326">
        <f t="shared" si="3"/>
        <v>0</v>
      </c>
      <c r="L228" s="327"/>
      <c r="M228" s="327"/>
    </row>
    <row r="229" spans="1:13" s="202" customFormat="1" ht="22.5" outlineLevel="5" x14ac:dyDescent="0.2">
      <c r="A229" s="211" t="s">
        <v>32</v>
      </c>
      <c r="B229" s="212" t="s">
        <v>30</v>
      </c>
      <c r="C229" s="212" t="s">
        <v>108</v>
      </c>
      <c r="D229" s="212" t="s">
        <v>154</v>
      </c>
      <c r="E229" s="212" t="s">
        <v>33</v>
      </c>
      <c r="F229" s="214" t="s">
        <v>260</v>
      </c>
      <c r="G229" s="214" t="s">
        <v>39</v>
      </c>
      <c r="H229" s="302">
        <v>0</v>
      </c>
      <c r="I229" s="293">
        <v>0</v>
      </c>
      <c r="J229" s="267">
        <v>0</v>
      </c>
      <c r="K229" s="326">
        <f t="shared" si="3"/>
        <v>0</v>
      </c>
      <c r="L229" s="327"/>
      <c r="M229" s="327"/>
    </row>
    <row r="230" spans="1:13" s="202" customFormat="1" ht="36" outlineLevel="5" x14ac:dyDescent="0.2">
      <c r="A230" s="215" t="s">
        <v>40</v>
      </c>
      <c r="B230" s="212" t="s">
        <v>30</v>
      </c>
      <c r="C230" s="212" t="s">
        <v>108</v>
      </c>
      <c r="D230" s="212" t="s">
        <v>154</v>
      </c>
      <c r="E230" s="212" t="s">
        <v>41</v>
      </c>
      <c r="F230" s="214" t="s">
        <v>260</v>
      </c>
      <c r="G230" s="214" t="s">
        <v>38</v>
      </c>
      <c r="H230" s="302">
        <v>0</v>
      </c>
      <c r="I230" s="293">
        <v>0</v>
      </c>
      <c r="J230" s="267">
        <v>0</v>
      </c>
      <c r="K230" s="326">
        <f t="shared" si="3"/>
        <v>0</v>
      </c>
      <c r="L230" s="327"/>
      <c r="M230" s="327"/>
    </row>
    <row r="231" spans="1:13" s="202" customFormat="1" ht="36" outlineLevel="5" x14ac:dyDescent="0.2">
      <c r="A231" s="215" t="s">
        <v>40</v>
      </c>
      <c r="B231" s="212" t="s">
        <v>30</v>
      </c>
      <c r="C231" s="212" t="s">
        <v>108</v>
      </c>
      <c r="D231" s="212" t="s">
        <v>154</v>
      </c>
      <c r="E231" s="212" t="s">
        <v>41</v>
      </c>
      <c r="F231" s="214" t="s">
        <v>260</v>
      </c>
      <c r="G231" s="214" t="s">
        <v>39</v>
      </c>
      <c r="H231" s="302">
        <v>0</v>
      </c>
      <c r="I231" s="293">
        <v>0</v>
      </c>
      <c r="J231" s="267">
        <v>0</v>
      </c>
      <c r="K231" s="326">
        <f t="shared" si="3"/>
        <v>0</v>
      </c>
      <c r="L231" s="328"/>
      <c r="M231" s="329"/>
    </row>
    <row r="232" spans="1:13" s="11" customFormat="1" ht="60" outlineLevel="3" x14ac:dyDescent="0.2">
      <c r="A232" s="158" t="s">
        <v>157</v>
      </c>
      <c r="B232" s="130" t="s">
        <v>30</v>
      </c>
      <c r="C232" s="130" t="s">
        <v>108</v>
      </c>
      <c r="D232" s="130" t="s">
        <v>158</v>
      </c>
      <c r="E232" s="130" t="s">
        <v>31</v>
      </c>
      <c r="F232" s="159"/>
      <c r="G232" s="159"/>
      <c r="H232" s="230">
        <f>SUM(H233:H236)</f>
        <v>11499800</v>
      </c>
      <c r="I232" s="282">
        <f>SUM(I233:I236)</f>
        <v>11499800</v>
      </c>
      <c r="J232" s="256">
        <f>SUM(J233:J236)</f>
        <v>0</v>
      </c>
      <c r="K232" s="16">
        <f>SUM(K233:K236)</f>
        <v>11499800</v>
      </c>
      <c r="L232" s="38"/>
    </row>
    <row r="233" spans="1:13" s="305" customFormat="1" ht="22.5" outlineLevel="3" x14ac:dyDescent="0.2">
      <c r="A233" s="211" t="s">
        <v>32</v>
      </c>
      <c r="B233" s="212" t="s">
        <v>30</v>
      </c>
      <c r="C233" s="212" t="s">
        <v>108</v>
      </c>
      <c r="D233" s="212" t="s">
        <v>158</v>
      </c>
      <c r="E233" s="212">
        <v>244</v>
      </c>
      <c r="F233" s="214" t="s">
        <v>261</v>
      </c>
      <c r="G233" s="214" t="s">
        <v>39</v>
      </c>
      <c r="H233" s="302">
        <v>0</v>
      </c>
      <c r="I233" s="293">
        <v>0</v>
      </c>
      <c r="J233" s="267">
        <v>0</v>
      </c>
      <c r="K233" s="216">
        <f>I233-J233</f>
        <v>0</v>
      </c>
      <c r="L233" s="323"/>
    </row>
    <row r="234" spans="1:13" s="17" customFormat="1" ht="22.5" outlineLevel="3" x14ac:dyDescent="0.2">
      <c r="A234" s="18" t="s">
        <v>32</v>
      </c>
      <c r="B234" s="128" t="s">
        <v>30</v>
      </c>
      <c r="C234" s="128" t="s">
        <v>108</v>
      </c>
      <c r="D234" s="128" t="s">
        <v>158</v>
      </c>
      <c r="E234" s="128">
        <v>244</v>
      </c>
      <c r="F234" s="74" t="s">
        <v>307</v>
      </c>
      <c r="G234" s="74" t="s">
        <v>39</v>
      </c>
      <c r="H234" s="227">
        <v>103000</v>
      </c>
      <c r="I234" s="279">
        <v>103000</v>
      </c>
      <c r="J234" s="251">
        <v>0</v>
      </c>
      <c r="K234" s="151">
        <f>I234-J234</f>
        <v>103000</v>
      </c>
      <c r="L234" s="67"/>
    </row>
    <row r="235" spans="1:13" s="202" customFormat="1" ht="36" outlineLevel="5" x14ac:dyDescent="0.2">
      <c r="A235" s="215" t="s">
        <v>40</v>
      </c>
      <c r="B235" s="212" t="s">
        <v>30</v>
      </c>
      <c r="C235" s="212" t="s">
        <v>108</v>
      </c>
      <c r="D235" s="212" t="s">
        <v>158</v>
      </c>
      <c r="E235" s="212" t="s">
        <v>97</v>
      </c>
      <c r="F235" s="214" t="s">
        <v>261</v>
      </c>
      <c r="G235" s="214" t="s">
        <v>39</v>
      </c>
      <c r="H235" s="302">
        <v>0</v>
      </c>
      <c r="I235" s="293">
        <v>0</v>
      </c>
      <c r="J235" s="267">
        <v>0</v>
      </c>
      <c r="K235" s="216">
        <f>I235-J235</f>
        <v>0</v>
      </c>
      <c r="L235" s="324"/>
    </row>
    <row r="236" spans="1:13" s="12" customFormat="1" ht="36" outlineLevel="5" x14ac:dyDescent="0.2">
      <c r="A236" s="13" t="s">
        <v>40</v>
      </c>
      <c r="B236" s="128" t="s">
        <v>30</v>
      </c>
      <c r="C236" s="128" t="s">
        <v>108</v>
      </c>
      <c r="D236" s="128" t="s">
        <v>158</v>
      </c>
      <c r="E236" s="128" t="s">
        <v>97</v>
      </c>
      <c r="F236" s="74" t="s">
        <v>307</v>
      </c>
      <c r="G236" s="74" t="s">
        <v>39</v>
      </c>
      <c r="H236" s="227">
        <v>11396800</v>
      </c>
      <c r="I236" s="279">
        <v>11396800</v>
      </c>
      <c r="J236" s="251">
        <v>0</v>
      </c>
      <c r="K236" s="151">
        <f>I236-J236</f>
        <v>11396800</v>
      </c>
      <c r="L236" s="68"/>
    </row>
    <row r="237" spans="1:13" s="11" customFormat="1" ht="84" outlineLevel="3" x14ac:dyDescent="0.2">
      <c r="A237" s="158" t="s">
        <v>159</v>
      </c>
      <c r="B237" s="130" t="s">
        <v>30</v>
      </c>
      <c r="C237" s="130" t="s">
        <v>108</v>
      </c>
      <c r="D237" s="130" t="s">
        <v>160</v>
      </c>
      <c r="E237" s="130" t="s">
        <v>31</v>
      </c>
      <c r="F237" s="159"/>
      <c r="G237" s="159"/>
      <c r="H237" s="230">
        <f>SUM(H238:H242)</f>
        <v>109100</v>
      </c>
      <c r="I237" s="282">
        <f>SUM(I238:I242)</f>
        <v>17810.88</v>
      </c>
      <c r="J237" s="256">
        <f>SUM(J238:J242)</f>
        <v>14842.4</v>
      </c>
      <c r="K237" s="16">
        <f>SUM(K238:K242)</f>
        <v>2968.4800000000014</v>
      </c>
      <c r="L237" s="17"/>
    </row>
    <row r="238" spans="1:13" s="202" customFormat="1" ht="22.5" outlineLevel="5" x14ac:dyDescent="0.2">
      <c r="A238" s="211" t="s">
        <v>32</v>
      </c>
      <c r="B238" s="212" t="s">
        <v>30</v>
      </c>
      <c r="C238" s="212" t="s">
        <v>108</v>
      </c>
      <c r="D238" s="212" t="s">
        <v>160</v>
      </c>
      <c r="E238" s="212" t="s">
        <v>33</v>
      </c>
      <c r="F238" s="214" t="s">
        <v>262</v>
      </c>
      <c r="G238" s="214" t="s">
        <v>39</v>
      </c>
      <c r="H238" s="302">
        <v>0</v>
      </c>
      <c r="I238" s="293">
        <v>0</v>
      </c>
      <c r="J238" s="267">
        <v>0</v>
      </c>
      <c r="K238" s="216">
        <f>I238-J238</f>
        <v>0</v>
      </c>
    </row>
    <row r="239" spans="1:13" s="12" customFormat="1" ht="22.5" outlineLevel="5" x14ac:dyDescent="0.2">
      <c r="A239" s="18" t="s">
        <v>32</v>
      </c>
      <c r="B239" s="128" t="s">
        <v>30</v>
      </c>
      <c r="C239" s="128" t="s">
        <v>108</v>
      </c>
      <c r="D239" s="128" t="s">
        <v>160</v>
      </c>
      <c r="E239" s="128" t="s">
        <v>33</v>
      </c>
      <c r="F239" s="74" t="s">
        <v>308</v>
      </c>
      <c r="G239" s="74" t="s">
        <v>39</v>
      </c>
      <c r="H239" s="227">
        <v>1100</v>
      </c>
      <c r="I239" s="279">
        <v>0</v>
      </c>
      <c r="J239" s="251">
        <v>0</v>
      </c>
      <c r="K239" s="151">
        <f>I239-J239</f>
        <v>0</v>
      </c>
    </row>
    <row r="240" spans="1:13" s="202" customFormat="1" ht="36" outlineLevel="5" x14ac:dyDescent="0.2">
      <c r="A240" s="215" t="s">
        <v>40</v>
      </c>
      <c r="B240" s="212" t="s">
        <v>30</v>
      </c>
      <c r="C240" s="212" t="s">
        <v>108</v>
      </c>
      <c r="D240" s="212" t="s">
        <v>160</v>
      </c>
      <c r="E240" s="212" t="s">
        <v>97</v>
      </c>
      <c r="F240" s="214" t="s">
        <v>262</v>
      </c>
      <c r="G240" s="214" t="s">
        <v>39</v>
      </c>
      <c r="H240" s="302">
        <v>0</v>
      </c>
      <c r="I240" s="293">
        <v>0</v>
      </c>
      <c r="J240" s="267">
        <v>0</v>
      </c>
      <c r="K240" s="216">
        <f>I240-J240</f>
        <v>0</v>
      </c>
    </row>
    <row r="241" spans="1:11" s="12" customFormat="1" ht="36" outlineLevel="5" x14ac:dyDescent="0.2">
      <c r="A241" s="13" t="s">
        <v>40</v>
      </c>
      <c r="B241" s="128" t="s">
        <v>30</v>
      </c>
      <c r="C241" s="128" t="s">
        <v>108</v>
      </c>
      <c r="D241" s="128" t="s">
        <v>160</v>
      </c>
      <c r="E241" s="128" t="s">
        <v>97</v>
      </c>
      <c r="F241" s="74" t="s">
        <v>308</v>
      </c>
      <c r="G241" s="74" t="s">
        <v>39</v>
      </c>
      <c r="H241" s="227">
        <v>108000</v>
      </c>
      <c r="I241" s="279">
        <v>17810.88</v>
      </c>
      <c r="J241" s="353">
        <v>14842.4</v>
      </c>
      <c r="K241" s="151">
        <f>I241-J241</f>
        <v>2968.4800000000014</v>
      </c>
    </row>
    <row r="242" spans="1:11" s="12" customFormat="1" outlineLevel="5" x14ac:dyDescent="0.2">
      <c r="A242" s="18" t="s">
        <v>32</v>
      </c>
      <c r="B242" s="128" t="s">
        <v>30</v>
      </c>
      <c r="C242" s="128" t="s">
        <v>108</v>
      </c>
      <c r="D242" s="128" t="s">
        <v>160</v>
      </c>
      <c r="E242" s="128" t="s">
        <v>33</v>
      </c>
      <c r="F242" s="75" t="s">
        <v>161</v>
      </c>
      <c r="G242" s="74"/>
      <c r="H242" s="227">
        <v>0</v>
      </c>
      <c r="I242" s="279">
        <v>0</v>
      </c>
      <c r="J242" s="251">
        <v>0</v>
      </c>
      <c r="K242" s="151">
        <f>I242-J242</f>
        <v>0</v>
      </c>
    </row>
    <row r="243" spans="1:11" s="11" customFormat="1" ht="84" outlineLevel="3" x14ac:dyDescent="0.2">
      <c r="A243" s="158" t="s">
        <v>162</v>
      </c>
      <c r="B243" s="130" t="s">
        <v>30</v>
      </c>
      <c r="C243" s="130" t="s">
        <v>108</v>
      </c>
      <c r="D243" s="130" t="s">
        <v>163</v>
      </c>
      <c r="E243" s="130" t="s">
        <v>31</v>
      </c>
      <c r="F243" s="159"/>
      <c r="G243" s="159"/>
      <c r="H243" s="230">
        <f>SUM(H244:H246)</f>
        <v>12477880</v>
      </c>
      <c r="I243" s="282">
        <f>SUM(I244:I246)</f>
        <v>3728407</v>
      </c>
      <c r="J243" s="256">
        <f>SUM(J244:J246)</f>
        <v>1556032.41</v>
      </c>
      <c r="K243" s="16">
        <f>SUM(K244:K246)</f>
        <v>2172374.5900000003</v>
      </c>
    </row>
    <row r="244" spans="1:11" s="12" customFormat="1" outlineLevel="5" x14ac:dyDescent="0.2">
      <c r="A244" s="18" t="s">
        <v>32</v>
      </c>
      <c r="B244" s="128" t="s">
        <v>30</v>
      </c>
      <c r="C244" s="128" t="s">
        <v>108</v>
      </c>
      <c r="D244" s="128" t="s">
        <v>163</v>
      </c>
      <c r="E244" s="128" t="s">
        <v>33</v>
      </c>
      <c r="F244" s="71"/>
      <c r="G244" s="71"/>
      <c r="H244" s="227">
        <v>172760</v>
      </c>
      <c r="I244" s="279">
        <v>38563</v>
      </c>
      <c r="J244" s="353">
        <v>11691.48</v>
      </c>
      <c r="K244" s="151">
        <f>I244-J244</f>
        <v>26871.52</v>
      </c>
    </row>
    <row r="245" spans="1:11" s="12" customFormat="1" ht="36" outlineLevel="5" x14ac:dyDescent="0.2">
      <c r="A245" s="13" t="s">
        <v>40</v>
      </c>
      <c r="B245" s="128" t="s">
        <v>30</v>
      </c>
      <c r="C245" s="128" t="s">
        <v>108</v>
      </c>
      <c r="D245" s="128" t="s">
        <v>163</v>
      </c>
      <c r="E245" s="128" t="s">
        <v>41</v>
      </c>
      <c r="F245" s="71"/>
      <c r="G245" s="71"/>
      <c r="H245" s="227">
        <v>12305120</v>
      </c>
      <c r="I245" s="279">
        <v>3689844</v>
      </c>
      <c r="J245" s="353">
        <v>1544340.93</v>
      </c>
      <c r="K245" s="151">
        <f>I245-J245</f>
        <v>2145503.0700000003</v>
      </c>
    </row>
    <row r="246" spans="1:11" s="12" customFormat="1" ht="36" outlineLevel="5" x14ac:dyDescent="0.2">
      <c r="A246" s="13" t="s">
        <v>40</v>
      </c>
      <c r="B246" s="128" t="s">
        <v>30</v>
      </c>
      <c r="C246" s="128" t="s">
        <v>108</v>
      </c>
      <c r="D246" s="128" t="s">
        <v>163</v>
      </c>
      <c r="E246" s="128">
        <v>313</v>
      </c>
      <c r="F246" s="71"/>
      <c r="G246" s="71"/>
      <c r="H246" s="227">
        <v>0</v>
      </c>
      <c r="I246" s="279">
        <v>0</v>
      </c>
      <c r="J246" s="251">
        <v>0</v>
      </c>
      <c r="K246" s="151">
        <f>I246-J246</f>
        <v>0</v>
      </c>
    </row>
    <row r="247" spans="1:11" s="11" customFormat="1" ht="84" outlineLevel="3" x14ac:dyDescent="0.2">
      <c r="A247" s="158" t="s">
        <v>164</v>
      </c>
      <c r="B247" s="130" t="s">
        <v>30</v>
      </c>
      <c r="C247" s="130" t="s">
        <v>108</v>
      </c>
      <c r="D247" s="130" t="s">
        <v>165</v>
      </c>
      <c r="E247" s="130" t="s">
        <v>31</v>
      </c>
      <c r="F247" s="159"/>
      <c r="G247" s="159"/>
      <c r="H247" s="230">
        <f>SUM(H248:H251)</f>
        <v>2556320</v>
      </c>
      <c r="I247" s="282">
        <f>SUM(I248:I251)</f>
        <v>454069</v>
      </c>
      <c r="J247" s="256">
        <f>SUM(J248:J251)</f>
        <v>122441.84999999999</v>
      </c>
      <c r="K247" s="16">
        <f>SUM(K248:K251)</f>
        <v>331627.15000000002</v>
      </c>
    </row>
    <row r="248" spans="1:11" s="12" customFormat="1" outlineLevel="5" x14ac:dyDescent="0.2">
      <c r="A248" s="18" t="s">
        <v>32</v>
      </c>
      <c r="B248" s="128" t="s">
        <v>30</v>
      </c>
      <c r="C248" s="128" t="s">
        <v>108</v>
      </c>
      <c r="D248" s="128" t="s">
        <v>165</v>
      </c>
      <c r="E248" s="128" t="s">
        <v>33</v>
      </c>
      <c r="F248" s="71"/>
      <c r="G248" s="71"/>
      <c r="H248" s="227">
        <v>26520</v>
      </c>
      <c r="I248" s="279">
        <v>4060</v>
      </c>
      <c r="J248" s="353">
        <v>1540.65</v>
      </c>
      <c r="K248" s="151">
        <f>I248-J248</f>
        <v>2519.35</v>
      </c>
    </row>
    <row r="249" spans="1:11" s="12" customFormat="1" ht="36" outlineLevel="5" x14ac:dyDescent="0.2">
      <c r="A249" s="13" t="s">
        <v>40</v>
      </c>
      <c r="B249" s="128" t="s">
        <v>30</v>
      </c>
      <c r="C249" s="128" t="s">
        <v>108</v>
      </c>
      <c r="D249" s="128" t="s">
        <v>165</v>
      </c>
      <c r="E249" s="128" t="s">
        <v>41</v>
      </c>
      <c r="F249" s="71"/>
      <c r="G249" s="71"/>
      <c r="H249" s="227">
        <v>1888910</v>
      </c>
      <c r="I249" s="279">
        <v>289385</v>
      </c>
      <c r="J249" s="353">
        <v>120901.2</v>
      </c>
      <c r="K249" s="151">
        <f>I249-J249</f>
        <v>168483.8</v>
      </c>
    </row>
    <row r="250" spans="1:11" s="12" customFormat="1" ht="60" outlineLevel="5" x14ac:dyDescent="0.2">
      <c r="A250" s="18" t="s">
        <v>166</v>
      </c>
      <c r="B250" s="128" t="s">
        <v>30</v>
      </c>
      <c r="C250" s="128" t="s">
        <v>108</v>
      </c>
      <c r="D250" s="128" t="s">
        <v>165</v>
      </c>
      <c r="E250" s="128" t="s">
        <v>167</v>
      </c>
      <c r="F250" s="71"/>
      <c r="G250" s="71"/>
      <c r="H250" s="227">
        <v>640890</v>
      </c>
      <c r="I250" s="279">
        <v>160624</v>
      </c>
      <c r="J250" s="251">
        <v>0</v>
      </c>
      <c r="K250" s="151">
        <f>I250-J250</f>
        <v>160624</v>
      </c>
    </row>
    <row r="251" spans="1:11" s="12" customFormat="1" ht="36" outlineLevel="5" x14ac:dyDescent="0.2">
      <c r="A251" s="13" t="s">
        <v>40</v>
      </c>
      <c r="B251" s="128" t="s">
        <v>30</v>
      </c>
      <c r="C251" s="128" t="s">
        <v>108</v>
      </c>
      <c r="D251" s="128" t="s">
        <v>165</v>
      </c>
      <c r="E251" s="128">
        <v>313</v>
      </c>
      <c r="F251" s="71"/>
      <c r="G251" s="71"/>
      <c r="H251" s="227">
        <v>0</v>
      </c>
      <c r="I251" s="279">
        <v>0</v>
      </c>
      <c r="J251" s="251">
        <v>0</v>
      </c>
      <c r="K251" s="151">
        <f>I251-J251</f>
        <v>0</v>
      </c>
    </row>
    <row r="252" spans="1:11" s="11" customFormat="1" ht="36" outlineLevel="3" x14ac:dyDescent="0.2">
      <c r="A252" s="158" t="s">
        <v>168</v>
      </c>
      <c r="B252" s="130" t="s">
        <v>30</v>
      </c>
      <c r="C252" s="130" t="s">
        <v>108</v>
      </c>
      <c r="D252" s="130" t="s">
        <v>169</v>
      </c>
      <c r="E252" s="130" t="s">
        <v>31</v>
      </c>
      <c r="F252" s="159"/>
      <c r="G252" s="159"/>
      <c r="H252" s="230">
        <f>SUM(H253:H254)</f>
        <v>41180000</v>
      </c>
      <c r="I252" s="282">
        <f>SUM(I253:I254)</f>
        <v>6863400</v>
      </c>
      <c r="J252" s="254">
        <f>SUM(J253:J254)</f>
        <v>6049981.9399999995</v>
      </c>
      <c r="K252" s="42">
        <f>SUM(K253:K254)</f>
        <v>813418.06000000017</v>
      </c>
    </row>
    <row r="253" spans="1:11" s="12" customFormat="1" outlineLevel="5" x14ac:dyDescent="0.2">
      <c r="A253" s="18" t="s">
        <v>32</v>
      </c>
      <c r="B253" s="128" t="s">
        <v>30</v>
      </c>
      <c r="C253" s="128" t="s">
        <v>108</v>
      </c>
      <c r="D253" s="128" t="s">
        <v>169</v>
      </c>
      <c r="E253" s="128" t="s">
        <v>33</v>
      </c>
      <c r="F253" s="71"/>
      <c r="G253" s="71"/>
      <c r="H253" s="227">
        <v>500000</v>
      </c>
      <c r="I253" s="279">
        <v>83400</v>
      </c>
      <c r="J253" s="353">
        <v>-28012.86</v>
      </c>
      <c r="K253" s="151">
        <f>I253-J253</f>
        <v>111412.86</v>
      </c>
    </row>
    <row r="254" spans="1:11" s="12" customFormat="1" ht="36" outlineLevel="5" x14ac:dyDescent="0.2">
      <c r="A254" s="13" t="s">
        <v>40</v>
      </c>
      <c r="B254" s="128" t="s">
        <v>30</v>
      </c>
      <c r="C254" s="128" t="s">
        <v>108</v>
      </c>
      <c r="D254" s="128" t="s">
        <v>169</v>
      </c>
      <c r="E254" s="128" t="s">
        <v>97</v>
      </c>
      <c r="F254" s="71"/>
      <c r="G254" s="71"/>
      <c r="H254" s="227">
        <v>40680000</v>
      </c>
      <c r="I254" s="279">
        <v>6780000</v>
      </c>
      <c r="J254" s="353">
        <v>6077994.7999999998</v>
      </c>
      <c r="K254" s="151">
        <f>I254-J254</f>
        <v>702005.20000000019</v>
      </c>
    </row>
    <row r="255" spans="1:11" s="11" customFormat="1" ht="48" outlineLevel="3" x14ac:dyDescent="0.2">
      <c r="A255" s="158" t="s">
        <v>170</v>
      </c>
      <c r="B255" s="130" t="s">
        <v>30</v>
      </c>
      <c r="C255" s="130" t="s">
        <v>108</v>
      </c>
      <c r="D255" s="130" t="s">
        <v>171</v>
      </c>
      <c r="E255" s="130" t="s">
        <v>31</v>
      </c>
      <c r="F255" s="159"/>
      <c r="G255" s="159"/>
      <c r="H255" s="230">
        <f>SUM(H256)</f>
        <v>2080000</v>
      </c>
      <c r="I255" s="282">
        <f>SUM(I256)</f>
        <v>346600</v>
      </c>
      <c r="J255" s="254">
        <f>SUM(J256)</f>
        <v>0</v>
      </c>
      <c r="K255" s="42">
        <f>SUM(K256)</f>
        <v>346600</v>
      </c>
    </row>
    <row r="256" spans="1:11" s="12" customFormat="1" ht="36" outlineLevel="5" x14ac:dyDescent="0.2">
      <c r="A256" s="13" t="s">
        <v>40</v>
      </c>
      <c r="B256" s="128" t="s">
        <v>30</v>
      </c>
      <c r="C256" s="128" t="s">
        <v>108</v>
      </c>
      <c r="D256" s="128" t="s">
        <v>171</v>
      </c>
      <c r="E256" s="128" t="s">
        <v>97</v>
      </c>
      <c r="F256" s="71"/>
      <c r="G256" s="71"/>
      <c r="H256" s="227">
        <v>2080000</v>
      </c>
      <c r="I256" s="279">
        <v>346600</v>
      </c>
      <c r="J256" s="251">
        <v>0</v>
      </c>
      <c r="K256" s="151">
        <f>I256-J256</f>
        <v>346600</v>
      </c>
    </row>
    <row r="257" spans="1:13" s="11" customFormat="1" ht="60" outlineLevel="3" x14ac:dyDescent="0.2">
      <c r="A257" s="158" t="s">
        <v>172</v>
      </c>
      <c r="B257" s="130" t="s">
        <v>30</v>
      </c>
      <c r="C257" s="130" t="s">
        <v>108</v>
      </c>
      <c r="D257" s="130" t="s">
        <v>173</v>
      </c>
      <c r="E257" s="130" t="s">
        <v>31</v>
      </c>
      <c r="F257" s="159"/>
      <c r="G257" s="159"/>
      <c r="H257" s="230">
        <f>SUM(H258)</f>
        <v>2256000</v>
      </c>
      <c r="I257" s="282">
        <f>SUM(I258)</f>
        <v>376000</v>
      </c>
      <c r="J257" s="254">
        <f>SUM(J258)</f>
        <v>0</v>
      </c>
      <c r="K257" s="42">
        <f>SUM(K258)</f>
        <v>376000</v>
      </c>
    </row>
    <row r="258" spans="1:13" s="12" customFormat="1" ht="36" outlineLevel="5" x14ac:dyDescent="0.2">
      <c r="A258" s="18" t="s">
        <v>174</v>
      </c>
      <c r="B258" s="128" t="s">
        <v>30</v>
      </c>
      <c r="C258" s="128" t="s">
        <v>108</v>
      </c>
      <c r="D258" s="128" t="s">
        <v>173</v>
      </c>
      <c r="E258" s="128" t="s">
        <v>97</v>
      </c>
      <c r="F258" s="71"/>
      <c r="G258" s="71"/>
      <c r="H258" s="227">
        <v>2256000</v>
      </c>
      <c r="I258" s="279">
        <v>376000</v>
      </c>
      <c r="J258" s="251">
        <v>0</v>
      </c>
      <c r="K258" s="151">
        <f>I258-J258</f>
        <v>376000</v>
      </c>
    </row>
    <row r="259" spans="1:13" s="11" customFormat="1" ht="36" outlineLevel="3" x14ac:dyDescent="0.2">
      <c r="A259" s="158" t="s">
        <v>175</v>
      </c>
      <c r="B259" s="130" t="s">
        <v>30</v>
      </c>
      <c r="C259" s="130" t="s">
        <v>108</v>
      </c>
      <c r="D259" s="130" t="s">
        <v>176</v>
      </c>
      <c r="E259" s="130" t="s">
        <v>31</v>
      </c>
      <c r="F259" s="159"/>
      <c r="G259" s="159"/>
      <c r="H259" s="230">
        <f>SUM(H260:H262)</f>
        <v>287288600</v>
      </c>
      <c r="I259" s="282">
        <f>SUM(I260:I262)</f>
        <v>47881400</v>
      </c>
      <c r="J259" s="254">
        <f>SUM(J260:J262)</f>
        <v>6989613.5700000003</v>
      </c>
      <c r="K259" s="42">
        <f>SUM(K260:K262)</f>
        <v>40891786.43</v>
      </c>
    </row>
    <row r="260" spans="1:13" s="12" customFormat="1" ht="36" outlineLevel="5" x14ac:dyDescent="0.2">
      <c r="A260" s="13" t="s">
        <v>40</v>
      </c>
      <c r="B260" s="128" t="s">
        <v>30</v>
      </c>
      <c r="C260" s="128" t="s">
        <v>108</v>
      </c>
      <c r="D260" s="128" t="s">
        <v>176</v>
      </c>
      <c r="E260" s="128">
        <v>313</v>
      </c>
      <c r="F260" s="71"/>
      <c r="G260" s="71"/>
      <c r="H260" s="227">
        <v>0</v>
      </c>
      <c r="I260" s="279">
        <v>0</v>
      </c>
      <c r="J260" s="251">
        <v>0</v>
      </c>
      <c r="K260" s="151">
        <f>I260-J260</f>
        <v>0</v>
      </c>
      <c r="M260" s="17"/>
    </row>
    <row r="261" spans="1:13" s="12" customFormat="1" outlineLevel="5" x14ac:dyDescent="0.2">
      <c r="A261" s="18" t="s">
        <v>32</v>
      </c>
      <c r="B261" s="128" t="s">
        <v>30</v>
      </c>
      <c r="C261" s="128" t="s">
        <v>108</v>
      </c>
      <c r="D261" s="128" t="s">
        <v>176</v>
      </c>
      <c r="E261" s="128" t="s">
        <v>33</v>
      </c>
      <c r="F261" s="71"/>
      <c r="G261" s="71"/>
      <c r="H261" s="227">
        <v>2900100</v>
      </c>
      <c r="I261" s="279">
        <v>483400</v>
      </c>
      <c r="J261" s="353">
        <v>33942.49</v>
      </c>
      <c r="K261" s="151">
        <f>I261-J261</f>
        <v>449457.51</v>
      </c>
    </row>
    <row r="262" spans="1:13" s="12" customFormat="1" ht="36" outlineLevel="5" x14ac:dyDescent="0.2">
      <c r="A262" s="13" t="s">
        <v>40</v>
      </c>
      <c r="B262" s="128" t="s">
        <v>30</v>
      </c>
      <c r="C262" s="128" t="s">
        <v>108</v>
      </c>
      <c r="D262" s="128" t="s">
        <v>176</v>
      </c>
      <c r="E262" s="128" t="s">
        <v>41</v>
      </c>
      <c r="F262" s="71"/>
      <c r="G262" s="71"/>
      <c r="H262" s="227">
        <v>284388500</v>
      </c>
      <c r="I262" s="279">
        <v>47398000</v>
      </c>
      <c r="J262" s="353">
        <v>6955671.0800000001</v>
      </c>
      <c r="K262" s="151">
        <f>I262-J262</f>
        <v>40442328.920000002</v>
      </c>
    </row>
    <row r="263" spans="1:13" s="201" customFormat="1" ht="60" outlineLevel="3" x14ac:dyDescent="0.2">
      <c r="A263" s="217" t="s">
        <v>98</v>
      </c>
      <c r="B263" s="218" t="s">
        <v>30</v>
      </c>
      <c r="C263" s="218" t="s">
        <v>108</v>
      </c>
      <c r="D263" s="218" t="s">
        <v>99</v>
      </c>
      <c r="E263" s="218" t="s">
        <v>31</v>
      </c>
      <c r="F263" s="219"/>
      <c r="G263" s="219"/>
      <c r="H263" s="242">
        <f>SUM(H264:H268)</f>
        <v>0</v>
      </c>
      <c r="I263" s="292">
        <f>SUM(I264:I268)</f>
        <v>0</v>
      </c>
      <c r="J263" s="266">
        <f>SUM(J264:J268)</f>
        <v>-184044.68</v>
      </c>
      <c r="K263" s="220">
        <f>SUM(K264:K268)</f>
        <v>184044.68</v>
      </c>
    </row>
    <row r="264" spans="1:13" s="202" customFormat="1" ht="36" outlineLevel="5" x14ac:dyDescent="0.2">
      <c r="A264" s="211" t="s">
        <v>81</v>
      </c>
      <c r="B264" s="212" t="s">
        <v>30</v>
      </c>
      <c r="C264" s="212" t="s">
        <v>108</v>
      </c>
      <c r="D264" s="212" t="s">
        <v>99</v>
      </c>
      <c r="E264" s="212">
        <v>313</v>
      </c>
      <c r="F264" s="213" t="s">
        <v>102</v>
      </c>
      <c r="G264" s="214" t="s">
        <v>39</v>
      </c>
      <c r="H264" s="243">
        <v>0</v>
      </c>
      <c r="I264" s="293">
        <v>0</v>
      </c>
      <c r="J264" s="267">
        <v>0</v>
      </c>
      <c r="K264" s="210">
        <f>I264-J264</f>
        <v>0</v>
      </c>
    </row>
    <row r="265" spans="1:13" s="202" customFormat="1" ht="36" outlineLevel="5" x14ac:dyDescent="0.2">
      <c r="A265" s="211" t="s">
        <v>81</v>
      </c>
      <c r="B265" s="212" t="s">
        <v>30</v>
      </c>
      <c r="C265" s="212" t="s">
        <v>108</v>
      </c>
      <c r="D265" s="212" t="s">
        <v>99</v>
      </c>
      <c r="E265" s="212" t="s">
        <v>82</v>
      </c>
      <c r="F265" s="213" t="s">
        <v>258</v>
      </c>
      <c r="G265" s="214" t="s">
        <v>39</v>
      </c>
      <c r="H265" s="243">
        <v>0</v>
      </c>
      <c r="I265" s="293">
        <v>0</v>
      </c>
      <c r="J265" s="267">
        <v>0</v>
      </c>
      <c r="K265" s="210">
        <f>I265-J265</f>
        <v>0</v>
      </c>
    </row>
    <row r="266" spans="1:13" s="202" customFormat="1" ht="22.5" outlineLevel="5" x14ac:dyDescent="0.2">
      <c r="A266" s="211" t="s">
        <v>32</v>
      </c>
      <c r="B266" s="212" t="s">
        <v>30</v>
      </c>
      <c r="C266" s="212" t="s">
        <v>108</v>
      </c>
      <c r="D266" s="212" t="s">
        <v>99</v>
      </c>
      <c r="E266" s="212" t="s">
        <v>33</v>
      </c>
      <c r="F266" s="213" t="s">
        <v>258</v>
      </c>
      <c r="G266" s="214"/>
      <c r="H266" s="243">
        <v>0</v>
      </c>
      <c r="I266" s="293">
        <v>0</v>
      </c>
      <c r="J266" s="355">
        <v>-4227.3599999999997</v>
      </c>
      <c r="K266" s="210">
        <f>I266-J266</f>
        <v>4227.3599999999997</v>
      </c>
    </row>
    <row r="267" spans="1:13" s="202" customFormat="1" ht="36" outlineLevel="5" x14ac:dyDescent="0.2">
      <c r="A267" s="215" t="s">
        <v>40</v>
      </c>
      <c r="B267" s="212" t="s">
        <v>30</v>
      </c>
      <c r="C267" s="212" t="s">
        <v>108</v>
      </c>
      <c r="D267" s="212" t="s">
        <v>99</v>
      </c>
      <c r="E267" s="212" t="s">
        <v>97</v>
      </c>
      <c r="F267" s="213" t="s">
        <v>258</v>
      </c>
      <c r="G267" s="214" t="s">
        <v>39</v>
      </c>
      <c r="H267" s="227">
        <v>0</v>
      </c>
      <c r="I267" s="293">
        <v>0</v>
      </c>
      <c r="J267" s="355">
        <v>-177224.64</v>
      </c>
      <c r="K267" s="210">
        <f>I267-J267</f>
        <v>177224.64</v>
      </c>
    </row>
    <row r="268" spans="1:13" s="202" customFormat="1" ht="22.5" outlineLevel="5" x14ac:dyDescent="0.2">
      <c r="A268" s="211" t="s">
        <v>90</v>
      </c>
      <c r="B268" s="212" t="s">
        <v>30</v>
      </c>
      <c r="C268" s="212" t="s">
        <v>108</v>
      </c>
      <c r="D268" s="212" t="s">
        <v>99</v>
      </c>
      <c r="E268" s="212">
        <v>340</v>
      </c>
      <c r="F268" s="213" t="s">
        <v>258</v>
      </c>
      <c r="G268" s="214" t="s">
        <v>39</v>
      </c>
      <c r="H268" s="243">
        <v>0</v>
      </c>
      <c r="I268" s="293">
        <v>0</v>
      </c>
      <c r="J268" s="356">
        <v>-2592.6799999999998</v>
      </c>
      <c r="K268" s="216">
        <f>I268-J268</f>
        <v>2592.6799999999998</v>
      </c>
    </row>
    <row r="269" spans="1:13" s="11" customFormat="1" ht="60" outlineLevel="3" x14ac:dyDescent="0.2">
      <c r="A269" s="158" t="s">
        <v>98</v>
      </c>
      <c r="B269" s="130" t="s">
        <v>30</v>
      </c>
      <c r="C269" s="130" t="s">
        <v>108</v>
      </c>
      <c r="D269" s="130" t="s">
        <v>99</v>
      </c>
      <c r="E269" s="130" t="s">
        <v>31</v>
      </c>
      <c r="F269" s="159"/>
      <c r="G269" s="159"/>
      <c r="H269" s="230">
        <f>SUM(H270:H279)</f>
        <v>1216984000</v>
      </c>
      <c r="I269" s="282">
        <f>SUM(I270:I279)</f>
        <v>92002700</v>
      </c>
      <c r="J269" s="256">
        <f>SUM(J270:J279)</f>
        <v>82029040.370000005</v>
      </c>
      <c r="K269" s="16">
        <f>SUM(K270:K279)</f>
        <v>9973659.6299999952</v>
      </c>
    </row>
    <row r="270" spans="1:13" s="12" customFormat="1" ht="36" customHeight="1" outlineLevel="5" x14ac:dyDescent="0.2">
      <c r="A270" s="18" t="s">
        <v>81</v>
      </c>
      <c r="B270" s="128" t="s">
        <v>30</v>
      </c>
      <c r="C270" s="128" t="s">
        <v>108</v>
      </c>
      <c r="D270" s="128" t="s">
        <v>99</v>
      </c>
      <c r="E270" s="128" t="s">
        <v>82</v>
      </c>
      <c r="F270" s="75" t="s">
        <v>103</v>
      </c>
      <c r="G270" s="74"/>
      <c r="H270" s="227">
        <v>0</v>
      </c>
      <c r="I270" s="279">
        <v>0</v>
      </c>
      <c r="J270" s="251">
        <v>0</v>
      </c>
      <c r="K270" s="151">
        <f>I270-J270</f>
        <v>0</v>
      </c>
      <c r="L270" s="17"/>
      <c r="M270" s="17"/>
    </row>
    <row r="271" spans="1:13" s="12" customFormat="1" ht="12.75" customHeight="1" outlineLevel="5" x14ac:dyDescent="0.2">
      <c r="A271" s="18" t="s">
        <v>32</v>
      </c>
      <c r="B271" s="128" t="s">
        <v>30</v>
      </c>
      <c r="C271" s="128" t="s">
        <v>108</v>
      </c>
      <c r="D271" s="128" t="s">
        <v>99</v>
      </c>
      <c r="E271" s="128">
        <v>244</v>
      </c>
      <c r="F271" s="75" t="s">
        <v>103</v>
      </c>
      <c r="G271" s="74"/>
      <c r="H271" s="227">
        <v>0</v>
      </c>
      <c r="I271" s="279">
        <v>0</v>
      </c>
      <c r="J271" s="251">
        <v>0</v>
      </c>
      <c r="K271" s="151">
        <f>I271-J271</f>
        <v>0</v>
      </c>
      <c r="L271" s="17"/>
      <c r="M271" s="17"/>
    </row>
    <row r="272" spans="1:13" s="12" customFormat="1" ht="12.75" customHeight="1" outlineLevel="5" x14ac:dyDescent="0.2">
      <c r="A272" s="18" t="s">
        <v>32</v>
      </c>
      <c r="B272" s="128" t="s">
        <v>30</v>
      </c>
      <c r="C272" s="128" t="s">
        <v>108</v>
      </c>
      <c r="D272" s="128" t="s">
        <v>99</v>
      </c>
      <c r="E272" s="128">
        <v>313</v>
      </c>
      <c r="F272" s="75"/>
      <c r="G272" s="74"/>
      <c r="H272" s="227">
        <v>0</v>
      </c>
      <c r="I272" s="279">
        <v>0</v>
      </c>
      <c r="J272" s="251">
        <v>0</v>
      </c>
      <c r="K272" s="151">
        <f>I272-J272</f>
        <v>0</v>
      </c>
      <c r="L272" s="17"/>
      <c r="M272" s="17"/>
    </row>
    <row r="273" spans="1:16" s="12" customFormat="1" ht="36" customHeight="1" outlineLevel="5" x14ac:dyDescent="0.2">
      <c r="A273" s="13" t="s">
        <v>40</v>
      </c>
      <c r="B273" s="128" t="s">
        <v>30</v>
      </c>
      <c r="C273" s="128" t="s">
        <v>108</v>
      </c>
      <c r="D273" s="128" t="s">
        <v>99</v>
      </c>
      <c r="E273" s="128">
        <v>313</v>
      </c>
      <c r="F273" s="75" t="s">
        <v>298</v>
      </c>
      <c r="G273" s="74"/>
      <c r="H273" s="227">
        <v>0</v>
      </c>
      <c r="I273" s="279">
        <v>0</v>
      </c>
      <c r="J273" s="251"/>
      <c r="K273" s="151">
        <v>0</v>
      </c>
      <c r="L273" s="17"/>
      <c r="M273" s="17"/>
    </row>
    <row r="274" spans="1:16" s="12" customFormat="1" ht="12.75" customHeight="1" outlineLevel="5" x14ac:dyDescent="0.2">
      <c r="A274" s="18" t="s">
        <v>90</v>
      </c>
      <c r="B274" s="128" t="s">
        <v>30</v>
      </c>
      <c r="C274" s="128" t="s">
        <v>108</v>
      </c>
      <c r="D274" s="128" t="s">
        <v>99</v>
      </c>
      <c r="E274" s="128">
        <v>340</v>
      </c>
      <c r="F274" s="75" t="s">
        <v>103</v>
      </c>
      <c r="G274" s="74"/>
      <c r="H274" s="227">
        <v>0</v>
      </c>
      <c r="I274" s="279">
        <v>0</v>
      </c>
      <c r="J274" s="251">
        <v>0</v>
      </c>
      <c r="K274" s="151">
        <f t="shared" ref="K274:K279" si="4">I274-J274</f>
        <v>0</v>
      </c>
      <c r="L274" s="17"/>
      <c r="M274" s="17"/>
    </row>
    <row r="275" spans="1:16" s="12" customFormat="1" ht="24.75" customHeight="1" outlineLevel="5" x14ac:dyDescent="0.2">
      <c r="A275" s="18" t="s">
        <v>81</v>
      </c>
      <c r="B275" s="128" t="s">
        <v>30</v>
      </c>
      <c r="C275" s="128" t="s">
        <v>108</v>
      </c>
      <c r="D275" s="128" t="s">
        <v>99</v>
      </c>
      <c r="E275" s="128" t="s">
        <v>82</v>
      </c>
      <c r="F275" s="75" t="s">
        <v>309</v>
      </c>
      <c r="G275" s="74" t="s">
        <v>39</v>
      </c>
      <c r="H275" s="227">
        <v>15604500</v>
      </c>
      <c r="I275" s="279">
        <v>1300000</v>
      </c>
      <c r="J275" s="353">
        <v>59549.81</v>
      </c>
      <c r="K275" s="151">
        <f t="shared" si="4"/>
        <v>1240450.19</v>
      </c>
      <c r="L275" s="17"/>
      <c r="M275" s="17"/>
    </row>
    <row r="276" spans="1:16" s="12" customFormat="1" ht="22.5" outlineLevel="5" x14ac:dyDescent="0.2">
      <c r="A276" s="18" t="s">
        <v>32</v>
      </c>
      <c r="B276" s="128" t="s">
        <v>30</v>
      </c>
      <c r="C276" s="128" t="s">
        <v>108</v>
      </c>
      <c r="D276" s="128" t="s">
        <v>99</v>
      </c>
      <c r="E276" s="128" t="s">
        <v>33</v>
      </c>
      <c r="F276" s="75" t="s">
        <v>309</v>
      </c>
      <c r="G276" s="74" t="s">
        <v>39</v>
      </c>
      <c r="H276" s="227">
        <v>8629200</v>
      </c>
      <c r="I276" s="279">
        <v>623600</v>
      </c>
      <c r="J276" s="353">
        <v>409546.58</v>
      </c>
      <c r="K276" s="151">
        <f t="shared" si="4"/>
        <v>214053.41999999998</v>
      </c>
    </row>
    <row r="277" spans="1:16" s="12" customFormat="1" ht="36" outlineLevel="5" x14ac:dyDescent="0.2">
      <c r="A277" s="13" t="s">
        <v>40</v>
      </c>
      <c r="B277" s="128" t="s">
        <v>30</v>
      </c>
      <c r="C277" s="128" t="s">
        <v>108</v>
      </c>
      <c r="D277" s="128" t="s">
        <v>99</v>
      </c>
      <c r="E277" s="128" t="s">
        <v>97</v>
      </c>
      <c r="F277" s="75" t="s">
        <v>309</v>
      </c>
      <c r="G277" s="74" t="s">
        <v>39</v>
      </c>
      <c r="H277" s="227">
        <v>0</v>
      </c>
      <c r="I277" s="279">
        <v>0</v>
      </c>
      <c r="J277" s="251">
        <v>0</v>
      </c>
      <c r="K277" s="151">
        <f t="shared" si="4"/>
        <v>0</v>
      </c>
      <c r="L277" s="66"/>
      <c r="M277" s="66"/>
    </row>
    <row r="278" spans="1:16" s="12" customFormat="1" ht="22.5" outlineLevel="5" x14ac:dyDescent="0.2">
      <c r="A278" s="18" t="s">
        <v>90</v>
      </c>
      <c r="B278" s="128" t="s">
        <v>30</v>
      </c>
      <c r="C278" s="128" t="s">
        <v>108</v>
      </c>
      <c r="D278" s="128" t="s">
        <v>99</v>
      </c>
      <c r="E278" s="128" t="s">
        <v>91</v>
      </c>
      <c r="F278" s="75" t="s">
        <v>309</v>
      </c>
      <c r="G278" s="74" t="s">
        <v>39</v>
      </c>
      <c r="H278" s="227">
        <v>0</v>
      </c>
      <c r="I278" s="279">
        <v>0</v>
      </c>
      <c r="J278" s="251">
        <v>0</v>
      </c>
      <c r="K278" s="151">
        <f t="shared" si="4"/>
        <v>0</v>
      </c>
    </row>
    <row r="279" spans="1:16" s="12" customFormat="1" ht="36" outlineLevel="5" x14ac:dyDescent="0.2">
      <c r="A279" s="13" t="s">
        <v>40</v>
      </c>
      <c r="B279" s="128" t="s">
        <v>30</v>
      </c>
      <c r="C279" s="128" t="s">
        <v>108</v>
      </c>
      <c r="D279" s="128" t="s">
        <v>99</v>
      </c>
      <c r="E279" s="128" t="s">
        <v>97</v>
      </c>
      <c r="F279" s="75" t="s">
        <v>309</v>
      </c>
      <c r="G279" s="74" t="s">
        <v>39</v>
      </c>
      <c r="H279" s="227">
        <v>1192750300</v>
      </c>
      <c r="I279" s="279">
        <v>90079100</v>
      </c>
      <c r="J279" s="357">
        <v>81559943.980000004</v>
      </c>
      <c r="K279" s="151">
        <f t="shared" si="4"/>
        <v>8519156.0199999958</v>
      </c>
    </row>
    <row r="280" spans="1:16" s="94" customFormat="1" ht="73.5" customHeight="1" outlineLevel="5" x14ac:dyDescent="0.2">
      <c r="A280" s="91" t="s">
        <v>282</v>
      </c>
      <c r="B280" s="135" t="s">
        <v>30</v>
      </c>
      <c r="C280" s="135" t="s">
        <v>108</v>
      </c>
      <c r="D280" s="135" t="s">
        <v>283</v>
      </c>
      <c r="E280" s="164" t="s">
        <v>31</v>
      </c>
      <c r="F280" s="92"/>
      <c r="G280" s="92"/>
      <c r="H280" s="244">
        <f>SUM(H281:H283)</f>
        <v>0</v>
      </c>
      <c r="I280" s="294">
        <f>SUM(I281:I283)</f>
        <v>0</v>
      </c>
      <c r="J280" s="268">
        <f>SUM(J281:J285)</f>
        <v>0</v>
      </c>
      <c r="K280" s="121">
        <f>SUM(K281:K285)</f>
        <v>0</v>
      </c>
      <c r="L280" s="11"/>
    </row>
    <row r="281" spans="1:16" s="83" customFormat="1" ht="25.5" customHeight="1" outlineLevel="5" x14ac:dyDescent="0.2">
      <c r="A281" s="81" t="s">
        <v>32</v>
      </c>
      <c r="B281" s="134" t="s">
        <v>30</v>
      </c>
      <c r="C281" s="134" t="s">
        <v>108</v>
      </c>
      <c r="D281" s="134" t="s">
        <v>0</v>
      </c>
      <c r="E281" s="134">
        <v>244</v>
      </c>
      <c r="F281" s="82" t="s">
        <v>284</v>
      </c>
      <c r="G281" s="82" t="s">
        <v>39</v>
      </c>
      <c r="H281" s="245">
        <v>0</v>
      </c>
      <c r="I281" s="289">
        <v>0</v>
      </c>
      <c r="J281" s="261">
        <v>0</v>
      </c>
      <c r="K281" s="151">
        <v>0</v>
      </c>
      <c r="M281" s="85"/>
    </row>
    <row r="282" spans="1:16" s="83" customFormat="1" ht="36" outlineLevel="5" x14ac:dyDescent="0.2">
      <c r="A282" s="86" t="s">
        <v>40</v>
      </c>
      <c r="B282" s="134" t="s">
        <v>30</v>
      </c>
      <c r="C282" s="134" t="s">
        <v>108</v>
      </c>
      <c r="D282" s="134" t="s">
        <v>0</v>
      </c>
      <c r="E282" s="134">
        <v>313</v>
      </c>
      <c r="F282" s="82" t="s">
        <v>284</v>
      </c>
      <c r="G282" s="82" t="s">
        <v>39</v>
      </c>
      <c r="H282" s="245">
        <v>0</v>
      </c>
      <c r="I282" s="289">
        <v>0</v>
      </c>
      <c r="J282" s="269">
        <v>0</v>
      </c>
      <c r="K282" s="151">
        <f>I282-J282</f>
        <v>0</v>
      </c>
      <c r="L282" s="87"/>
      <c r="M282" s="193"/>
    </row>
    <row r="283" spans="1:16" s="83" customFormat="1" ht="36" outlineLevel="5" x14ac:dyDescent="0.2">
      <c r="A283" s="86" t="s">
        <v>40</v>
      </c>
      <c r="B283" s="134" t="s">
        <v>30</v>
      </c>
      <c r="C283" s="134" t="s">
        <v>108</v>
      </c>
      <c r="D283" s="134" t="s">
        <v>0</v>
      </c>
      <c r="E283" s="134">
        <v>242</v>
      </c>
      <c r="F283" s="82" t="s">
        <v>284</v>
      </c>
      <c r="G283" s="82" t="s">
        <v>39</v>
      </c>
      <c r="H283" s="245">
        <v>0</v>
      </c>
      <c r="I283" s="289">
        <v>0</v>
      </c>
      <c r="J283" s="261">
        <v>0</v>
      </c>
      <c r="K283" s="151">
        <f>I283-J283</f>
        <v>0</v>
      </c>
      <c r="M283" s="85"/>
    </row>
    <row r="284" spans="1:16" s="83" customFormat="1" ht="36" outlineLevel="5" x14ac:dyDescent="0.2">
      <c r="A284" s="86" t="s">
        <v>40</v>
      </c>
      <c r="B284" s="134" t="s">
        <v>30</v>
      </c>
      <c r="C284" s="134" t="s">
        <v>108</v>
      </c>
      <c r="D284" s="134" t="s">
        <v>0</v>
      </c>
      <c r="E284" s="134">
        <v>313</v>
      </c>
      <c r="F284" s="82"/>
      <c r="G284" s="82"/>
      <c r="H284" s="245">
        <v>0</v>
      </c>
      <c r="I284" s="289">
        <v>0</v>
      </c>
      <c r="J284" s="261">
        <v>0</v>
      </c>
      <c r="K284" s="151">
        <f>I284-J284</f>
        <v>0</v>
      </c>
      <c r="M284" s="85"/>
    </row>
    <row r="285" spans="1:16" s="96" customFormat="1" ht="36" outlineLevel="5" x14ac:dyDescent="0.2">
      <c r="A285" s="86" t="s">
        <v>40</v>
      </c>
      <c r="B285" s="134" t="s">
        <v>30</v>
      </c>
      <c r="C285" s="134" t="s">
        <v>108</v>
      </c>
      <c r="D285" s="134" t="s">
        <v>0</v>
      </c>
      <c r="E285" s="134">
        <v>313</v>
      </c>
      <c r="F285" s="82" t="s">
        <v>294</v>
      </c>
      <c r="G285" s="82" t="s">
        <v>39</v>
      </c>
      <c r="H285" s="245">
        <v>0</v>
      </c>
      <c r="I285" s="289">
        <v>0</v>
      </c>
      <c r="J285" s="270">
        <v>0</v>
      </c>
      <c r="K285" s="151">
        <f>I285-J285</f>
        <v>0</v>
      </c>
      <c r="L285" s="95"/>
      <c r="M285" s="85"/>
      <c r="N285" s="94"/>
      <c r="O285" s="94"/>
      <c r="P285" s="94"/>
    </row>
    <row r="286" spans="1:16" s="96" customFormat="1" ht="13.5" customHeight="1" outlineLevel="5" x14ac:dyDescent="0.2">
      <c r="A286" s="32" t="s">
        <v>274</v>
      </c>
      <c r="B286" s="131">
        <v>148</v>
      </c>
      <c r="C286" s="131">
        <v>1003</v>
      </c>
      <c r="D286" s="131">
        <v>9990020680</v>
      </c>
      <c r="E286" s="131">
        <v>321</v>
      </c>
      <c r="F286" s="198"/>
      <c r="G286" s="167"/>
      <c r="H286" s="235">
        <v>500000</v>
      </c>
      <c r="I286" s="286">
        <v>500000</v>
      </c>
      <c r="J286" s="286">
        <v>0</v>
      </c>
      <c r="K286" s="119">
        <f t="shared" ref="K286:K287" si="5">I286-J286</f>
        <v>500000</v>
      </c>
      <c r="L286" s="11"/>
      <c r="M286" s="85"/>
      <c r="N286" s="94"/>
      <c r="O286" s="94"/>
      <c r="P286" s="94"/>
    </row>
    <row r="287" spans="1:16" s="89" customFormat="1" ht="15.75" customHeight="1" outlineLevel="5" x14ac:dyDescent="0.2">
      <c r="A287" s="32" t="s">
        <v>274</v>
      </c>
      <c r="B287" s="131">
        <v>148</v>
      </c>
      <c r="C287" s="131">
        <v>1003</v>
      </c>
      <c r="D287" s="131">
        <v>9990020680</v>
      </c>
      <c r="E287" s="131">
        <v>322</v>
      </c>
      <c r="F287" s="167"/>
      <c r="G287" s="167"/>
      <c r="H287" s="235">
        <v>0</v>
      </c>
      <c r="I287" s="286">
        <v>0</v>
      </c>
      <c r="J287" s="258">
        <v>0</v>
      </c>
      <c r="K287" s="119">
        <f t="shared" si="5"/>
        <v>0</v>
      </c>
      <c r="L287" s="17"/>
      <c r="M287" s="17"/>
      <c r="N287" s="12"/>
      <c r="O287" s="11"/>
      <c r="P287" s="11"/>
    </row>
    <row r="288" spans="1:16" s="80" customFormat="1" ht="48" customHeight="1" outlineLevel="3" x14ac:dyDescent="0.2">
      <c r="A288" s="163" t="s">
        <v>177</v>
      </c>
      <c r="B288" s="164" t="s">
        <v>30</v>
      </c>
      <c r="C288" s="164" t="s">
        <v>178</v>
      </c>
      <c r="D288" s="164" t="s">
        <v>179</v>
      </c>
      <c r="E288" s="164" t="s">
        <v>31</v>
      </c>
      <c r="F288" s="165"/>
      <c r="G288" s="165"/>
      <c r="H288" s="237">
        <f>SUM(H289:H290)</f>
        <v>0</v>
      </c>
      <c r="I288" s="288">
        <f>SUM(I289:I290)</f>
        <v>0</v>
      </c>
      <c r="J288" s="260">
        <f>SUM(J289:J290)</f>
        <v>0</v>
      </c>
      <c r="K288" s="119">
        <f>I288-J288</f>
        <v>0</v>
      </c>
      <c r="N288" s="94"/>
      <c r="O288" s="94"/>
      <c r="P288" s="94"/>
    </row>
    <row r="289" spans="1:16" s="83" customFormat="1" ht="33.75" outlineLevel="5" x14ac:dyDescent="0.2">
      <c r="A289" s="81" t="s">
        <v>32</v>
      </c>
      <c r="B289" s="134" t="s">
        <v>30</v>
      </c>
      <c r="C289" s="134" t="s">
        <v>178</v>
      </c>
      <c r="D289" s="134" t="s">
        <v>179</v>
      </c>
      <c r="E289" s="134" t="s">
        <v>33</v>
      </c>
      <c r="F289" s="82" t="s">
        <v>263</v>
      </c>
      <c r="G289" s="82" t="s">
        <v>39</v>
      </c>
      <c r="H289" s="238">
        <v>0</v>
      </c>
      <c r="I289" s="289">
        <v>0</v>
      </c>
      <c r="J289" s="261">
        <v>0</v>
      </c>
      <c r="K289" s="151">
        <f>I289-J289</f>
        <v>0</v>
      </c>
    </row>
    <row r="290" spans="1:16" s="83" customFormat="1" ht="36" outlineLevel="5" x14ac:dyDescent="0.2">
      <c r="A290" s="86" t="s">
        <v>40</v>
      </c>
      <c r="B290" s="134" t="s">
        <v>30</v>
      </c>
      <c r="C290" s="134" t="s">
        <v>178</v>
      </c>
      <c r="D290" s="134" t="s">
        <v>179</v>
      </c>
      <c r="E290" s="134" t="s">
        <v>97</v>
      </c>
      <c r="F290" s="82" t="s">
        <v>263</v>
      </c>
      <c r="G290" s="82" t="s">
        <v>39</v>
      </c>
      <c r="H290" s="238">
        <v>0</v>
      </c>
      <c r="I290" s="289">
        <v>0</v>
      </c>
      <c r="J290" s="261">
        <v>0</v>
      </c>
      <c r="K290" s="151">
        <f>I290-J290</f>
        <v>0</v>
      </c>
    </row>
    <row r="291" spans="1:16" s="201" customFormat="1" ht="48" customHeight="1" outlineLevel="3" x14ac:dyDescent="0.2">
      <c r="A291" s="217" t="s">
        <v>177</v>
      </c>
      <c r="B291" s="218" t="s">
        <v>30</v>
      </c>
      <c r="C291" s="218" t="s">
        <v>178</v>
      </c>
      <c r="D291" s="218" t="s">
        <v>179</v>
      </c>
      <c r="E291" s="218" t="s">
        <v>31</v>
      </c>
      <c r="F291" s="219"/>
      <c r="G291" s="219"/>
      <c r="H291" s="242">
        <f>SUM(H292:H295)</f>
        <v>0</v>
      </c>
      <c r="I291" s="292">
        <f>SUM(I292:I295)</f>
        <v>0</v>
      </c>
      <c r="J291" s="301">
        <f>SUM(J292:J295)</f>
        <v>0</v>
      </c>
      <c r="K291" s="221">
        <f>SUM(K292:K295)</f>
        <v>0</v>
      </c>
      <c r="M291" s="339"/>
      <c r="N291" s="340"/>
      <c r="O291" s="340"/>
      <c r="P291" s="340"/>
    </row>
    <row r="292" spans="1:16" s="202" customFormat="1" ht="22.5" outlineLevel="5" x14ac:dyDescent="0.2">
      <c r="A292" s="211" t="s">
        <v>32</v>
      </c>
      <c r="B292" s="212" t="s">
        <v>30</v>
      </c>
      <c r="C292" s="212" t="s">
        <v>178</v>
      </c>
      <c r="D292" s="212" t="s">
        <v>179</v>
      </c>
      <c r="E292" s="212" t="s">
        <v>33</v>
      </c>
      <c r="F292" s="214" t="s">
        <v>263</v>
      </c>
      <c r="G292" s="214" t="s">
        <v>39</v>
      </c>
      <c r="H292" s="302">
        <v>0</v>
      </c>
      <c r="I292" s="293">
        <v>0</v>
      </c>
      <c r="J292" s="267">
        <v>0</v>
      </c>
      <c r="K292" s="216">
        <f t="shared" ref="K292:K360" si="6">I292-J292</f>
        <v>0</v>
      </c>
    </row>
    <row r="293" spans="1:16" s="202" customFormat="1" ht="36" outlineLevel="5" x14ac:dyDescent="0.2">
      <c r="A293" s="215" t="s">
        <v>40</v>
      </c>
      <c r="B293" s="212" t="s">
        <v>30</v>
      </c>
      <c r="C293" s="212" t="s">
        <v>178</v>
      </c>
      <c r="D293" s="212" t="s">
        <v>179</v>
      </c>
      <c r="E293" s="212" t="s">
        <v>97</v>
      </c>
      <c r="F293" s="214" t="s">
        <v>263</v>
      </c>
      <c r="G293" s="214" t="s">
        <v>39</v>
      </c>
      <c r="H293" s="302">
        <v>0</v>
      </c>
      <c r="I293" s="293">
        <v>0</v>
      </c>
      <c r="J293" s="267">
        <v>0</v>
      </c>
      <c r="K293" s="216">
        <f t="shared" si="6"/>
        <v>0</v>
      </c>
    </row>
    <row r="294" spans="1:16" s="12" customFormat="1" ht="36" outlineLevel="5" x14ac:dyDescent="0.2">
      <c r="A294" s="13" t="s">
        <v>40</v>
      </c>
      <c r="B294" s="128" t="s">
        <v>30</v>
      </c>
      <c r="C294" s="128" t="s">
        <v>178</v>
      </c>
      <c r="D294" s="128" t="s">
        <v>179</v>
      </c>
      <c r="E294" s="128" t="s">
        <v>97</v>
      </c>
      <c r="F294" s="74" t="s">
        <v>310</v>
      </c>
      <c r="G294" s="74"/>
      <c r="H294" s="227">
        <v>0</v>
      </c>
      <c r="I294" s="279">
        <v>0</v>
      </c>
      <c r="J294" s="251">
        <v>0</v>
      </c>
      <c r="K294" s="151">
        <f t="shared" si="6"/>
        <v>0</v>
      </c>
      <c r="N294" s="17"/>
    </row>
    <row r="295" spans="1:16" s="12" customFormat="1" outlineLevel="5" x14ac:dyDescent="0.2">
      <c r="A295" s="18" t="s">
        <v>32</v>
      </c>
      <c r="B295" s="128" t="s">
        <v>30</v>
      </c>
      <c r="C295" s="128" t="s">
        <v>178</v>
      </c>
      <c r="D295" s="128" t="s">
        <v>179</v>
      </c>
      <c r="E295" s="128" t="s">
        <v>33</v>
      </c>
      <c r="F295" s="75" t="s">
        <v>180</v>
      </c>
      <c r="G295" s="74"/>
      <c r="H295" s="227">
        <v>0</v>
      </c>
      <c r="I295" s="279">
        <v>0</v>
      </c>
      <c r="J295" s="251">
        <v>0</v>
      </c>
      <c r="K295" s="151">
        <f t="shared" si="6"/>
        <v>0</v>
      </c>
      <c r="O295" s="17"/>
      <c r="P295" s="17"/>
    </row>
    <row r="296" spans="1:16" s="80" customFormat="1" ht="51.75" customHeight="1" outlineLevel="3" x14ac:dyDescent="0.2">
      <c r="A296" s="163" t="s">
        <v>181</v>
      </c>
      <c r="B296" s="164" t="s">
        <v>30</v>
      </c>
      <c r="C296" s="164" t="s">
        <v>178</v>
      </c>
      <c r="D296" s="164" t="s">
        <v>182</v>
      </c>
      <c r="E296" s="164" t="s">
        <v>31</v>
      </c>
      <c r="F296" s="165"/>
      <c r="G296" s="165"/>
      <c r="H296" s="237">
        <f>SUM(H297:H298)</f>
        <v>0</v>
      </c>
      <c r="I296" s="288">
        <f>SUM(I297:I298)</f>
        <v>0</v>
      </c>
      <c r="J296" s="260">
        <f>SUM(J297:J298)</f>
        <v>0</v>
      </c>
      <c r="K296" s="79">
        <f>SUM(K297:K298)</f>
        <v>0</v>
      </c>
      <c r="N296" s="94"/>
      <c r="O296" s="94"/>
      <c r="P296" s="94"/>
    </row>
    <row r="297" spans="1:16" s="83" customFormat="1" ht="33.75" outlineLevel="5" x14ac:dyDescent="0.2">
      <c r="A297" s="81" t="s">
        <v>32</v>
      </c>
      <c r="B297" s="134" t="s">
        <v>30</v>
      </c>
      <c r="C297" s="134" t="s">
        <v>178</v>
      </c>
      <c r="D297" s="134" t="s">
        <v>182</v>
      </c>
      <c r="E297" s="134" t="s">
        <v>33</v>
      </c>
      <c r="F297" s="82" t="s">
        <v>183</v>
      </c>
      <c r="G297" s="82" t="s">
        <v>39</v>
      </c>
      <c r="H297" s="238">
        <v>0</v>
      </c>
      <c r="I297" s="289">
        <v>0</v>
      </c>
      <c r="J297" s="261">
        <v>0</v>
      </c>
      <c r="K297" s="151">
        <v>0</v>
      </c>
    </row>
    <row r="298" spans="1:16" s="83" customFormat="1" ht="36" outlineLevel="5" x14ac:dyDescent="0.2">
      <c r="A298" s="86" t="s">
        <v>40</v>
      </c>
      <c r="B298" s="134" t="s">
        <v>30</v>
      </c>
      <c r="C298" s="134" t="s">
        <v>178</v>
      </c>
      <c r="D298" s="134" t="s">
        <v>182</v>
      </c>
      <c r="E298" s="134" t="s">
        <v>97</v>
      </c>
      <c r="F298" s="82" t="s">
        <v>183</v>
      </c>
      <c r="G298" s="82" t="s">
        <v>39</v>
      </c>
      <c r="H298" s="238">
        <v>0</v>
      </c>
      <c r="I298" s="289">
        <v>0</v>
      </c>
      <c r="J298" s="269">
        <v>0</v>
      </c>
      <c r="K298" s="151">
        <f>I298-J298</f>
        <v>0</v>
      </c>
    </row>
    <row r="299" spans="1:16" s="201" customFormat="1" ht="69.75" customHeight="1" outlineLevel="3" x14ac:dyDescent="0.2">
      <c r="A299" s="217" t="s">
        <v>181</v>
      </c>
      <c r="B299" s="218" t="s">
        <v>30</v>
      </c>
      <c r="C299" s="218" t="s">
        <v>178</v>
      </c>
      <c r="D299" s="218" t="s">
        <v>182</v>
      </c>
      <c r="E299" s="218" t="s">
        <v>31</v>
      </c>
      <c r="F299" s="219"/>
      <c r="G299" s="219"/>
      <c r="H299" s="242">
        <f>SUM(H300:H303)</f>
        <v>0</v>
      </c>
      <c r="I299" s="292">
        <f>SUM(I300:I303)</f>
        <v>0</v>
      </c>
      <c r="J299" s="301">
        <f>SUM(J300:J303)</f>
        <v>-36954.660000000003</v>
      </c>
      <c r="K299" s="221">
        <f>SUM(K300:K303)</f>
        <v>36954.660000000003</v>
      </c>
      <c r="N299" s="340"/>
      <c r="O299" s="340"/>
      <c r="P299" s="340"/>
    </row>
    <row r="300" spans="1:16" s="202" customFormat="1" ht="36" outlineLevel="5" x14ac:dyDescent="0.2">
      <c r="A300" s="215" t="s">
        <v>40</v>
      </c>
      <c r="B300" s="212" t="s">
        <v>30</v>
      </c>
      <c r="C300" s="212" t="s">
        <v>178</v>
      </c>
      <c r="D300" s="212" t="s">
        <v>182</v>
      </c>
      <c r="E300" s="212">
        <v>242</v>
      </c>
      <c r="F300" s="214" t="s">
        <v>270</v>
      </c>
      <c r="G300" s="214" t="s">
        <v>39</v>
      </c>
      <c r="H300" s="302">
        <v>0</v>
      </c>
      <c r="I300" s="293">
        <v>0</v>
      </c>
      <c r="J300" s="267">
        <v>0</v>
      </c>
      <c r="K300" s="216">
        <f t="shared" si="6"/>
        <v>0</v>
      </c>
      <c r="M300" s="305"/>
    </row>
    <row r="301" spans="1:16" s="202" customFormat="1" ht="22.5" outlineLevel="5" x14ac:dyDescent="0.2">
      <c r="A301" s="211" t="s">
        <v>32</v>
      </c>
      <c r="B301" s="212" t="s">
        <v>30</v>
      </c>
      <c r="C301" s="212" t="s">
        <v>178</v>
      </c>
      <c r="D301" s="212" t="s">
        <v>182</v>
      </c>
      <c r="E301" s="212" t="s">
        <v>33</v>
      </c>
      <c r="F301" s="214" t="s">
        <v>270</v>
      </c>
      <c r="G301" s="214" t="s">
        <v>39</v>
      </c>
      <c r="H301" s="302">
        <v>0</v>
      </c>
      <c r="I301" s="293">
        <v>0</v>
      </c>
      <c r="J301" s="267">
        <v>0</v>
      </c>
      <c r="K301" s="216">
        <f t="shared" si="6"/>
        <v>0</v>
      </c>
    </row>
    <row r="302" spans="1:16" s="202" customFormat="1" ht="36" outlineLevel="5" x14ac:dyDescent="0.2">
      <c r="A302" s="215" t="s">
        <v>40</v>
      </c>
      <c r="B302" s="212" t="s">
        <v>30</v>
      </c>
      <c r="C302" s="212" t="s">
        <v>178</v>
      </c>
      <c r="D302" s="212" t="s">
        <v>182</v>
      </c>
      <c r="E302" s="212" t="s">
        <v>97</v>
      </c>
      <c r="F302" s="214" t="s">
        <v>270</v>
      </c>
      <c r="G302" s="214" t="s">
        <v>39</v>
      </c>
      <c r="H302" s="302">
        <v>0</v>
      </c>
      <c r="I302" s="293">
        <v>0</v>
      </c>
      <c r="J302" s="358">
        <v>-36954.660000000003</v>
      </c>
      <c r="K302" s="216">
        <f t="shared" si="6"/>
        <v>36954.660000000003</v>
      </c>
      <c r="L302" s="306"/>
    </row>
    <row r="303" spans="1:16" s="12" customFormat="1" ht="36" outlineLevel="5" x14ac:dyDescent="0.2">
      <c r="A303" s="13" t="s">
        <v>40</v>
      </c>
      <c r="B303" s="128" t="s">
        <v>30</v>
      </c>
      <c r="C303" s="128" t="s">
        <v>178</v>
      </c>
      <c r="D303" s="128" t="s">
        <v>182</v>
      </c>
      <c r="E303" s="128" t="s">
        <v>97</v>
      </c>
      <c r="F303" s="75"/>
      <c r="G303" s="74"/>
      <c r="H303" s="227">
        <v>0</v>
      </c>
      <c r="I303" s="279">
        <v>0</v>
      </c>
      <c r="J303" s="251">
        <v>0</v>
      </c>
      <c r="K303" s="151">
        <f>I303-J303</f>
        <v>0</v>
      </c>
    </row>
    <row r="304" spans="1:16" s="11" customFormat="1" ht="53.25" customHeight="1" outlineLevel="3" x14ac:dyDescent="0.2">
      <c r="A304" s="158" t="s">
        <v>184</v>
      </c>
      <c r="B304" s="130" t="s">
        <v>30</v>
      </c>
      <c r="C304" s="130" t="s">
        <v>178</v>
      </c>
      <c r="D304" s="130" t="s">
        <v>185</v>
      </c>
      <c r="E304" s="130" t="s">
        <v>31</v>
      </c>
      <c r="F304" s="159"/>
      <c r="G304" s="159"/>
      <c r="H304" s="230">
        <f>SUM(H305:H306)</f>
        <v>1585651200</v>
      </c>
      <c r="I304" s="282">
        <f>SUM(I305:I306)</f>
        <v>267275200</v>
      </c>
      <c r="J304" s="254">
        <f>SUM(J305:J306)</f>
        <v>260961152.13</v>
      </c>
      <c r="K304" s="42">
        <f>SUM(K305:K306)</f>
        <v>6314047.8699999908</v>
      </c>
      <c r="N304" s="89"/>
      <c r="O304" s="89"/>
      <c r="P304" s="89"/>
    </row>
    <row r="305" spans="1:16" s="12" customFormat="1" outlineLevel="5" x14ac:dyDescent="0.2">
      <c r="A305" s="18" t="s">
        <v>32</v>
      </c>
      <c r="B305" s="128" t="s">
        <v>30</v>
      </c>
      <c r="C305" s="128" t="s">
        <v>178</v>
      </c>
      <c r="D305" s="128" t="s">
        <v>185</v>
      </c>
      <c r="E305" s="128" t="s">
        <v>33</v>
      </c>
      <c r="F305" s="71"/>
      <c r="G305" s="71"/>
      <c r="H305" s="227">
        <v>4756000</v>
      </c>
      <c r="I305" s="279">
        <v>792600</v>
      </c>
      <c r="J305" s="357">
        <v>369220.14</v>
      </c>
      <c r="K305" s="151">
        <f t="shared" si="6"/>
        <v>423379.86</v>
      </c>
      <c r="N305" s="17"/>
    </row>
    <row r="306" spans="1:16" s="12" customFormat="1" ht="36" outlineLevel="5" x14ac:dyDescent="0.2">
      <c r="A306" s="18" t="s">
        <v>174</v>
      </c>
      <c r="B306" s="128" t="s">
        <v>30</v>
      </c>
      <c r="C306" s="128" t="s">
        <v>178</v>
      </c>
      <c r="D306" s="128" t="s">
        <v>185</v>
      </c>
      <c r="E306" s="128" t="s">
        <v>97</v>
      </c>
      <c r="F306" s="71"/>
      <c r="G306" s="71"/>
      <c r="H306" s="227">
        <v>1580895200</v>
      </c>
      <c r="I306" s="279">
        <v>266482600</v>
      </c>
      <c r="J306" s="357">
        <v>260591931.99000001</v>
      </c>
      <c r="K306" s="151">
        <f t="shared" si="6"/>
        <v>5890668.0099999905</v>
      </c>
      <c r="O306" s="17"/>
      <c r="P306" s="17"/>
    </row>
    <row r="307" spans="1:16" s="11" customFormat="1" ht="48" outlineLevel="3" x14ac:dyDescent="0.2">
      <c r="A307" s="158" t="s">
        <v>186</v>
      </c>
      <c r="B307" s="130" t="s">
        <v>30</v>
      </c>
      <c r="C307" s="130" t="s">
        <v>178</v>
      </c>
      <c r="D307" s="130" t="s">
        <v>187</v>
      </c>
      <c r="E307" s="130" t="s">
        <v>31</v>
      </c>
      <c r="F307" s="159"/>
      <c r="G307" s="159"/>
      <c r="H307" s="230">
        <f>SUM(H308:H309)</f>
        <v>15818400</v>
      </c>
      <c r="I307" s="282">
        <f>SUM(I308:I309)</f>
        <v>2636400</v>
      </c>
      <c r="J307" s="254">
        <f>SUM(J308:J309)</f>
        <v>145936</v>
      </c>
      <c r="K307" s="42">
        <f>SUM(K308:K309)</f>
        <v>2490464</v>
      </c>
      <c r="N307" s="12"/>
      <c r="O307" s="12"/>
      <c r="P307" s="12"/>
    </row>
    <row r="308" spans="1:16" s="12" customFormat="1" outlineLevel="5" x14ac:dyDescent="0.2">
      <c r="A308" s="18" t="s">
        <v>32</v>
      </c>
      <c r="B308" s="128" t="s">
        <v>30</v>
      </c>
      <c r="C308" s="128" t="s">
        <v>178</v>
      </c>
      <c r="D308" s="128" t="s">
        <v>187</v>
      </c>
      <c r="E308" s="128" t="s">
        <v>33</v>
      </c>
      <c r="F308" s="71"/>
      <c r="G308" s="71"/>
      <c r="H308" s="227">
        <v>206800</v>
      </c>
      <c r="I308" s="279">
        <v>34400</v>
      </c>
      <c r="J308" s="251">
        <v>0</v>
      </c>
      <c r="K308" s="151">
        <f t="shared" si="6"/>
        <v>34400</v>
      </c>
    </row>
    <row r="309" spans="1:16" s="12" customFormat="1" ht="36" outlineLevel="5" x14ac:dyDescent="0.2">
      <c r="A309" s="13" t="s">
        <v>40</v>
      </c>
      <c r="B309" s="128" t="s">
        <v>30</v>
      </c>
      <c r="C309" s="128" t="s">
        <v>178</v>
      </c>
      <c r="D309" s="128">
        <v>2230171320</v>
      </c>
      <c r="E309" s="128" t="s">
        <v>97</v>
      </c>
      <c r="F309" s="71"/>
      <c r="G309" s="71"/>
      <c r="H309" s="227">
        <v>15611600</v>
      </c>
      <c r="I309" s="279">
        <v>2602000</v>
      </c>
      <c r="J309" s="357">
        <v>145936</v>
      </c>
      <c r="K309" s="151">
        <f t="shared" si="6"/>
        <v>2456064</v>
      </c>
    </row>
    <row r="310" spans="1:16" s="83" customFormat="1" ht="30.75" customHeight="1" outlineLevel="5" x14ac:dyDescent="0.2">
      <c r="A310" s="97" t="s">
        <v>239</v>
      </c>
      <c r="B310" s="135" t="s">
        <v>30</v>
      </c>
      <c r="C310" s="135" t="s">
        <v>178</v>
      </c>
      <c r="D310" s="135" t="s">
        <v>240</v>
      </c>
      <c r="E310" s="164" t="s">
        <v>31</v>
      </c>
      <c r="F310" s="156"/>
      <c r="G310" s="156"/>
      <c r="H310" s="244">
        <f>SUM(H311)</f>
        <v>0</v>
      </c>
      <c r="I310" s="294">
        <f>SUM(I311)</f>
        <v>0</v>
      </c>
      <c r="J310" s="271">
        <f>SUM(J311)</f>
        <v>-80952</v>
      </c>
      <c r="K310" s="93">
        <f>SUM(K311)</f>
        <v>80952</v>
      </c>
      <c r="M310" s="80"/>
    </row>
    <row r="311" spans="1:16" s="83" customFormat="1" ht="23.25" customHeight="1" outlineLevel="5" x14ac:dyDescent="0.2">
      <c r="A311" s="86" t="s">
        <v>40</v>
      </c>
      <c r="B311" s="134" t="s">
        <v>30</v>
      </c>
      <c r="C311" s="134" t="s">
        <v>178</v>
      </c>
      <c r="D311" s="134" t="s">
        <v>240</v>
      </c>
      <c r="E311" s="129">
        <v>313</v>
      </c>
      <c r="F311" s="82" t="s">
        <v>331</v>
      </c>
      <c r="G311" s="82" t="s">
        <v>39</v>
      </c>
      <c r="H311" s="238">
        <v>0</v>
      </c>
      <c r="I311" s="289">
        <v>0</v>
      </c>
      <c r="J311" s="359">
        <v>-80952</v>
      </c>
      <c r="K311" s="151">
        <f>I311-J311</f>
        <v>80952</v>
      </c>
      <c r="L311" s="188"/>
      <c r="M311" s="179"/>
      <c r="N311" s="109"/>
    </row>
    <row r="312" spans="1:16" s="12" customFormat="1" ht="30.75" customHeight="1" outlineLevel="5" x14ac:dyDescent="0.2">
      <c r="A312" s="34" t="s">
        <v>239</v>
      </c>
      <c r="B312" s="131" t="s">
        <v>30</v>
      </c>
      <c r="C312" s="131" t="s">
        <v>178</v>
      </c>
      <c r="D312" s="131" t="s">
        <v>240</v>
      </c>
      <c r="E312" s="130" t="s">
        <v>31</v>
      </c>
      <c r="F312" s="168"/>
      <c r="G312" s="168"/>
      <c r="H312" s="235">
        <f>SUM(H313:H318)</f>
        <v>13759105200</v>
      </c>
      <c r="I312" s="286">
        <f>SUM(I313:I318)</f>
        <v>6990130182.3199997</v>
      </c>
      <c r="J312" s="272">
        <f>SUM(J313:J318)</f>
        <v>5928011137.3199997</v>
      </c>
      <c r="K312" s="33">
        <f>SUM(K313:K318)</f>
        <v>1062119045</v>
      </c>
      <c r="L312" s="114"/>
      <c r="M312" s="149"/>
    </row>
    <row r="313" spans="1:16" s="12" customFormat="1" ht="36" outlineLevel="5" x14ac:dyDescent="0.2">
      <c r="A313" s="13" t="s">
        <v>40</v>
      </c>
      <c r="B313" s="128" t="s">
        <v>30</v>
      </c>
      <c r="C313" s="128" t="s">
        <v>178</v>
      </c>
      <c r="D313" s="128" t="s">
        <v>240</v>
      </c>
      <c r="E313" s="132">
        <v>244</v>
      </c>
      <c r="F313" s="74" t="s">
        <v>264</v>
      </c>
      <c r="G313" s="74" t="s">
        <v>39</v>
      </c>
      <c r="H313" s="246">
        <v>0</v>
      </c>
      <c r="I313" s="295">
        <v>0</v>
      </c>
      <c r="J313" s="273">
        <v>0</v>
      </c>
      <c r="K313" s="186">
        <f>I313-J313</f>
        <v>0</v>
      </c>
      <c r="L313" s="187"/>
      <c r="M313" s="116"/>
      <c r="N313" s="70"/>
    </row>
    <row r="314" spans="1:16" s="12" customFormat="1" ht="23.25" customHeight="1" outlineLevel="5" x14ac:dyDescent="0.2">
      <c r="A314" s="13" t="s">
        <v>40</v>
      </c>
      <c r="B314" s="128" t="s">
        <v>30</v>
      </c>
      <c r="C314" s="128" t="s">
        <v>178</v>
      </c>
      <c r="D314" s="128" t="s">
        <v>240</v>
      </c>
      <c r="E314" s="128">
        <v>244</v>
      </c>
      <c r="F314" s="74" t="s">
        <v>264</v>
      </c>
      <c r="G314" s="74" t="s">
        <v>38</v>
      </c>
      <c r="H314" s="227">
        <v>0</v>
      </c>
      <c r="I314" s="279">
        <v>0</v>
      </c>
      <c r="J314" s="274">
        <v>0</v>
      </c>
      <c r="K314" s="186">
        <f>I314-J314</f>
        <v>0</v>
      </c>
      <c r="L314" s="114"/>
      <c r="M314" s="117"/>
      <c r="O314" s="17"/>
      <c r="P314" s="17"/>
    </row>
    <row r="315" spans="1:16" s="202" customFormat="1" ht="23.25" customHeight="1" outlineLevel="5" x14ac:dyDescent="0.2">
      <c r="A315" s="215" t="s">
        <v>40</v>
      </c>
      <c r="B315" s="212" t="s">
        <v>30</v>
      </c>
      <c r="C315" s="212" t="s">
        <v>178</v>
      </c>
      <c r="D315" s="212" t="s">
        <v>240</v>
      </c>
      <c r="E315" s="208">
        <v>313</v>
      </c>
      <c r="F315" s="214" t="s">
        <v>264</v>
      </c>
      <c r="G315" s="214" t="s">
        <v>38</v>
      </c>
      <c r="H315" s="302">
        <v>0</v>
      </c>
      <c r="I315" s="293">
        <v>0</v>
      </c>
      <c r="J315" s="330">
        <v>0</v>
      </c>
      <c r="K315" s="331">
        <f t="shared" si="6"/>
        <v>0</v>
      </c>
      <c r="L315" s="332"/>
      <c r="M315" s="333"/>
      <c r="N315" s="334"/>
    </row>
    <row r="316" spans="1:16" s="202" customFormat="1" ht="36" outlineLevel="5" x14ac:dyDescent="0.2">
      <c r="A316" s="215" t="s">
        <v>40</v>
      </c>
      <c r="B316" s="212" t="s">
        <v>30</v>
      </c>
      <c r="C316" s="212" t="s">
        <v>178</v>
      </c>
      <c r="D316" s="212" t="s">
        <v>240</v>
      </c>
      <c r="E316" s="212" t="s">
        <v>97</v>
      </c>
      <c r="F316" s="214" t="s">
        <v>264</v>
      </c>
      <c r="G316" s="214" t="s">
        <v>39</v>
      </c>
      <c r="H316" s="302">
        <v>0</v>
      </c>
      <c r="I316" s="293">
        <v>0</v>
      </c>
      <c r="J316" s="360">
        <v>-171503</v>
      </c>
      <c r="K316" s="216">
        <f t="shared" si="6"/>
        <v>171503</v>
      </c>
      <c r="L316" s="335"/>
      <c r="M316" s="336"/>
      <c r="O316" s="305"/>
      <c r="P316" s="305"/>
    </row>
    <row r="317" spans="1:16" s="12" customFormat="1" ht="36" outlineLevel="5" x14ac:dyDescent="0.2">
      <c r="A317" s="13" t="s">
        <v>40</v>
      </c>
      <c r="B317" s="128" t="s">
        <v>30</v>
      </c>
      <c r="C317" s="128" t="s">
        <v>178</v>
      </c>
      <c r="D317" s="128" t="s">
        <v>240</v>
      </c>
      <c r="E317" s="128" t="s">
        <v>97</v>
      </c>
      <c r="F317" s="74" t="s">
        <v>311</v>
      </c>
      <c r="G317" s="74" t="s">
        <v>38</v>
      </c>
      <c r="H317" s="241">
        <v>687955300</v>
      </c>
      <c r="I317" s="350">
        <v>184641231.08000001</v>
      </c>
      <c r="J317" s="361">
        <v>184641231.08000001</v>
      </c>
      <c r="K317" s="151">
        <f t="shared" si="6"/>
        <v>0</v>
      </c>
      <c r="L317" s="112"/>
      <c r="M317" s="17"/>
      <c r="O317" s="17"/>
      <c r="P317" s="17"/>
    </row>
    <row r="318" spans="1:16" s="12" customFormat="1" ht="36" outlineLevel="5" x14ac:dyDescent="0.2">
      <c r="A318" s="13" t="s">
        <v>40</v>
      </c>
      <c r="B318" s="128" t="s">
        <v>30</v>
      </c>
      <c r="C318" s="128" t="s">
        <v>178</v>
      </c>
      <c r="D318" s="128" t="s">
        <v>240</v>
      </c>
      <c r="E318" s="128" t="s">
        <v>97</v>
      </c>
      <c r="F318" s="74" t="s">
        <v>311</v>
      </c>
      <c r="G318" s="74" t="s">
        <v>39</v>
      </c>
      <c r="H318" s="227">
        <v>13071149900</v>
      </c>
      <c r="I318" s="350">
        <v>6805488951.2399998</v>
      </c>
      <c r="J318" s="362">
        <v>5743541409.2399998</v>
      </c>
      <c r="K318" s="151">
        <f t="shared" si="6"/>
        <v>1061947542</v>
      </c>
      <c r="L318" s="112"/>
      <c r="M318" s="112"/>
      <c r="O318" s="17"/>
      <c r="P318" s="17"/>
    </row>
    <row r="319" spans="1:16" s="45" customFormat="1" ht="60" outlineLevel="5" x14ac:dyDescent="0.2">
      <c r="A319" s="34" t="s">
        <v>285</v>
      </c>
      <c r="B319" s="131" t="s">
        <v>30</v>
      </c>
      <c r="C319" s="131" t="s">
        <v>178</v>
      </c>
      <c r="D319" s="131" t="s">
        <v>286</v>
      </c>
      <c r="E319" s="131" t="s">
        <v>31</v>
      </c>
      <c r="F319" s="168"/>
      <c r="G319" s="168"/>
      <c r="H319" s="235">
        <f>H320</f>
        <v>0</v>
      </c>
      <c r="I319" s="286">
        <f>I320</f>
        <v>0</v>
      </c>
      <c r="J319" s="272">
        <f>J320</f>
        <v>0</v>
      </c>
      <c r="K319" s="33">
        <f>K320</f>
        <v>0</v>
      </c>
      <c r="L319" s="44"/>
      <c r="M319" s="44"/>
      <c r="O319" s="44"/>
      <c r="P319" s="44"/>
    </row>
    <row r="320" spans="1:16" s="45" customFormat="1" ht="36" outlineLevel="5" x14ac:dyDescent="0.2">
      <c r="A320" s="13" t="s">
        <v>40</v>
      </c>
      <c r="B320" s="128" t="s">
        <v>30</v>
      </c>
      <c r="C320" s="128" t="s">
        <v>178</v>
      </c>
      <c r="D320" s="128" t="s">
        <v>286</v>
      </c>
      <c r="E320" s="128" t="s">
        <v>97</v>
      </c>
      <c r="F320" s="69"/>
      <c r="G320" s="69"/>
      <c r="H320" s="227">
        <v>0</v>
      </c>
      <c r="I320" s="279">
        <v>0</v>
      </c>
      <c r="J320" s="251">
        <v>0</v>
      </c>
      <c r="K320" s="151">
        <f t="shared" si="6"/>
        <v>0</v>
      </c>
      <c r="L320" s="44"/>
      <c r="M320" s="44"/>
      <c r="O320" s="44"/>
      <c r="P320" s="44"/>
    </row>
    <row r="321" spans="1:16" s="11" customFormat="1" ht="24" outlineLevel="3" x14ac:dyDescent="0.2">
      <c r="A321" s="158" t="s">
        <v>188</v>
      </c>
      <c r="B321" s="130" t="s">
        <v>30</v>
      </c>
      <c r="C321" s="130" t="s">
        <v>178</v>
      </c>
      <c r="D321" s="130" t="s">
        <v>189</v>
      </c>
      <c r="E321" s="130" t="s">
        <v>31</v>
      </c>
      <c r="F321" s="159"/>
      <c r="G321" s="159"/>
      <c r="H321" s="230">
        <f>SUM(H322:H323)</f>
        <v>52930600</v>
      </c>
      <c r="I321" s="282">
        <f>SUM(I322:I323)</f>
        <v>8821800</v>
      </c>
      <c r="J321" s="254">
        <f>SUM(J322:J323)</f>
        <v>3383250.4</v>
      </c>
      <c r="K321" s="42">
        <f>SUM(K322:K323)</f>
        <v>5438549.5999999996</v>
      </c>
      <c r="L321" s="149"/>
      <c r="M321" s="12"/>
      <c r="N321" s="12"/>
      <c r="O321" s="12"/>
      <c r="P321" s="12"/>
    </row>
    <row r="322" spans="1:16" s="12" customFormat="1" outlineLevel="5" x14ac:dyDescent="0.2">
      <c r="A322" s="18" t="s">
        <v>32</v>
      </c>
      <c r="B322" s="128" t="s">
        <v>30</v>
      </c>
      <c r="C322" s="128" t="s">
        <v>178</v>
      </c>
      <c r="D322" s="128" t="s">
        <v>189</v>
      </c>
      <c r="E322" s="128" t="s">
        <v>33</v>
      </c>
      <c r="F322" s="71"/>
      <c r="G322" s="71"/>
      <c r="H322" s="227">
        <v>18170600</v>
      </c>
      <c r="I322" s="279">
        <v>3028400</v>
      </c>
      <c r="J322" s="357">
        <v>3250.4</v>
      </c>
      <c r="K322" s="151">
        <f t="shared" si="6"/>
        <v>3025149.6</v>
      </c>
      <c r="N322" s="17"/>
    </row>
    <row r="323" spans="1:16" s="12" customFormat="1" ht="36" outlineLevel="5" x14ac:dyDescent="0.2">
      <c r="A323" s="13" t="s">
        <v>40</v>
      </c>
      <c r="B323" s="128" t="s">
        <v>30</v>
      </c>
      <c r="C323" s="128" t="s">
        <v>178</v>
      </c>
      <c r="D323" s="128" t="s">
        <v>189</v>
      </c>
      <c r="E323" s="128" t="s">
        <v>97</v>
      </c>
      <c r="F323" s="71"/>
      <c r="G323" s="69"/>
      <c r="H323" s="227">
        <v>34760000</v>
      </c>
      <c r="I323" s="279">
        <v>5793400</v>
      </c>
      <c r="J323" s="357">
        <v>3380000</v>
      </c>
      <c r="K323" s="151">
        <f t="shared" si="6"/>
        <v>2413400</v>
      </c>
      <c r="M323" s="17"/>
      <c r="O323" s="17"/>
      <c r="P323" s="17"/>
    </row>
    <row r="324" spans="1:16" s="83" customFormat="1" ht="47.25" customHeight="1" outlineLevel="5" x14ac:dyDescent="0.2">
      <c r="A324" s="97" t="s">
        <v>285</v>
      </c>
      <c r="B324" s="135" t="s">
        <v>30</v>
      </c>
      <c r="C324" s="135" t="s">
        <v>178</v>
      </c>
      <c r="D324" s="135" t="s">
        <v>286</v>
      </c>
      <c r="E324" s="135">
        <v>313</v>
      </c>
      <c r="F324" s="98" t="s">
        <v>287</v>
      </c>
      <c r="G324" s="98" t="s">
        <v>39</v>
      </c>
      <c r="H324" s="244">
        <f>SUM(H325:H326)</f>
        <v>0</v>
      </c>
      <c r="I324" s="294">
        <f>SUM(I325:I326)</f>
        <v>0</v>
      </c>
      <c r="J324" s="268">
        <f>SUM(J325:J326)</f>
        <v>0</v>
      </c>
      <c r="K324" s="121">
        <f>SUM(K325:K326)</f>
        <v>0</v>
      </c>
      <c r="L324" s="85"/>
      <c r="M324" s="80"/>
      <c r="O324" s="80"/>
      <c r="P324" s="80"/>
    </row>
    <row r="325" spans="1:16" s="83" customFormat="1" ht="36" outlineLevel="5" x14ac:dyDescent="0.2">
      <c r="A325" s="86" t="s">
        <v>40</v>
      </c>
      <c r="B325" s="134" t="s">
        <v>30</v>
      </c>
      <c r="C325" s="134" t="s">
        <v>178</v>
      </c>
      <c r="D325" s="134" t="s">
        <v>286</v>
      </c>
      <c r="E325" s="129">
        <v>313</v>
      </c>
      <c r="F325" s="82" t="s">
        <v>287</v>
      </c>
      <c r="G325" s="82" t="s">
        <v>38</v>
      </c>
      <c r="H325" s="247">
        <v>0</v>
      </c>
      <c r="I325" s="296">
        <v>0</v>
      </c>
      <c r="J325" s="261">
        <v>0</v>
      </c>
      <c r="K325" s="151">
        <v>0</v>
      </c>
      <c r="L325" s="85"/>
      <c r="M325" s="85"/>
      <c r="O325" s="85"/>
      <c r="P325" s="85"/>
    </row>
    <row r="326" spans="1:16" s="83" customFormat="1" ht="36" outlineLevel="5" x14ac:dyDescent="0.2">
      <c r="A326" s="86" t="s">
        <v>40</v>
      </c>
      <c r="B326" s="134" t="s">
        <v>30</v>
      </c>
      <c r="C326" s="134" t="s">
        <v>178</v>
      </c>
      <c r="D326" s="134" t="s">
        <v>286</v>
      </c>
      <c r="E326" s="134" t="s">
        <v>97</v>
      </c>
      <c r="F326" s="82" t="s">
        <v>287</v>
      </c>
      <c r="G326" s="82" t="s">
        <v>39</v>
      </c>
      <c r="H326" s="247">
        <v>0</v>
      </c>
      <c r="I326" s="296">
        <v>0</v>
      </c>
      <c r="J326" s="261">
        <v>0</v>
      </c>
      <c r="K326" s="151">
        <f t="shared" si="6"/>
        <v>0</v>
      </c>
      <c r="L326" s="85"/>
      <c r="M326" s="85"/>
      <c r="O326" s="85"/>
      <c r="P326" s="85"/>
    </row>
    <row r="327" spans="1:16" s="11" customFormat="1" ht="24" outlineLevel="3" x14ac:dyDescent="0.2">
      <c r="A327" s="158" t="s">
        <v>190</v>
      </c>
      <c r="B327" s="130" t="s">
        <v>30</v>
      </c>
      <c r="C327" s="130" t="s">
        <v>178</v>
      </c>
      <c r="D327" s="130" t="s">
        <v>191</v>
      </c>
      <c r="E327" s="130" t="s">
        <v>31</v>
      </c>
      <c r="F327" s="159"/>
      <c r="G327" s="159"/>
      <c r="H327" s="230">
        <f>SUM(H328)</f>
        <v>25000</v>
      </c>
      <c r="I327" s="282">
        <f>SUM(I328)</f>
        <v>4200</v>
      </c>
      <c r="J327" s="254">
        <f>SUM(J328)</f>
        <v>0</v>
      </c>
      <c r="K327" s="42">
        <f>SUM(K328)</f>
        <v>4200</v>
      </c>
      <c r="M327" s="12"/>
      <c r="O327" s="12"/>
      <c r="P327" s="12"/>
    </row>
    <row r="328" spans="1:16" s="12" customFormat="1" ht="36" outlineLevel="5" x14ac:dyDescent="0.2">
      <c r="A328" s="13" t="s">
        <v>40</v>
      </c>
      <c r="B328" s="128" t="s">
        <v>30</v>
      </c>
      <c r="C328" s="128" t="s">
        <v>178</v>
      </c>
      <c r="D328" s="128" t="s">
        <v>191</v>
      </c>
      <c r="E328" s="128" t="s">
        <v>97</v>
      </c>
      <c r="F328" s="71"/>
      <c r="G328" s="71"/>
      <c r="H328" s="227">
        <v>25000</v>
      </c>
      <c r="I328" s="279">
        <v>4200</v>
      </c>
      <c r="J328" s="251">
        <v>0</v>
      </c>
      <c r="K328" s="151">
        <f t="shared" si="6"/>
        <v>4200</v>
      </c>
      <c r="O328" s="17"/>
      <c r="P328" s="17"/>
    </row>
    <row r="329" spans="1:16" s="80" customFormat="1" ht="75" customHeight="1" outlineLevel="3" x14ac:dyDescent="0.2">
      <c r="A329" s="163" t="s">
        <v>192</v>
      </c>
      <c r="B329" s="164" t="s">
        <v>30</v>
      </c>
      <c r="C329" s="164" t="s">
        <v>178</v>
      </c>
      <c r="D329" s="164" t="s">
        <v>193</v>
      </c>
      <c r="E329" s="164" t="s">
        <v>31</v>
      </c>
      <c r="F329" s="165"/>
      <c r="G329" s="165"/>
      <c r="H329" s="237">
        <f>SUM(H330)</f>
        <v>0</v>
      </c>
      <c r="I329" s="288">
        <f>SUM(I330)</f>
        <v>0</v>
      </c>
      <c r="J329" s="260">
        <f>SUM(J330)</f>
        <v>0</v>
      </c>
      <c r="K329" s="119">
        <f t="shared" si="6"/>
        <v>0</v>
      </c>
      <c r="M329" s="85"/>
      <c r="N329" s="83"/>
      <c r="O329" s="83"/>
      <c r="P329" s="83"/>
    </row>
    <row r="330" spans="1:16" s="83" customFormat="1" ht="33.75" customHeight="1" outlineLevel="5" x14ac:dyDescent="0.2">
      <c r="A330" s="81" t="s">
        <v>32</v>
      </c>
      <c r="B330" s="134" t="s">
        <v>30</v>
      </c>
      <c r="C330" s="134" t="s">
        <v>178</v>
      </c>
      <c r="D330" s="136">
        <v>2230859400</v>
      </c>
      <c r="E330" s="134" t="s">
        <v>33</v>
      </c>
      <c r="F330" s="82" t="s">
        <v>194</v>
      </c>
      <c r="G330" s="82" t="s">
        <v>39</v>
      </c>
      <c r="H330" s="245">
        <v>0</v>
      </c>
      <c r="I330" s="289">
        <v>0</v>
      </c>
      <c r="J330" s="261">
        <v>0</v>
      </c>
      <c r="K330" s="151">
        <f t="shared" si="6"/>
        <v>0</v>
      </c>
      <c r="M330" s="85"/>
      <c r="N330" s="85"/>
    </row>
    <row r="331" spans="1:16" s="11" customFormat="1" ht="75" customHeight="1" outlineLevel="3" x14ac:dyDescent="0.2">
      <c r="A331" s="158" t="s">
        <v>192</v>
      </c>
      <c r="B331" s="130" t="s">
        <v>30</v>
      </c>
      <c r="C331" s="130" t="s">
        <v>178</v>
      </c>
      <c r="D331" s="130" t="s">
        <v>193</v>
      </c>
      <c r="E331" s="130" t="s">
        <v>31</v>
      </c>
      <c r="F331" s="159"/>
      <c r="G331" s="159"/>
      <c r="H331" s="230">
        <f>SUM(H332:H333)</f>
        <v>84900</v>
      </c>
      <c r="I331" s="282">
        <f>SUM(I332:I333)</f>
        <v>0</v>
      </c>
      <c r="J331" s="254">
        <f>SUM(J332:J333)</f>
        <v>0</v>
      </c>
      <c r="K331" s="42">
        <f>SUM(K332:K333)</f>
        <v>0</v>
      </c>
      <c r="M331" s="17"/>
      <c r="N331" s="12"/>
      <c r="O331" s="12"/>
      <c r="P331" s="12"/>
    </row>
    <row r="332" spans="1:16" s="202" customFormat="1" ht="22.5" outlineLevel="5" x14ac:dyDescent="0.2">
      <c r="A332" s="211" t="s">
        <v>32</v>
      </c>
      <c r="B332" s="212" t="s">
        <v>30</v>
      </c>
      <c r="C332" s="212" t="s">
        <v>178</v>
      </c>
      <c r="D332" s="337">
        <v>2230859400</v>
      </c>
      <c r="E332" s="212" t="s">
        <v>33</v>
      </c>
      <c r="F332" s="214" t="s">
        <v>291</v>
      </c>
      <c r="G332" s="214" t="s">
        <v>39</v>
      </c>
      <c r="H332" s="302">
        <v>0</v>
      </c>
      <c r="I332" s="293">
        <v>0</v>
      </c>
      <c r="J332" s="267">
        <v>0</v>
      </c>
      <c r="K332" s="216">
        <f t="shared" si="6"/>
        <v>0</v>
      </c>
      <c r="M332" s="305"/>
      <c r="N332" s="305"/>
    </row>
    <row r="333" spans="1:16" s="12" customFormat="1" ht="24" outlineLevel="5" x14ac:dyDescent="0.2">
      <c r="A333" s="18" t="s">
        <v>195</v>
      </c>
      <c r="B333" s="128" t="s">
        <v>30</v>
      </c>
      <c r="C333" s="128" t="s">
        <v>178</v>
      </c>
      <c r="D333" s="128" t="s">
        <v>193</v>
      </c>
      <c r="E333" s="128" t="s">
        <v>33</v>
      </c>
      <c r="F333" s="74" t="s">
        <v>321</v>
      </c>
      <c r="G333" s="74" t="s">
        <v>39</v>
      </c>
      <c r="H333" s="227">
        <v>84900</v>
      </c>
      <c r="I333" s="279">
        <v>0</v>
      </c>
      <c r="J333" s="251">
        <v>0</v>
      </c>
      <c r="K333" s="151">
        <f t="shared" si="6"/>
        <v>0</v>
      </c>
      <c r="O333" s="17"/>
      <c r="P333" s="17"/>
    </row>
    <row r="334" spans="1:16" s="11" customFormat="1" ht="60.75" customHeight="1" outlineLevel="3" x14ac:dyDescent="0.2">
      <c r="A334" s="158" t="s">
        <v>196</v>
      </c>
      <c r="B334" s="130" t="s">
        <v>30</v>
      </c>
      <c r="C334" s="130" t="s">
        <v>178</v>
      </c>
      <c r="D334" s="130" t="s">
        <v>197</v>
      </c>
      <c r="E334" s="130" t="s">
        <v>31</v>
      </c>
      <c r="F334" s="159"/>
      <c r="G334" s="159"/>
      <c r="H334" s="230">
        <f>SUM(H335:H336)</f>
        <v>4300</v>
      </c>
      <c r="I334" s="282">
        <f>SUM(I335:I336)</f>
        <v>800</v>
      </c>
      <c r="J334" s="254">
        <f>SUM(J335:J336)</f>
        <v>0</v>
      </c>
      <c r="K334" s="42">
        <f>SUM(K335:K336)</f>
        <v>800</v>
      </c>
      <c r="M334" s="17"/>
      <c r="N334" s="12"/>
      <c r="O334" s="12"/>
      <c r="P334" s="12"/>
    </row>
    <row r="335" spans="1:16" s="12" customFormat="1" ht="36" outlineLevel="5" x14ac:dyDescent="0.2">
      <c r="A335" s="13" t="s">
        <v>40</v>
      </c>
      <c r="B335" s="128" t="s">
        <v>30</v>
      </c>
      <c r="C335" s="128" t="s">
        <v>178</v>
      </c>
      <c r="D335" s="128" t="s">
        <v>197</v>
      </c>
      <c r="E335" s="128">
        <v>244</v>
      </c>
      <c r="F335" s="71"/>
      <c r="G335" s="71"/>
      <c r="H335" s="227">
        <v>4300</v>
      </c>
      <c r="I335" s="279">
        <v>800</v>
      </c>
      <c r="J335" s="251">
        <v>0</v>
      </c>
      <c r="K335" s="151">
        <f>I335-J335</f>
        <v>800</v>
      </c>
      <c r="N335" s="17"/>
    </row>
    <row r="336" spans="1:16" s="12" customFormat="1" ht="24" outlineLevel="5" x14ac:dyDescent="0.2">
      <c r="A336" s="18" t="s">
        <v>195</v>
      </c>
      <c r="B336" s="128" t="s">
        <v>30</v>
      </c>
      <c r="C336" s="128" t="s">
        <v>178</v>
      </c>
      <c r="D336" s="128" t="s">
        <v>197</v>
      </c>
      <c r="E336" s="128">
        <v>323</v>
      </c>
      <c r="F336" s="71"/>
      <c r="G336" s="71"/>
      <c r="H336" s="227">
        <v>0</v>
      </c>
      <c r="I336" s="279">
        <v>0</v>
      </c>
      <c r="J336" s="251">
        <v>0</v>
      </c>
      <c r="K336" s="151">
        <f t="shared" si="6"/>
        <v>0</v>
      </c>
      <c r="M336" s="17"/>
      <c r="N336" s="17"/>
      <c r="O336" s="17"/>
      <c r="P336" s="17"/>
    </row>
    <row r="337" spans="1:16" s="80" customFormat="1" ht="36" customHeight="1" outlineLevel="3" x14ac:dyDescent="0.2">
      <c r="A337" s="163" t="s">
        <v>198</v>
      </c>
      <c r="B337" s="164" t="s">
        <v>30</v>
      </c>
      <c r="C337" s="164" t="s">
        <v>178</v>
      </c>
      <c r="D337" s="164" t="s">
        <v>199</v>
      </c>
      <c r="E337" s="164" t="s">
        <v>31</v>
      </c>
      <c r="F337" s="165"/>
      <c r="G337" s="165"/>
      <c r="H337" s="237">
        <f>SUM(H338:H339)</f>
        <v>0</v>
      </c>
      <c r="I337" s="288">
        <f>SUM(I338:I339)</f>
        <v>0</v>
      </c>
      <c r="J337" s="260">
        <f>SUM(J338:J339)</f>
        <v>0</v>
      </c>
      <c r="K337" s="119">
        <f t="shared" si="6"/>
        <v>0</v>
      </c>
      <c r="M337" s="85"/>
      <c r="N337" s="83"/>
      <c r="O337" s="85"/>
      <c r="P337" s="85"/>
    </row>
    <row r="338" spans="1:16" s="83" customFormat="1" ht="33.75" customHeight="1" outlineLevel="5" x14ac:dyDescent="0.2">
      <c r="A338" s="81" t="s">
        <v>32</v>
      </c>
      <c r="B338" s="134" t="s">
        <v>30</v>
      </c>
      <c r="C338" s="134" t="s">
        <v>178</v>
      </c>
      <c r="D338" s="134" t="s">
        <v>199</v>
      </c>
      <c r="E338" s="134" t="s">
        <v>33</v>
      </c>
      <c r="F338" s="88" t="s">
        <v>265</v>
      </c>
      <c r="G338" s="88" t="s">
        <v>39</v>
      </c>
      <c r="H338" s="238">
        <v>0</v>
      </c>
      <c r="I338" s="289">
        <v>0</v>
      </c>
      <c r="J338" s="261">
        <v>0</v>
      </c>
      <c r="K338" s="151">
        <f t="shared" si="6"/>
        <v>0</v>
      </c>
    </row>
    <row r="339" spans="1:16" s="83" customFormat="1" ht="36" customHeight="1" outlineLevel="5" x14ac:dyDescent="0.2">
      <c r="A339" s="86" t="s">
        <v>40</v>
      </c>
      <c r="B339" s="134" t="s">
        <v>30</v>
      </c>
      <c r="C339" s="134" t="s">
        <v>178</v>
      </c>
      <c r="D339" s="134" t="s">
        <v>199</v>
      </c>
      <c r="E339" s="134" t="s">
        <v>97</v>
      </c>
      <c r="F339" s="88" t="s">
        <v>265</v>
      </c>
      <c r="G339" s="88" t="s">
        <v>39</v>
      </c>
      <c r="H339" s="238">
        <v>0</v>
      </c>
      <c r="I339" s="289">
        <v>0</v>
      </c>
      <c r="J339" s="261">
        <v>0</v>
      </c>
      <c r="K339" s="151">
        <f t="shared" si="6"/>
        <v>0</v>
      </c>
      <c r="L339" s="87"/>
    </row>
    <row r="340" spans="1:16" s="11" customFormat="1" ht="36" outlineLevel="3" x14ac:dyDescent="0.2">
      <c r="A340" s="158" t="s">
        <v>198</v>
      </c>
      <c r="B340" s="130" t="s">
        <v>30</v>
      </c>
      <c r="C340" s="130" t="s">
        <v>178</v>
      </c>
      <c r="D340" s="130" t="s">
        <v>199</v>
      </c>
      <c r="E340" s="130" t="s">
        <v>31</v>
      </c>
      <c r="F340" s="159"/>
      <c r="G340" s="159"/>
      <c r="H340" s="230">
        <f>SUM(H341:H348)</f>
        <v>4626244100</v>
      </c>
      <c r="I340" s="282">
        <f>SUM(I341:I348)</f>
        <v>810147000</v>
      </c>
      <c r="J340" s="254">
        <f>SUM(J341:J348)</f>
        <v>808942224.96000004</v>
      </c>
      <c r="K340" s="42">
        <f>SUM(K341:K348)</f>
        <v>1204775.0399999619</v>
      </c>
      <c r="M340" s="17"/>
      <c r="N340" s="12"/>
      <c r="O340" s="17"/>
      <c r="P340" s="17"/>
    </row>
    <row r="341" spans="1:16" s="17" customFormat="1" ht="36" outlineLevel="3" x14ac:dyDescent="0.2">
      <c r="A341" s="13" t="s">
        <v>40</v>
      </c>
      <c r="B341" s="128" t="s">
        <v>30</v>
      </c>
      <c r="C341" s="128" t="s">
        <v>178</v>
      </c>
      <c r="D341" s="128" t="s">
        <v>199</v>
      </c>
      <c r="E341" s="128" t="s">
        <v>97</v>
      </c>
      <c r="F341" s="169"/>
      <c r="G341" s="37"/>
      <c r="H341" s="248">
        <v>0</v>
      </c>
      <c r="I341" s="297">
        <v>0</v>
      </c>
      <c r="J341" s="275">
        <v>0</v>
      </c>
      <c r="K341" s="151">
        <f t="shared" si="6"/>
        <v>0</v>
      </c>
      <c r="N341" s="12"/>
      <c r="O341" s="12"/>
      <c r="P341" s="12"/>
    </row>
    <row r="342" spans="1:16" s="17" customFormat="1" ht="22.5" outlineLevel="3" x14ac:dyDescent="0.2">
      <c r="A342" s="18" t="s">
        <v>32</v>
      </c>
      <c r="B342" s="128" t="s">
        <v>30</v>
      </c>
      <c r="C342" s="128" t="s">
        <v>178</v>
      </c>
      <c r="D342" s="128" t="s">
        <v>199</v>
      </c>
      <c r="E342" s="128">
        <v>313</v>
      </c>
      <c r="F342" s="75" t="s">
        <v>300</v>
      </c>
      <c r="G342" s="75" t="s">
        <v>39</v>
      </c>
      <c r="H342" s="248">
        <v>0</v>
      </c>
      <c r="I342" s="297">
        <v>0</v>
      </c>
      <c r="J342" s="275">
        <v>0</v>
      </c>
      <c r="K342" s="151">
        <v>0</v>
      </c>
      <c r="N342" s="12"/>
      <c r="O342" s="12"/>
      <c r="P342" s="12"/>
    </row>
    <row r="343" spans="1:16" s="17" customFormat="1" ht="22.5" outlineLevel="3" x14ac:dyDescent="0.2">
      <c r="A343" s="18" t="s">
        <v>32</v>
      </c>
      <c r="B343" s="128" t="s">
        <v>30</v>
      </c>
      <c r="C343" s="128" t="s">
        <v>178</v>
      </c>
      <c r="D343" s="128" t="s">
        <v>199</v>
      </c>
      <c r="E343" s="128">
        <v>242</v>
      </c>
      <c r="F343" s="75" t="s">
        <v>265</v>
      </c>
      <c r="G343" s="75" t="s">
        <v>39</v>
      </c>
      <c r="H343" s="227">
        <v>0</v>
      </c>
      <c r="I343" s="279">
        <v>0</v>
      </c>
      <c r="J343" s="251">
        <v>0</v>
      </c>
      <c r="K343" s="151">
        <f t="shared" si="6"/>
        <v>0</v>
      </c>
      <c r="N343" s="12"/>
      <c r="O343" s="12"/>
      <c r="P343" s="12"/>
    </row>
    <row r="344" spans="1:16" s="202" customFormat="1" ht="22.5" outlineLevel="5" x14ac:dyDescent="0.2">
      <c r="A344" s="211" t="s">
        <v>32</v>
      </c>
      <c r="B344" s="212" t="s">
        <v>30</v>
      </c>
      <c r="C344" s="212" t="s">
        <v>178</v>
      </c>
      <c r="D344" s="212" t="s">
        <v>199</v>
      </c>
      <c r="E344" s="212" t="s">
        <v>33</v>
      </c>
      <c r="F344" s="213" t="s">
        <v>265</v>
      </c>
      <c r="G344" s="213" t="s">
        <v>39</v>
      </c>
      <c r="H344" s="302">
        <v>0</v>
      </c>
      <c r="I344" s="293">
        <v>0</v>
      </c>
      <c r="J344" s="267">
        <v>0</v>
      </c>
      <c r="K344" s="216">
        <f t="shared" si="6"/>
        <v>0</v>
      </c>
    </row>
    <row r="345" spans="1:16" s="12" customFormat="1" ht="36" outlineLevel="5" x14ac:dyDescent="0.2">
      <c r="A345" s="13" t="s">
        <v>40</v>
      </c>
      <c r="B345" s="128" t="s">
        <v>30</v>
      </c>
      <c r="C345" s="128" t="s">
        <v>178</v>
      </c>
      <c r="D345" s="128" t="s">
        <v>199</v>
      </c>
      <c r="E345" s="128">
        <v>244</v>
      </c>
      <c r="F345" s="75" t="s">
        <v>312</v>
      </c>
      <c r="G345" s="75" t="s">
        <v>39</v>
      </c>
      <c r="H345" s="227">
        <v>41156900</v>
      </c>
      <c r="I345" s="279">
        <v>0</v>
      </c>
      <c r="J345" s="251">
        <v>0</v>
      </c>
      <c r="K345" s="151">
        <f t="shared" si="6"/>
        <v>0</v>
      </c>
      <c r="L345" s="17"/>
    </row>
    <row r="346" spans="1:16" s="202" customFormat="1" ht="36.75" customHeight="1" outlineLevel="5" x14ac:dyDescent="0.2">
      <c r="A346" s="215" t="s">
        <v>40</v>
      </c>
      <c r="B346" s="212" t="s">
        <v>30</v>
      </c>
      <c r="C346" s="212" t="s">
        <v>178</v>
      </c>
      <c r="D346" s="212" t="s">
        <v>199</v>
      </c>
      <c r="E346" s="212" t="s">
        <v>97</v>
      </c>
      <c r="F346" s="213" t="s">
        <v>265</v>
      </c>
      <c r="G346" s="213" t="s">
        <v>39</v>
      </c>
      <c r="H346" s="302">
        <v>0</v>
      </c>
      <c r="I346" s="293">
        <v>0</v>
      </c>
      <c r="J346" s="358">
        <v>-1735</v>
      </c>
      <c r="K346" s="216">
        <f t="shared" si="6"/>
        <v>1735</v>
      </c>
      <c r="L346" s="306"/>
    </row>
    <row r="347" spans="1:16" s="12" customFormat="1" ht="36" outlineLevel="5" x14ac:dyDescent="0.2">
      <c r="A347" s="13" t="s">
        <v>40</v>
      </c>
      <c r="B347" s="128" t="s">
        <v>30</v>
      </c>
      <c r="C347" s="128" t="s">
        <v>178</v>
      </c>
      <c r="D347" s="128" t="s">
        <v>1</v>
      </c>
      <c r="E347" s="128">
        <v>313</v>
      </c>
      <c r="F347" s="75" t="s">
        <v>312</v>
      </c>
      <c r="G347" s="75" t="s">
        <v>39</v>
      </c>
      <c r="H347" s="227">
        <v>4585087200</v>
      </c>
      <c r="I347" s="279">
        <v>810147000</v>
      </c>
      <c r="J347" s="357">
        <v>809005982.96000004</v>
      </c>
      <c r="K347" s="151">
        <f t="shared" si="6"/>
        <v>1141017.0399999619</v>
      </c>
      <c r="N347" s="17"/>
    </row>
    <row r="348" spans="1:16" s="12" customFormat="1" ht="36" outlineLevel="5" x14ac:dyDescent="0.2">
      <c r="A348" s="215" t="s">
        <v>40</v>
      </c>
      <c r="B348" s="212" t="s">
        <v>30</v>
      </c>
      <c r="C348" s="212" t="s">
        <v>178</v>
      </c>
      <c r="D348" s="212" t="s">
        <v>199</v>
      </c>
      <c r="E348" s="212">
        <v>313</v>
      </c>
      <c r="F348" s="213" t="s">
        <v>301</v>
      </c>
      <c r="G348" s="213" t="s">
        <v>39</v>
      </c>
      <c r="H348" s="302">
        <v>0</v>
      </c>
      <c r="I348" s="293">
        <v>0</v>
      </c>
      <c r="J348" s="358">
        <v>-62023</v>
      </c>
      <c r="K348" s="151">
        <f>I348-J348</f>
        <v>62023</v>
      </c>
      <c r="L348" s="112"/>
      <c r="M348" s="17"/>
      <c r="O348" s="17"/>
      <c r="P348" s="17"/>
    </row>
    <row r="349" spans="1:16" s="11" customFormat="1" ht="25.5" customHeight="1" outlineLevel="3" x14ac:dyDescent="0.2">
      <c r="A349" s="158" t="s">
        <v>75</v>
      </c>
      <c r="B349" s="130" t="s">
        <v>30</v>
      </c>
      <c r="C349" s="130" t="s">
        <v>200</v>
      </c>
      <c r="D349" s="130" t="s">
        <v>201</v>
      </c>
      <c r="E349" s="130" t="s">
        <v>31</v>
      </c>
      <c r="F349" s="159"/>
      <c r="G349" s="159"/>
      <c r="H349" s="230">
        <f>SUM(H350:H360)</f>
        <v>556618100</v>
      </c>
      <c r="I349" s="282">
        <f>SUM(I350:I360)</f>
        <v>93367900</v>
      </c>
      <c r="J349" s="254">
        <f>SUM(J350:J360)</f>
        <v>71425196.87000002</v>
      </c>
      <c r="K349" s="42">
        <f>SUM(K350:K360)</f>
        <v>21942703.129999999</v>
      </c>
      <c r="M349" s="12"/>
      <c r="N349" s="12"/>
      <c r="O349" s="12"/>
      <c r="P349" s="12"/>
    </row>
    <row r="350" spans="1:16" s="12" customFormat="1" outlineLevel="5" x14ac:dyDescent="0.2">
      <c r="A350" s="18" t="s">
        <v>77</v>
      </c>
      <c r="B350" s="128" t="s">
        <v>30</v>
      </c>
      <c r="C350" s="128" t="s">
        <v>200</v>
      </c>
      <c r="D350" s="128" t="s">
        <v>201</v>
      </c>
      <c r="E350" s="128" t="s">
        <v>78</v>
      </c>
      <c r="F350" s="71"/>
      <c r="G350" s="71"/>
      <c r="H350" s="227">
        <v>406348541</v>
      </c>
      <c r="I350" s="279">
        <v>67724800</v>
      </c>
      <c r="J350" s="357">
        <v>55026302.670000002</v>
      </c>
      <c r="K350" s="151">
        <f t="shared" si="6"/>
        <v>12698497.329999998</v>
      </c>
    </row>
    <row r="351" spans="1:16" s="12" customFormat="1" ht="24" outlineLevel="5" x14ac:dyDescent="0.2">
      <c r="A351" s="18" t="s">
        <v>106</v>
      </c>
      <c r="B351" s="128" t="s">
        <v>30</v>
      </c>
      <c r="C351" s="128" t="s">
        <v>200</v>
      </c>
      <c r="D351" s="128" t="s">
        <v>201</v>
      </c>
      <c r="E351" s="128" t="s">
        <v>202</v>
      </c>
      <c r="F351" s="71"/>
      <c r="G351" s="71"/>
      <c r="H351" s="227">
        <v>0</v>
      </c>
      <c r="I351" s="279">
        <v>0</v>
      </c>
      <c r="J351" s="357">
        <v>0</v>
      </c>
      <c r="K351" s="151">
        <f t="shared" si="6"/>
        <v>0</v>
      </c>
    </row>
    <row r="352" spans="1:16" s="12" customFormat="1" ht="48" outlineLevel="5" x14ac:dyDescent="0.2">
      <c r="A352" s="18" t="s">
        <v>79</v>
      </c>
      <c r="B352" s="128" t="s">
        <v>30</v>
      </c>
      <c r="C352" s="128" t="s">
        <v>200</v>
      </c>
      <c r="D352" s="128" t="s">
        <v>201</v>
      </c>
      <c r="E352" s="128" t="s">
        <v>80</v>
      </c>
      <c r="F352" s="71"/>
      <c r="G352" s="71"/>
      <c r="H352" s="227">
        <v>122717259</v>
      </c>
      <c r="I352" s="279">
        <v>20452800</v>
      </c>
      <c r="J352" s="357">
        <v>15465102.59</v>
      </c>
      <c r="K352" s="151">
        <f t="shared" si="6"/>
        <v>4987697.41</v>
      </c>
    </row>
    <row r="353" spans="1:16" s="12" customFormat="1" ht="27" customHeight="1" outlineLevel="5" x14ac:dyDescent="0.2">
      <c r="A353" s="18" t="s">
        <v>81</v>
      </c>
      <c r="B353" s="128" t="s">
        <v>30</v>
      </c>
      <c r="C353" s="128" t="s">
        <v>200</v>
      </c>
      <c r="D353" s="128" t="s">
        <v>201</v>
      </c>
      <c r="E353" s="128" t="s">
        <v>82</v>
      </c>
      <c r="F353" s="71"/>
      <c r="G353" s="71"/>
      <c r="H353" s="227">
        <v>6481900</v>
      </c>
      <c r="I353" s="279">
        <v>1080400</v>
      </c>
      <c r="J353" s="357">
        <v>130319.12</v>
      </c>
      <c r="K353" s="151">
        <f t="shared" si="6"/>
        <v>950080.88</v>
      </c>
    </row>
    <row r="354" spans="1:16" s="12" customFormat="1" ht="27" customHeight="1" outlineLevel="5" x14ac:dyDescent="0.2">
      <c r="A354" s="18" t="s">
        <v>237</v>
      </c>
      <c r="B354" s="128" t="s">
        <v>30</v>
      </c>
      <c r="C354" s="128" t="s">
        <v>200</v>
      </c>
      <c r="D354" s="128" t="s">
        <v>201</v>
      </c>
      <c r="E354" s="128">
        <v>243</v>
      </c>
      <c r="F354" s="71"/>
      <c r="G354" s="71"/>
      <c r="H354" s="227">
        <v>0</v>
      </c>
      <c r="I354" s="279">
        <v>0</v>
      </c>
      <c r="J354" s="357">
        <v>0</v>
      </c>
      <c r="K354" s="151">
        <f t="shared" si="6"/>
        <v>0</v>
      </c>
      <c r="M354" s="17"/>
    </row>
    <row r="355" spans="1:16" s="12" customFormat="1" outlineLevel="5" x14ac:dyDescent="0.2">
      <c r="A355" s="18" t="s">
        <v>32</v>
      </c>
      <c r="B355" s="128" t="s">
        <v>30</v>
      </c>
      <c r="C355" s="128" t="s">
        <v>200</v>
      </c>
      <c r="D355" s="128" t="s">
        <v>201</v>
      </c>
      <c r="E355" s="128" t="s">
        <v>33</v>
      </c>
      <c r="F355" s="71"/>
      <c r="G355" s="71"/>
      <c r="H355" s="227">
        <v>13743700</v>
      </c>
      <c r="I355" s="279">
        <v>2290600</v>
      </c>
      <c r="J355" s="357">
        <v>482243.06</v>
      </c>
      <c r="K355" s="151">
        <f t="shared" si="6"/>
        <v>1808356.94</v>
      </c>
    </row>
    <row r="356" spans="1:16" s="12" customFormat="1" outlineLevel="5" x14ac:dyDescent="0.2">
      <c r="A356" s="18" t="s">
        <v>245</v>
      </c>
      <c r="B356" s="128" t="s">
        <v>30</v>
      </c>
      <c r="C356" s="128" t="s">
        <v>200</v>
      </c>
      <c r="D356" s="128" t="s">
        <v>201</v>
      </c>
      <c r="E356" s="128">
        <v>247</v>
      </c>
      <c r="F356" s="71"/>
      <c r="G356" s="71"/>
      <c r="H356" s="227">
        <v>6666600</v>
      </c>
      <c r="I356" s="279">
        <v>1666600</v>
      </c>
      <c r="J356" s="357">
        <v>315252.43</v>
      </c>
      <c r="K356" s="151">
        <f t="shared" si="6"/>
        <v>1351347.57</v>
      </c>
    </row>
    <row r="357" spans="1:16" s="12" customFormat="1" ht="36" outlineLevel="5" x14ac:dyDescent="0.2">
      <c r="A357" s="18" t="s">
        <v>203</v>
      </c>
      <c r="B357" s="128" t="s">
        <v>30</v>
      </c>
      <c r="C357" s="128" t="s">
        <v>200</v>
      </c>
      <c r="D357" s="128" t="s">
        <v>201</v>
      </c>
      <c r="E357" s="128" t="s">
        <v>275</v>
      </c>
      <c r="F357" s="71"/>
      <c r="G357" s="71"/>
      <c r="H357" s="227">
        <v>70020.61</v>
      </c>
      <c r="I357" s="279">
        <v>11700</v>
      </c>
      <c r="J357" s="357">
        <v>0</v>
      </c>
      <c r="K357" s="151">
        <f t="shared" si="6"/>
        <v>11700</v>
      </c>
      <c r="L357" s="17"/>
    </row>
    <row r="358" spans="1:16" s="12" customFormat="1" ht="24" outlineLevel="5" x14ac:dyDescent="0.2">
      <c r="A358" s="18" t="s">
        <v>85</v>
      </c>
      <c r="B358" s="128" t="s">
        <v>30</v>
      </c>
      <c r="C358" s="128" t="s">
        <v>200</v>
      </c>
      <c r="D358" s="128" t="s">
        <v>201</v>
      </c>
      <c r="E358" s="128" t="s">
        <v>86</v>
      </c>
      <c r="F358" s="71"/>
      <c r="G358" s="71"/>
      <c r="H358" s="227">
        <v>469781.06</v>
      </c>
      <c r="I358" s="279">
        <v>117400</v>
      </c>
      <c r="J358" s="357">
        <v>4631</v>
      </c>
      <c r="K358" s="151">
        <f t="shared" si="6"/>
        <v>112769</v>
      </c>
    </row>
    <row r="359" spans="1:16" s="12" customFormat="1" outlineLevel="5" x14ac:dyDescent="0.2">
      <c r="A359" s="18" t="s">
        <v>87</v>
      </c>
      <c r="B359" s="128" t="s">
        <v>30</v>
      </c>
      <c r="C359" s="128" t="s">
        <v>200</v>
      </c>
      <c r="D359" s="128" t="s">
        <v>201</v>
      </c>
      <c r="E359" s="128" t="s">
        <v>88</v>
      </c>
      <c r="F359" s="71"/>
      <c r="G359" s="71"/>
      <c r="H359" s="227">
        <v>43298.33</v>
      </c>
      <c r="I359" s="279">
        <v>10800</v>
      </c>
      <c r="J359" s="357">
        <v>1346</v>
      </c>
      <c r="K359" s="151">
        <f t="shared" si="6"/>
        <v>9454</v>
      </c>
      <c r="N359" s="17"/>
    </row>
    <row r="360" spans="1:16" s="12" customFormat="1" outlineLevel="5" x14ac:dyDescent="0.2">
      <c r="A360" s="18" t="s">
        <v>89</v>
      </c>
      <c r="B360" s="128" t="s">
        <v>30</v>
      </c>
      <c r="C360" s="128" t="s">
        <v>200</v>
      </c>
      <c r="D360" s="128" t="s">
        <v>201</v>
      </c>
      <c r="E360" s="128" t="s">
        <v>204</v>
      </c>
      <c r="F360" s="71"/>
      <c r="G360" s="71"/>
      <c r="H360" s="227">
        <v>77000</v>
      </c>
      <c r="I360" s="279">
        <v>12800</v>
      </c>
      <c r="J360" s="357">
        <v>0</v>
      </c>
      <c r="K360" s="151">
        <f t="shared" si="6"/>
        <v>12800</v>
      </c>
      <c r="O360" s="17"/>
      <c r="P360" s="17"/>
    </row>
    <row r="361" spans="1:16" s="11" customFormat="1" ht="24" outlineLevel="3" x14ac:dyDescent="0.2">
      <c r="A361" s="158" t="s">
        <v>205</v>
      </c>
      <c r="B361" s="130" t="s">
        <v>30</v>
      </c>
      <c r="C361" s="130" t="s">
        <v>200</v>
      </c>
      <c r="D361" s="130" t="s">
        <v>206</v>
      </c>
      <c r="E361" s="130" t="s">
        <v>31</v>
      </c>
      <c r="F361" s="159"/>
      <c r="G361" s="159"/>
      <c r="H361" s="230">
        <f>SUM(H362:H371)</f>
        <v>131680199.99999999</v>
      </c>
      <c r="I361" s="282">
        <f>SUM(I362:I371)</f>
        <v>22165000</v>
      </c>
      <c r="J361" s="254">
        <f>SUM(J362:J372)</f>
        <v>10238272.389999999</v>
      </c>
      <c r="K361" s="42">
        <f>SUM(K362:K372)</f>
        <v>11926727.610000001</v>
      </c>
      <c r="M361" s="12"/>
      <c r="N361" s="12"/>
      <c r="O361" s="12"/>
      <c r="P361" s="12"/>
    </row>
    <row r="362" spans="1:16" s="12" customFormat="1" ht="24" outlineLevel="5" x14ac:dyDescent="0.2">
      <c r="A362" s="18" t="s">
        <v>207</v>
      </c>
      <c r="B362" s="128" t="s">
        <v>30</v>
      </c>
      <c r="C362" s="128" t="s">
        <v>200</v>
      </c>
      <c r="D362" s="128" t="s">
        <v>206</v>
      </c>
      <c r="E362" s="128" t="s">
        <v>208</v>
      </c>
      <c r="F362" s="71"/>
      <c r="G362" s="71"/>
      <c r="H362" s="227">
        <v>86670800</v>
      </c>
      <c r="I362" s="279">
        <v>14445200</v>
      </c>
      <c r="J362" s="357">
        <v>8187767.4699999997</v>
      </c>
      <c r="K362" s="151">
        <f t="shared" ref="K362:K404" si="7">I362-J362</f>
        <v>6257432.5300000003</v>
      </c>
    </row>
    <row r="363" spans="1:16" s="12" customFormat="1" ht="36" outlineLevel="5" x14ac:dyDescent="0.2">
      <c r="A363" s="18" t="s">
        <v>209</v>
      </c>
      <c r="B363" s="128" t="s">
        <v>30</v>
      </c>
      <c r="C363" s="128" t="s">
        <v>200</v>
      </c>
      <c r="D363" s="128" t="s">
        <v>206</v>
      </c>
      <c r="E363" s="128" t="s">
        <v>210</v>
      </c>
      <c r="F363" s="71"/>
      <c r="G363" s="71"/>
      <c r="H363" s="227">
        <v>1866300</v>
      </c>
      <c r="I363" s="279">
        <v>311000</v>
      </c>
      <c r="J363" s="357">
        <v>0</v>
      </c>
      <c r="K363" s="151">
        <f t="shared" si="7"/>
        <v>311000</v>
      </c>
    </row>
    <row r="364" spans="1:16" s="12" customFormat="1" ht="48" outlineLevel="5" x14ac:dyDescent="0.2">
      <c r="A364" s="18" t="s">
        <v>211</v>
      </c>
      <c r="B364" s="128" t="s">
        <v>30</v>
      </c>
      <c r="C364" s="128" t="s">
        <v>200</v>
      </c>
      <c r="D364" s="128" t="s">
        <v>206</v>
      </c>
      <c r="E364" s="128" t="s">
        <v>212</v>
      </c>
      <c r="F364" s="71"/>
      <c r="G364" s="71"/>
      <c r="H364" s="227">
        <v>26175000</v>
      </c>
      <c r="I364" s="279">
        <v>4362400</v>
      </c>
      <c r="J364" s="357">
        <v>1548499.91</v>
      </c>
      <c r="K364" s="151">
        <f t="shared" si="7"/>
        <v>2813900.09</v>
      </c>
    </row>
    <row r="365" spans="1:16" s="12" customFormat="1" ht="27" customHeight="1" outlineLevel="5" x14ac:dyDescent="0.2">
      <c r="A365" s="18" t="s">
        <v>81</v>
      </c>
      <c r="B365" s="128" t="s">
        <v>30</v>
      </c>
      <c r="C365" s="128" t="s">
        <v>200</v>
      </c>
      <c r="D365" s="128" t="s">
        <v>206</v>
      </c>
      <c r="E365" s="128" t="s">
        <v>82</v>
      </c>
      <c r="F365" s="71"/>
      <c r="G365" s="71"/>
      <c r="H365" s="227">
        <v>5594810</v>
      </c>
      <c r="I365" s="279">
        <v>932400</v>
      </c>
      <c r="J365" s="357">
        <v>140124.69</v>
      </c>
      <c r="K365" s="151">
        <f t="shared" si="7"/>
        <v>792275.31</v>
      </c>
      <c r="M365" s="17"/>
    </row>
    <row r="366" spans="1:16" s="12" customFormat="1" outlineLevel="5" x14ac:dyDescent="0.2">
      <c r="A366" s="18" t="s">
        <v>32</v>
      </c>
      <c r="B366" s="128" t="s">
        <v>30</v>
      </c>
      <c r="C366" s="128" t="s">
        <v>200</v>
      </c>
      <c r="D366" s="128" t="s">
        <v>206</v>
      </c>
      <c r="E366" s="128" t="s">
        <v>33</v>
      </c>
      <c r="F366" s="71"/>
      <c r="G366" s="71"/>
      <c r="H366" s="227">
        <v>8567894.7899999991</v>
      </c>
      <c r="I366" s="279">
        <v>1429400</v>
      </c>
      <c r="J366" s="357">
        <v>141816.5</v>
      </c>
      <c r="K366" s="151">
        <f t="shared" si="7"/>
        <v>1287583.5</v>
      </c>
    </row>
    <row r="367" spans="1:16" s="12" customFormat="1" outlineLevel="5" x14ac:dyDescent="0.2">
      <c r="A367" s="18" t="s">
        <v>245</v>
      </c>
      <c r="B367" s="128" t="s">
        <v>30</v>
      </c>
      <c r="C367" s="128" t="s">
        <v>200</v>
      </c>
      <c r="D367" s="128" t="s">
        <v>206</v>
      </c>
      <c r="E367" s="128">
        <v>247</v>
      </c>
      <c r="F367" s="71"/>
      <c r="G367" s="71"/>
      <c r="H367" s="227">
        <v>2222095.21</v>
      </c>
      <c r="I367" s="279">
        <v>553500</v>
      </c>
      <c r="J367" s="357">
        <v>220063.82</v>
      </c>
      <c r="K367" s="151">
        <f t="shared" si="7"/>
        <v>333436.18</v>
      </c>
    </row>
    <row r="368" spans="1:16" s="12" customFormat="1" ht="36" outlineLevel="5" x14ac:dyDescent="0.2">
      <c r="A368" s="18" t="s">
        <v>203</v>
      </c>
      <c r="B368" s="128" t="s">
        <v>30</v>
      </c>
      <c r="C368" s="128" t="s">
        <v>200</v>
      </c>
      <c r="D368" s="128" t="s">
        <v>206</v>
      </c>
      <c r="E368" s="128">
        <v>831</v>
      </c>
      <c r="F368" s="71"/>
      <c r="G368" s="71"/>
      <c r="H368" s="227">
        <v>40000</v>
      </c>
      <c r="I368" s="279">
        <v>6600</v>
      </c>
      <c r="J368" s="251">
        <v>0</v>
      </c>
      <c r="K368" s="151">
        <f t="shared" si="7"/>
        <v>6600</v>
      </c>
    </row>
    <row r="369" spans="1:16" s="12" customFormat="1" ht="24" outlineLevel="5" x14ac:dyDescent="0.2">
      <c r="A369" s="18" t="s">
        <v>85</v>
      </c>
      <c r="B369" s="128" t="s">
        <v>30</v>
      </c>
      <c r="C369" s="128" t="s">
        <v>200</v>
      </c>
      <c r="D369" s="128" t="s">
        <v>206</v>
      </c>
      <c r="E369" s="128" t="s">
        <v>86</v>
      </c>
      <c r="F369" s="71"/>
      <c r="G369" s="71"/>
      <c r="H369" s="227">
        <v>380000</v>
      </c>
      <c r="I369" s="279">
        <v>95000</v>
      </c>
      <c r="J369" s="251">
        <v>0</v>
      </c>
      <c r="K369" s="151">
        <f t="shared" si="7"/>
        <v>95000</v>
      </c>
      <c r="M369" s="17"/>
    </row>
    <row r="370" spans="1:16" s="12" customFormat="1" outlineLevel="5" x14ac:dyDescent="0.2">
      <c r="A370" s="18" t="s">
        <v>87</v>
      </c>
      <c r="B370" s="128" t="s">
        <v>30</v>
      </c>
      <c r="C370" s="128" t="s">
        <v>200</v>
      </c>
      <c r="D370" s="128" t="s">
        <v>206</v>
      </c>
      <c r="E370" s="128" t="s">
        <v>88</v>
      </c>
      <c r="F370" s="71"/>
      <c r="G370" s="71"/>
      <c r="H370" s="227">
        <v>28500</v>
      </c>
      <c r="I370" s="279">
        <v>7100</v>
      </c>
      <c r="J370" s="251">
        <v>0</v>
      </c>
      <c r="K370" s="151">
        <f t="shared" si="7"/>
        <v>7100</v>
      </c>
      <c r="N370" s="17"/>
    </row>
    <row r="371" spans="1:16" s="12" customFormat="1" outlineLevel="5" x14ac:dyDescent="0.2">
      <c r="A371" s="18" t="s">
        <v>89</v>
      </c>
      <c r="B371" s="128" t="s">
        <v>30</v>
      </c>
      <c r="C371" s="128" t="s">
        <v>200</v>
      </c>
      <c r="D371" s="128" t="s">
        <v>206</v>
      </c>
      <c r="E371" s="128">
        <v>853</v>
      </c>
      <c r="F371" s="71"/>
      <c r="G371" s="71"/>
      <c r="H371" s="227">
        <v>134800</v>
      </c>
      <c r="I371" s="279">
        <v>22400</v>
      </c>
      <c r="J371" s="251">
        <v>0</v>
      </c>
      <c r="K371" s="151">
        <f t="shared" si="7"/>
        <v>22400</v>
      </c>
      <c r="M371" s="17"/>
      <c r="O371" s="17"/>
      <c r="P371" s="17"/>
    </row>
    <row r="372" spans="1:16" s="83" customFormat="1" ht="48" customHeight="1" outlineLevel="5" x14ac:dyDescent="0.2">
      <c r="A372" s="81" t="s">
        <v>211</v>
      </c>
      <c r="B372" s="134" t="s">
        <v>30</v>
      </c>
      <c r="C372" s="134" t="s">
        <v>200</v>
      </c>
      <c r="D372" s="134" t="s">
        <v>290</v>
      </c>
      <c r="E372" s="134" t="s">
        <v>212</v>
      </c>
      <c r="F372" s="90"/>
      <c r="G372" s="90"/>
      <c r="H372" s="238">
        <v>0</v>
      </c>
      <c r="I372" s="289">
        <v>0</v>
      </c>
      <c r="J372" s="261">
        <v>0</v>
      </c>
      <c r="K372" s="151">
        <f t="shared" si="7"/>
        <v>0</v>
      </c>
    </row>
    <row r="373" spans="1:16" s="80" customFormat="1" ht="48" customHeight="1" outlineLevel="3" x14ac:dyDescent="0.2">
      <c r="A373" s="163" t="s">
        <v>238</v>
      </c>
      <c r="B373" s="164" t="s">
        <v>30</v>
      </c>
      <c r="C373" s="164" t="s">
        <v>200</v>
      </c>
      <c r="D373" s="164" t="s">
        <v>246</v>
      </c>
      <c r="E373" s="164" t="s">
        <v>31</v>
      </c>
      <c r="F373" s="165"/>
      <c r="G373" s="165"/>
      <c r="H373" s="237">
        <f>SUM(H374:H375)</f>
        <v>0</v>
      </c>
      <c r="I373" s="288">
        <f>SUM(I374:I375)</f>
        <v>0</v>
      </c>
      <c r="J373" s="260">
        <f>SUM(J374:J375)</f>
        <v>0</v>
      </c>
      <c r="K373" s="119">
        <f t="shared" si="7"/>
        <v>0</v>
      </c>
      <c r="L373" s="17"/>
      <c r="M373" s="83"/>
      <c r="N373" s="83"/>
      <c r="O373" s="83"/>
      <c r="P373" s="83"/>
    </row>
    <row r="374" spans="1:16" s="83" customFormat="1" ht="36" customHeight="1" outlineLevel="5" x14ac:dyDescent="0.2">
      <c r="A374" s="81" t="s">
        <v>70</v>
      </c>
      <c r="B374" s="134" t="s">
        <v>30</v>
      </c>
      <c r="C374" s="134" t="s">
        <v>200</v>
      </c>
      <c r="D374" s="134" t="s">
        <v>246</v>
      </c>
      <c r="E374" s="134">
        <v>321</v>
      </c>
      <c r="F374" s="90"/>
      <c r="G374" s="82"/>
      <c r="H374" s="233">
        <v>0</v>
      </c>
      <c r="I374" s="289">
        <v>0</v>
      </c>
      <c r="J374" s="261">
        <v>0</v>
      </c>
      <c r="K374" s="151">
        <f t="shared" si="7"/>
        <v>0</v>
      </c>
      <c r="N374" s="85"/>
    </row>
    <row r="375" spans="1:16" s="83" customFormat="1" ht="39" customHeight="1" outlineLevel="5" x14ac:dyDescent="0.2">
      <c r="A375" s="81" t="s">
        <v>70</v>
      </c>
      <c r="B375" s="134" t="s">
        <v>30</v>
      </c>
      <c r="C375" s="134" t="s">
        <v>200</v>
      </c>
      <c r="D375" s="134" t="s">
        <v>246</v>
      </c>
      <c r="E375" s="134">
        <v>321</v>
      </c>
      <c r="F375" s="90"/>
      <c r="G375" s="82"/>
      <c r="H375" s="233">
        <v>0</v>
      </c>
      <c r="I375" s="289">
        <v>0</v>
      </c>
      <c r="J375" s="261">
        <v>0</v>
      </c>
      <c r="K375" s="151">
        <f t="shared" si="7"/>
        <v>0</v>
      </c>
      <c r="M375" s="85"/>
      <c r="O375" s="85"/>
      <c r="P375" s="85"/>
    </row>
    <row r="376" spans="1:16" s="11" customFormat="1" ht="36" outlineLevel="3" x14ac:dyDescent="0.2">
      <c r="A376" s="158" t="s">
        <v>238</v>
      </c>
      <c r="B376" s="130" t="s">
        <v>30</v>
      </c>
      <c r="C376" s="130" t="s">
        <v>200</v>
      </c>
      <c r="D376" s="130" t="s">
        <v>246</v>
      </c>
      <c r="E376" s="130" t="s">
        <v>31</v>
      </c>
      <c r="F376" s="159"/>
      <c r="G376" s="159"/>
      <c r="H376" s="230">
        <f>SUM(H377:H381)</f>
        <v>941037100</v>
      </c>
      <c r="I376" s="282">
        <f>SUM(I377:I381)</f>
        <v>264473684</v>
      </c>
      <c r="J376" s="256">
        <f>SUM(J377:J381)</f>
        <v>71788353.439999998</v>
      </c>
      <c r="K376" s="16">
        <f>SUM(K377:K381)</f>
        <v>192685330.56</v>
      </c>
      <c r="M376" s="12"/>
      <c r="N376" s="12"/>
      <c r="O376" s="12"/>
      <c r="P376" s="12"/>
    </row>
    <row r="377" spans="1:16" s="12" customFormat="1" outlineLevel="3" x14ac:dyDescent="0.2">
      <c r="A377" s="18" t="s">
        <v>32</v>
      </c>
      <c r="B377" s="128" t="s">
        <v>30</v>
      </c>
      <c r="C377" s="128" t="s">
        <v>200</v>
      </c>
      <c r="D377" s="128" t="s">
        <v>246</v>
      </c>
      <c r="E377" s="132">
        <v>244</v>
      </c>
      <c r="F377" s="75"/>
      <c r="G377" s="71"/>
      <c r="H377" s="249">
        <v>4681800</v>
      </c>
      <c r="I377" s="298">
        <v>1315789</v>
      </c>
      <c r="J377" s="363">
        <v>249598.19</v>
      </c>
      <c r="K377" s="151">
        <f>I377-J377</f>
        <v>1066190.81</v>
      </c>
    </row>
    <row r="378" spans="1:16" s="202" customFormat="1" ht="36" outlineLevel="5" x14ac:dyDescent="0.2">
      <c r="A378" s="211" t="s">
        <v>70</v>
      </c>
      <c r="B378" s="212" t="s">
        <v>30</v>
      </c>
      <c r="C378" s="212" t="s">
        <v>200</v>
      </c>
      <c r="D378" s="212" t="s">
        <v>246</v>
      </c>
      <c r="E378" s="212">
        <v>321</v>
      </c>
      <c r="F378" s="213" t="s">
        <v>276</v>
      </c>
      <c r="G378" s="214" t="s">
        <v>38</v>
      </c>
      <c r="H378" s="302">
        <v>0</v>
      </c>
      <c r="I378" s="293">
        <v>0</v>
      </c>
      <c r="J378" s="358">
        <v>-10987</v>
      </c>
      <c r="K378" s="216">
        <f>I378-J378</f>
        <v>10987</v>
      </c>
      <c r="N378" s="305"/>
    </row>
    <row r="379" spans="1:16" s="202" customFormat="1" ht="39" customHeight="1" outlineLevel="5" x14ac:dyDescent="0.2">
      <c r="A379" s="211" t="s">
        <v>70</v>
      </c>
      <c r="B379" s="212" t="s">
        <v>30</v>
      </c>
      <c r="C379" s="212" t="s">
        <v>200</v>
      </c>
      <c r="D379" s="212" t="s">
        <v>246</v>
      </c>
      <c r="E379" s="212">
        <v>321</v>
      </c>
      <c r="F379" s="213" t="s">
        <v>276</v>
      </c>
      <c r="G379" s="214" t="s">
        <v>39</v>
      </c>
      <c r="H379" s="302">
        <v>0</v>
      </c>
      <c r="I379" s="293">
        <v>0</v>
      </c>
      <c r="J379" s="267">
        <v>0</v>
      </c>
      <c r="K379" s="216">
        <f t="shared" si="7"/>
        <v>0</v>
      </c>
      <c r="M379" s="338"/>
      <c r="O379" s="305"/>
      <c r="P379" s="305"/>
    </row>
    <row r="380" spans="1:16" s="12" customFormat="1" ht="36" outlineLevel="5" x14ac:dyDescent="0.2">
      <c r="A380" s="18" t="s">
        <v>70</v>
      </c>
      <c r="B380" s="128" t="s">
        <v>30</v>
      </c>
      <c r="C380" s="128" t="s">
        <v>200</v>
      </c>
      <c r="D380" s="128" t="s">
        <v>246</v>
      </c>
      <c r="E380" s="128">
        <v>321</v>
      </c>
      <c r="F380" s="75" t="s">
        <v>322</v>
      </c>
      <c r="G380" s="74" t="s">
        <v>38</v>
      </c>
      <c r="H380" s="227">
        <v>46817800</v>
      </c>
      <c r="I380" s="279">
        <v>0</v>
      </c>
      <c r="J380" s="251">
        <v>0</v>
      </c>
      <c r="K380" s="151">
        <f>I380-J380</f>
        <v>0</v>
      </c>
      <c r="N380" s="17"/>
    </row>
    <row r="381" spans="1:16" s="12" customFormat="1" ht="39" customHeight="1" outlineLevel="5" x14ac:dyDescent="0.2">
      <c r="A381" s="18" t="s">
        <v>70</v>
      </c>
      <c r="B381" s="128" t="s">
        <v>30</v>
      </c>
      <c r="C381" s="128" t="s">
        <v>200</v>
      </c>
      <c r="D381" s="128" t="s">
        <v>246</v>
      </c>
      <c r="E381" s="128">
        <v>321</v>
      </c>
      <c r="F381" s="75" t="s">
        <v>322</v>
      </c>
      <c r="G381" s="74" t="s">
        <v>39</v>
      </c>
      <c r="H381" s="227">
        <v>889537500</v>
      </c>
      <c r="I381" s="351">
        <v>263157895</v>
      </c>
      <c r="J381" s="357">
        <v>71549742.25</v>
      </c>
      <c r="K381" s="151">
        <f>I381-J381</f>
        <v>191608152.75</v>
      </c>
      <c r="M381" s="194"/>
      <c r="O381" s="17"/>
      <c r="P381" s="17"/>
    </row>
    <row r="382" spans="1:16" s="11" customFormat="1" ht="72" outlineLevel="3" x14ac:dyDescent="0.2">
      <c r="A382" s="158" t="s">
        <v>213</v>
      </c>
      <c r="B382" s="130" t="s">
        <v>30</v>
      </c>
      <c r="C382" s="130" t="s">
        <v>200</v>
      </c>
      <c r="D382" s="130" t="s">
        <v>214</v>
      </c>
      <c r="E382" s="130" t="s">
        <v>31</v>
      </c>
      <c r="F382" s="159"/>
      <c r="G382" s="159"/>
      <c r="H382" s="230">
        <f>SUM(H383)</f>
        <v>11591800</v>
      </c>
      <c r="I382" s="282">
        <f>SUM(I383)</f>
        <v>1932000</v>
      </c>
      <c r="J382" s="254">
        <f>SUM(J383)</f>
        <v>0</v>
      </c>
      <c r="K382" s="42">
        <f>SUM(K383)</f>
        <v>1932000</v>
      </c>
      <c r="N382" s="19"/>
      <c r="O382" s="12"/>
      <c r="P382" s="12"/>
    </row>
    <row r="383" spans="1:16" s="12" customFormat="1" ht="24" outlineLevel="5" x14ac:dyDescent="0.2">
      <c r="A383" s="18" t="s">
        <v>215</v>
      </c>
      <c r="B383" s="128" t="s">
        <v>30</v>
      </c>
      <c r="C383" s="128" t="s">
        <v>200</v>
      </c>
      <c r="D383" s="128" t="s">
        <v>214</v>
      </c>
      <c r="E383" s="128">
        <v>633</v>
      </c>
      <c r="F383" s="71"/>
      <c r="G383" s="71"/>
      <c r="H383" s="227">
        <v>11591800</v>
      </c>
      <c r="I383" s="279">
        <v>1932000</v>
      </c>
      <c r="J383" s="251">
        <v>0</v>
      </c>
      <c r="K383" s="151">
        <f t="shared" si="7"/>
        <v>1932000</v>
      </c>
      <c r="O383" s="17"/>
      <c r="P383" s="17"/>
    </row>
    <row r="384" spans="1:16" s="11" customFormat="1" ht="36" outlineLevel="3" x14ac:dyDescent="0.2">
      <c r="A384" s="158" t="s">
        <v>277</v>
      </c>
      <c r="B384" s="130" t="s">
        <v>30</v>
      </c>
      <c r="C384" s="130" t="s">
        <v>200</v>
      </c>
      <c r="D384" s="130" t="s">
        <v>278</v>
      </c>
      <c r="E384" s="130" t="s">
        <v>31</v>
      </c>
      <c r="F384" s="159"/>
      <c r="G384" s="159"/>
      <c r="H384" s="230">
        <f>SUM(H385)</f>
        <v>1000000</v>
      </c>
      <c r="I384" s="282">
        <f>SUM(I385)</f>
        <v>333300</v>
      </c>
      <c r="J384" s="254">
        <f>SUM(J385)</f>
        <v>0</v>
      </c>
      <c r="K384" s="42">
        <f>SUM(K385)</f>
        <v>333300</v>
      </c>
      <c r="L384" s="17"/>
      <c r="M384" s="12"/>
      <c r="O384" s="12"/>
      <c r="P384" s="12"/>
    </row>
    <row r="385" spans="1:16" s="12" customFormat="1" ht="24" outlineLevel="5" x14ac:dyDescent="0.2">
      <c r="A385" s="18" t="s">
        <v>215</v>
      </c>
      <c r="B385" s="128" t="s">
        <v>30</v>
      </c>
      <c r="C385" s="128" t="s">
        <v>200</v>
      </c>
      <c r="D385" s="128" t="s">
        <v>278</v>
      </c>
      <c r="E385" s="128">
        <v>633</v>
      </c>
      <c r="F385" s="71"/>
      <c r="G385" s="71"/>
      <c r="H385" s="227">
        <v>1000000</v>
      </c>
      <c r="I385" s="279">
        <v>333300</v>
      </c>
      <c r="J385" s="251">
        <v>0</v>
      </c>
      <c r="K385" s="151">
        <f t="shared" si="7"/>
        <v>333300</v>
      </c>
      <c r="M385" s="17"/>
      <c r="O385" s="17"/>
      <c r="P385" s="17"/>
    </row>
    <row r="386" spans="1:16" s="11" customFormat="1" ht="60" outlineLevel="3" x14ac:dyDescent="0.2">
      <c r="A386" s="158" t="s">
        <v>279</v>
      </c>
      <c r="B386" s="130" t="s">
        <v>30</v>
      </c>
      <c r="C386" s="130" t="s">
        <v>200</v>
      </c>
      <c r="D386" s="130" t="s">
        <v>280</v>
      </c>
      <c r="E386" s="130" t="s">
        <v>31</v>
      </c>
      <c r="F386" s="159"/>
      <c r="G386" s="159"/>
      <c r="H386" s="230">
        <f>SUM(H387)</f>
        <v>1000000</v>
      </c>
      <c r="I386" s="282">
        <f>SUM(I387)</f>
        <v>333300</v>
      </c>
      <c r="J386" s="254">
        <f>SUM(J387)</f>
        <v>250000</v>
      </c>
      <c r="K386" s="42">
        <f>SUM(K387)</f>
        <v>83300</v>
      </c>
      <c r="L386" s="17"/>
      <c r="M386" s="12"/>
      <c r="O386" s="12"/>
      <c r="P386" s="12"/>
    </row>
    <row r="387" spans="1:16" s="12" customFormat="1" ht="24" outlineLevel="5" x14ac:dyDescent="0.2">
      <c r="A387" s="18" t="s">
        <v>215</v>
      </c>
      <c r="B387" s="128" t="s">
        <v>30</v>
      </c>
      <c r="C387" s="128" t="s">
        <v>200</v>
      </c>
      <c r="D387" s="128" t="s">
        <v>280</v>
      </c>
      <c r="E387" s="128">
        <v>633</v>
      </c>
      <c r="F387" s="71"/>
      <c r="G387" s="71"/>
      <c r="H387" s="227">
        <v>1000000</v>
      </c>
      <c r="I387" s="279">
        <v>333300</v>
      </c>
      <c r="J387" s="251">
        <v>250000</v>
      </c>
      <c r="K387" s="151">
        <f t="shared" si="7"/>
        <v>83300</v>
      </c>
      <c r="M387" s="17"/>
      <c r="N387" s="17"/>
      <c r="O387" s="17"/>
      <c r="P387" s="17"/>
    </row>
    <row r="388" spans="1:16" s="11" customFormat="1" ht="48" customHeight="1" outlineLevel="3" x14ac:dyDescent="0.2">
      <c r="A388" s="158" t="s">
        <v>216</v>
      </c>
      <c r="B388" s="130" t="s">
        <v>30</v>
      </c>
      <c r="C388" s="130" t="s">
        <v>200</v>
      </c>
      <c r="D388" s="130" t="s">
        <v>217</v>
      </c>
      <c r="E388" s="130" t="s">
        <v>31</v>
      </c>
      <c r="F388" s="159"/>
      <c r="G388" s="159"/>
      <c r="H388" s="230">
        <f>SUM(H389:H391)</f>
        <v>0</v>
      </c>
      <c r="I388" s="282">
        <f>SUM(I389:I391)</f>
        <v>0</v>
      </c>
      <c r="J388" s="256">
        <f>SUM(J389:J391)</f>
        <v>0</v>
      </c>
      <c r="K388" s="16">
        <f>SUM(K389:K391)</f>
        <v>0</v>
      </c>
      <c r="N388" s="12"/>
      <c r="O388" s="17"/>
      <c r="P388" s="17"/>
    </row>
    <row r="389" spans="1:16" s="12" customFormat="1" outlineLevel="5" x14ac:dyDescent="0.2">
      <c r="A389" s="18" t="s">
        <v>32</v>
      </c>
      <c r="B389" s="128" t="s">
        <v>30</v>
      </c>
      <c r="C389" s="128" t="s">
        <v>200</v>
      </c>
      <c r="D389" s="128" t="s">
        <v>217</v>
      </c>
      <c r="E389" s="128" t="s">
        <v>33</v>
      </c>
      <c r="F389" s="71"/>
      <c r="G389" s="71"/>
      <c r="H389" s="227">
        <v>0</v>
      </c>
      <c r="I389" s="279">
        <v>0</v>
      </c>
      <c r="J389" s="251">
        <v>0</v>
      </c>
      <c r="K389" s="151">
        <f t="shared" si="7"/>
        <v>0</v>
      </c>
      <c r="N389" s="17"/>
    </row>
    <row r="390" spans="1:16" s="12" customFormat="1" outlineLevel="5" x14ac:dyDescent="0.2">
      <c r="A390" s="18" t="s">
        <v>32</v>
      </c>
      <c r="B390" s="128" t="s">
        <v>30</v>
      </c>
      <c r="C390" s="128" t="s">
        <v>200</v>
      </c>
      <c r="D390" s="128" t="s">
        <v>217</v>
      </c>
      <c r="E390" s="128">
        <v>243</v>
      </c>
      <c r="F390" s="71"/>
      <c r="G390" s="71"/>
      <c r="H390" s="227">
        <v>0</v>
      </c>
      <c r="I390" s="279">
        <v>0</v>
      </c>
      <c r="J390" s="251">
        <v>0</v>
      </c>
      <c r="K390" s="151">
        <f t="shared" si="7"/>
        <v>0</v>
      </c>
      <c r="N390" s="17"/>
    </row>
    <row r="391" spans="1:16" s="12" customFormat="1" ht="24" outlineLevel="5" x14ac:dyDescent="0.2">
      <c r="A391" s="18" t="s">
        <v>61</v>
      </c>
      <c r="B391" s="128" t="s">
        <v>30</v>
      </c>
      <c r="C391" s="128" t="s">
        <v>200</v>
      </c>
      <c r="D391" s="128" t="s">
        <v>217</v>
      </c>
      <c r="E391" s="128" t="s">
        <v>62</v>
      </c>
      <c r="F391" s="71"/>
      <c r="G391" s="71"/>
      <c r="H391" s="227">
        <v>0</v>
      </c>
      <c r="I391" s="279">
        <v>0</v>
      </c>
      <c r="J391" s="251">
        <v>0</v>
      </c>
      <c r="K391" s="151">
        <f t="shared" si="7"/>
        <v>0</v>
      </c>
      <c r="O391" s="17"/>
      <c r="P391" s="17"/>
    </row>
    <row r="392" spans="1:16" s="11" customFormat="1" ht="48" customHeight="1" outlineLevel="3" x14ac:dyDescent="0.2">
      <c r="A392" s="158" t="s">
        <v>216</v>
      </c>
      <c r="B392" s="130" t="s">
        <v>30</v>
      </c>
      <c r="C392" s="130" t="s">
        <v>200</v>
      </c>
      <c r="D392" s="130" t="s">
        <v>217</v>
      </c>
      <c r="E392" s="130" t="s">
        <v>31</v>
      </c>
      <c r="F392" s="159"/>
      <c r="G392" s="159"/>
      <c r="H392" s="230">
        <f>SUM(H393:H395)</f>
        <v>23330800</v>
      </c>
      <c r="I392" s="282">
        <f>SUM(I393:I395)</f>
        <v>3888400</v>
      </c>
      <c r="J392" s="256">
        <f>SUM(J393:J395)</f>
        <v>0</v>
      </c>
      <c r="K392" s="16">
        <f>SUM(K393:K395)</f>
        <v>3888400</v>
      </c>
      <c r="N392" s="89"/>
    </row>
    <row r="393" spans="1:16" s="12" customFormat="1" outlineLevel="5" x14ac:dyDescent="0.2">
      <c r="A393" s="18" t="s">
        <v>32</v>
      </c>
      <c r="B393" s="128" t="s">
        <v>30</v>
      </c>
      <c r="C393" s="128" t="s">
        <v>200</v>
      </c>
      <c r="D393" s="128" t="s">
        <v>323</v>
      </c>
      <c r="E393" s="128" t="s">
        <v>33</v>
      </c>
      <c r="F393" s="71"/>
      <c r="G393" s="71"/>
      <c r="H393" s="227">
        <v>5829088</v>
      </c>
      <c r="I393" s="279">
        <v>971600</v>
      </c>
      <c r="J393" s="251">
        <v>0</v>
      </c>
      <c r="K393" s="151">
        <f>I393-J393</f>
        <v>971600</v>
      </c>
      <c r="N393" s="17"/>
    </row>
    <row r="394" spans="1:16" s="12" customFormat="1" outlineLevel="5" x14ac:dyDescent="0.2">
      <c r="A394" s="18" t="s">
        <v>32</v>
      </c>
      <c r="B394" s="128" t="s">
        <v>30</v>
      </c>
      <c r="C394" s="128" t="s">
        <v>200</v>
      </c>
      <c r="D394" s="128" t="s">
        <v>323</v>
      </c>
      <c r="E394" s="128">
        <v>243</v>
      </c>
      <c r="F394" s="71"/>
      <c r="G394" s="71"/>
      <c r="H394" s="227">
        <v>1687512</v>
      </c>
      <c r="I394" s="279">
        <v>281200</v>
      </c>
      <c r="J394" s="251">
        <v>0</v>
      </c>
      <c r="K394" s="151">
        <f>I394-J394</f>
        <v>281200</v>
      </c>
      <c r="N394" s="17"/>
    </row>
    <row r="395" spans="1:16" s="12" customFormat="1" ht="24" outlineLevel="5" x14ac:dyDescent="0.2">
      <c r="A395" s="18" t="s">
        <v>61</v>
      </c>
      <c r="B395" s="128" t="s">
        <v>30</v>
      </c>
      <c r="C395" s="128" t="s">
        <v>200</v>
      </c>
      <c r="D395" s="128" t="s">
        <v>323</v>
      </c>
      <c r="E395" s="128" t="s">
        <v>62</v>
      </c>
      <c r="F395" s="71"/>
      <c r="G395" s="71"/>
      <c r="H395" s="227">
        <v>15814200</v>
      </c>
      <c r="I395" s="279">
        <v>2635600</v>
      </c>
      <c r="J395" s="251">
        <v>0</v>
      </c>
      <c r="K395" s="151">
        <f>I395-J395</f>
        <v>2635600</v>
      </c>
      <c r="O395" s="17"/>
      <c r="P395" s="17"/>
    </row>
    <row r="396" spans="1:16" s="11" customFormat="1" ht="24" outlineLevel="3" x14ac:dyDescent="0.2">
      <c r="A396" s="158" t="s">
        <v>324</v>
      </c>
      <c r="B396" s="130" t="s">
        <v>30</v>
      </c>
      <c r="C396" s="130" t="s">
        <v>200</v>
      </c>
      <c r="D396" s="130">
        <v>3020085140</v>
      </c>
      <c r="E396" s="130" t="s">
        <v>31</v>
      </c>
      <c r="F396" s="159"/>
      <c r="G396" s="159"/>
      <c r="H396" s="230">
        <f>SUM(H397)</f>
        <v>6379400</v>
      </c>
      <c r="I396" s="282">
        <f>SUM(I397)</f>
        <v>1063200</v>
      </c>
      <c r="J396" s="256">
        <f>SUM(J397)</f>
        <v>0</v>
      </c>
      <c r="K396" s="16">
        <f>SUM(K397)</f>
        <v>1063200</v>
      </c>
      <c r="L396" s="17"/>
      <c r="N396" s="43"/>
      <c r="O396" s="12"/>
      <c r="P396" s="12"/>
    </row>
    <row r="397" spans="1:16" s="12" customFormat="1" outlineLevel="5" x14ac:dyDescent="0.2">
      <c r="A397" s="18" t="s">
        <v>32</v>
      </c>
      <c r="B397" s="128" t="s">
        <v>30</v>
      </c>
      <c r="C397" s="128" t="s">
        <v>200</v>
      </c>
      <c r="D397" s="128">
        <v>3020085140</v>
      </c>
      <c r="E397" s="128">
        <v>612</v>
      </c>
      <c r="F397" s="71"/>
      <c r="G397" s="71"/>
      <c r="H397" s="227">
        <v>6379400</v>
      </c>
      <c r="I397" s="279">
        <v>1063200</v>
      </c>
      <c r="J397" s="251">
        <v>0</v>
      </c>
      <c r="K397" s="151">
        <f>I397-J397</f>
        <v>1063200</v>
      </c>
      <c r="N397" s="17"/>
      <c r="O397" s="17"/>
      <c r="P397" s="17"/>
    </row>
    <row r="398" spans="1:16" s="11" customFormat="1" ht="36" outlineLevel="3" x14ac:dyDescent="0.25">
      <c r="A398" s="158" t="s">
        <v>281</v>
      </c>
      <c r="B398" s="130" t="s">
        <v>30</v>
      </c>
      <c r="C398" s="130" t="s">
        <v>200</v>
      </c>
      <c r="D398" s="130">
        <v>9990020680</v>
      </c>
      <c r="E398" s="130" t="s">
        <v>31</v>
      </c>
      <c r="F398" s="159"/>
      <c r="G398" s="159"/>
      <c r="H398" s="230">
        <f>SUM(H399)</f>
        <v>0</v>
      </c>
      <c r="I398" s="282">
        <f>SUM(I399)</f>
        <v>0</v>
      </c>
      <c r="J398" s="254">
        <f>SUM(J399)</f>
        <v>0</v>
      </c>
      <c r="K398" s="42">
        <f>SUM(K399)</f>
        <v>0</v>
      </c>
      <c r="M398" s="170"/>
      <c r="O398" s="12"/>
      <c r="P398" s="12"/>
    </row>
    <row r="399" spans="1:16" s="12" customFormat="1" ht="24" outlineLevel="5" x14ac:dyDescent="0.25">
      <c r="A399" s="18" t="s">
        <v>215</v>
      </c>
      <c r="B399" s="128" t="s">
        <v>30</v>
      </c>
      <c r="C399" s="128" t="s">
        <v>200</v>
      </c>
      <c r="D399" s="128">
        <v>9990020680</v>
      </c>
      <c r="E399" s="128">
        <v>633</v>
      </c>
      <c r="F399" s="71"/>
      <c r="G399" s="71"/>
      <c r="H399" s="227">
        <v>0</v>
      </c>
      <c r="I399" s="279">
        <v>0</v>
      </c>
      <c r="J399" s="251">
        <v>0</v>
      </c>
      <c r="K399" s="151">
        <f t="shared" si="7"/>
        <v>0</v>
      </c>
      <c r="L399" s="101"/>
      <c r="M399" s="101"/>
      <c r="N399" s="17"/>
    </row>
    <row r="400" spans="1:16" s="197" customFormat="1" ht="24" outlineLevel="5" x14ac:dyDescent="0.25">
      <c r="A400" s="158" t="s">
        <v>218</v>
      </c>
      <c r="B400" s="130" t="s">
        <v>30</v>
      </c>
      <c r="C400" s="130" t="s">
        <v>200</v>
      </c>
      <c r="D400" s="130">
        <v>9990081810</v>
      </c>
      <c r="E400" s="130">
        <v>244</v>
      </c>
      <c r="F400" s="159"/>
      <c r="G400" s="159"/>
      <c r="H400" s="230">
        <v>290000</v>
      </c>
      <c r="I400" s="282">
        <v>48400</v>
      </c>
      <c r="J400" s="256">
        <v>0</v>
      </c>
      <c r="K400" s="16">
        <f>I400-J400</f>
        <v>48400</v>
      </c>
      <c r="M400" s="195"/>
      <c r="N400" s="196"/>
    </row>
    <row r="401" spans="1:16" s="11" customFormat="1" ht="24" outlineLevel="3" x14ac:dyDescent="0.25">
      <c r="A401" s="158" t="s">
        <v>292</v>
      </c>
      <c r="B401" s="130" t="s">
        <v>30</v>
      </c>
      <c r="C401" s="130" t="s">
        <v>200</v>
      </c>
      <c r="D401" s="130">
        <v>9990099970</v>
      </c>
      <c r="E401" s="130" t="s">
        <v>31</v>
      </c>
      <c r="F401" s="159"/>
      <c r="G401" s="159"/>
      <c r="H401" s="230">
        <f>SUM(H402:H404)</f>
        <v>0</v>
      </c>
      <c r="I401" s="282">
        <f>SUM(I402:I404)</f>
        <v>0</v>
      </c>
      <c r="J401" s="256">
        <f>SUM(J402:J404)</f>
        <v>0</v>
      </c>
      <c r="K401" s="16">
        <f>SUM(K402:K404)</f>
        <v>0</v>
      </c>
      <c r="L401" s="17"/>
      <c r="M401" s="170"/>
      <c r="O401" s="12"/>
      <c r="P401" s="12"/>
    </row>
    <row r="402" spans="1:16" s="12" customFormat="1" ht="15" outlineLevel="5" x14ac:dyDescent="0.25">
      <c r="A402" s="18" t="s">
        <v>32</v>
      </c>
      <c r="B402" s="128" t="s">
        <v>30</v>
      </c>
      <c r="C402" s="128" t="s">
        <v>200</v>
      </c>
      <c r="D402" s="132">
        <v>9990099970</v>
      </c>
      <c r="E402" s="128">
        <v>121</v>
      </c>
      <c r="F402" s="71"/>
      <c r="G402" s="71"/>
      <c r="H402" s="227">
        <v>0</v>
      </c>
      <c r="I402" s="279">
        <v>0</v>
      </c>
      <c r="J402" s="251">
        <v>0</v>
      </c>
      <c r="K402" s="151">
        <f t="shared" si="7"/>
        <v>0</v>
      </c>
      <c r="L402" s="101"/>
      <c r="M402" s="101"/>
      <c r="N402" s="17"/>
    </row>
    <row r="403" spans="1:16" s="12" customFormat="1" ht="15" outlineLevel="5" x14ac:dyDescent="0.25">
      <c r="A403" s="18" t="s">
        <v>32</v>
      </c>
      <c r="B403" s="128" t="s">
        <v>30</v>
      </c>
      <c r="C403" s="128" t="s">
        <v>200</v>
      </c>
      <c r="D403" s="132">
        <v>9990099970</v>
      </c>
      <c r="E403" s="128">
        <v>129</v>
      </c>
      <c r="F403" s="71"/>
      <c r="G403" s="71"/>
      <c r="H403" s="227">
        <v>0</v>
      </c>
      <c r="I403" s="279">
        <v>0</v>
      </c>
      <c r="J403" s="251">
        <v>0</v>
      </c>
      <c r="K403" s="151">
        <f t="shared" si="7"/>
        <v>0</v>
      </c>
      <c r="L403" s="101"/>
      <c r="M403" s="101"/>
      <c r="N403" s="17"/>
    </row>
    <row r="404" spans="1:16" s="12" customFormat="1" ht="36.75" outlineLevel="5" thickBot="1" x14ac:dyDescent="0.3">
      <c r="A404" s="18" t="s">
        <v>203</v>
      </c>
      <c r="B404" s="128" t="s">
        <v>30</v>
      </c>
      <c r="C404" s="128" t="s">
        <v>200</v>
      </c>
      <c r="D404" s="132">
        <v>9990099970</v>
      </c>
      <c r="E404" s="128">
        <v>831</v>
      </c>
      <c r="F404" s="171"/>
      <c r="G404" s="171"/>
      <c r="H404" s="227">
        <v>0</v>
      </c>
      <c r="I404" s="279">
        <v>0</v>
      </c>
      <c r="J404" s="251">
        <v>0</v>
      </c>
      <c r="K404" s="186">
        <f t="shared" si="7"/>
        <v>0</v>
      </c>
      <c r="L404" s="115"/>
      <c r="M404" s="101"/>
      <c r="N404" s="17"/>
    </row>
    <row r="405" spans="1:16" ht="12.75" customHeight="1" thickBot="1" x14ac:dyDescent="0.3">
      <c r="A405" s="172" t="s">
        <v>219</v>
      </c>
      <c r="B405" s="173"/>
      <c r="C405" s="173"/>
      <c r="D405" s="173"/>
      <c r="E405" s="173"/>
      <c r="F405" s="174"/>
      <c r="G405" s="174"/>
      <c r="H405" s="250">
        <f>H18+H27+H32+H34+H37+H40+H43+H46+H48+H50+H52+H54+H56+H58+H62+H65+H67+H69+H80+H92+H94+H96+H101+H106+H122+H124+H128+H130+H135+H140+H145+H155+H158+H164+H169+H172+H177+H185+H188+H191+H194+H199+H204+H207+H211+H220+H227+H232+H237+H243+H247+H252+H255+H257+H259+H263+H269+H291+H299+H304+H307+H312+H321+H327+H331+H334+H340+H349+H361+H376+H382+H384+H386+H388+H392+H396+H400+H286+H152</f>
        <v>30527780527</v>
      </c>
      <c r="I405" s="299">
        <f>I18+I20+I27+I32+I34+I37+I40+I43+I46+I48+I50+I52+I54+I56+I58+I60+I62+I65+I67+I69+I80+I83+I92+I94+I96+I99+I101+I104+I106+I118+I122+I124+I126+I128+I130+I133+I135+I138+I140+I142+I145+I152+I155+I158+I161+I164+I169+I172+I177+I185+I188+I191+I194+I199+I204+I207+I211+I215+I220+I227+I232+I237+I243+I247+I252+I255+I257+I259+I263+I269+I280+I286+I287+I288+I291+I296+I299+I304+I307+I310+I312+I319+I321+I324+I327+I329+I331+I334+I337+I340+I349+I361+I373+I376+I382+I384+I386+I388+I392+I396+I398+I400+I401</f>
        <v>9686047484</v>
      </c>
      <c r="J405" s="276">
        <f>J18+J27+J32+J34+J37+J40+J43+J46+J50+J52+J54+J56+J58+J62+J65+J67+J69+J92+J94+J96+J101+J106+J118+J122+J124+J130+J135+J140+J145+J152+J155+J158+J164+J169+J172+J177+J185+J188+J191+J194+J199+J204+J207+J211+J220+J232+J237+J243+J247+J252+J255+J257+J259+J263+J269+J280+J286+J287+J291+J296+J299+J304+J307+J310+J312+J319+J321+J327+J331+J334+J340+J349+J361+J376+J382+J384+J386+J388+J396+J398+J400+J401</f>
        <v>8131401393.6099987</v>
      </c>
      <c r="K405" s="122">
        <f>K18+K20+K27+K32+K34+K37+K40+K43+K46+K48+K50+K52+K54+K56+K58+K60+K62+K65+K67+K69+K80+K83+K92+K94+K96+K99+K101+K104+K106+K118+K122+K124+K126+K128+K130+K133+K135+K138+K140+K142+K145+K152+K155+K158+K161+K164+K169+K172+K177+K185+K188+K191+K194+K199+K204+K207+K211+K215+K220+K227+K232+K237+K243+K247+K252+K255+K257+K259+K263+K269+K280+K286+K287+K288+K291+K296+K299+K304+K307+K310+K312+K319+K321+K324+K327+K329+K331+K334+K337+K340+K349+K361+K373+K376+K382+K384+K386+K388+K392+K396+K398+K400+K401</f>
        <v>1554646090.3899999</v>
      </c>
      <c r="L405" s="102" t="s">
        <v>271</v>
      </c>
      <c r="M405" s="106">
        <f>H98+H149+H157+H160+H187+H190+H193+H206+H235+H236+H240+H241+H254+H256+H258+H277+H279+H293+H302+H306+H309+H315+H316+H317+H318+H323+H328+H346+H347+H171</f>
        <v>22877998939</v>
      </c>
      <c r="N405" s="105"/>
    </row>
    <row r="406" spans="1:16" ht="12.75" customHeight="1" thickBot="1" x14ac:dyDescent="0.3">
      <c r="A406" s="175"/>
      <c r="B406" s="176"/>
      <c r="C406" s="176"/>
      <c r="D406" s="176"/>
      <c r="E406" s="176"/>
      <c r="F406" s="48"/>
      <c r="G406" s="48"/>
      <c r="H406" s="199"/>
      <c r="I406" s="277"/>
      <c r="J406" s="111" t="s">
        <v>305</v>
      </c>
      <c r="K406" s="100"/>
      <c r="L406" s="104" t="s">
        <v>220</v>
      </c>
      <c r="M406" s="103">
        <f>H18+H27+H32+H34+H37+H40+H43+H46+H48+H50+H52+H54+H56+H58+H62+H65+H67+H69+H80+H92+H94+H97+H101+H106+H122+H124+H128+H130+H135+H140+H148+H156+H159+H164+H172+H177+H186+H189+H192+H195+H196+H199+H205+H207+H211+H220+H227+H233+H234+H238+H239+H243+H247+H253+H259+H265+H266+H268+H275+H276+H292+H301+H305+H308+H322+H331+H334+H344+H345+H349+H361+H376+H382+H384+H386+H388+H392+H396+H400+H286+H152</f>
        <v>7649781588</v>
      </c>
      <c r="N406" s="57"/>
    </row>
    <row r="407" spans="1:16" ht="12.75" customHeight="1" thickBot="1" x14ac:dyDescent="0.3">
      <c r="A407" s="177"/>
      <c r="B407" s="178"/>
      <c r="C407" s="178"/>
      <c r="D407" s="178"/>
      <c r="E407" s="402"/>
      <c r="F407" s="402"/>
      <c r="G407" s="402"/>
      <c r="H407" s="402"/>
      <c r="I407" s="402"/>
      <c r="J407" s="403"/>
      <c r="K407" s="99"/>
      <c r="L407" s="104" t="s">
        <v>221</v>
      </c>
      <c r="M407" s="104">
        <f>I405</f>
        <v>9686047484</v>
      </c>
      <c r="N407" s="57"/>
    </row>
    <row r="408" spans="1:16" ht="15.75" thickBot="1" x14ac:dyDescent="0.3">
      <c r="A408" s="397" t="s">
        <v>223</v>
      </c>
      <c r="B408" s="398"/>
      <c r="C408" s="398"/>
      <c r="D408" s="398"/>
      <c r="E408" s="398"/>
      <c r="F408" s="398"/>
      <c r="G408" s="398"/>
      <c r="H408" s="398"/>
      <c r="I408" s="398"/>
      <c r="J408" s="189"/>
      <c r="L408" s="104" t="s">
        <v>222</v>
      </c>
      <c r="M408" s="104">
        <f>J405</f>
        <v>8131401393.6099987</v>
      </c>
    </row>
    <row r="409" spans="1:16" ht="15.75" thickBot="1" x14ac:dyDescent="0.3">
      <c r="A409" s="397" t="s">
        <v>224</v>
      </c>
      <c r="B409" s="398"/>
      <c r="C409" s="398"/>
      <c r="D409" s="398"/>
      <c r="E409" s="398"/>
      <c r="F409" s="398"/>
      <c r="G409" s="398"/>
      <c r="H409" s="398"/>
      <c r="I409" s="398"/>
      <c r="J409" s="58"/>
      <c r="K409" s="60"/>
      <c r="L409" s="224" t="s">
        <v>27</v>
      </c>
      <c r="M409" s="104">
        <f>M407-M408</f>
        <v>1554646090.3900013</v>
      </c>
    </row>
    <row r="410" spans="1:16" ht="63.75" x14ac:dyDescent="0.2">
      <c r="A410" s="21" t="s">
        <v>225</v>
      </c>
      <c r="B410" s="137" t="s">
        <v>226</v>
      </c>
      <c r="C410" s="138" t="s">
        <v>227</v>
      </c>
      <c r="D410" s="399" t="s">
        <v>25</v>
      </c>
      <c r="E410" s="400"/>
      <c r="F410" s="401"/>
      <c r="G410" s="22" t="s">
        <v>26</v>
      </c>
      <c r="H410" s="22" t="s">
        <v>228</v>
      </c>
      <c r="I410" s="47"/>
      <c r="J410" s="58"/>
      <c r="K410" s="60"/>
      <c r="L410" s="57"/>
      <c r="M410" s="57"/>
    </row>
    <row r="411" spans="1:16" ht="48" x14ac:dyDescent="0.2">
      <c r="A411" s="23" t="s">
        <v>229</v>
      </c>
      <c r="B411" s="139" t="s">
        <v>230</v>
      </c>
      <c r="C411" s="140"/>
      <c r="D411" s="394">
        <f>I405</f>
        <v>9686047484</v>
      </c>
      <c r="E411" s="395"/>
      <c r="F411" s="396"/>
      <c r="G411" s="24">
        <f>J405</f>
        <v>8131401393.6099987</v>
      </c>
      <c r="H411" s="24">
        <f>K405</f>
        <v>1554646090.3899999</v>
      </c>
      <c r="I411" s="61"/>
      <c r="J411" s="54"/>
      <c r="L411" s="57"/>
      <c r="M411" s="57"/>
    </row>
    <row r="412" spans="1:16" x14ac:dyDescent="0.2">
      <c r="A412" s="23" t="s">
        <v>231</v>
      </c>
      <c r="B412" s="139" t="s">
        <v>232</v>
      </c>
      <c r="C412" s="139"/>
      <c r="D412" s="391"/>
      <c r="E412" s="389"/>
      <c r="F412" s="390"/>
      <c r="G412" s="25"/>
      <c r="H412" s="25"/>
      <c r="I412" s="61"/>
      <c r="J412" s="58"/>
      <c r="L412" s="57"/>
      <c r="M412" s="57"/>
    </row>
    <row r="413" spans="1:16" x14ac:dyDescent="0.2">
      <c r="A413" s="26" t="s">
        <v>233</v>
      </c>
      <c r="B413" s="139" t="s">
        <v>234</v>
      </c>
      <c r="C413" s="139"/>
      <c r="D413" s="388"/>
      <c r="E413" s="389"/>
      <c r="F413" s="390"/>
      <c r="G413" s="25"/>
      <c r="H413" s="25"/>
      <c r="I413" s="61"/>
      <c r="J413" s="54"/>
      <c r="L413" s="57"/>
      <c r="M413" s="57"/>
    </row>
    <row r="414" spans="1:16" x14ac:dyDescent="0.2">
      <c r="A414" s="23" t="s">
        <v>235</v>
      </c>
      <c r="B414" s="139" t="s">
        <v>236</v>
      </c>
      <c r="C414" s="139"/>
      <c r="D414" s="391"/>
      <c r="E414" s="389"/>
      <c r="F414" s="390"/>
      <c r="G414" s="25"/>
      <c r="H414" s="25"/>
      <c r="I414" s="61"/>
      <c r="J414" s="54"/>
      <c r="M414" s="62"/>
    </row>
    <row r="415" spans="1:16" x14ac:dyDescent="0.2">
      <c r="A415" s="5"/>
      <c r="B415" s="124"/>
      <c r="C415" s="124"/>
      <c r="D415" s="124"/>
      <c r="E415" s="124"/>
      <c r="F415" s="47"/>
      <c r="G415" s="47"/>
      <c r="H415" s="49"/>
      <c r="I415" s="61"/>
      <c r="J415" s="54"/>
      <c r="M415" s="62"/>
    </row>
    <row r="416" spans="1:16" x14ac:dyDescent="0.2">
      <c r="A416" s="56"/>
      <c r="B416" s="124"/>
      <c r="C416" s="124"/>
      <c r="D416" s="124"/>
      <c r="E416" s="124"/>
      <c r="F416" s="47"/>
      <c r="G416" s="47"/>
      <c r="H416" s="49"/>
      <c r="I416" s="61"/>
      <c r="J416" s="54"/>
      <c r="M416" s="62"/>
    </row>
    <row r="417" spans="1:13" x14ac:dyDescent="0.2">
      <c r="A417" s="56"/>
      <c r="B417" s="124"/>
      <c r="C417" s="124"/>
      <c r="D417" s="124"/>
      <c r="E417" s="124"/>
      <c r="F417" s="47"/>
      <c r="G417" s="47"/>
      <c r="H417" s="49"/>
      <c r="I417" s="61"/>
      <c r="J417" s="54"/>
      <c r="M417" s="57"/>
    </row>
    <row r="418" spans="1:13" x14ac:dyDescent="0.2">
      <c r="A418" s="56"/>
      <c r="B418" s="124"/>
      <c r="C418" s="124"/>
      <c r="D418" s="124"/>
      <c r="E418" s="124"/>
      <c r="F418" s="47"/>
      <c r="G418" s="47"/>
      <c r="H418" s="49"/>
      <c r="I418" s="47"/>
      <c r="J418" s="54"/>
    </row>
    <row r="419" spans="1:13" x14ac:dyDescent="0.2">
      <c r="A419" s="56"/>
      <c r="B419" s="124"/>
      <c r="C419" s="124"/>
      <c r="D419" s="124"/>
      <c r="E419" s="124"/>
      <c r="F419" s="47"/>
      <c r="G419" s="47"/>
      <c r="H419" s="49"/>
      <c r="I419" s="47"/>
      <c r="J419" s="54"/>
      <c r="M419" s="57"/>
    </row>
    <row r="420" spans="1:13" ht="15" customHeight="1" x14ac:dyDescent="0.2">
      <c r="A420" s="225" t="s">
        <v>325</v>
      </c>
      <c r="B420" s="343"/>
      <c r="C420" s="343"/>
      <c r="D420" s="141"/>
      <c r="E420" s="141"/>
      <c r="F420" s="28"/>
      <c r="G420" s="47"/>
      <c r="H420" s="29" t="s">
        <v>326</v>
      </c>
      <c r="I420" s="47"/>
      <c r="J420" s="54"/>
    </row>
    <row r="421" spans="1:13" x14ac:dyDescent="0.2">
      <c r="A421" s="342"/>
      <c r="B421" s="142"/>
      <c r="C421" s="142"/>
      <c r="D421" s="141"/>
      <c r="E421" s="141"/>
      <c r="F421" s="28"/>
      <c r="G421" s="29"/>
      <c r="H421" s="29"/>
      <c r="I421" s="47"/>
      <c r="J421" s="54"/>
      <c r="L421" s="57"/>
    </row>
    <row r="422" spans="1:13" x14ac:dyDescent="0.2">
      <c r="A422" s="342"/>
      <c r="B422" s="142"/>
      <c r="C422" s="142"/>
      <c r="D422" s="141"/>
      <c r="E422" s="141"/>
      <c r="F422" s="28"/>
      <c r="G422" s="29"/>
      <c r="H422" s="29"/>
      <c r="I422" s="47"/>
      <c r="J422" s="54"/>
    </row>
    <row r="423" spans="1:13" x14ac:dyDescent="0.2">
      <c r="A423" s="30"/>
      <c r="B423" s="143"/>
      <c r="C423" s="144"/>
      <c r="D423" s="143"/>
      <c r="E423" s="143"/>
      <c r="F423" s="31"/>
      <c r="G423" s="31"/>
      <c r="H423" s="31"/>
      <c r="I423" s="47"/>
      <c r="J423" s="54"/>
    </row>
    <row r="424" spans="1:13" ht="12" x14ac:dyDescent="0.2">
      <c r="A424" s="385" t="s">
        <v>302</v>
      </c>
      <c r="B424" s="386"/>
      <c r="C424" s="386"/>
      <c r="D424" s="28"/>
      <c r="E424" s="28"/>
      <c r="F424" s="28"/>
      <c r="G424" s="387" t="s">
        <v>303</v>
      </c>
      <c r="H424" s="387"/>
      <c r="I424" s="47"/>
      <c r="J424" s="54"/>
    </row>
    <row r="425" spans="1:13" x14ac:dyDescent="0.2">
      <c r="A425" s="56"/>
      <c r="B425" s="124"/>
      <c r="C425" s="124"/>
      <c r="D425" s="124"/>
      <c r="E425" s="124"/>
      <c r="F425" s="47"/>
      <c r="G425" s="47"/>
      <c r="H425" s="49"/>
      <c r="I425" s="47"/>
      <c r="J425" s="54"/>
    </row>
    <row r="426" spans="1:13" ht="13.5" thickBot="1" x14ac:dyDescent="0.25">
      <c r="A426" s="63"/>
      <c r="B426" s="145"/>
      <c r="C426" s="145"/>
      <c r="D426" s="145"/>
      <c r="E426" s="145"/>
      <c r="F426" s="64"/>
      <c r="G426" s="64"/>
      <c r="H426" s="50"/>
      <c r="I426" s="64"/>
      <c r="J426" s="65"/>
    </row>
    <row r="429" spans="1:13" x14ac:dyDescent="0.2">
      <c r="H429" s="66">
        <f>H347+H328+H323+H318+H317+H309+H306+H279+H258+H256+H254+H241+H236+H206+H193+H190+H187+H160+H157+H98</f>
        <v>22877998939</v>
      </c>
    </row>
    <row r="438" spans="1:1" x14ac:dyDescent="0.2">
      <c r="A438" s="57">
        <f>H405-17908666416</f>
        <v>12619114111</v>
      </c>
    </row>
  </sheetData>
  <autoFilter ref="A16:M414"/>
  <mergeCells count="17">
    <mergeCell ref="D412:F412"/>
    <mergeCell ref="D413:F413"/>
    <mergeCell ref="D414:F414"/>
    <mergeCell ref="A424:C424"/>
    <mergeCell ref="G424:H424"/>
    <mergeCell ref="D411:F411"/>
    <mergeCell ref="A2:J2"/>
    <mergeCell ref="A3:J3"/>
    <mergeCell ref="A4:J4"/>
    <mergeCell ref="D7:G7"/>
    <mergeCell ref="D9:G9"/>
    <mergeCell ref="A10:F10"/>
    <mergeCell ref="A11:F11"/>
    <mergeCell ref="E407:J407"/>
    <mergeCell ref="A408:I408"/>
    <mergeCell ref="A409:I409"/>
    <mergeCell ref="D410:F410"/>
  </mergeCells>
  <pageMargins left="0.17" right="0.17" top="0.17" bottom="0.16" header="0.17" footer="0.16"/>
  <pageSetup paperSize="9" scale="67" fitToHeight="0" orientation="portrait" r:id="rId1"/>
  <headerFooter alignWithMargins="0"/>
  <rowBreaks count="7" manualBreakCount="7">
    <brk id="52" max="9" man="1"/>
    <brk id="102" max="9" man="1"/>
    <brk id="165" max="9" man="1"/>
    <brk id="228" max="9" man="1"/>
    <brk id="263" max="9" man="1"/>
    <brk id="332" max="9" man="1"/>
    <brk id="38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1ММ </vt:lpstr>
      <vt:lpstr>копия</vt:lpstr>
      <vt:lpstr>'1ММ '!Заголовки_для_печати</vt:lpstr>
      <vt:lpstr>копия!Заголовки_для_печати</vt:lpstr>
      <vt:lpstr>'1ММ '!Область_печати</vt:lpstr>
      <vt:lpstr>копия!Область_печати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</cp:lastModifiedBy>
  <cp:lastPrinted>2022-03-09T08:53:11Z</cp:lastPrinted>
  <dcterms:created xsi:type="dcterms:W3CDTF">2020-02-07T09:07:07Z</dcterms:created>
  <dcterms:modified xsi:type="dcterms:W3CDTF">2022-03-10T07:30:10Z</dcterms:modified>
</cp:coreProperties>
</file>