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90" yWindow="-45" windowWidth="16155" windowHeight="12720" tabRatio="285"/>
  </bookViews>
  <sheets>
    <sheet name="1ММ" sheetId="9" r:id="rId1"/>
  </sheets>
  <definedNames>
    <definedName name="_xlnm._FilterDatabase" localSheetId="0" hidden="1">'1ММ'!$A$18:$M$282</definedName>
    <definedName name="_xlnm.Print_Titles" localSheetId="0">'1ММ'!$16:$16</definedName>
    <definedName name="_xlnm.Print_Area" localSheetId="0">'1ММ'!$A$1:$J$293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2" i="9" l="1"/>
  <c r="J221" i="9"/>
  <c r="K73" i="9"/>
  <c r="K71" i="9"/>
  <c r="K69" i="9"/>
  <c r="K79" i="9"/>
  <c r="K75" i="9"/>
  <c r="K77" i="9"/>
  <c r="L256" i="9" l="1"/>
  <c r="J162" i="9" l="1"/>
  <c r="M222" i="9"/>
  <c r="K98" i="9"/>
  <c r="I63" i="9"/>
  <c r="I55" i="9"/>
  <c r="H222" i="9" l="1"/>
  <c r="H221" i="9"/>
  <c r="K269" i="9"/>
  <c r="M272" i="9" l="1"/>
  <c r="I257" i="9"/>
  <c r="J257" i="9"/>
  <c r="H257" i="9"/>
  <c r="K259" i="9"/>
  <c r="J252" i="9" l="1"/>
  <c r="I21" i="9"/>
  <c r="K271" i="9" l="1"/>
  <c r="K270" i="9"/>
  <c r="K268" i="9"/>
  <c r="K200" i="9"/>
  <c r="K118" i="9"/>
  <c r="K117" i="9" s="1"/>
  <c r="K116" i="9"/>
  <c r="K115" i="9" s="1"/>
  <c r="K114" i="9"/>
  <c r="K113" i="9" s="1"/>
  <c r="K112" i="9"/>
  <c r="K201" i="9"/>
  <c r="K31" i="9"/>
  <c r="K30" i="9" s="1"/>
  <c r="K22" i="9"/>
  <c r="K265" i="9"/>
  <c r="K264" i="9" s="1"/>
  <c r="M219" i="9"/>
  <c r="L219" i="9"/>
  <c r="I202" i="9"/>
  <c r="H68" i="9"/>
  <c r="H162" i="9"/>
  <c r="I68" i="9"/>
  <c r="J68" i="9"/>
  <c r="K68" i="9"/>
  <c r="I57" i="9" l="1"/>
  <c r="J128" i="9"/>
  <c r="J190" i="9"/>
  <c r="J216" i="9"/>
  <c r="J21" i="9" l="1"/>
  <c r="J60" i="9"/>
  <c r="I60" i="9"/>
  <c r="K258" i="9"/>
  <c r="K257" i="9" s="1"/>
  <c r="K106" i="9"/>
  <c r="H109" i="9"/>
  <c r="H96" i="9" s="1"/>
  <c r="H21" i="9"/>
  <c r="K23" i="9"/>
  <c r="K21" i="9" s="1"/>
  <c r="I162" i="9" l="1"/>
  <c r="K167" i="9"/>
  <c r="K67" i="9"/>
  <c r="K66" i="9"/>
  <c r="K65" i="9" l="1"/>
  <c r="I65" i="9"/>
  <c r="J65" i="9"/>
  <c r="K20" i="9" l="1"/>
  <c r="K19" i="9" s="1"/>
  <c r="K161" i="9"/>
  <c r="K160" i="9"/>
  <c r="J159" i="9"/>
  <c r="I159" i="9"/>
  <c r="H159" i="9"/>
  <c r="H48" i="9"/>
  <c r="K159" i="9" l="1"/>
  <c r="K63" i="9"/>
  <c r="H60" i="9" l="1"/>
  <c r="I141" i="9" l="1"/>
  <c r="J141" i="9"/>
  <c r="J209" i="9"/>
  <c r="K255" i="9"/>
  <c r="J205" i="9"/>
  <c r="I205" i="9"/>
  <c r="K53" i="9"/>
  <c r="I196" i="9"/>
  <c r="J207" i="9"/>
  <c r="I207" i="9"/>
  <c r="H24" i="9" l="1"/>
  <c r="K56" i="9"/>
  <c r="K57" i="9"/>
  <c r="K101" i="9"/>
  <c r="H59" i="9"/>
  <c r="I54" i="9"/>
  <c r="J54" i="9"/>
  <c r="K58" i="9"/>
  <c r="I59" i="9"/>
  <c r="J59" i="9"/>
  <c r="K60" i="9"/>
  <c r="H54" i="9" l="1"/>
  <c r="H65" i="9"/>
  <c r="K61" i="9" l="1"/>
  <c r="K59" i="9" s="1"/>
  <c r="K212" i="9"/>
  <c r="J213" i="9"/>
  <c r="K130" i="9" l="1"/>
  <c r="I232" i="9"/>
  <c r="I242" i="9"/>
  <c r="H88" i="9" l="1"/>
  <c r="I24" i="9"/>
  <c r="J24" i="9"/>
  <c r="K29" i="9"/>
  <c r="I88" i="9"/>
  <c r="J88" i="9"/>
  <c r="H91" i="9"/>
  <c r="K131" i="9" l="1"/>
  <c r="K132" i="9"/>
  <c r="K25" i="9"/>
  <c r="J173" i="9"/>
  <c r="J180" i="9"/>
  <c r="J187" i="9"/>
  <c r="J196" i="9"/>
  <c r="J226" i="9"/>
  <c r="J223" i="9"/>
  <c r="J266" i="9"/>
  <c r="J264" i="9"/>
  <c r="J262" i="9"/>
  <c r="J260" i="9"/>
  <c r="J242" i="9"/>
  <c r="J232" i="9"/>
  <c r="J230" i="9"/>
  <c r="J228" i="9"/>
  <c r="J185" i="9"/>
  <c r="J183" i="9"/>
  <c r="J176" i="9"/>
  <c r="J171" i="9"/>
  <c r="J168" i="9"/>
  <c r="J156" i="9"/>
  <c r="J153" i="9"/>
  <c r="J150" i="9"/>
  <c r="J147" i="9"/>
  <c r="J144" i="9"/>
  <c r="J138" i="9"/>
  <c r="J135" i="9"/>
  <c r="J125" i="9"/>
  <c r="J122" i="9"/>
  <c r="J119" i="9"/>
  <c r="J117" i="9"/>
  <c r="J115" i="9"/>
  <c r="J113" i="9"/>
  <c r="J202" i="9"/>
  <c r="J110" i="9"/>
  <c r="J96" i="9"/>
  <c r="J94" i="9"/>
  <c r="J91" i="9"/>
  <c r="J86" i="9"/>
  <c r="J83" i="9"/>
  <c r="J81" i="9"/>
  <c r="J62" i="9"/>
  <c r="J45" i="9"/>
  <c r="J43" i="9"/>
  <c r="J41" i="9"/>
  <c r="J39" i="9"/>
  <c r="J37" i="9"/>
  <c r="J34" i="9"/>
  <c r="J32" i="9"/>
  <c r="J30" i="9"/>
  <c r="J19" i="9"/>
  <c r="K192" i="9"/>
  <c r="I128" i="9"/>
  <c r="I34" i="9"/>
  <c r="I32" i="9"/>
  <c r="I30" i="9"/>
  <c r="I19" i="9"/>
  <c r="I138" i="9"/>
  <c r="I135" i="9"/>
  <c r="I125" i="9"/>
  <c r="I122" i="9"/>
  <c r="I96" i="9"/>
  <c r="I94" i="9"/>
  <c r="I91" i="9"/>
  <c r="I45" i="9"/>
  <c r="I264" i="9"/>
  <c r="I252" i="9"/>
  <c r="I223" i="9"/>
  <c r="I216" i="9"/>
  <c r="J272" i="9" l="1"/>
  <c r="J276" i="9" s="1"/>
  <c r="H205" i="9"/>
  <c r="H30" i="9"/>
  <c r="H19" i="9"/>
  <c r="M275" i="9" l="1"/>
  <c r="K137" i="9"/>
  <c r="K136" i="9"/>
  <c r="K133" i="9"/>
  <c r="K134" i="9"/>
  <c r="K129" i="9"/>
  <c r="K127" i="9"/>
  <c r="K126" i="9"/>
  <c r="K104" i="9"/>
  <c r="K93" i="9"/>
  <c r="H32" i="9"/>
  <c r="K33" i="9"/>
  <c r="K32" i="9" s="1"/>
  <c r="H230" i="9"/>
  <c r="K220" i="9"/>
  <c r="K218" i="9"/>
  <c r="H190" i="9"/>
  <c r="K128" i="9" l="1"/>
  <c r="K135" i="9"/>
  <c r="K125" i="9"/>
  <c r="H110" i="9"/>
  <c r="H94" i="9"/>
  <c r="H83" i="9"/>
  <c r="H62" i="9"/>
  <c r="H45" i="9"/>
  <c r="H41" i="9"/>
  <c r="H39" i="9"/>
  <c r="H37" i="9"/>
  <c r="H34" i="9"/>
  <c r="H207" i="9" l="1"/>
  <c r="H209" i="9"/>
  <c r="K92" i="9"/>
  <c r="K91" i="9" s="1"/>
  <c r="I83" i="9"/>
  <c r="K84" i="9"/>
  <c r="K64" i="9"/>
  <c r="K62" i="9" s="1"/>
  <c r="I62" i="9"/>
  <c r="H81" i="9"/>
  <c r="I81" i="9"/>
  <c r="K82" i="9"/>
  <c r="K81" i="9" s="1"/>
  <c r="K145" i="9" l="1"/>
  <c r="I153" i="9"/>
  <c r="K267" i="9"/>
  <c r="K266" i="9" s="1"/>
  <c r="I266" i="9"/>
  <c r="H266" i="9"/>
  <c r="H264" i="9"/>
  <c r="K263" i="9"/>
  <c r="K262" i="9" s="1"/>
  <c r="I262" i="9"/>
  <c r="H262" i="9"/>
  <c r="K261" i="9"/>
  <c r="K260" i="9" s="1"/>
  <c r="I260" i="9"/>
  <c r="H260" i="9"/>
  <c r="K254" i="9"/>
  <c r="K253" i="9"/>
  <c r="H252" i="9"/>
  <c r="K251" i="9"/>
  <c r="K250" i="9"/>
  <c r="K249" i="9"/>
  <c r="K248" i="9"/>
  <c r="K247" i="9"/>
  <c r="K246" i="9"/>
  <c r="K245" i="9"/>
  <c r="K244" i="9"/>
  <c r="K243" i="9"/>
  <c r="H242" i="9"/>
  <c r="K241" i="9"/>
  <c r="K240" i="9"/>
  <c r="K238" i="9"/>
  <c r="K237" i="9"/>
  <c r="K236" i="9"/>
  <c r="K235" i="9"/>
  <c r="K234" i="9"/>
  <c r="K233" i="9"/>
  <c r="H232" i="9"/>
  <c r="K231" i="9"/>
  <c r="K230" i="9" s="1"/>
  <c r="I230" i="9"/>
  <c r="K229" i="9"/>
  <c r="K228" i="9" s="1"/>
  <c r="I228" i="9"/>
  <c r="H228" i="9"/>
  <c r="K227" i="9"/>
  <c r="K226" i="9" s="1"/>
  <c r="I226" i="9"/>
  <c r="H226" i="9"/>
  <c r="K225" i="9"/>
  <c r="K224" i="9"/>
  <c r="H223" i="9"/>
  <c r="K219" i="9"/>
  <c r="K217" i="9"/>
  <c r="H216" i="9"/>
  <c r="K215" i="9"/>
  <c r="K214" i="9"/>
  <c r="I213" i="9"/>
  <c r="H213" i="9"/>
  <c r="K211" i="9"/>
  <c r="K210" i="9"/>
  <c r="I209" i="9"/>
  <c r="K208" i="9"/>
  <c r="K207" i="9" s="1"/>
  <c r="K206" i="9"/>
  <c r="K205" i="9" s="1"/>
  <c r="K199" i="9"/>
  <c r="K198" i="9"/>
  <c r="K197" i="9"/>
  <c r="H196" i="9"/>
  <c r="K195" i="9"/>
  <c r="K194" i="9"/>
  <c r="K193" i="9"/>
  <c r="K191" i="9"/>
  <c r="I190" i="9"/>
  <c r="K189" i="9"/>
  <c r="K188" i="9"/>
  <c r="I187" i="9"/>
  <c r="H187" i="9"/>
  <c r="K186" i="9"/>
  <c r="K185" i="9" s="1"/>
  <c r="I185" i="9"/>
  <c r="H185" i="9"/>
  <c r="K184" i="9"/>
  <c r="K183" i="9" s="1"/>
  <c r="I183" i="9"/>
  <c r="H183" i="9"/>
  <c r="K182" i="9"/>
  <c r="K181" i="9"/>
  <c r="I180" i="9"/>
  <c r="H180" i="9"/>
  <c r="K179" i="9"/>
  <c r="K178" i="9"/>
  <c r="K177" i="9"/>
  <c r="I176" i="9"/>
  <c r="H176" i="9"/>
  <c r="K175" i="9"/>
  <c r="K174" i="9"/>
  <c r="K173" i="9" s="1"/>
  <c r="I173" i="9"/>
  <c r="H173" i="9"/>
  <c r="K172" i="9"/>
  <c r="K171" i="9" s="1"/>
  <c r="I171" i="9"/>
  <c r="H171" i="9"/>
  <c r="K170" i="9"/>
  <c r="K169" i="9"/>
  <c r="I168" i="9"/>
  <c r="H168" i="9"/>
  <c r="K158" i="9"/>
  <c r="K157" i="9"/>
  <c r="I156" i="9"/>
  <c r="H156" i="9"/>
  <c r="K155" i="9"/>
  <c r="K154" i="9"/>
  <c r="H153" i="9"/>
  <c r="K152" i="9"/>
  <c r="K151" i="9"/>
  <c r="I150" i="9"/>
  <c r="H150" i="9"/>
  <c r="K149" i="9"/>
  <c r="K148" i="9"/>
  <c r="I147" i="9"/>
  <c r="H147" i="9"/>
  <c r="K146" i="9"/>
  <c r="I144" i="9"/>
  <c r="H144" i="9"/>
  <c r="K143" i="9"/>
  <c r="K142" i="9"/>
  <c r="H141" i="9"/>
  <c r="K140" i="9"/>
  <c r="K139" i="9"/>
  <c r="H138" i="9"/>
  <c r="H135" i="9"/>
  <c r="H128" i="9"/>
  <c r="H125" i="9"/>
  <c r="K124" i="9"/>
  <c r="K123" i="9"/>
  <c r="H122" i="9"/>
  <c r="K121" i="9"/>
  <c r="K120" i="9"/>
  <c r="I119" i="9"/>
  <c r="H119" i="9"/>
  <c r="I117" i="9"/>
  <c r="H117" i="9"/>
  <c r="I115" i="9"/>
  <c r="H115" i="9"/>
  <c r="I113" i="9"/>
  <c r="H113" i="9"/>
  <c r="K204" i="9"/>
  <c r="K203" i="9"/>
  <c r="H202" i="9"/>
  <c r="K111" i="9"/>
  <c r="K110" i="9" s="1"/>
  <c r="I110" i="9"/>
  <c r="K109" i="9"/>
  <c r="K108" i="9"/>
  <c r="K107" i="9"/>
  <c r="K105" i="9"/>
  <c r="K103" i="9"/>
  <c r="K100" i="9"/>
  <c r="K99" i="9"/>
  <c r="K97" i="9"/>
  <c r="K95" i="9"/>
  <c r="K94" i="9" s="1"/>
  <c r="K90" i="9"/>
  <c r="K88" i="9" s="1"/>
  <c r="K87" i="9"/>
  <c r="K86" i="9" s="1"/>
  <c r="I86" i="9"/>
  <c r="H86" i="9"/>
  <c r="K85" i="9"/>
  <c r="K83" i="9" s="1"/>
  <c r="K55" i="9"/>
  <c r="K54" i="9" s="1"/>
  <c r="K52" i="9"/>
  <c r="K51" i="9"/>
  <c r="K50" i="9"/>
  <c r="K49" i="9"/>
  <c r="K48" i="9"/>
  <c r="K47" i="9"/>
  <c r="K46" i="9"/>
  <c r="K44" i="9"/>
  <c r="K43" i="9" s="1"/>
  <c r="I43" i="9"/>
  <c r="H43" i="9"/>
  <c r="K42" i="9"/>
  <c r="K41" i="9" s="1"/>
  <c r="I41" i="9"/>
  <c r="K40" i="9"/>
  <c r="K39" i="9" s="1"/>
  <c r="I39" i="9"/>
  <c r="K38" i="9"/>
  <c r="K37" i="9" s="1"/>
  <c r="I37" i="9"/>
  <c r="K36" i="9"/>
  <c r="K35" i="9"/>
  <c r="K28" i="9"/>
  <c r="K27" i="9"/>
  <c r="K26" i="9"/>
  <c r="K156" i="9" l="1"/>
  <c r="I272" i="9"/>
  <c r="M274" i="9" s="1"/>
  <c r="M276" i="9" s="1"/>
  <c r="M273" i="9"/>
  <c r="H272" i="9"/>
  <c r="K213" i="9"/>
  <c r="K202" i="9"/>
  <c r="K24" i="9"/>
  <c r="K216" i="9"/>
  <c r="K119" i="9"/>
  <c r="K141" i="9"/>
  <c r="K187" i="9"/>
  <c r="K223" i="9"/>
  <c r="K153" i="9"/>
  <c r="K209" i="9"/>
  <c r="K180" i="9"/>
  <c r="K138" i="9"/>
  <c r="K34" i="9"/>
  <c r="K168" i="9"/>
  <c r="K150" i="9"/>
  <c r="K147" i="9"/>
  <c r="K196" i="9"/>
  <c r="K242" i="9"/>
  <c r="K144" i="9"/>
  <c r="K45" i="9"/>
  <c r="K122" i="9"/>
  <c r="K176" i="9"/>
  <c r="K190" i="9"/>
  <c r="K102" i="9"/>
  <c r="K96" i="9" s="1"/>
  <c r="K239" i="9"/>
  <c r="K232" i="9" s="1"/>
  <c r="D278" i="9" l="1"/>
  <c r="K164" i="9" l="1"/>
  <c r="K163" i="9" l="1"/>
  <c r="K165" i="9"/>
  <c r="K166" i="9"/>
  <c r="K256" i="9"/>
  <c r="K162" i="9" l="1"/>
  <c r="K252" i="9"/>
  <c r="G278" i="9"/>
  <c r="M286" i="9"/>
  <c r="M279" i="9"/>
  <c r="M282" i="9"/>
  <c r="K272" i="9"/>
  <c r="H278" i="9" s="1"/>
  <c r="M284" i="9" l="1"/>
  <c r="M278" i="9"/>
</calcChain>
</file>

<file path=xl/sharedStrings.xml><?xml version="1.0" encoding="utf-8"?>
<sst xmlns="http://schemas.openxmlformats.org/spreadsheetml/2006/main" count="1327" uniqueCount="283">
  <si>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</si>
  <si>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</si>
  <si>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</si>
  <si>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</si>
  <si>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</si>
  <si>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</si>
  <si>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</si>
  <si>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</si>
  <si>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</si>
  <si>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</si>
  <si>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</si>
  <si>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</si>
  <si>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</si>
  <si>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</si>
  <si>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</si>
  <si>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</si>
  <si>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</si>
  <si>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</si>
  <si>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</si>
  <si>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</si>
  <si>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</si>
  <si>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</si>
  <si>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</si>
  <si>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</si>
  <si>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</si>
  <si>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</si>
  <si>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</si>
  <si>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</si>
  <si>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</si>
  <si>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</si>
  <si>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</si>
  <si>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</si>
  <si>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</si>
  <si>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</si>
  <si>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</si>
  <si>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</si>
  <si>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</si>
  <si>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</si>
  <si>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</si>
  <si>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</si>
  <si>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</si>
  <si>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</si>
  <si>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</si>
  <si>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</si>
  <si>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</si>
  <si>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</si>
  <si>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</si>
  <si>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</si>
  <si>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</si>
  <si>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</si>
  <si>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</si>
  <si>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</si>
  <si>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</si>
  <si>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</si>
  <si>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</si>
  <si>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</si>
  <si>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</si>
  <si>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</si>
  <si>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</si>
  <si>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</si>
  <si>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</si>
  <si>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</si>
  <si>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</si>
  <si>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</si>
  <si>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</si>
  <si>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</si>
  <si>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</si>
  <si>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</si>
  <si>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</si>
  <si>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</si>
  <si>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</si>
  <si>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</si>
  <si>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</si>
  <si>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1002</t>
  </si>
  <si>
    <t>2220300590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</si>
  <si>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</si>
  <si>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</si>
  <si>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</si>
  <si>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</si>
  <si>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</si>
  <si>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</si>
  <si>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</si>
  <si>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</si>
  <si>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</si>
  <si>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</si>
  <si>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</si>
  <si>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</si>
  <si>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</si>
  <si>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</si>
  <si>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</si>
  <si>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</si>
  <si>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</si>
  <si>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</si>
  <si>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</si>
  <si>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</si>
  <si>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</si>
  <si>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</si>
  <si>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</si>
  <si>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</si>
  <si>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</si>
  <si>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</si>
  <si>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</si>
  <si>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</si>
  <si>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</si>
  <si>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</si>
  <si>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</si>
  <si>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</si>
  <si>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</si>
  <si>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</si>
  <si>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</si>
  <si>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</si>
  <si>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2211252400</t>
  </si>
  <si>
    <t>2211471150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</si>
  <si>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</si>
  <si>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</si>
  <si>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</si>
  <si>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</si>
  <si>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</si>
  <si>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</si>
  <si>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</si>
  <si>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</si>
  <si>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</si>
  <si>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</si>
  <si>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</si>
  <si>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</si>
  <si>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</si>
  <si>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</si>
  <si>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</si>
  <si>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</si>
  <si>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</si>
  <si>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</si>
  <si>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</si>
  <si>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</si>
  <si>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</si>
  <si>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</si>
  <si>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</si>
  <si>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</si>
  <si>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</si>
  <si>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</si>
  <si>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1006</t>
  </si>
  <si>
    <t>2210300590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</si>
  <si>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</si>
  <si>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</si>
  <si>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</si>
  <si>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</si>
  <si>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</si>
  <si>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</si>
  <si>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</si>
  <si>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</si>
  <si>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</si>
  <si>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</si>
  <si>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</si>
  <si>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</si>
  <si>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</si>
  <si>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</si>
  <si>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</si>
  <si>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</si>
  <si>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</si>
  <si>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</si>
  <si>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</si>
  <si>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</si>
  <si>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</si>
  <si>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</si>
  <si>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</si>
  <si>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</si>
  <si>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</si>
  <si>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</si>
  <si>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</si>
  <si>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</si>
  <si>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</si>
  <si>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</si>
  <si>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</si>
  <si>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</si>
  <si>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</si>
  <si>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</si>
  <si>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</si>
  <si>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</si>
  <si>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</si>
  <si>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</si>
  <si>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</si>
  <si>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21-53020-00000-00000</t>
  </si>
  <si>
    <t>БА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</si>
  <si>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</si>
  <si>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</si>
  <si>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</si>
  <si>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</si>
  <si>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</si>
  <si>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2310181110</t>
  </si>
  <si>
    <t>2310181120</t>
  </si>
  <si>
    <t xml:space="preserve">                                                                </t>
  </si>
  <si>
    <t>22-52900-00000-00000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</si>
  <si>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</si>
  <si>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22-52500-00000-00000</t>
  </si>
  <si>
    <t>Реализация мероприятий в сфере реабилитации и абилитации инвалидов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</si>
  <si>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</si>
  <si>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0511351340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</si>
  <si>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</si>
  <si>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</si>
  <si>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380P252980</t>
  </si>
  <si>
    <t>23-52980-00000-00000</t>
  </si>
  <si>
    <t>380P253000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</si>
  <si>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</si>
  <si>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0705</t>
  </si>
  <si>
    <t>231P252920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</si>
  <si>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</si>
  <si>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23-52920-00000-00000</t>
  </si>
  <si>
    <t>0909</t>
  </si>
  <si>
    <t>Ежемесячное пособие в связи с рождением и воспитанием ребенка</t>
  </si>
  <si>
    <t>Ежемесячная денежная выплата на ребенка в возрасте от восьми до семнадцати лет</t>
  </si>
  <si>
    <t>Субвенции</t>
  </si>
  <si>
    <t>23-50860-00000-00000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</si>
  <si>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</si>
  <si>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23-53000-00000-00000</t>
  </si>
  <si>
    <t>Субсидии (гранты в форме субсидий), не подлежащие казначейскому сопровождению</t>
  </si>
  <si>
    <t>23-52900-00000-00000</t>
  </si>
  <si>
    <t>23-52400-00000-00000</t>
  </si>
  <si>
    <t>23-52200-00000-00000</t>
  </si>
  <si>
    <t>23-54620-00000-00000</t>
  </si>
  <si>
    <t>23-52500-00000-00000</t>
  </si>
  <si>
    <t>23-51760-00000-00000</t>
  </si>
  <si>
    <t>23-51350-00000-00000</t>
  </si>
  <si>
    <t>23-51340-00000-00000</t>
  </si>
  <si>
    <t>23-53020-00000-00000</t>
  </si>
  <si>
    <t>21-52200-00000-00000</t>
  </si>
  <si>
    <t>23-54040-00000-00000</t>
  </si>
  <si>
    <t>23-59000-00000-00400</t>
  </si>
  <si>
    <t>Реализация мероприятий направленных на  противодействие коррупции</t>
  </si>
  <si>
    <t>0113</t>
  </si>
  <si>
    <t>4200199590</t>
  </si>
  <si>
    <t>добавил</t>
  </si>
  <si>
    <t>Реализация мероприятий, направленных на профилактику правонарушений и преступлений несовершеннолетних</t>
  </si>
  <si>
    <t>0314</t>
  </si>
  <si>
    <t>Резервный фонд Правительства Республики Дагестан</t>
  </si>
  <si>
    <t>с 1.02.2023</t>
  </si>
  <si>
    <t>0402</t>
  </si>
  <si>
    <t>999005Р410</t>
  </si>
  <si>
    <t>добавил 01.04.2023</t>
  </si>
  <si>
    <t>23-5Р410-00000-00000</t>
  </si>
  <si>
    <t>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реализвции мероприятий по осуществлению подключения (технологического присоединения) газоиспользующего оборудования и объектов капитального строительства к газораспределительным сетям при догазификации, за счет средств резервного фонда Правительства Российской Федерации</t>
  </si>
  <si>
    <t>Субсидии бюджетным учреждениям на иные цели</t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</si>
  <si>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</si>
  <si>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</si>
  <si>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</si>
  <si>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Утверждено бюджетных ассигнований (лимитов бюджетных обязательств)                      на 2023 год</t>
  </si>
  <si>
    <t>добавил 01.05.2023</t>
  </si>
  <si>
    <t>21-52500-00000-00000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</si>
  <si>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</si>
  <si>
    <t>добавил 01.06.2023</t>
  </si>
  <si>
    <t>добавил 01.07.2023</t>
  </si>
  <si>
    <t>243</t>
  </si>
  <si>
    <t>Закупка товаров, работ, услуг в целях капитального ремонта государственного (муниципального) имущества</t>
  </si>
  <si>
    <t>0660199590</t>
  </si>
  <si>
    <t>999005Т090</t>
  </si>
  <si>
    <t>23-5Т090-00000-00000</t>
  </si>
  <si>
    <t>Предоставление выплат гражданам Донецкой Народной Республики, Луганской Народной Республики, Украины и лицам без гражданства, вынуждено покинувшим территории Донецкой Народной Республики, Луганской Народной Республики</t>
  </si>
  <si>
    <t>187 строка</t>
  </si>
  <si>
    <t>Первый заместитель министра</t>
  </si>
  <si>
    <t>Р. Алиев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</si>
  <si>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</si>
  <si>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Иные выплаты населению</t>
  </si>
  <si>
    <t>0505</t>
  </si>
  <si>
    <t>16700R8130</t>
  </si>
  <si>
    <t>23-58130-00000-00000</t>
  </si>
  <si>
    <t>добавил 01.09.2023</t>
  </si>
  <si>
    <t>Реализация мероприятий в рамках региональной программы устойчивого экономического развития предприятий энергетики и жилищно-коммунального хозяйства</t>
  </si>
  <si>
    <t>2210872020</t>
  </si>
  <si>
    <t xml:space="preserve"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</t>
  </si>
  <si>
    <t xml:space="preserve">Начальник управления </t>
  </si>
  <si>
    <t>Э. Маметова</t>
  </si>
  <si>
    <t>0310</t>
  </si>
  <si>
    <t>222P35163F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</si>
  <si>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</si>
  <si>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t>23-58130-00000-00001</t>
  </si>
  <si>
    <t>добавил 01.10.2023</t>
  </si>
  <si>
    <t>Иные выплаты персоналу учреждений, за исключением фонда оплаты труда</t>
  </si>
  <si>
    <t>22-54040-00000-00000</t>
  </si>
  <si>
    <t>22-53020-00000-00000</t>
  </si>
  <si>
    <t>23-5163F-00000-00000</t>
  </si>
  <si>
    <t>Остатки</t>
  </si>
  <si>
    <t xml:space="preserve"> на 1 декабря 2023 года</t>
  </si>
  <si>
    <t>Обязательное государственное страхование государственных гражданских служащих Республики Дагестан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</si>
  <si>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</t>
  </si>
  <si>
    <t>добавил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</si>
</sst>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49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Arial cry"/>
      <charset val="204"/>
    </font>
    <font>
      <b/>
      <i/>
      <u/>
      <sz val="10"/>
      <name val="Arial cry"/>
      <charset val="204"/>
    </font>
    <font>
      <i/>
      <u/>
      <sz val="10"/>
      <name val="Arial cry"/>
      <charset val="204"/>
    </font>
    <font>
      <sz val="10"/>
      <color indexed="8"/>
      <name val="Arial cry"/>
      <charset val="204"/>
    </font>
    <font>
      <b/>
      <u/>
      <sz val="10"/>
      <name val="Arial cry"/>
      <charset val="204"/>
    </font>
    <font>
      <u/>
      <sz val="10"/>
      <name val="Arial cry"/>
      <charset val="204"/>
    </font>
    <font>
      <sz val="10"/>
      <color indexed="10"/>
      <name val="Arial cry"/>
      <charset val="204"/>
    </font>
    <font>
      <b/>
      <i/>
      <u/>
      <sz val="11"/>
      <name val="Arial cry"/>
      <charset val="204"/>
    </font>
    <font>
      <i/>
      <u/>
      <sz val="11"/>
      <name val="Arial cry"/>
      <charset val="204"/>
    </font>
    <font>
      <b/>
      <u/>
      <sz val="11"/>
      <name val="Arial cry"/>
      <charset val="204"/>
    </font>
    <font>
      <i/>
      <sz val="11"/>
      <name val="Arial cry"/>
      <charset val="204"/>
    </font>
    <font>
      <u/>
      <sz val="11"/>
      <name val="Arial cry"/>
      <charset val="204"/>
    </font>
    <font>
      <sz val="11"/>
      <color rgb="FF000000"/>
      <name val="Arial Cyr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sz val="9"/>
      <name val="Arial cry"/>
      <charset val="204"/>
    </font>
    <font>
      <i/>
      <sz val="10"/>
      <name val="Arial cry"/>
      <charset val="204"/>
    </font>
    <font>
      <b/>
      <sz val="11"/>
      <color rgb="FF000000"/>
      <name val="Arial Cy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2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27" fillId="0" borderId="0"/>
    <xf numFmtId="0" fontId="5" fillId="0" borderId="0"/>
    <xf numFmtId="0" fontId="27" fillId="0" borderId="0"/>
    <xf numFmtId="0" fontId="3" fillId="0" borderId="0"/>
    <xf numFmtId="0" fontId="23" fillId="0" borderId="0"/>
    <xf numFmtId="0" fontId="5" fillId="10" borderId="0"/>
    <xf numFmtId="0" fontId="27" fillId="21" borderId="0"/>
    <xf numFmtId="0" fontId="5" fillId="0" borderId="2">
      <alignment horizontal="center" vertical="center" wrapText="1"/>
    </xf>
    <xf numFmtId="0" fontId="27" fillId="0" borderId="36">
      <alignment horizontal="center" vertical="center" wrapText="1"/>
    </xf>
    <xf numFmtId="0" fontId="5" fillId="0" borderId="1">
      <alignment horizontal="center" vertical="center" shrinkToFit="1"/>
    </xf>
    <xf numFmtId="0" fontId="27" fillId="0" borderId="37">
      <alignment horizontal="center" vertical="center" shrinkToFit="1"/>
    </xf>
    <xf numFmtId="0" fontId="4" fillId="0" borderId="3">
      <alignment horizontal="left"/>
    </xf>
    <xf numFmtId="0" fontId="28" fillId="0" borderId="38">
      <alignment horizontal="left"/>
    </xf>
    <xf numFmtId="0" fontId="5" fillId="0" borderId="4"/>
    <xf numFmtId="0" fontId="27" fillId="0" borderId="39"/>
    <xf numFmtId="0" fontId="5" fillId="0" borderId="4"/>
    <xf numFmtId="0" fontId="5" fillId="0" borderId="0">
      <alignment horizontal="left" vertical="top" wrapText="1"/>
    </xf>
    <xf numFmtId="0" fontId="27" fillId="0" borderId="0">
      <alignment horizontal="left" vertical="top" wrapText="1"/>
    </xf>
    <xf numFmtId="0" fontId="6" fillId="0" borderId="0">
      <alignment horizontal="center" wrapText="1"/>
    </xf>
    <xf numFmtId="0" fontId="29" fillId="0" borderId="0">
      <alignment horizontal="center" wrapText="1"/>
    </xf>
    <xf numFmtId="0" fontId="6" fillId="0" borderId="0">
      <alignment horizontal="center"/>
    </xf>
    <xf numFmtId="0" fontId="29" fillId="0" borderId="0">
      <alignment horizontal="center"/>
    </xf>
    <xf numFmtId="0" fontId="5" fillId="0" borderId="0">
      <alignment wrapText="1"/>
    </xf>
    <xf numFmtId="0" fontId="27" fillId="0" borderId="0">
      <alignment wrapText="1"/>
    </xf>
    <xf numFmtId="0" fontId="5" fillId="0" borderId="0">
      <alignment horizontal="right"/>
    </xf>
    <xf numFmtId="0" fontId="27" fillId="0" borderId="0">
      <alignment horizontal="right"/>
    </xf>
    <xf numFmtId="4" fontId="4" fillId="11" borderId="1">
      <alignment horizontal="right" vertical="top" shrinkToFit="1"/>
    </xf>
    <xf numFmtId="4" fontId="28" fillId="22" borderId="37">
      <alignment horizontal="right" vertical="top" shrinkToFit="1"/>
    </xf>
    <xf numFmtId="0" fontId="5" fillId="0" borderId="0"/>
    <xf numFmtId="0" fontId="27" fillId="0" borderId="0"/>
    <xf numFmtId="0" fontId="5" fillId="0" borderId="0">
      <alignment horizontal="left" wrapText="1"/>
    </xf>
    <xf numFmtId="0" fontId="27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27" fillId="0" borderId="37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28" fillId="0" borderId="37">
      <alignment horizontal="left" vertical="top" wrapText="1"/>
    </xf>
    <xf numFmtId="4" fontId="5" fillId="7" borderId="1">
      <alignment horizontal="right" vertical="top" shrinkToFit="1"/>
    </xf>
    <xf numFmtId="4" fontId="27" fillId="23" borderId="37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27" fillId="21" borderId="0">
      <alignment horizontal="center"/>
    </xf>
    <xf numFmtId="4" fontId="5" fillId="0" borderId="1">
      <alignment horizontal="right" vertical="top" shrinkToFit="1"/>
    </xf>
    <xf numFmtId="4" fontId="27" fillId="0" borderId="37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27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3" fillId="0" borderId="0"/>
    <xf numFmtId="0" fontId="22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46">
    <xf numFmtId="0" fontId="0" fillId="0" borderId="0" xfId="0"/>
    <xf numFmtId="0" fontId="25" fillId="0" borderId="3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30" xfId="0" applyFont="1" applyFill="1" applyBorder="1" applyAlignment="1">
      <alignment vertical="center" wrapText="1"/>
    </xf>
    <xf numFmtId="49" fontId="25" fillId="0" borderId="18" xfId="0" applyNumberFormat="1" applyFont="1" applyFill="1" applyBorder="1" applyAlignment="1">
      <alignment horizontal="center" vertical="center"/>
    </xf>
    <xf numFmtId="4" fontId="25" fillId="0" borderId="0" xfId="0" applyNumberFormat="1" applyFont="1" applyBorder="1" applyAlignment="1" applyProtection="1">
      <alignment vertical="center"/>
      <protection locked="0"/>
    </xf>
    <xf numFmtId="4" fontId="25" fillId="0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19" xfId="0" applyFont="1" applyBorder="1" applyAlignment="1" applyProtection="1">
      <alignment wrapText="1"/>
      <protection locked="0"/>
    </xf>
    <xf numFmtId="0" fontId="25" fillId="0" borderId="16" xfId="0" applyFont="1" applyBorder="1" applyAlignment="1" applyProtection="1">
      <alignment vertical="center"/>
      <protection locked="0"/>
    </xf>
    <xf numFmtId="0" fontId="25" fillId="0" borderId="32" xfId="0" applyFont="1" applyFill="1" applyBorder="1" applyAlignment="1" applyProtection="1">
      <alignment vertical="center"/>
      <protection locked="0"/>
    </xf>
    <xf numFmtId="0" fontId="25" fillId="0" borderId="1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9" fontId="25" fillId="0" borderId="18" xfId="0" applyNumberFormat="1" applyFont="1" applyFill="1" applyBorder="1" applyAlignment="1">
      <alignment horizontal="left" vertical="center"/>
    </xf>
    <xf numFmtId="4" fontId="26" fillId="0" borderId="18" xfId="0" applyNumberFormat="1" applyFont="1" applyFill="1" applyBorder="1" applyAlignment="1">
      <alignment horizontal="center" vertical="center"/>
    </xf>
    <xf numFmtId="0" fontId="24" fillId="17" borderId="30" xfId="42" applyNumberFormat="1" applyFont="1" applyFill="1" applyBorder="1" applyAlignment="1" applyProtection="1">
      <alignment horizontal="right" wrapText="1"/>
    </xf>
    <xf numFmtId="4" fontId="25" fillId="0" borderId="20" xfId="0" applyNumberFormat="1" applyFont="1" applyFill="1" applyBorder="1" applyAlignment="1">
      <alignment horizontal="center" vertical="center"/>
    </xf>
    <xf numFmtId="4" fontId="26" fillId="17" borderId="0" xfId="23" applyNumberFormat="1" applyFont="1" applyFill="1" applyBorder="1" applyAlignment="1" applyProtection="1">
      <alignment horizontal="center" vertical="center" shrinkToFit="1"/>
    </xf>
    <xf numFmtId="0" fontId="26" fillId="17" borderId="47" xfId="0" applyFont="1" applyFill="1" applyBorder="1" applyAlignment="1">
      <alignment horizontal="center" vertical="center" wrapText="1"/>
    </xf>
    <xf numFmtId="49" fontId="26" fillId="17" borderId="47" xfId="0" applyNumberFormat="1" applyFont="1" applyFill="1" applyBorder="1" applyAlignment="1">
      <alignment horizontal="center" vertical="center" wrapText="1"/>
    </xf>
    <xf numFmtId="0" fontId="26" fillId="17" borderId="47" xfId="0" applyFont="1" applyFill="1" applyBorder="1" applyAlignment="1">
      <alignment horizontal="center" vertical="top" wrapText="1"/>
    </xf>
    <xf numFmtId="0" fontId="30" fillId="19" borderId="18" xfId="67" quotePrefix="1" applyNumberFormat="1" applyFont="1" applyFill="1" applyBorder="1" applyAlignment="1" applyProtection="1">
      <alignment horizontal="left" vertical="center" wrapText="1"/>
    </xf>
    <xf numFmtId="0" fontId="30" fillId="19" borderId="18" xfId="67" quotePrefix="1" applyNumberFormat="1" applyFont="1" applyFill="1" applyBorder="1" applyAlignment="1" applyProtection="1">
      <alignment horizontal="center" vertical="center" wrapText="1"/>
    </xf>
    <xf numFmtId="0" fontId="30" fillId="19" borderId="18" xfId="67" applyNumberFormat="1" applyFont="1" applyFill="1" applyBorder="1" applyAlignment="1" applyProtection="1">
      <alignment horizontal="left" vertical="center" wrapText="1"/>
    </xf>
    <xf numFmtId="4" fontId="25" fillId="24" borderId="18" xfId="27" applyNumberFormat="1" applyFont="1" applyFill="1" applyBorder="1" applyAlignment="1" applyProtection="1">
      <alignment horizontal="center" vertical="center" shrinkToFit="1"/>
    </xf>
    <xf numFmtId="0" fontId="30" fillId="0" borderId="14" xfId="0" applyFont="1" applyBorder="1" applyProtection="1"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vertical="center"/>
      <protection locked="0"/>
    </xf>
    <xf numFmtId="0" fontId="30" fillId="0" borderId="15" xfId="0" applyFont="1" applyBorder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30" fillId="0" borderId="16" xfId="0" applyFont="1" applyBorder="1" applyAlignment="1" applyProtection="1">
      <alignment vertical="center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30" fillId="0" borderId="0" xfId="0" applyFont="1" applyFill="1" applyBorder="1" applyAlignment="1"/>
    <xf numFmtId="49" fontId="30" fillId="0" borderId="18" xfId="0" applyNumberFormat="1" applyFont="1" applyFill="1" applyBorder="1" applyAlignment="1">
      <alignment horizontal="center" vertical="center"/>
    </xf>
    <xf numFmtId="0" fontId="26" fillId="17" borderId="17" xfId="0" applyFont="1" applyFill="1" applyBorder="1" applyAlignment="1">
      <alignment horizontal="center" vertical="center" wrapText="1"/>
    </xf>
    <xf numFmtId="0" fontId="26" fillId="17" borderId="44" xfId="0" applyFont="1" applyFill="1" applyBorder="1" applyAlignment="1">
      <alignment horizontal="center" vertical="center" wrapText="1"/>
    </xf>
    <xf numFmtId="0" fontId="30" fillId="0" borderId="44" xfId="0" applyFont="1" applyBorder="1" applyProtection="1">
      <protection locked="0"/>
    </xf>
    <xf numFmtId="0" fontId="26" fillId="17" borderId="0" xfId="0" applyFont="1" applyFill="1" applyBorder="1" applyAlignment="1">
      <alignment horizontal="center" vertical="top" wrapText="1"/>
    </xf>
    <xf numFmtId="0" fontId="26" fillId="17" borderId="0" xfId="0" applyFont="1" applyFill="1" applyBorder="1" applyAlignment="1">
      <alignment horizontal="center" vertical="center" wrapText="1"/>
    </xf>
    <xf numFmtId="0" fontId="26" fillId="18" borderId="18" xfId="67" quotePrefix="1" applyNumberFormat="1" applyFont="1" applyFill="1" applyBorder="1" applyAlignment="1" applyProtection="1">
      <alignment horizontal="left" vertical="center" wrapText="1"/>
    </xf>
    <xf numFmtId="0" fontId="26" fillId="18" borderId="18" xfId="67" quotePrefix="1" applyNumberFormat="1" applyFont="1" applyFill="1" applyBorder="1" applyAlignment="1" applyProtection="1">
      <alignment horizontal="center" vertical="center" wrapText="1"/>
    </xf>
    <xf numFmtId="0" fontId="26" fillId="18" borderId="18" xfId="67" applyNumberFormat="1" applyFont="1" applyFill="1" applyBorder="1" applyAlignment="1" applyProtection="1">
      <alignment horizontal="left" vertical="center" wrapText="1"/>
    </xf>
    <xf numFmtId="14" fontId="30" fillId="0" borderId="44" xfId="0" applyNumberFormat="1" applyFont="1" applyBorder="1" applyProtection="1">
      <protection locked="0"/>
    </xf>
    <xf numFmtId="4" fontId="26" fillId="18" borderId="17" xfId="25" applyNumberFormat="1" applyFont="1" applyFill="1" applyBorder="1" applyAlignment="1" applyProtection="1">
      <alignment horizontal="center" vertical="center" shrinkToFit="1"/>
    </xf>
    <xf numFmtId="4" fontId="30" fillId="0" borderId="44" xfId="0" applyNumberFormat="1" applyFont="1" applyBorder="1" applyProtection="1">
      <protection locked="0"/>
    </xf>
    <xf numFmtId="4" fontId="30" fillId="0" borderId="0" xfId="0" applyNumberFormat="1" applyFont="1" applyBorder="1" applyProtection="1">
      <protection locked="0"/>
    </xf>
    <xf numFmtId="0" fontId="26" fillId="18" borderId="0" xfId="0" applyFont="1" applyFill="1" applyProtection="1">
      <protection locked="0"/>
    </xf>
    <xf numFmtId="4" fontId="26" fillId="19" borderId="17" xfId="25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Protection="1">
      <protection locked="0"/>
    </xf>
    <xf numFmtId="0" fontId="31" fillId="18" borderId="1" xfId="67" quotePrefix="1" applyNumberFormat="1" applyFont="1" applyFill="1" applyBorder="1" applyAlignment="1" applyProtection="1">
      <alignment horizontal="left" vertical="center" wrapText="1"/>
    </xf>
    <xf numFmtId="0" fontId="31" fillId="18" borderId="1" xfId="67" quotePrefix="1" applyNumberFormat="1" applyFont="1" applyFill="1" applyBorder="1" applyAlignment="1" applyProtection="1">
      <alignment horizontal="center" vertical="center" wrapText="1"/>
    </xf>
    <xf numFmtId="0" fontId="31" fillId="18" borderId="1" xfId="67" applyNumberFormat="1" applyFont="1" applyFill="1" applyBorder="1" applyAlignment="1" applyProtection="1">
      <alignment horizontal="left" vertical="center" wrapText="1"/>
    </xf>
    <xf numFmtId="4" fontId="26" fillId="18" borderId="22" xfId="25" applyNumberFormat="1" applyFont="1" applyFill="1" applyBorder="1" applyAlignment="1" applyProtection="1">
      <alignment horizontal="center" vertical="center" shrinkToFit="1"/>
    </xf>
    <xf numFmtId="0" fontId="26" fillId="19" borderId="0" xfId="0" applyFont="1" applyFill="1" applyBorder="1" applyProtection="1">
      <protection locked="0"/>
    </xf>
    <xf numFmtId="0" fontId="32" fillId="19" borderId="1" xfId="67" quotePrefix="1" applyNumberFormat="1" applyFont="1" applyFill="1" applyBorder="1" applyAlignment="1" applyProtection="1">
      <alignment horizontal="left" vertical="center" wrapText="1"/>
    </xf>
    <xf numFmtId="0" fontId="32" fillId="19" borderId="1" xfId="67" quotePrefix="1" applyNumberFormat="1" applyFont="1" applyFill="1" applyBorder="1" applyAlignment="1" applyProtection="1">
      <alignment horizontal="center" vertical="center" wrapText="1"/>
    </xf>
    <xf numFmtId="0" fontId="32" fillId="19" borderId="1" xfId="67" applyNumberFormat="1" applyFont="1" applyFill="1" applyBorder="1" applyAlignment="1" applyProtection="1">
      <alignment horizontal="left" vertical="center" wrapText="1"/>
    </xf>
    <xf numFmtId="4" fontId="26" fillId="19" borderId="21" xfId="25" applyNumberFormat="1" applyFont="1" applyFill="1" applyBorder="1" applyAlignment="1" applyProtection="1">
      <alignment horizontal="center" vertical="center" shrinkToFit="1"/>
    </xf>
    <xf numFmtId="0" fontId="30" fillId="19" borderId="0" xfId="0" applyFont="1" applyFill="1" applyBorder="1" applyProtection="1">
      <protection locked="0"/>
    </xf>
    <xf numFmtId="0" fontId="30" fillId="19" borderId="0" xfId="0" applyFont="1" applyFill="1" applyProtection="1">
      <protection locked="0"/>
    </xf>
    <xf numFmtId="4" fontId="26" fillId="18" borderId="44" xfId="25" applyNumberFormat="1" applyFont="1" applyFill="1" applyBorder="1" applyAlignment="1" applyProtection="1">
      <alignment horizontal="center" vertical="center" shrinkToFit="1"/>
    </xf>
    <xf numFmtId="4" fontId="26" fillId="18" borderId="0" xfId="25" applyNumberFormat="1" applyFont="1" applyFill="1" applyBorder="1" applyAlignment="1" applyProtection="1">
      <alignment horizontal="center" vertical="center" shrinkToFit="1"/>
    </xf>
    <xf numFmtId="0" fontId="30" fillId="0" borderId="18" xfId="67" quotePrefix="1" applyNumberFormat="1" applyFont="1" applyFill="1" applyBorder="1" applyAlignment="1" applyProtection="1">
      <alignment horizontal="center" vertical="center" wrapText="1"/>
    </xf>
    <xf numFmtId="0" fontId="30" fillId="0" borderId="18" xfId="67" applyNumberFormat="1" applyFont="1" applyFill="1" applyBorder="1" applyAlignment="1" applyProtection="1">
      <alignment horizontal="left" vertical="center" wrapText="1"/>
    </xf>
    <xf numFmtId="4" fontId="26" fillId="26" borderId="17" xfId="25" applyNumberFormat="1" applyFont="1" applyFill="1" applyBorder="1" applyAlignment="1" applyProtection="1">
      <alignment horizontal="center" vertical="center" shrinkToFit="1"/>
    </xf>
    <xf numFmtId="4" fontId="26" fillId="0" borderId="17" xfId="25" applyNumberFormat="1" applyFont="1" applyFill="1" applyBorder="1" applyAlignment="1" applyProtection="1">
      <alignment horizontal="center" vertical="center" shrinkToFit="1"/>
    </xf>
    <xf numFmtId="0" fontId="30" fillId="0" borderId="18" xfId="67" quotePrefix="1" applyNumberFormat="1" applyFont="1" applyFill="1" applyBorder="1" applyAlignment="1" applyProtection="1">
      <alignment horizontal="left" vertical="center" wrapText="1"/>
    </xf>
    <xf numFmtId="0" fontId="30" fillId="24" borderId="18" xfId="67" quotePrefix="1" applyNumberFormat="1" applyFont="1" applyFill="1" applyBorder="1" applyAlignment="1" applyProtection="1">
      <alignment horizontal="left" vertical="center" wrapText="1"/>
    </xf>
    <xf numFmtId="0" fontId="30" fillId="24" borderId="18" xfId="67" quotePrefix="1" applyNumberFormat="1" applyFont="1" applyFill="1" applyBorder="1" applyAlignment="1" applyProtection="1">
      <alignment horizontal="center" vertical="center" wrapText="1"/>
    </xf>
    <xf numFmtId="0" fontId="30" fillId="24" borderId="18" xfId="67" applyNumberFormat="1" applyFont="1" applyFill="1" applyBorder="1" applyAlignment="1" applyProtection="1">
      <alignment horizontal="left" vertical="center" wrapText="1"/>
    </xf>
    <xf numFmtId="0" fontId="30" fillId="18" borderId="0" xfId="0" applyFont="1" applyFill="1" applyProtection="1">
      <protection locked="0"/>
    </xf>
    <xf numFmtId="4" fontId="26" fillId="25" borderId="17" xfId="25" applyNumberFormat="1" applyFont="1" applyFill="1" applyBorder="1" applyAlignment="1" applyProtection="1">
      <alignment horizontal="center" vertical="center" shrinkToFit="1"/>
    </xf>
    <xf numFmtId="0" fontId="30" fillId="18" borderId="18" xfId="67" applyNumberFormat="1" applyFont="1" applyFill="1" applyBorder="1" applyAlignment="1" applyProtection="1">
      <alignment horizontal="left" vertical="center" wrapText="1"/>
    </xf>
    <xf numFmtId="4" fontId="26" fillId="18" borderId="17" xfId="27" applyNumberFormat="1" applyFont="1" applyFill="1" applyBorder="1" applyAlignment="1" applyProtection="1">
      <alignment horizontal="center" vertical="center" shrinkToFit="1"/>
    </xf>
    <xf numFmtId="0" fontId="26" fillId="18" borderId="18" xfId="67" applyNumberFormat="1" applyFont="1" applyFill="1" applyBorder="1" applyAlignment="1" applyProtection="1">
      <alignment horizontal="center" vertical="center" wrapText="1"/>
    </xf>
    <xf numFmtId="4" fontId="26" fillId="18" borderId="17" xfId="67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Protection="1">
      <protection locked="0"/>
    </xf>
    <xf numFmtId="4" fontId="26" fillId="18" borderId="44" xfId="67" applyNumberFormat="1" applyFont="1" applyFill="1" applyBorder="1" applyAlignment="1" applyProtection="1">
      <alignment horizontal="center" vertical="center" wrapText="1"/>
    </xf>
    <xf numFmtId="4" fontId="26" fillId="18" borderId="0" xfId="67" applyNumberFormat="1" applyFont="1" applyFill="1" applyBorder="1" applyAlignment="1" applyProtection="1">
      <alignment horizontal="center" vertical="center" wrapText="1"/>
    </xf>
    <xf numFmtId="0" fontId="33" fillId="19" borderId="18" xfId="66" applyNumberFormat="1" applyFont="1" applyFill="1" applyBorder="1" applyAlignment="1" applyProtection="1">
      <alignment horizontal="left" vertical="center" wrapText="1"/>
    </xf>
    <xf numFmtId="4" fontId="26" fillId="20" borderId="17" xfId="25" applyNumberFormat="1" applyFont="1" applyFill="1" applyBorder="1" applyAlignment="1" applyProtection="1">
      <alignment horizontal="center" vertical="center" shrinkToFit="1"/>
    </xf>
    <xf numFmtId="0" fontId="26" fillId="20" borderId="0" xfId="0" applyFont="1" applyFill="1" applyProtection="1">
      <protection locked="0"/>
    </xf>
    <xf numFmtId="0" fontId="30" fillId="19" borderId="18" xfId="66" applyNumberFormat="1" applyFont="1" applyFill="1" applyBorder="1" applyAlignment="1" applyProtection="1">
      <alignment horizontal="left" vertical="center" wrapText="1"/>
    </xf>
    <xf numFmtId="0" fontId="26" fillId="19" borderId="0" xfId="0" applyFont="1" applyFill="1" applyProtection="1">
      <protection locked="0"/>
    </xf>
    <xf numFmtId="0" fontId="32" fillId="19" borderId="18" xfId="67" quotePrefix="1" applyNumberFormat="1" applyFont="1" applyFill="1" applyBorder="1" applyAlignment="1" applyProtection="1">
      <alignment horizontal="left" vertical="center" wrapText="1"/>
    </xf>
    <xf numFmtId="0" fontId="32" fillId="19" borderId="18" xfId="67" quotePrefix="1" applyNumberFormat="1" applyFont="1" applyFill="1" applyBorder="1" applyAlignment="1" applyProtection="1">
      <alignment horizontal="center" vertical="center" wrapText="1"/>
    </xf>
    <xf numFmtId="4" fontId="27" fillId="24" borderId="0" xfId="71" applyNumberFormat="1" applyFont="1" applyFill="1" applyBorder="1" applyProtection="1">
      <alignment horizontal="right" vertical="top" shrinkToFit="1"/>
    </xf>
    <xf numFmtId="0" fontId="34" fillId="18" borderId="18" xfId="67" quotePrefix="1" applyNumberFormat="1" applyFont="1" applyFill="1" applyBorder="1" applyAlignment="1" applyProtection="1">
      <alignment horizontal="left" vertical="center" wrapText="1"/>
    </xf>
    <xf numFmtId="0" fontId="34" fillId="18" borderId="18" xfId="67" quotePrefix="1" applyNumberFormat="1" applyFont="1" applyFill="1" applyBorder="1" applyAlignment="1" applyProtection="1">
      <alignment horizontal="center" vertical="center" wrapText="1"/>
    </xf>
    <xf numFmtId="0" fontId="34" fillId="18" borderId="18" xfId="67" applyNumberFormat="1" applyFont="1" applyFill="1" applyBorder="1" applyAlignment="1" applyProtection="1">
      <alignment horizontal="left" vertical="center" wrapText="1"/>
    </xf>
    <xf numFmtId="4" fontId="34" fillId="18" borderId="17" xfId="25" applyNumberFormat="1" applyFont="1" applyFill="1" applyBorder="1" applyAlignment="1" applyProtection="1">
      <alignment horizontal="center" vertical="center" shrinkToFit="1"/>
    </xf>
    <xf numFmtId="4" fontId="34" fillId="18" borderId="44" xfId="25" applyNumberFormat="1" applyFont="1" applyFill="1" applyBorder="1" applyAlignment="1" applyProtection="1">
      <alignment horizontal="center" vertical="center" shrinkToFit="1"/>
    </xf>
    <xf numFmtId="4" fontId="34" fillId="18" borderId="0" xfId="25" applyNumberFormat="1" applyFont="1" applyFill="1" applyBorder="1" applyAlignment="1" applyProtection="1">
      <alignment horizontal="center" vertical="center" shrinkToFit="1"/>
    </xf>
    <xf numFmtId="0" fontId="34" fillId="18" borderId="0" xfId="0" applyFont="1" applyFill="1" applyProtection="1">
      <protection locked="0"/>
    </xf>
    <xf numFmtId="0" fontId="32" fillId="0" borderId="18" xfId="67" quotePrefix="1" applyNumberFormat="1" applyFont="1" applyFill="1" applyBorder="1" applyAlignment="1" applyProtection="1">
      <alignment horizontal="left" vertical="center" wrapText="1"/>
    </xf>
    <xf numFmtId="0" fontId="32" fillId="0" borderId="18" xfId="67" quotePrefix="1" applyNumberFormat="1" applyFont="1" applyFill="1" applyBorder="1" applyAlignment="1" applyProtection="1">
      <alignment horizontal="center" vertical="center" wrapText="1"/>
    </xf>
    <xf numFmtId="0" fontId="32" fillId="0" borderId="18" xfId="67" applyNumberFormat="1" applyFont="1" applyFill="1" applyBorder="1" applyAlignment="1" applyProtection="1">
      <alignment horizontal="left" vertical="center" wrapText="1"/>
    </xf>
    <xf numFmtId="4" fontId="26" fillId="0" borderId="0" xfId="25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Protection="1">
      <protection locked="0"/>
    </xf>
    <xf numFmtId="0" fontId="32" fillId="19" borderId="18" xfId="67" applyNumberFormat="1" applyFont="1" applyFill="1" applyBorder="1" applyAlignment="1" applyProtection="1">
      <alignment horizontal="left" vertical="center" wrapText="1"/>
    </xf>
    <xf numFmtId="4" fontId="26" fillId="19" borderId="0" xfId="25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Protection="1">
      <protection locked="0"/>
    </xf>
    <xf numFmtId="0" fontId="32" fillId="18" borderId="18" xfId="67" quotePrefix="1" applyNumberFormat="1" applyFont="1" applyFill="1" applyBorder="1" applyAlignment="1" applyProtection="1">
      <alignment horizontal="left" vertical="center" wrapText="1"/>
    </xf>
    <xf numFmtId="4" fontId="26" fillId="18" borderId="35" xfId="25" applyNumberFormat="1" applyFont="1" applyFill="1" applyBorder="1" applyAlignment="1" applyProtection="1">
      <alignment horizontal="center" vertical="center" shrinkToFit="1"/>
    </xf>
    <xf numFmtId="0" fontId="32" fillId="27" borderId="0" xfId="0" applyFont="1" applyFill="1" applyProtection="1">
      <protection locked="0"/>
    </xf>
    <xf numFmtId="4" fontId="26" fillId="18" borderId="44" xfId="27" applyNumberFormat="1" applyFont="1" applyFill="1" applyBorder="1" applyAlignment="1" applyProtection="1">
      <alignment horizontal="center" vertical="center" shrinkToFit="1"/>
    </xf>
    <xf numFmtId="4" fontId="26" fillId="18" borderId="0" xfId="27" applyNumberFormat="1" applyFont="1" applyFill="1" applyBorder="1" applyAlignment="1" applyProtection="1">
      <alignment horizontal="center" vertical="center" shrinkToFit="1"/>
    </xf>
    <xf numFmtId="0" fontId="35" fillId="0" borderId="18" xfId="67" quotePrefix="1" applyNumberFormat="1" applyFont="1" applyFill="1" applyBorder="1" applyAlignment="1" applyProtection="1">
      <alignment horizontal="left" vertical="center" wrapText="1"/>
    </xf>
    <xf numFmtId="4" fontId="34" fillId="0" borderId="17" xfId="25" applyNumberFormat="1" applyFont="1" applyFill="1" applyBorder="1" applyAlignment="1" applyProtection="1">
      <alignment horizontal="center" vertical="center" shrinkToFit="1"/>
    </xf>
    <xf numFmtId="0" fontId="35" fillId="19" borderId="18" xfId="67" quotePrefix="1" applyNumberFormat="1" applyFont="1" applyFill="1" applyBorder="1" applyAlignment="1" applyProtection="1">
      <alignment horizontal="left" vertical="center" wrapText="1"/>
    </xf>
    <xf numFmtId="0" fontId="35" fillId="19" borderId="18" xfId="67" quotePrefix="1" applyNumberFormat="1" applyFont="1" applyFill="1" applyBorder="1" applyAlignment="1" applyProtection="1">
      <alignment horizontal="center" vertical="center" wrapText="1"/>
    </xf>
    <xf numFmtId="4" fontId="34" fillId="19" borderId="17" xfId="25" applyNumberFormat="1" applyFont="1" applyFill="1" applyBorder="1" applyAlignment="1" applyProtection="1">
      <alignment horizontal="center" vertical="center" shrinkToFit="1"/>
    </xf>
    <xf numFmtId="4" fontId="34" fillId="19" borderId="0" xfId="25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Protection="1">
      <protection locked="0"/>
    </xf>
    <xf numFmtId="0" fontId="26" fillId="17" borderId="18" xfId="42" applyNumberFormat="1" applyFont="1" applyFill="1" applyBorder="1" applyProtection="1">
      <alignment horizontal="left"/>
    </xf>
    <xf numFmtId="0" fontId="26" fillId="17" borderId="18" xfId="42" applyNumberFormat="1" applyFont="1" applyFill="1" applyBorder="1" applyAlignment="1" applyProtection="1">
      <alignment horizontal="center" vertical="center"/>
    </xf>
    <xf numFmtId="0" fontId="26" fillId="17" borderId="18" xfId="42" applyNumberFormat="1" applyFont="1" applyFill="1" applyBorder="1" applyAlignment="1" applyProtection="1">
      <alignment horizontal="left" vertical="center"/>
    </xf>
    <xf numFmtId="4" fontId="26" fillId="19" borderId="26" xfId="0" applyNumberFormat="1" applyFont="1" applyFill="1" applyBorder="1" applyProtection="1">
      <protection locked="0"/>
    </xf>
    <xf numFmtId="4" fontId="26" fillId="19" borderId="23" xfId="0" applyNumberFormat="1" applyFont="1" applyFill="1" applyBorder="1" applyProtection="1">
      <protection locked="0"/>
    </xf>
    <xf numFmtId="0" fontId="30" fillId="0" borderId="27" xfId="46" applyNumberFormat="1" applyFont="1" applyBorder="1" applyProtection="1"/>
    <xf numFmtId="0" fontId="30" fillId="0" borderId="27" xfId="46" applyNumberFormat="1" applyFont="1" applyBorder="1" applyAlignment="1" applyProtection="1">
      <alignment horizontal="center" vertical="center"/>
    </xf>
    <xf numFmtId="0" fontId="30" fillId="0" borderId="27" xfId="46" applyNumberFormat="1" applyFont="1" applyBorder="1" applyAlignment="1" applyProtection="1">
      <alignment vertical="center"/>
    </xf>
    <xf numFmtId="4" fontId="26" fillId="19" borderId="24" xfId="0" applyNumberFormat="1" applyFont="1" applyFill="1" applyBorder="1" applyProtection="1">
      <protection locked="0"/>
    </xf>
    <xf numFmtId="0" fontId="30" fillId="0" borderId="14" xfId="63" applyNumberFormat="1" applyFont="1" applyBorder="1" applyAlignment="1" applyProtection="1">
      <alignment wrapText="1"/>
    </xf>
    <xf numFmtId="4" fontId="26" fillId="0" borderId="0" xfId="23" applyNumberFormat="1" applyFont="1" applyFill="1" applyBorder="1" applyAlignment="1" applyProtection="1">
      <alignment horizontal="right" vertical="center" shrinkToFit="1"/>
    </xf>
    <xf numFmtId="4" fontId="30" fillId="0" borderId="0" xfId="0" applyNumberFormat="1" applyFont="1" applyProtection="1"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4" fontId="26" fillId="0" borderId="26" xfId="0" applyNumberFormat="1" applyFont="1" applyBorder="1" applyProtection="1">
      <protection locked="0"/>
    </xf>
    <xf numFmtId="4" fontId="26" fillId="0" borderId="23" xfId="0" applyNumberFormat="1" applyFont="1" applyBorder="1" applyProtection="1">
      <protection locked="0"/>
    </xf>
    <xf numFmtId="0" fontId="30" fillId="0" borderId="18" xfId="0" applyFont="1" applyFill="1" applyBorder="1" applyAlignment="1">
      <alignment horizontal="center" vertical="center" wrapText="1"/>
    </xf>
    <xf numFmtId="49" fontId="30" fillId="0" borderId="18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Border="1" applyAlignment="1" applyProtection="1">
      <alignment vertical="center"/>
      <protection locked="0"/>
    </xf>
    <xf numFmtId="49" fontId="30" fillId="0" borderId="31" xfId="0" applyNumberFormat="1" applyFont="1" applyFill="1" applyBorder="1" applyAlignment="1">
      <alignment horizontal="center" vertical="center"/>
    </xf>
    <xf numFmtId="0" fontId="30" fillId="0" borderId="0" xfId="0" applyFont="1" applyAlignment="1" applyProtection="1">
      <alignment vertical="center"/>
      <protection locked="0"/>
    </xf>
    <xf numFmtId="4" fontId="30" fillId="0" borderId="18" xfId="0" applyNumberFormat="1" applyFont="1" applyFill="1" applyBorder="1" applyAlignment="1">
      <alignment horizontal="center" vertical="center"/>
    </xf>
    <xf numFmtId="4" fontId="26" fillId="0" borderId="0" xfId="0" applyNumberFormat="1" applyFont="1" applyProtection="1">
      <protection locked="0"/>
    </xf>
    <xf numFmtId="0" fontId="30" fillId="0" borderId="27" xfId="0" applyFont="1" applyBorder="1" applyProtection="1"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5" fillId="0" borderId="14" xfId="0" applyFont="1" applyFill="1" applyBorder="1" applyAlignment="1" applyProtection="1">
      <alignment vertical="center"/>
      <protection locked="0"/>
    </xf>
    <xf numFmtId="0" fontId="25" fillId="0" borderId="14" xfId="0" applyFont="1" applyBorder="1" applyAlignment="1" applyProtection="1">
      <alignment vertical="center"/>
      <protection locked="0"/>
    </xf>
    <xf numFmtId="0" fontId="25" fillId="0" borderId="15" xfId="0" applyFont="1" applyBorder="1" applyAlignment="1" applyProtection="1">
      <alignment vertical="center"/>
      <protection locked="0"/>
    </xf>
    <xf numFmtId="0" fontId="24" fillId="17" borderId="47" xfId="0" applyFont="1" applyFill="1" applyBorder="1" applyAlignment="1">
      <alignment horizontal="center" vertical="center" wrapText="1"/>
    </xf>
    <xf numFmtId="4" fontId="24" fillId="17" borderId="48" xfId="0" applyNumberFormat="1" applyFont="1" applyFill="1" applyBorder="1" applyAlignment="1">
      <alignment horizontal="center" vertical="center" wrapText="1"/>
    </xf>
    <xf numFmtId="0" fontId="24" fillId="17" borderId="48" xfId="0" applyFont="1" applyFill="1" applyBorder="1" applyAlignment="1">
      <alignment horizontal="center" vertical="center" wrapText="1"/>
    </xf>
    <xf numFmtId="0" fontId="24" fillId="17" borderId="0" xfId="0" applyFont="1" applyFill="1" applyBorder="1" applyAlignment="1">
      <alignment horizontal="center" vertical="center" wrapText="1"/>
    </xf>
    <xf numFmtId="0" fontId="24" fillId="17" borderId="49" xfId="0" applyFont="1" applyFill="1" applyBorder="1" applyAlignment="1">
      <alignment horizontal="center" vertical="center" wrapText="1"/>
    </xf>
    <xf numFmtId="0" fontId="24" fillId="17" borderId="50" xfId="0" applyFont="1" applyFill="1" applyBorder="1" applyAlignment="1">
      <alignment horizontal="center" vertical="center" wrapText="1"/>
    </xf>
    <xf numFmtId="4" fontId="24" fillId="18" borderId="18" xfId="25" applyNumberFormat="1" applyFont="1" applyFill="1" applyBorder="1" applyAlignment="1" applyProtection="1">
      <alignment horizontal="center" vertical="center" shrinkToFit="1"/>
    </xf>
    <xf numFmtId="4" fontId="24" fillId="18" borderId="33" xfId="25" applyNumberFormat="1" applyFont="1" applyFill="1" applyBorder="1" applyAlignment="1" applyProtection="1">
      <alignment horizontal="center" vertical="center" shrinkToFit="1"/>
    </xf>
    <xf numFmtId="4" fontId="25" fillId="24" borderId="33" xfId="27" applyNumberFormat="1" applyFont="1" applyFill="1" applyBorder="1" applyAlignment="1" applyProtection="1">
      <alignment horizontal="center" vertical="center" shrinkToFit="1"/>
    </xf>
    <xf numFmtId="4" fontId="37" fillId="18" borderId="3" xfId="25" applyNumberFormat="1" applyFont="1" applyFill="1" applyBorder="1" applyAlignment="1" applyProtection="1">
      <alignment horizontal="center" vertical="center" shrinkToFit="1"/>
    </xf>
    <xf numFmtId="4" fontId="37" fillId="18" borderId="18" xfId="25" applyNumberFormat="1" applyFont="1" applyFill="1" applyBorder="1" applyAlignment="1" applyProtection="1">
      <alignment horizontal="center" vertical="center" shrinkToFit="1"/>
    </xf>
    <xf numFmtId="4" fontId="37" fillId="18" borderId="43" xfId="25" applyNumberFormat="1" applyFont="1" applyFill="1" applyBorder="1" applyAlignment="1" applyProtection="1">
      <alignment horizontal="center" vertical="center" shrinkToFit="1"/>
    </xf>
    <xf numFmtId="4" fontId="38" fillId="19" borderId="3" xfId="27" applyNumberFormat="1" applyFont="1" applyFill="1" applyBorder="1" applyAlignment="1" applyProtection="1">
      <alignment horizontal="center" vertical="center" shrinkToFit="1"/>
    </xf>
    <xf numFmtId="4" fontId="38" fillId="24" borderId="18" xfId="27" applyNumberFormat="1" applyFont="1" applyFill="1" applyBorder="1" applyAlignment="1" applyProtection="1">
      <alignment horizontal="center" vertical="center" shrinkToFit="1"/>
    </xf>
    <xf numFmtId="4" fontId="38" fillId="24" borderId="43" xfId="27" applyNumberFormat="1" applyFont="1" applyFill="1" applyBorder="1" applyAlignment="1" applyProtection="1">
      <alignment horizontal="center" vertical="center" shrinkToFit="1"/>
    </xf>
    <xf numFmtId="4" fontId="24" fillId="18" borderId="18" xfId="67" applyNumberFormat="1" applyFont="1" applyFill="1" applyBorder="1" applyAlignment="1" applyProtection="1">
      <alignment horizontal="center" vertical="center" wrapText="1"/>
    </xf>
    <xf numFmtId="4" fontId="24" fillId="18" borderId="33" xfId="67" applyNumberFormat="1" applyFont="1" applyFill="1" applyBorder="1" applyAlignment="1" applyProtection="1">
      <alignment horizontal="center" vertical="center" wrapText="1"/>
    </xf>
    <xf numFmtId="4" fontId="24" fillId="18" borderId="18" xfId="27" applyNumberFormat="1" applyFont="1" applyFill="1" applyBorder="1" applyAlignment="1" applyProtection="1">
      <alignment horizontal="center" vertical="center" shrinkToFit="1"/>
    </xf>
    <xf numFmtId="4" fontId="24" fillId="18" borderId="33" xfId="27" applyNumberFormat="1" applyFont="1" applyFill="1" applyBorder="1" applyAlignment="1" applyProtection="1">
      <alignment horizontal="center" vertical="center" shrinkToFit="1"/>
    </xf>
    <xf numFmtId="4" fontId="38" fillId="19" borderId="18" xfId="27" applyNumberFormat="1" applyFont="1" applyFill="1" applyBorder="1" applyAlignment="1" applyProtection="1">
      <alignment horizontal="center" vertical="center" shrinkToFit="1"/>
    </xf>
    <xf numFmtId="4" fontId="38" fillId="24" borderId="33" xfId="27" applyNumberFormat="1" applyFont="1" applyFill="1" applyBorder="1" applyAlignment="1" applyProtection="1">
      <alignment horizontal="center" vertical="center" shrinkToFit="1"/>
    </xf>
    <xf numFmtId="4" fontId="25" fillId="19" borderId="33" xfId="27" applyNumberFormat="1" applyFont="1" applyFill="1" applyBorder="1" applyAlignment="1" applyProtection="1">
      <alignment horizontal="center" vertical="center" shrinkToFit="1"/>
    </xf>
    <xf numFmtId="4" fontId="39" fillId="18" borderId="18" xfId="25" applyNumberFormat="1" applyFont="1" applyFill="1" applyBorder="1" applyAlignment="1" applyProtection="1">
      <alignment horizontal="center" vertical="center" shrinkToFit="1"/>
    </xf>
    <xf numFmtId="4" fontId="39" fillId="18" borderId="33" xfId="25" applyNumberFormat="1" applyFont="1" applyFill="1" applyBorder="1" applyAlignment="1" applyProtection="1">
      <alignment horizontal="center" vertical="center" shrinkToFit="1"/>
    </xf>
    <xf numFmtId="4" fontId="38" fillId="0" borderId="18" xfId="26" applyNumberFormat="1" applyFont="1" applyFill="1" applyBorder="1" applyAlignment="1" applyProtection="1">
      <alignment horizontal="center" vertical="center" shrinkToFit="1"/>
    </xf>
    <xf numFmtId="4" fontId="38" fillId="0" borderId="18" xfId="27" applyNumberFormat="1" applyFont="1" applyFill="1" applyBorder="1" applyAlignment="1" applyProtection="1">
      <alignment horizontal="center" vertical="center" shrinkToFit="1"/>
    </xf>
    <xf numFmtId="4" fontId="40" fillId="19" borderId="18" xfId="27" applyNumberFormat="1" applyFont="1" applyFill="1" applyBorder="1" applyAlignment="1" applyProtection="1">
      <alignment horizontal="center" vertical="center" shrinkToFit="1"/>
    </xf>
    <xf numFmtId="4" fontId="24" fillId="17" borderId="18" xfId="23" applyNumberFormat="1" applyFont="1" applyFill="1" applyBorder="1" applyAlignment="1" applyProtection="1">
      <alignment horizontal="center" vertical="center" shrinkToFit="1"/>
    </xf>
    <xf numFmtId="4" fontId="25" fillId="0" borderId="27" xfId="46" applyNumberFormat="1" applyFont="1" applyFill="1" applyBorder="1" applyAlignment="1" applyProtection="1">
      <alignment horizontal="center" vertical="center"/>
    </xf>
    <xf numFmtId="4" fontId="25" fillId="0" borderId="27" xfId="46" applyNumberFormat="1" applyFont="1" applyBorder="1" applyAlignment="1" applyProtection="1">
      <alignment horizontal="center" vertical="center"/>
    </xf>
    <xf numFmtId="4" fontId="25" fillId="0" borderId="28" xfId="46" applyNumberFormat="1" applyFont="1" applyBorder="1" applyAlignment="1" applyProtection="1">
      <alignment vertical="center"/>
    </xf>
    <xf numFmtId="4" fontId="25" fillId="0" borderId="16" xfId="0" applyNumberFormat="1" applyFont="1" applyBorder="1" applyAlignment="1" applyProtection="1">
      <alignment vertical="center"/>
      <protection locked="0"/>
    </xf>
    <xf numFmtId="4" fontId="24" fillId="0" borderId="18" xfId="0" applyNumberFormat="1" applyFont="1" applyFill="1" applyBorder="1" applyAlignment="1">
      <alignment horizontal="center" vertical="center"/>
    </xf>
    <xf numFmtId="4" fontId="43" fillId="0" borderId="18" xfId="0" applyNumberFormat="1" applyFont="1" applyBorder="1" applyAlignment="1">
      <alignment horizontal="right" wrapText="1"/>
    </xf>
    <xf numFmtId="0" fontId="25" fillId="0" borderId="27" xfId="0" applyFont="1" applyFill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0" fontId="25" fillId="0" borderId="28" xfId="0" applyFont="1" applyBorder="1" applyAlignment="1" applyProtection="1">
      <alignment vertical="center"/>
      <protection locked="0"/>
    </xf>
    <xf numFmtId="4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25" xfId="0" applyFont="1" applyBorder="1" applyAlignment="1" applyProtection="1">
      <alignment wrapText="1"/>
      <protection locked="0"/>
    </xf>
    <xf numFmtId="0" fontId="24" fillId="17" borderId="46" xfId="0" applyFont="1" applyFill="1" applyBorder="1" applyAlignment="1">
      <alignment horizontal="center" vertical="center" wrapText="1"/>
    </xf>
    <xf numFmtId="0" fontId="24" fillId="17" borderId="46" xfId="0" applyFont="1" applyFill="1" applyBorder="1" applyAlignment="1">
      <alignment horizontal="center" vertical="top" wrapText="1"/>
    </xf>
    <xf numFmtId="0" fontId="24" fillId="17" borderId="19" xfId="0" applyFont="1" applyFill="1" applyBorder="1" applyAlignment="1">
      <alignment horizontal="center" vertical="top" wrapText="1"/>
    </xf>
    <xf numFmtId="0" fontId="24" fillId="18" borderId="30" xfId="67" applyNumberFormat="1" applyFont="1" applyFill="1" applyBorder="1" applyAlignment="1" applyProtection="1">
      <alignment horizontal="left" vertical="center" wrapText="1"/>
    </xf>
    <xf numFmtId="0" fontId="25" fillId="19" borderId="30" xfId="67" quotePrefix="1" applyNumberFormat="1" applyFont="1" applyFill="1" applyBorder="1" applyAlignment="1" applyProtection="1">
      <alignment horizontal="left" vertical="center" wrapText="1"/>
    </xf>
    <xf numFmtId="0" fontId="25" fillId="19" borderId="30" xfId="67" applyNumberFormat="1" applyFont="1" applyFill="1" applyBorder="1" applyAlignment="1" applyProtection="1">
      <alignment horizontal="left" vertical="center" wrapText="1"/>
    </xf>
    <xf numFmtId="0" fontId="25" fillId="19" borderId="30" xfId="77" applyNumberFormat="1" applyFont="1" applyFill="1" applyBorder="1" applyAlignment="1" applyProtection="1">
      <alignment vertical="center" wrapText="1"/>
    </xf>
    <xf numFmtId="0" fontId="37" fillId="18" borderId="42" xfId="67" applyNumberFormat="1" applyFont="1" applyFill="1" applyBorder="1" applyAlignment="1" applyProtection="1">
      <alignment horizontal="left" vertical="center" wrapText="1"/>
    </xf>
    <xf numFmtId="0" fontId="38" fillId="19" borderId="42" xfId="67" applyNumberFormat="1" applyFont="1" applyFill="1" applyBorder="1" applyAlignment="1" applyProtection="1">
      <alignment horizontal="left" vertical="center" wrapText="1"/>
    </xf>
    <xf numFmtId="0" fontId="25" fillId="0" borderId="30" xfId="67" applyNumberFormat="1" applyFont="1" applyFill="1" applyBorder="1" applyAlignment="1" applyProtection="1">
      <alignment horizontal="left" vertical="center" wrapText="1"/>
    </xf>
    <xf numFmtId="0" fontId="25" fillId="0" borderId="30" xfId="77" applyNumberFormat="1" applyFont="1" applyFill="1" applyBorder="1" applyAlignment="1" applyProtection="1">
      <alignment vertical="center" wrapText="1"/>
    </xf>
    <xf numFmtId="0" fontId="25" fillId="0" borderId="30" xfId="67" applyNumberFormat="1" applyFont="1" applyFill="1" applyBorder="1" applyAlignment="1" applyProtection="1">
      <alignment horizontal="left" vertical="top" wrapText="1"/>
    </xf>
    <xf numFmtId="0" fontId="24" fillId="18" borderId="30" xfId="67" applyNumberFormat="1" applyFont="1" applyFill="1" applyBorder="1" applyAlignment="1" applyProtection="1">
      <alignment horizontal="left" vertical="top" wrapText="1"/>
    </xf>
    <xf numFmtId="0" fontId="25" fillId="24" borderId="30" xfId="67" applyNumberFormat="1" applyFont="1" applyFill="1" applyBorder="1" applyAlignment="1" applyProtection="1">
      <alignment horizontal="left" vertical="top" wrapText="1"/>
    </xf>
    <xf numFmtId="0" fontId="25" fillId="0" borderId="30" xfId="77" applyNumberFormat="1" applyFont="1" applyFill="1" applyBorder="1" applyAlignment="1" applyProtection="1">
      <alignment vertical="top" wrapText="1"/>
    </xf>
    <xf numFmtId="0" fontId="25" fillId="19" borderId="30" xfId="67" quotePrefix="1" applyNumberFormat="1" applyFont="1" applyFill="1" applyBorder="1" applyAlignment="1" applyProtection="1">
      <alignment horizontal="left" vertical="top" wrapText="1"/>
    </xf>
    <xf numFmtId="0" fontId="25" fillId="0" borderId="30" xfId="67" quotePrefix="1" applyNumberFormat="1" applyFont="1" applyFill="1" applyBorder="1" applyAlignment="1" applyProtection="1">
      <alignment horizontal="left" vertical="top" wrapText="1"/>
    </xf>
    <xf numFmtId="0" fontId="24" fillId="18" borderId="30" xfId="67" quotePrefix="1" applyNumberFormat="1" applyFont="1" applyFill="1" applyBorder="1" applyAlignment="1" applyProtection="1">
      <alignment horizontal="left" vertical="top" wrapText="1"/>
    </xf>
    <xf numFmtId="0" fontId="25" fillId="19" borderId="30" xfId="77" applyNumberFormat="1" applyFont="1" applyFill="1" applyBorder="1" applyAlignment="1" applyProtection="1">
      <alignment vertical="top" wrapText="1"/>
    </xf>
    <xf numFmtId="0" fontId="38" fillId="19" borderId="30" xfId="77" applyNumberFormat="1" applyFont="1" applyFill="1" applyBorder="1" applyAlignment="1" applyProtection="1">
      <alignment vertical="top" wrapText="1"/>
    </xf>
    <xf numFmtId="0" fontId="25" fillId="19" borderId="30" xfId="67" applyNumberFormat="1" applyFont="1" applyFill="1" applyBorder="1" applyAlignment="1" applyProtection="1">
      <alignment horizontal="left" vertical="top" wrapText="1"/>
    </xf>
    <xf numFmtId="0" fontId="39" fillId="18" borderId="30" xfId="67" applyNumberFormat="1" applyFont="1" applyFill="1" applyBorder="1" applyAlignment="1" applyProtection="1">
      <alignment horizontal="left" vertical="top" wrapText="1"/>
    </xf>
    <xf numFmtId="0" fontId="41" fillId="0" borderId="30" xfId="67" applyNumberFormat="1" applyFont="1" applyFill="1" applyBorder="1" applyAlignment="1" applyProtection="1">
      <alignment horizontal="left" vertical="top" wrapText="1"/>
    </xf>
    <xf numFmtId="0" fontId="41" fillId="19" borderId="30" xfId="77" applyNumberFormat="1" applyFont="1" applyFill="1" applyBorder="1" applyAlignment="1" applyProtection="1">
      <alignment vertical="top" wrapText="1"/>
    </xf>
    <xf numFmtId="0" fontId="25" fillId="24" borderId="30" xfId="77" applyNumberFormat="1" applyFont="1" applyFill="1" applyBorder="1" applyAlignment="1" applyProtection="1">
      <alignment vertical="center" wrapText="1"/>
    </xf>
    <xf numFmtId="0" fontId="24" fillId="18" borderId="30" xfId="77" applyNumberFormat="1" applyFont="1" applyFill="1" applyBorder="1" applyAlignment="1" applyProtection="1">
      <alignment vertical="top" wrapText="1"/>
    </xf>
    <xf numFmtId="0" fontId="25" fillId="0" borderId="29" xfId="46" applyNumberFormat="1" applyFont="1" applyBorder="1" applyAlignment="1" applyProtection="1">
      <alignment wrapText="1"/>
    </xf>
    <xf numFmtId="0" fontId="25" fillId="0" borderId="25" xfId="63" applyNumberFormat="1" applyFont="1" applyBorder="1" applyAlignment="1" applyProtection="1">
      <alignment wrapText="1"/>
    </xf>
    <xf numFmtId="0" fontId="25" fillId="0" borderId="29" xfId="0" applyFont="1" applyBorder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4" fontId="25" fillId="0" borderId="0" xfId="0" applyNumberFormat="1" applyFont="1" applyAlignment="1" applyProtection="1">
      <alignment wrapText="1"/>
      <protection locked="0"/>
    </xf>
    <xf numFmtId="4" fontId="26" fillId="18" borderId="51" xfId="25" applyNumberFormat="1" applyFont="1" applyFill="1" applyBorder="1" applyAlignment="1" applyProtection="1">
      <alignment horizontal="center" vertical="center" shrinkToFit="1"/>
    </xf>
    <xf numFmtId="4" fontId="26" fillId="0" borderId="35" xfId="25" applyNumberFormat="1" applyFont="1" applyFill="1" applyBorder="1" applyAlignment="1" applyProtection="1">
      <alignment horizontal="center" vertical="center" shrinkToFit="1"/>
    </xf>
    <xf numFmtId="4" fontId="26" fillId="25" borderId="35" xfId="25" applyNumberFormat="1" applyFont="1" applyFill="1" applyBorder="1" applyAlignment="1" applyProtection="1">
      <alignment horizontal="center" vertical="center" shrinkToFit="1"/>
    </xf>
    <xf numFmtId="4" fontId="26" fillId="19" borderId="35" xfId="25" applyNumberFormat="1" applyFont="1" applyFill="1" applyBorder="1" applyAlignment="1" applyProtection="1">
      <alignment horizontal="center" vertical="center" shrinkToFi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19" xfId="0" applyFont="1" applyFill="1" applyBorder="1" applyAlignment="1">
      <alignment wrapText="1"/>
    </xf>
    <xf numFmtId="0" fontId="45" fillId="0" borderId="0" xfId="0" applyFont="1" applyFill="1" applyBorder="1"/>
    <xf numFmtId="49" fontId="45" fillId="0" borderId="0" xfId="0" applyNumberFormat="1" applyFont="1" applyFill="1" applyBorder="1"/>
    <xf numFmtId="4" fontId="27" fillId="24" borderId="37" xfId="71" applyNumberFormat="1" applyFill="1" applyProtection="1">
      <alignment horizontal="right" vertical="top" shrinkToFit="1"/>
    </xf>
    <xf numFmtId="4" fontId="26" fillId="0" borderId="0" xfId="0" applyNumberFormat="1" applyFont="1" applyBorder="1" applyAlignment="1" applyProtection="1">
      <alignment vertical="center"/>
      <protection locked="0"/>
    </xf>
    <xf numFmtId="0" fontId="46" fillId="19" borderId="18" xfId="67" applyNumberFormat="1" applyFont="1" applyFill="1" applyBorder="1" applyAlignment="1" applyProtection="1">
      <alignment horizontal="left" vertical="center" wrapText="1"/>
    </xf>
    <xf numFmtId="49" fontId="30" fillId="24" borderId="18" xfId="67" quotePrefix="1" applyNumberFormat="1" applyFont="1" applyFill="1" applyBorder="1" applyAlignment="1" applyProtection="1">
      <alignment horizontal="left" vertical="center" wrapText="1"/>
    </xf>
    <xf numFmtId="4" fontId="26" fillId="29" borderId="17" xfId="25" applyNumberFormat="1" applyFont="1" applyFill="1" applyBorder="1" applyAlignment="1" applyProtection="1">
      <alignment horizontal="center" vertical="center" shrinkToFit="1"/>
    </xf>
    <xf numFmtId="4" fontId="30" fillId="29" borderId="44" xfId="0" applyNumberFormat="1" applyFont="1" applyFill="1" applyBorder="1" applyProtection="1">
      <protection locked="0"/>
    </xf>
    <xf numFmtId="4" fontId="30" fillId="29" borderId="0" xfId="0" applyNumberFormat="1" applyFont="1" applyFill="1" applyBorder="1" applyProtection="1">
      <protection locked="0"/>
    </xf>
    <xf numFmtId="0" fontId="26" fillId="29" borderId="0" xfId="0" applyFont="1" applyFill="1" applyProtection="1">
      <protection locked="0"/>
    </xf>
    <xf numFmtId="0" fontId="30" fillId="29" borderId="0" xfId="0" applyFont="1" applyFill="1" applyProtection="1">
      <protection locked="0"/>
    </xf>
    <xf numFmtId="0" fontId="26" fillId="18" borderId="31" xfId="67" quotePrefix="1" applyNumberFormat="1" applyFont="1" applyFill="1" applyBorder="1" applyAlignment="1" applyProtection="1">
      <alignment horizontal="center" vertical="center" wrapText="1"/>
    </xf>
    <xf numFmtId="0" fontId="26" fillId="18" borderId="35" xfId="67" applyNumberFormat="1" applyFont="1" applyFill="1" applyBorder="1" applyAlignment="1" applyProtection="1">
      <alignment horizontal="left" vertical="top" wrapText="1"/>
    </xf>
    <xf numFmtId="0" fontId="26" fillId="18" borderId="18" xfId="67" applyNumberFormat="1" applyFont="1" applyFill="1" applyBorder="1" applyAlignment="1" applyProtection="1">
      <alignment horizontal="left" vertical="top" wrapText="1"/>
    </xf>
    <xf numFmtId="0" fontId="25" fillId="24" borderId="30" xfId="77" applyNumberFormat="1" applyFont="1" applyFill="1" applyBorder="1" applyAlignment="1" applyProtection="1">
      <alignment vertical="top" wrapText="1"/>
    </xf>
    <xf numFmtId="4" fontId="24" fillId="18" borderId="35" xfId="25" applyNumberFormat="1" applyFont="1" applyFill="1" applyBorder="1" applyAlignment="1" applyProtection="1">
      <alignment horizontal="center" vertical="center" shrinkToFit="1"/>
    </xf>
    <xf numFmtId="4" fontId="25" fillId="29" borderId="35" xfId="27" applyNumberFormat="1" applyFont="1" applyFill="1" applyBorder="1" applyAlignment="1" applyProtection="1">
      <alignment horizontal="center" vertical="center" shrinkToFit="1"/>
    </xf>
    <xf numFmtId="4" fontId="24" fillId="18" borderId="51" xfId="25" applyNumberFormat="1" applyFont="1" applyFill="1" applyBorder="1" applyAlignment="1" applyProtection="1">
      <alignment horizontal="center" vertical="center" shrinkToFit="1"/>
    </xf>
    <xf numFmtId="4" fontId="25" fillId="28" borderId="18" xfId="27" applyNumberFormat="1" applyFont="1" applyFill="1" applyBorder="1" applyAlignment="1" applyProtection="1">
      <alignment horizontal="center" vertical="center" shrinkToFit="1"/>
    </xf>
    <xf numFmtId="0" fontId="26" fillId="18" borderId="20" xfId="67" quotePrefix="1" applyNumberFormat="1" applyFont="1" applyFill="1" applyBorder="1" applyAlignment="1" applyProtection="1">
      <alignment horizontal="left" vertical="center" wrapText="1"/>
    </xf>
    <xf numFmtId="0" fontId="25" fillId="19" borderId="40" xfId="67" quotePrefix="1" applyNumberFormat="1" applyFont="1" applyFill="1" applyBorder="1" applyAlignment="1" applyProtection="1">
      <alignment horizontal="left" vertical="center" wrapText="1"/>
    </xf>
    <xf numFmtId="0" fontId="30" fillId="19" borderId="34" xfId="67" quotePrefix="1" applyNumberFormat="1" applyFont="1" applyFill="1" applyBorder="1" applyAlignment="1" applyProtection="1">
      <alignment horizontal="left" vertical="center" wrapText="1"/>
    </xf>
    <xf numFmtId="0" fontId="30" fillId="19" borderId="34" xfId="67" quotePrefix="1" applyNumberFormat="1" applyFont="1" applyFill="1" applyBorder="1" applyAlignment="1" applyProtection="1">
      <alignment horizontal="center" vertical="center" wrapText="1"/>
    </xf>
    <xf numFmtId="0" fontId="30" fillId="19" borderId="34" xfId="67" applyNumberFormat="1" applyFont="1" applyFill="1" applyBorder="1" applyAlignment="1" applyProtection="1">
      <alignment horizontal="left" vertical="center" wrapText="1"/>
    </xf>
    <xf numFmtId="4" fontId="26" fillId="17" borderId="45" xfId="0" applyNumberFormat="1" applyFont="1" applyFill="1" applyBorder="1" applyAlignment="1">
      <alignment horizontal="center" vertical="center" wrapText="1"/>
    </xf>
    <xf numFmtId="0" fontId="24" fillId="18" borderId="41" xfId="67" applyNumberFormat="1" applyFont="1" applyFill="1" applyBorder="1" applyAlignment="1" applyProtection="1">
      <alignment horizontal="left" vertical="center" wrapText="1"/>
    </xf>
    <xf numFmtId="0" fontId="26" fillId="18" borderId="20" xfId="67" quotePrefix="1" applyNumberFormat="1" applyFont="1" applyFill="1" applyBorder="1" applyAlignment="1" applyProtection="1">
      <alignment horizontal="center" vertical="center" wrapText="1"/>
    </xf>
    <xf numFmtId="0" fontId="26" fillId="18" borderId="20" xfId="67" applyNumberFormat="1" applyFont="1" applyFill="1" applyBorder="1" applyAlignment="1" applyProtection="1">
      <alignment horizontal="left" vertical="center" wrapText="1"/>
    </xf>
    <xf numFmtId="4" fontId="24" fillId="18" borderId="20" xfId="25" applyNumberFormat="1" applyFont="1" applyFill="1" applyBorder="1" applyAlignment="1" applyProtection="1">
      <alignment horizontal="center" vertical="center" shrinkToFit="1"/>
    </xf>
    <xf numFmtId="4" fontId="24" fillId="18" borderId="54" xfId="25" applyNumberFormat="1" applyFont="1" applyFill="1" applyBorder="1" applyAlignment="1" applyProtection="1">
      <alignment horizontal="center" vertical="center" shrinkToFit="1"/>
    </xf>
    <xf numFmtId="4" fontId="26" fillId="18" borderId="53" xfId="25" applyNumberFormat="1" applyFont="1" applyFill="1" applyBorder="1" applyAlignment="1" applyProtection="1">
      <alignment horizontal="center" vertical="center" shrinkToFi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right" vertical="center" wrapText="1"/>
    </xf>
    <xf numFmtId="4" fontId="26" fillId="24" borderId="17" xfId="25" applyNumberFormat="1" applyFont="1" applyFill="1" applyBorder="1" applyAlignment="1" applyProtection="1">
      <alignment horizontal="center" vertical="center" shrinkToFit="1"/>
    </xf>
    <xf numFmtId="14" fontId="30" fillId="24" borderId="44" xfId="0" applyNumberFormat="1" applyFont="1" applyFill="1" applyBorder="1" applyProtection="1">
      <protection locked="0"/>
    </xf>
    <xf numFmtId="0" fontId="30" fillId="24" borderId="0" xfId="0" applyFont="1" applyFill="1" applyBorder="1" applyProtection="1">
      <protection locked="0"/>
    </xf>
    <xf numFmtId="0" fontId="30" fillId="24" borderId="0" xfId="0" applyFont="1" applyFill="1" applyProtection="1">
      <protection locked="0"/>
    </xf>
    <xf numFmtId="4" fontId="26" fillId="29" borderId="35" xfId="25" applyNumberFormat="1" applyFont="1" applyFill="1" applyBorder="1" applyAlignment="1" applyProtection="1">
      <alignment horizontal="center" vertical="center" shrinkToFit="1"/>
    </xf>
    <xf numFmtId="0" fontId="25" fillId="24" borderId="30" xfId="67" applyNumberFormat="1" applyFont="1" applyFill="1" applyBorder="1" applyAlignment="1" applyProtection="1">
      <alignment horizontal="left" vertical="center" wrapText="1"/>
    </xf>
    <xf numFmtId="4" fontId="24" fillId="17" borderId="51" xfId="23" applyNumberFormat="1" applyFont="1" applyFill="1" applyBorder="1" applyAlignment="1" applyProtection="1">
      <alignment horizontal="center" vertical="center" shrinkToFit="1"/>
    </xf>
    <xf numFmtId="0" fontId="30" fillId="0" borderId="30" xfId="77" applyNumberFormat="1" applyFont="1" applyFill="1" applyBorder="1" applyAlignment="1" applyProtection="1">
      <alignment vertical="top" wrapText="1"/>
    </xf>
    <xf numFmtId="4" fontId="26" fillId="18" borderId="30" xfId="25" applyNumberFormat="1" applyFont="1" applyFill="1" applyBorder="1" applyAlignment="1" applyProtection="1">
      <alignment horizontal="center" vertical="center" shrinkToFit="1"/>
    </xf>
    <xf numFmtId="4" fontId="26" fillId="17" borderId="17" xfId="0" applyNumberFormat="1" applyFont="1" applyFill="1" applyBorder="1" applyAlignment="1">
      <alignment horizontal="center" vertical="center" wrapText="1"/>
    </xf>
    <xf numFmtId="4" fontId="30" fillId="0" borderId="45" xfId="0" applyNumberFormat="1" applyFont="1" applyBorder="1" applyAlignment="1" applyProtection="1">
      <alignment vertical="center"/>
      <protection locked="0"/>
    </xf>
    <xf numFmtId="4" fontId="40" fillId="24" borderId="33" xfId="27" applyNumberFormat="1" applyFont="1" applyFill="1" applyBorder="1" applyAlignment="1" applyProtection="1">
      <alignment horizontal="center" vertical="center" shrinkToFit="1"/>
    </xf>
    <xf numFmtId="4" fontId="40" fillId="24" borderId="18" xfId="27" applyNumberFormat="1" applyFont="1" applyFill="1" applyBorder="1" applyAlignment="1" applyProtection="1">
      <alignment horizontal="center" vertical="center" shrinkToFit="1"/>
    </xf>
    <xf numFmtId="0" fontId="47" fillId="0" borderId="18" xfId="67" applyNumberFormat="1" applyFont="1" applyFill="1" applyBorder="1" applyAlignment="1" applyProtection="1">
      <alignment horizontal="left" vertical="center" wrapText="1"/>
    </xf>
    <xf numFmtId="0" fontId="38" fillId="0" borderId="30" xfId="67" applyNumberFormat="1" applyFont="1" applyFill="1" applyBorder="1" applyAlignment="1" applyProtection="1">
      <alignment horizontal="left" vertical="top" wrapText="1"/>
    </xf>
    <xf numFmtId="4" fontId="25" fillId="24" borderId="18" xfId="25" applyNumberFormat="1" applyFont="1" applyFill="1" applyBorder="1" applyAlignment="1" applyProtection="1">
      <alignment horizontal="center" vertical="center" shrinkToFit="1"/>
    </xf>
    <xf numFmtId="4" fontId="38" fillId="24" borderId="33" xfId="0" applyNumberFormat="1" applyFont="1" applyFill="1" applyBorder="1" applyAlignment="1">
      <alignment horizontal="center" vertical="center"/>
    </xf>
    <xf numFmtId="4" fontId="25" fillId="24" borderId="18" xfId="27" applyNumberFormat="1" applyFont="1" applyFill="1" applyBorder="1" applyAlignment="1" applyProtection="1">
      <alignment horizontal="center" vertical="center" shrinkToFit="1"/>
    </xf>
    <xf numFmtId="0" fontId="30" fillId="24" borderId="18" xfId="67" quotePrefix="1" applyNumberFormat="1" applyFont="1" applyFill="1" applyBorder="1" applyAlignment="1" applyProtection="1">
      <alignment horizontal="left" vertical="center" wrapText="1"/>
    </xf>
    <xf numFmtId="0" fontId="32" fillId="0" borderId="18" xfId="67" quotePrefix="1" applyNumberFormat="1" applyFont="1" applyFill="1" applyBorder="1" applyAlignment="1" applyProtection="1">
      <alignment horizontal="left" vertical="center" wrapText="1"/>
    </xf>
    <xf numFmtId="0" fontId="32" fillId="0" borderId="18" xfId="67" quotePrefix="1" applyNumberFormat="1" applyFont="1" applyFill="1" applyBorder="1" applyAlignment="1" applyProtection="1">
      <alignment horizontal="center" vertical="center" wrapText="1"/>
    </xf>
    <xf numFmtId="0" fontId="35" fillId="19" borderId="18" xfId="67" quotePrefix="1" applyNumberFormat="1" applyFont="1" applyFill="1" applyBorder="1" applyAlignment="1" applyProtection="1">
      <alignment horizontal="left" vertical="center" wrapText="1"/>
    </xf>
    <xf numFmtId="4" fontId="25" fillId="24" borderId="33" xfId="27" applyNumberFormat="1" applyFont="1" applyFill="1" applyBorder="1" applyAlignment="1" applyProtection="1">
      <alignment horizontal="center" vertical="center" shrinkToFit="1"/>
    </xf>
    <xf numFmtId="4" fontId="38" fillId="24" borderId="18" xfId="27" applyNumberFormat="1" applyFont="1" applyFill="1" applyBorder="1" applyAlignment="1" applyProtection="1">
      <alignment horizontal="center" vertical="center" shrinkToFit="1"/>
    </xf>
    <xf numFmtId="4" fontId="38" fillId="24" borderId="33" xfId="27" applyNumberFormat="1" applyFont="1" applyFill="1" applyBorder="1" applyAlignment="1" applyProtection="1">
      <alignment horizontal="center" vertical="center" shrinkToFit="1"/>
    </xf>
    <xf numFmtId="4" fontId="42" fillId="24" borderId="18" xfId="71" applyNumberFormat="1" applyFont="1" applyFill="1" applyBorder="1" applyAlignment="1" applyProtection="1">
      <alignment horizontal="center" vertical="center" shrinkToFit="1"/>
    </xf>
    <xf numFmtId="4" fontId="41" fillId="24" borderId="18" xfId="27" applyNumberFormat="1" applyFont="1" applyFill="1" applyBorder="1" applyAlignment="1" applyProtection="1">
      <alignment horizontal="center" vertical="center" shrinkToFit="1"/>
    </xf>
    <xf numFmtId="4" fontId="42" fillId="24" borderId="33" xfId="71" applyNumberFormat="1" applyFont="1" applyFill="1" applyBorder="1" applyAlignment="1" applyProtection="1">
      <alignment horizontal="center" vertical="center" shrinkToFit="1"/>
    </xf>
    <xf numFmtId="0" fontId="27" fillId="0" borderId="37" xfId="65" quotePrefix="1" applyNumberFormat="1" applyProtection="1">
      <alignment horizontal="left" vertical="top" wrapText="1"/>
    </xf>
    <xf numFmtId="0" fontId="26" fillId="0" borderId="18" xfId="0" applyFont="1" applyBorder="1" applyAlignment="1" applyProtection="1">
      <alignment vertical="center"/>
      <protection locked="0"/>
    </xf>
    <xf numFmtId="4" fontId="26" fillId="0" borderId="18" xfId="0" applyNumberFormat="1" applyFont="1" applyBorder="1" applyProtection="1">
      <protection locked="0"/>
    </xf>
    <xf numFmtId="0" fontId="45" fillId="0" borderId="18" xfId="0" applyFont="1" applyBorder="1" applyAlignment="1" applyProtection="1">
      <alignment vertical="center"/>
      <protection locked="0"/>
    </xf>
    <xf numFmtId="0" fontId="48" fillId="0" borderId="18" xfId="65" quotePrefix="1" applyNumberFormat="1" applyFont="1" applyBorder="1" applyProtection="1">
      <alignment horizontal="left" vertical="top" wrapText="1"/>
    </xf>
    <xf numFmtId="4" fontId="25" fillId="28" borderId="33" xfId="27" applyNumberFormat="1" applyFont="1" applyFill="1" applyBorder="1" applyAlignment="1" applyProtection="1">
      <alignment horizontal="center" vertical="center" shrinkToFit="1"/>
    </xf>
    <xf numFmtId="0" fontId="25" fillId="0" borderId="40" xfId="67" applyNumberFormat="1" applyFont="1" applyFill="1" applyBorder="1" applyAlignment="1" applyProtection="1">
      <alignment horizontal="center" vertical="center" wrapText="1"/>
    </xf>
    <xf numFmtId="0" fontId="25" fillId="0" borderId="41" xfId="67" applyNumberFormat="1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26" fillId="0" borderId="1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0" fillId="0" borderId="3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0" fillId="0" borderId="14" xfId="63" applyNumberFormat="1" applyFont="1" applyBorder="1" applyProtection="1">
      <alignment horizontal="left" wrapText="1"/>
    </xf>
    <xf numFmtId="0" fontId="30" fillId="0" borderId="15" xfId="63" applyNumberFormat="1" applyFont="1" applyBorder="1" applyProtection="1">
      <alignment horizontal="left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4" fontId="24" fillId="0" borderId="31" xfId="0" applyNumberFormat="1" applyFont="1" applyFill="1" applyBorder="1" applyAlignment="1">
      <alignment horizontal="center" vertical="center"/>
    </xf>
    <xf numFmtId="4" fontId="24" fillId="0" borderId="17" xfId="0" applyNumberFormat="1" applyFont="1" applyFill="1" applyBorder="1" applyAlignment="1">
      <alignment horizontal="center" vertical="center"/>
    </xf>
    <xf numFmtId="4" fontId="24" fillId="0" borderId="35" xfId="0" applyNumberFormat="1" applyFont="1" applyFill="1" applyBorder="1" applyAlignment="1">
      <alignment horizontal="center" vertical="center"/>
    </xf>
    <xf numFmtId="0" fontId="25" fillId="24" borderId="40" xfId="67" applyNumberFormat="1" applyFont="1" applyFill="1" applyBorder="1" applyAlignment="1" applyProtection="1">
      <alignment horizontal="left" vertical="top" wrapText="1"/>
    </xf>
    <xf numFmtId="0" fontId="25" fillId="24" borderId="41" xfId="67" applyNumberFormat="1" applyFont="1" applyFill="1" applyBorder="1" applyAlignment="1" applyProtection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25" fillId="24" borderId="40" xfId="67" applyNumberFormat="1" applyFont="1" applyFill="1" applyBorder="1" applyAlignment="1" applyProtection="1">
      <alignment horizontal="center" vertical="center" wrapText="1"/>
    </xf>
    <xf numFmtId="0" fontId="25" fillId="24" borderId="52" xfId="67" applyNumberFormat="1" applyFont="1" applyFill="1" applyBorder="1" applyAlignment="1" applyProtection="1">
      <alignment horizontal="center" vertical="center" wrapText="1"/>
    </xf>
    <xf numFmtId="0" fontId="25" fillId="24" borderId="41" xfId="67" applyNumberFormat="1" applyFont="1" applyFill="1" applyBorder="1" applyAlignment="1" applyProtection="1">
      <alignment horizontal="center" vertical="center" wrapText="1"/>
    </xf>
    <xf numFmtId="4" fontId="30" fillId="0" borderId="31" xfId="0" applyNumberFormat="1" applyFont="1" applyFill="1" applyBorder="1" applyAlignment="1">
      <alignment horizontal="center" vertical="center"/>
    </xf>
    <xf numFmtId="4" fontId="30" fillId="0" borderId="17" xfId="0" applyNumberFormat="1" applyFont="1" applyFill="1" applyBorder="1" applyAlignment="1">
      <alignment horizontal="center" vertical="center"/>
    </xf>
    <xf numFmtId="4" fontId="30" fillId="0" borderId="35" xfId="0" applyNumberFormat="1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right" vertical="center" wrapText="1"/>
    </xf>
    <xf numFmtId="0" fontId="44" fillId="0" borderId="0" xfId="0" applyFont="1" applyFill="1" applyBorder="1" applyAlignment="1">
      <alignment horizontal="right" vertical="top" wrapText="1"/>
    </xf>
    <xf numFmtId="4" fontId="25" fillId="24" borderId="55" xfId="27" applyNumberFormat="1" applyFont="1" applyFill="1" applyBorder="1" applyAlignment="1" applyProtection="1">
      <alignment horizontal="center" vertical="center" shrinkToFit="1"/>
    </xf>
    <xf numFmtId="4" fontId="25" fillId="24" borderId="54" xfId="27" applyNumberFormat="1" applyFont="1" applyFill="1" applyBorder="1" applyAlignment="1" applyProtection="1">
      <alignment horizontal="center" vertical="center" shrinkToFit="1"/>
    </xf>
    <xf numFmtId="4" fontId="26" fillId="26" borderId="40" xfId="25" applyNumberFormat="1" applyFont="1" applyFill="1" applyBorder="1" applyAlignment="1" applyProtection="1">
      <alignment horizontal="center" vertical="center" shrinkToFit="1"/>
    </xf>
    <xf numFmtId="4" fontId="26" fillId="26" borderId="41" xfId="25" applyNumberFormat="1" applyFont="1" applyFill="1" applyBorder="1" applyAlignment="1" applyProtection="1">
      <alignment horizontal="center" vertical="center" shrinkToFit="1"/>
    </xf>
    <xf numFmtId="4" fontId="25" fillId="28" borderId="55" xfId="27" applyNumberFormat="1" applyFont="1" applyFill="1" applyBorder="1" applyAlignment="1" applyProtection="1">
      <alignment horizontal="center" vertical="center" shrinkToFit="1"/>
    </xf>
    <xf numFmtId="4" fontId="25" fillId="28" borderId="54" xfId="27" applyNumberFormat="1" applyFont="1" applyFill="1" applyBorder="1" applyAlignment="1" applyProtection="1">
      <alignment horizontal="center" vertical="center" shrinkToFit="1"/>
    </xf>
    <xf numFmtId="4" fontId="25" fillId="28" borderId="56" xfId="27" applyNumberFormat="1" applyFont="1" applyFill="1" applyBorder="1" applyAlignment="1" applyProtection="1">
      <alignment horizontal="center" vertical="center" shrinkToFit="1"/>
    </xf>
    <xf numFmtId="4" fontId="25" fillId="28" borderId="57" xfId="27" applyNumberFormat="1" applyFont="1" applyFill="1" applyBorder="1" applyAlignment="1" applyProtection="1">
      <alignment horizontal="center" vertical="center" shrinkToFit="1"/>
    </xf>
    <xf numFmtId="4" fontId="25" fillId="28" borderId="34" xfId="27" applyNumberFormat="1" applyFont="1" applyFill="1" applyBorder="1" applyAlignment="1" applyProtection="1">
      <alignment horizontal="center" vertical="center" shrinkToFit="1"/>
    </xf>
    <xf numFmtId="4" fontId="25" fillId="28" borderId="20" xfId="27" applyNumberFormat="1" applyFont="1" applyFill="1" applyBorder="1" applyAlignment="1" applyProtection="1">
      <alignment horizontal="center" vertical="center" shrinkToFit="1"/>
    </xf>
    <xf numFmtId="4" fontId="25" fillId="24" borderId="34" xfId="27" applyNumberFormat="1" applyFont="1" applyFill="1" applyBorder="1" applyAlignment="1" applyProtection="1">
      <alignment horizontal="center" vertical="center" shrinkToFit="1"/>
    </xf>
    <xf numFmtId="4" fontId="25" fillId="24" borderId="20" xfId="27" applyNumberFormat="1" applyFont="1" applyFill="1" applyBorder="1" applyAlignment="1" applyProtection="1">
      <alignment horizontal="center" vertical="center" shrinkToFit="1"/>
    </xf>
  </cellXfs>
  <cellStyles count="10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br" xfId="19"/>
    <cellStyle name="br 2" xfId="20"/>
    <cellStyle name="br 2 2" xfId="105"/>
    <cellStyle name="col" xfId="21"/>
    <cellStyle name="col 2" xfId="22"/>
    <cellStyle name="col 2 2" xfId="106"/>
    <cellStyle name="st24" xfId="23"/>
    <cellStyle name="st25" xfId="24"/>
    <cellStyle name="st25_оконч вариант роспись" xfId="25"/>
    <cellStyle name="st26" xfId="26"/>
    <cellStyle name="st26_оконч вариант роспись" xfId="27"/>
    <cellStyle name="st27" xfId="28"/>
    <cellStyle name="st36" xfId="29"/>
    <cellStyle name="style0" xfId="30"/>
    <cellStyle name="style0 2" xfId="31"/>
    <cellStyle name="td" xfId="32"/>
    <cellStyle name="td 2" xfId="33"/>
    <cellStyle name="tr" xfId="34"/>
    <cellStyle name="tr 2" xfId="35"/>
    <cellStyle name="tr 2 2" xfId="107"/>
    <cellStyle name="xl21" xfId="36"/>
    <cellStyle name="xl21 2" xfId="37"/>
    <cellStyle name="xl22" xfId="38"/>
    <cellStyle name="xl22 2" xfId="39"/>
    <cellStyle name="xl23" xfId="40"/>
    <cellStyle name="xl23 2" xfId="41"/>
    <cellStyle name="xl24" xfId="42"/>
    <cellStyle name="xl24 2" xfId="43"/>
    <cellStyle name="xl25" xfId="44"/>
    <cellStyle name="xl25 2" xfId="45"/>
    <cellStyle name="xl25_оконч вариант роспись" xfId="46"/>
    <cellStyle name="xl26" xfId="47"/>
    <cellStyle name="xl26 2" xfId="48"/>
    <cellStyle name="xl27" xfId="49"/>
    <cellStyle name="xl27 2" xfId="50"/>
    <cellStyle name="xl28" xfId="51"/>
    <cellStyle name="xl28 2" xfId="52"/>
    <cellStyle name="xl29" xfId="53"/>
    <cellStyle name="xl29 2" xfId="54"/>
    <cellStyle name="xl30" xfId="55"/>
    <cellStyle name="xl30 2" xfId="56"/>
    <cellStyle name="xl31" xfId="57"/>
    <cellStyle name="xl31 2" xfId="58"/>
    <cellStyle name="xl32" xfId="59"/>
    <cellStyle name="xl32 2" xfId="60"/>
    <cellStyle name="xl33" xfId="61"/>
    <cellStyle name="xl33 2" xfId="62"/>
    <cellStyle name="xl33_оконч вариант роспись" xfId="63"/>
    <cellStyle name="xl34" xfId="64"/>
    <cellStyle name="xl34 2" xfId="65"/>
    <cellStyle name="xl34_1ММ " xfId="66"/>
    <cellStyle name="xl34_оконч вариант роспись" xfId="67"/>
    <cellStyle name="xl35" xfId="68"/>
    <cellStyle name="xl35 2" xfId="69"/>
    <cellStyle name="xl36" xfId="70"/>
    <cellStyle name="xl36 2" xfId="71"/>
    <cellStyle name="xl36_1ММ " xfId="72"/>
    <cellStyle name="xl37" xfId="73"/>
    <cellStyle name="xl37 2" xfId="74"/>
    <cellStyle name="xl38" xfId="75"/>
    <cellStyle name="xl38 2" xfId="76"/>
    <cellStyle name="xl38_оконч вариант роспись" xfId="77"/>
    <cellStyle name="xl39" xfId="78"/>
    <cellStyle name="xl39 2" xfId="79"/>
    <cellStyle name="Акцент1" xfId="80" builtinId="29" customBuiltin="1"/>
    <cellStyle name="Акцент2" xfId="81" builtinId="33" customBuiltin="1"/>
    <cellStyle name="Акцент3" xfId="82" builtinId="37" customBuiltin="1"/>
    <cellStyle name="Акцент4" xfId="83" builtinId="41" customBuiltin="1"/>
    <cellStyle name="Акцент5" xfId="84" builtinId="45" customBuiltin="1"/>
    <cellStyle name="Акцент6" xfId="85" builtinId="49" customBuiltin="1"/>
    <cellStyle name="Ввод " xfId="86" builtinId="20" customBuiltin="1"/>
    <cellStyle name="Вывод" xfId="87" builtinId="21" customBuiltin="1"/>
    <cellStyle name="Вычисление" xfId="88" builtinId="22" customBuiltin="1"/>
    <cellStyle name="Заголовок 1" xfId="89" builtinId="16" customBuiltin="1"/>
    <cellStyle name="Заголовок 2" xfId="90" builtinId="17" customBuiltin="1"/>
    <cellStyle name="Заголовок 3" xfId="91" builtinId="18" customBuiltin="1"/>
    <cellStyle name="Заголовок 4" xfId="92" builtinId="19" customBuiltin="1"/>
    <cellStyle name="Итог" xfId="93" builtinId="25" customBuiltin="1"/>
    <cellStyle name="Контрольная ячейка" xfId="94" builtinId="23" customBuiltin="1"/>
    <cellStyle name="Название" xfId="95" builtinId="15" customBuiltin="1"/>
    <cellStyle name="Нейтральный" xfId="96" builtinId="28" customBuiltin="1"/>
    <cellStyle name="Обычный" xfId="0" builtinId="0"/>
    <cellStyle name="Обычный 2" xfId="97"/>
    <cellStyle name="Обычный 2 2" xfId="108"/>
    <cellStyle name="Обычный 6" xfId="98"/>
    <cellStyle name="Плохой" xfId="99" builtinId="27" customBuiltin="1"/>
    <cellStyle name="Пояснение" xfId="100" builtinId="53" customBuiltin="1"/>
    <cellStyle name="Примечание" xfId="101" builtinId="10" customBuiltin="1"/>
    <cellStyle name="Связанная ячейка" xfId="102" builtinId="24" customBuiltin="1"/>
    <cellStyle name="Текст предупреждения" xfId="103" builtinId="11" customBuiltin="1"/>
    <cellStyle name="Хороший" xfId="104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05"/>
  <sheetViews>
    <sheetView tabSelected="1" view="pageBreakPreview" topLeftCell="A256" zoomScale="70" zoomScaleNormal="100" zoomScaleSheetLayoutView="70" workbookViewId="0">
      <selection activeCell="J221" sqref="J221:J222"/>
    </sheetView>
  </sheetViews>
  <sheetFormatPr defaultRowHeight="14.25" outlineLevelRow="5"/>
  <cols>
    <col min="1" max="1" width="57.7109375" style="222" customWidth="1"/>
    <col min="2" max="2" width="6.28515625" style="32" customWidth="1"/>
    <col min="3" max="3" width="5.42578125" style="32" customWidth="1"/>
    <col min="4" max="4" width="12" style="32" customWidth="1"/>
    <col min="5" max="5" width="4.85546875" style="147" bestFit="1" customWidth="1"/>
    <col min="6" max="6" width="10.28515625" style="141" customWidth="1"/>
    <col min="7" max="7" width="16.85546875" style="141" customWidth="1"/>
    <col min="8" max="8" width="22.7109375" style="191" customWidth="1"/>
    <col min="9" max="9" width="21.28515625" style="189" bestFit="1" customWidth="1"/>
    <col min="10" max="10" width="19.140625" style="189" bestFit="1" customWidth="1"/>
    <col min="11" max="11" width="14.85546875" style="141" customWidth="1"/>
    <col min="12" max="13" width="17.28515625" style="32" bestFit="1" customWidth="1"/>
    <col min="14" max="16384" width="9.140625" style="32"/>
  </cols>
  <sheetData>
    <row r="1" spans="1:13">
      <c r="A1" s="192"/>
      <c r="B1" s="28"/>
      <c r="C1" s="28"/>
      <c r="D1" s="28"/>
      <c r="E1" s="29"/>
      <c r="F1" s="30"/>
      <c r="G1" s="30"/>
      <c r="H1" s="148"/>
      <c r="I1" s="149"/>
      <c r="J1" s="150"/>
      <c r="K1" s="31"/>
    </row>
    <row r="2" spans="1:13" ht="12.75">
      <c r="A2" s="305" t="s">
        <v>0</v>
      </c>
      <c r="B2" s="306"/>
      <c r="C2" s="306"/>
      <c r="D2" s="306"/>
      <c r="E2" s="306"/>
      <c r="F2" s="306"/>
      <c r="G2" s="306"/>
      <c r="H2" s="306"/>
      <c r="I2" s="306"/>
      <c r="J2" s="307"/>
      <c r="K2" s="33"/>
    </row>
    <row r="3" spans="1:13" ht="12.75">
      <c r="A3" s="305" t="s">
        <v>1</v>
      </c>
      <c r="B3" s="306"/>
      <c r="C3" s="306"/>
      <c r="D3" s="306"/>
      <c r="E3" s="306"/>
      <c r="F3" s="306"/>
      <c r="G3" s="306"/>
      <c r="H3" s="306"/>
      <c r="I3" s="306"/>
      <c r="J3" s="307"/>
      <c r="K3" s="33"/>
    </row>
    <row r="4" spans="1:13" ht="12.75">
      <c r="A4" s="305" t="s">
        <v>2</v>
      </c>
      <c r="B4" s="306"/>
      <c r="C4" s="306"/>
      <c r="D4" s="306"/>
      <c r="E4" s="306"/>
      <c r="F4" s="306"/>
      <c r="G4" s="306"/>
      <c r="H4" s="306"/>
      <c r="I4" s="306"/>
      <c r="J4" s="307"/>
      <c r="K4" s="33"/>
    </row>
    <row r="5" spans="1:13">
      <c r="A5" s="11"/>
      <c r="B5" s="34"/>
      <c r="C5" s="34"/>
      <c r="D5" s="34"/>
      <c r="E5" s="35"/>
      <c r="F5" s="36"/>
      <c r="G5" s="36"/>
      <c r="H5" s="10"/>
      <c r="I5" s="3"/>
      <c r="J5" s="12"/>
      <c r="K5" s="33"/>
    </row>
    <row r="6" spans="1:13">
      <c r="A6" s="11"/>
      <c r="B6" s="34"/>
      <c r="C6" s="34"/>
      <c r="D6" s="34"/>
      <c r="E6" s="35"/>
      <c r="F6" s="36"/>
      <c r="G6" s="36"/>
      <c r="H6" s="10"/>
      <c r="I6" s="3"/>
      <c r="J6" s="12"/>
      <c r="K6" s="33"/>
    </row>
    <row r="7" spans="1:13">
      <c r="A7" s="11"/>
      <c r="B7" s="34"/>
      <c r="C7" s="34"/>
      <c r="D7" s="306" t="s">
        <v>3</v>
      </c>
      <c r="E7" s="306"/>
      <c r="F7" s="306"/>
      <c r="G7" s="306"/>
      <c r="H7" s="13"/>
      <c r="I7" s="14" t="s">
        <v>4</v>
      </c>
      <c r="J7" s="12"/>
      <c r="K7" s="33"/>
    </row>
    <row r="8" spans="1:13">
      <c r="A8" s="11"/>
      <c r="B8" s="34"/>
      <c r="C8" s="34"/>
      <c r="D8" s="37"/>
      <c r="E8" s="38"/>
      <c r="F8" s="39"/>
      <c r="G8" s="39"/>
      <c r="H8" s="10"/>
      <c r="I8" s="14">
        <v>503010</v>
      </c>
      <c r="J8" s="12"/>
      <c r="K8" s="33"/>
    </row>
    <row r="9" spans="1:13">
      <c r="A9" s="9" t="s">
        <v>189</v>
      </c>
      <c r="B9" s="40"/>
      <c r="C9" s="40"/>
      <c r="D9" s="306" t="s">
        <v>279</v>
      </c>
      <c r="E9" s="306"/>
      <c r="F9" s="306"/>
      <c r="G9" s="306"/>
      <c r="H9" s="15" t="s">
        <v>5</v>
      </c>
      <c r="I9" s="5"/>
      <c r="J9" s="12"/>
      <c r="K9" s="33"/>
    </row>
    <row r="10" spans="1:13">
      <c r="A10" s="303" t="s">
        <v>6</v>
      </c>
      <c r="B10" s="304"/>
      <c r="C10" s="304"/>
      <c r="D10" s="304"/>
      <c r="E10" s="304"/>
      <c r="F10" s="304"/>
      <c r="G10" s="36"/>
      <c r="H10" s="15" t="s">
        <v>7</v>
      </c>
      <c r="I10" s="16"/>
      <c r="J10" s="12"/>
      <c r="K10" s="33"/>
    </row>
    <row r="11" spans="1:13">
      <c r="A11" s="303" t="s">
        <v>8</v>
      </c>
      <c r="B11" s="304"/>
      <c r="C11" s="304"/>
      <c r="D11" s="304"/>
      <c r="E11" s="304"/>
      <c r="F11" s="304"/>
      <c r="G11" s="36"/>
      <c r="H11" s="15" t="s">
        <v>9</v>
      </c>
      <c r="I11" s="14"/>
      <c r="J11" s="12"/>
      <c r="K11" s="33"/>
    </row>
    <row r="12" spans="1:13">
      <c r="A12" s="9" t="s">
        <v>10</v>
      </c>
      <c r="B12" s="34"/>
      <c r="C12" s="34"/>
      <c r="D12" s="34"/>
      <c r="E12" s="35"/>
      <c r="F12" s="36"/>
      <c r="G12" s="36"/>
      <c r="H12" s="15" t="s">
        <v>11</v>
      </c>
      <c r="I12" s="5" t="s">
        <v>12</v>
      </c>
      <c r="J12" s="12"/>
      <c r="K12" s="33"/>
    </row>
    <row r="13" spans="1:13">
      <c r="A13" s="9" t="s">
        <v>13</v>
      </c>
      <c r="B13" s="34"/>
      <c r="C13" s="34"/>
      <c r="D13" s="34"/>
      <c r="E13" s="35"/>
      <c r="F13" s="36"/>
      <c r="G13" s="36"/>
      <c r="H13" s="15" t="s">
        <v>14</v>
      </c>
      <c r="I13" s="5" t="s">
        <v>15</v>
      </c>
      <c r="J13" s="12"/>
      <c r="K13" s="33"/>
    </row>
    <row r="14" spans="1:13">
      <c r="A14" s="11"/>
      <c r="B14" s="34"/>
      <c r="C14" s="34"/>
      <c r="D14" s="34"/>
      <c r="E14" s="35"/>
      <c r="F14" s="36"/>
      <c r="G14" s="36"/>
      <c r="H14" s="10"/>
      <c r="I14" s="3"/>
      <c r="J14" s="12"/>
      <c r="K14" s="33"/>
    </row>
    <row r="15" spans="1:13" ht="15" thickBot="1">
      <c r="A15" s="11"/>
      <c r="B15" s="34"/>
      <c r="C15" s="34"/>
      <c r="D15" s="34"/>
      <c r="E15" s="35"/>
      <c r="F15" s="36"/>
      <c r="G15" s="36"/>
      <c r="H15" s="10"/>
      <c r="I15" s="3"/>
      <c r="J15" s="12"/>
      <c r="K15" s="33"/>
    </row>
    <row r="16" spans="1:13" ht="105.75" thickBot="1">
      <c r="A16" s="193" t="s">
        <v>16</v>
      </c>
      <c r="B16" s="21" t="s">
        <v>17</v>
      </c>
      <c r="C16" s="22" t="s">
        <v>18</v>
      </c>
      <c r="D16" s="21" t="s">
        <v>19</v>
      </c>
      <c r="E16" s="21" t="s">
        <v>20</v>
      </c>
      <c r="F16" s="21" t="s">
        <v>21</v>
      </c>
      <c r="G16" s="21" t="s">
        <v>22</v>
      </c>
      <c r="H16" s="151" t="s">
        <v>243</v>
      </c>
      <c r="I16" s="151" t="s">
        <v>23</v>
      </c>
      <c r="J16" s="152" t="s">
        <v>24</v>
      </c>
      <c r="K16" s="42" t="s">
        <v>25</v>
      </c>
      <c r="L16" s="43"/>
      <c r="M16" s="34"/>
    </row>
    <row r="17" spans="1:13" ht="15.75" thickBot="1">
      <c r="A17" s="194">
        <v>1</v>
      </c>
      <c r="B17" s="23">
        <v>2</v>
      </c>
      <c r="C17" s="23">
        <v>3</v>
      </c>
      <c r="D17" s="23">
        <v>4</v>
      </c>
      <c r="E17" s="21">
        <v>5</v>
      </c>
      <c r="F17" s="21">
        <v>6</v>
      </c>
      <c r="G17" s="21">
        <v>7</v>
      </c>
      <c r="H17" s="151">
        <v>8</v>
      </c>
      <c r="I17" s="151">
        <v>9</v>
      </c>
      <c r="J17" s="153">
        <v>10</v>
      </c>
      <c r="K17" s="42"/>
      <c r="L17" s="44"/>
      <c r="M17" s="34"/>
    </row>
    <row r="18" spans="1:13" ht="15">
      <c r="A18" s="195"/>
      <c r="B18" s="45"/>
      <c r="C18" s="45"/>
      <c r="D18" s="45"/>
      <c r="E18" s="46"/>
      <c r="F18" s="46"/>
      <c r="G18" s="46"/>
      <c r="H18" s="154"/>
      <c r="I18" s="155"/>
      <c r="J18" s="156"/>
      <c r="K18" s="42"/>
      <c r="L18" s="44"/>
      <c r="M18" s="34"/>
    </row>
    <row r="19" spans="1:13" ht="30">
      <c r="A19" s="196" t="s">
        <v>226</v>
      </c>
      <c r="B19" s="47" t="s">
        <v>28</v>
      </c>
      <c r="C19" s="47" t="s">
        <v>227</v>
      </c>
      <c r="D19" s="47" t="s">
        <v>228</v>
      </c>
      <c r="E19" s="48" t="s">
        <v>29</v>
      </c>
      <c r="F19" s="49"/>
      <c r="G19" s="49"/>
      <c r="H19" s="157">
        <f>SUM(H20)</f>
        <v>148501.42000000001</v>
      </c>
      <c r="I19" s="157">
        <f>SUM(I20)</f>
        <v>148501.42000000001</v>
      </c>
      <c r="J19" s="158">
        <f>SUM(J20)</f>
        <v>148501.42000000001</v>
      </c>
      <c r="K19" s="224">
        <f>SUM(K20)</f>
        <v>0</v>
      </c>
      <c r="L19" s="44"/>
      <c r="M19" s="34"/>
    </row>
    <row r="20" spans="1:13">
      <c r="A20" s="253" t="s">
        <v>30</v>
      </c>
      <c r="B20" s="254" t="s">
        <v>28</v>
      </c>
      <c r="C20" s="254" t="s">
        <v>227</v>
      </c>
      <c r="D20" s="254" t="s">
        <v>228</v>
      </c>
      <c r="E20" s="255" t="s">
        <v>31</v>
      </c>
      <c r="F20" s="256"/>
      <c r="G20" s="256"/>
      <c r="H20" s="284">
        <v>148501.42000000001</v>
      </c>
      <c r="I20" s="284">
        <v>148501.42000000001</v>
      </c>
      <c r="J20" s="289">
        <v>148501.42000000001</v>
      </c>
      <c r="K20" s="257">
        <f>I20-J20</f>
        <v>0</v>
      </c>
      <c r="L20" s="50">
        <v>44986</v>
      </c>
      <c r="M20" s="34" t="s">
        <v>229</v>
      </c>
    </row>
    <row r="21" spans="1:13" s="54" customFormat="1" ht="80.25" customHeight="1" outlineLevel="4">
      <c r="A21" s="196" t="s">
        <v>258</v>
      </c>
      <c r="B21" s="47" t="s">
        <v>28</v>
      </c>
      <c r="C21" s="47" t="s">
        <v>269</v>
      </c>
      <c r="D21" s="47">
        <v>9990020670</v>
      </c>
      <c r="E21" s="48" t="s">
        <v>29</v>
      </c>
      <c r="F21" s="49"/>
      <c r="G21" s="49"/>
      <c r="H21" s="157">
        <f>SUM(H22:H23)</f>
        <v>133757758</v>
      </c>
      <c r="I21" s="157">
        <f>SUM(I22:I23)</f>
        <v>133757758</v>
      </c>
      <c r="J21" s="158">
        <f>SUM(J22:J23)</f>
        <v>123591690</v>
      </c>
      <c r="K21" s="248">
        <f>SUM(K22:K23)</f>
        <v>10166068</v>
      </c>
      <c r="L21" s="50">
        <v>45200</v>
      </c>
      <c r="M21" s="34" t="s">
        <v>229</v>
      </c>
    </row>
    <row r="22" spans="1:13" s="242" customFormat="1" ht="22.5" customHeight="1" outlineLevel="4">
      <c r="A22" s="272" t="s">
        <v>259</v>
      </c>
      <c r="B22" s="75">
        <v>148</v>
      </c>
      <c r="C22" s="75" t="s">
        <v>269</v>
      </c>
      <c r="D22" s="75">
        <v>9990020670</v>
      </c>
      <c r="E22" s="76">
        <v>360</v>
      </c>
      <c r="F22" s="77"/>
      <c r="G22" s="77"/>
      <c r="H22" s="284">
        <v>133036068</v>
      </c>
      <c r="I22" s="284">
        <v>133036068</v>
      </c>
      <c r="J22" s="289">
        <v>122870000</v>
      </c>
      <c r="K22" s="271">
        <f>I22-J22</f>
        <v>10166068</v>
      </c>
      <c r="L22" s="50"/>
      <c r="M22" s="241"/>
    </row>
    <row r="23" spans="1:13" s="242" customFormat="1" ht="22.5" customHeight="1" outlineLevel="4">
      <c r="A23" s="198" t="s">
        <v>30</v>
      </c>
      <c r="B23" s="75">
        <v>148</v>
      </c>
      <c r="C23" s="75" t="s">
        <v>269</v>
      </c>
      <c r="D23" s="75">
        <v>9990020670</v>
      </c>
      <c r="E23" s="76">
        <v>244</v>
      </c>
      <c r="F23" s="77"/>
      <c r="G23" s="77"/>
      <c r="H23" s="284">
        <v>721690</v>
      </c>
      <c r="I23" s="284">
        <v>721690</v>
      </c>
      <c r="J23" s="289">
        <v>721690</v>
      </c>
      <c r="K23" s="271">
        <f>I23-J23</f>
        <v>0</v>
      </c>
      <c r="L23" s="50"/>
      <c r="M23" s="241"/>
    </row>
    <row r="24" spans="1:13" s="54" customFormat="1" ht="80.25" customHeight="1" outlineLevel="4">
      <c r="A24" s="258" t="s">
        <v>32</v>
      </c>
      <c r="B24" s="252" t="s">
        <v>28</v>
      </c>
      <c r="C24" s="252" t="s">
        <v>33</v>
      </c>
      <c r="D24" s="252" t="s">
        <v>34</v>
      </c>
      <c r="E24" s="259" t="s">
        <v>29</v>
      </c>
      <c r="F24" s="260"/>
      <c r="G24" s="260"/>
      <c r="H24" s="261">
        <f>SUM(H25:H29)</f>
        <v>1489376</v>
      </c>
      <c r="I24" s="261">
        <f>SUM(I25:I29)</f>
        <v>789376</v>
      </c>
      <c r="J24" s="262">
        <f>SUM(J25:J29)</f>
        <v>750573.5</v>
      </c>
      <c r="K24" s="263">
        <f>SUM(K25:K29)</f>
        <v>38802.5</v>
      </c>
      <c r="L24" s="52"/>
      <c r="M24" s="53"/>
    </row>
    <row r="25" spans="1:13" s="56" customFormat="1" ht="38.25" customHeight="1" outlineLevel="5">
      <c r="A25" s="198" t="s">
        <v>30</v>
      </c>
      <c r="B25" s="24" t="s">
        <v>28</v>
      </c>
      <c r="C25" s="24" t="s">
        <v>33</v>
      </c>
      <c r="D25" s="24" t="s">
        <v>34</v>
      </c>
      <c r="E25" s="25" t="s">
        <v>31</v>
      </c>
      <c r="F25" s="24" t="s">
        <v>210</v>
      </c>
      <c r="G25" s="24" t="s">
        <v>35</v>
      </c>
      <c r="H25" s="251">
        <v>4000</v>
      </c>
      <c r="I25" s="251">
        <v>4000</v>
      </c>
      <c r="J25" s="289">
        <v>4000</v>
      </c>
      <c r="K25" s="55">
        <f t="shared" ref="K25:K29" si="0">I25-J25</f>
        <v>0</v>
      </c>
      <c r="L25" s="52"/>
      <c r="M25" s="53"/>
    </row>
    <row r="26" spans="1:13" s="56" customFormat="1" ht="38.25" customHeight="1" outlineLevel="5">
      <c r="A26" s="198" t="s">
        <v>30</v>
      </c>
      <c r="B26" s="24" t="s">
        <v>28</v>
      </c>
      <c r="C26" s="24" t="s">
        <v>33</v>
      </c>
      <c r="D26" s="24" t="s">
        <v>34</v>
      </c>
      <c r="E26" s="25" t="s">
        <v>31</v>
      </c>
      <c r="F26" s="24" t="s">
        <v>210</v>
      </c>
      <c r="G26" s="24" t="s">
        <v>36</v>
      </c>
      <c r="H26" s="251">
        <v>76000</v>
      </c>
      <c r="I26" s="251">
        <v>76000</v>
      </c>
      <c r="J26" s="289">
        <v>76000</v>
      </c>
      <c r="K26" s="55">
        <f t="shared" si="0"/>
        <v>0</v>
      </c>
      <c r="L26" s="52"/>
      <c r="M26" s="53"/>
    </row>
    <row r="27" spans="1:13" s="56" customFormat="1" ht="38.25" customHeight="1" outlineLevel="5">
      <c r="A27" s="199" t="s">
        <v>37</v>
      </c>
      <c r="B27" s="24" t="s">
        <v>28</v>
      </c>
      <c r="C27" s="24" t="s">
        <v>33</v>
      </c>
      <c r="D27" s="24" t="s">
        <v>34</v>
      </c>
      <c r="E27" s="25" t="s">
        <v>38</v>
      </c>
      <c r="F27" s="24" t="s">
        <v>210</v>
      </c>
      <c r="G27" s="24" t="s">
        <v>35</v>
      </c>
      <c r="H27" s="251">
        <v>66000</v>
      </c>
      <c r="I27" s="251">
        <v>31000</v>
      </c>
      <c r="J27" s="289">
        <v>29059.88</v>
      </c>
      <c r="K27" s="55">
        <f t="shared" si="0"/>
        <v>1940.119999999999</v>
      </c>
      <c r="L27" s="52"/>
      <c r="M27" s="53"/>
    </row>
    <row r="28" spans="1:13" s="56" customFormat="1" ht="38.25" customHeight="1" outlineLevel="5">
      <c r="A28" s="199" t="s">
        <v>37</v>
      </c>
      <c r="B28" s="24" t="s">
        <v>28</v>
      </c>
      <c r="C28" s="24" t="s">
        <v>33</v>
      </c>
      <c r="D28" s="24" t="s">
        <v>34</v>
      </c>
      <c r="E28" s="25" t="s">
        <v>38</v>
      </c>
      <c r="F28" s="24" t="s">
        <v>210</v>
      </c>
      <c r="G28" s="24" t="s">
        <v>36</v>
      </c>
      <c r="H28" s="251">
        <v>1254000</v>
      </c>
      <c r="I28" s="251">
        <v>589000</v>
      </c>
      <c r="J28" s="289">
        <v>552137.62</v>
      </c>
      <c r="K28" s="55">
        <f t="shared" si="0"/>
        <v>36862.380000000005</v>
      </c>
      <c r="L28" s="52"/>
      <c r="M28" s="53"/>
    </row>
    <row r="29" spans="1:13" s="56" customFormat="1" ht="28.5" customHeight="1" outlineLevel="5">
      <c r="A29" s="199" t="s">
        <v>37</v>
      </c>
      <c r="B29" s="24" t="s">
        <v>28</v>
      </c>
      <c r="C29" s="24" t="s">
        <v>33</v>
      </c>
      <c r="D29" s="24" t="s">
        <v>34</v>
      </c>
      <c r="E29" s="25">
        <v>853</v>
      </c>
      <c r="F29" s="24"/>
      <c r="G29" s="24"/>
      <c r="H29" s="284">
        <v>89376</v>
      </c>
      <c r="I29" s="284">
        <v>89376</v>
      </c>
      <c r="J29" s="289">
        <v>89376</v>
      </c>
      <c r="K29" s="55">
        <f t="shared" si="0"/>
        <v>0</v>
      </c>
      <c r="L29" s="50">
        <v>45047</v>
      </c>
      <c r="M29" s="34" t="s">
        <v>229</v>
      </c>
    </row>
    <row r="30" spans="1:13" ht="45">
      <c r="A30" s="196" t="s">
        <v>230</v>
      </c>
      <c r="B30" s="47" t="s">
        <v>28</v>
      </c>
      <c r="C30" s="47" t="s">
        <v>231</v>
      </c>
      <c r="D30" s="47" t="s">
        <v>251</v>
      </c>
      <c r="E30" s="48" t="s">
        <v>29</v>
      </c>
      <c r="F30" s="49"/>
      <c r="G30" s="49"/>
      <c r="H30" s="157">
        <f>SUM(H31)</f>
        <v>300000</v>
      </c>
      <c r="I30" s="157">
        <f>SUM(I31)</f>
        <v>300000</v>
      </c>
      <c r="J30" s="158">
        <f>SUM(J31)</f>
        <v>100000</v>
      </c>
      <c r="K30" s="224">
        <f>SUM(K31)</f>
        <v>200000</v>
      </c>
      <c r="L30" s="44"/>
      <c r="M30" s="34"/>
    </row>
    <row r="31" spans="1:13" ht="18" customHeight="1">
      <c r="A31" s="197" t="s">
        <v>30</v>
      </c>
      <c r="B31" s="24" t="s">
        <v>28</v>
      </c>
      <c r="C31" s="24" t="s">
        <v>231</v>
      </c>
      <c r="D31" s="24" t="s">
        <v>251</v>
      </c>
      <c r="E31" s="25" t="s">
        <v>31</v>
      </c>
      <c r="F31" s="26"/>
      <c r="G31" s="26"/>
      <c r="H31" s="284">
        <v>300000</v>
      </c>
      <c r="I31" s="284">
        <v>300000</v>
      </c>
      <c r="J31" s="289">
        <v>100000</v>
      </c>
      <c r="K31" s="276">
        <f>I31-J31</f>
        <v>200000</v>
      </c>
      <c r="L31" s="50">
        <v>44986</v>
      </c>
      <c r="M31" s="34" t="s">
        <v>229</v>
      </c>
    </row>
    <row r="32" spans="1:13" s="54" customFormat="1" ht="57" outlineLevel="3">
      <c r="A32" s="200" t="s">
        <v>39</v>
      </c>
      <c r="B32" s="57" t="s">
        <v>28</v>
      </c>
      <c r="C32" s="57" t="s">
        <v>27</v>
      </c>
      <c r="D32" s="57" t="s">
        <v>40</v>
      </c>
      <c r="E32" s="58" t="s">
        <v>29</v>
      </c>
      <c r="F32" s="59"/>
      <c r="G32" s="59"/>
      <c r="H32" s="160">
        <f>SUM(H33:H33)</f>
        <v>0</v>
      </c>
      <c r="I32" s="161">
        <f>SUM(I33:I33)</f>
        <v>0</v>
      </c>
      <c r="J32" s="162">
        <f>SUM(J33:J33)</f>
        <v>0</v>
      </c>
      <c r="K32" s="60">
        <f>SUM(K33:K33)</f>
        <v>0</v>
      </c>
      <c r="L32" s="52"/>
      <c r="M32" s="61"/>
    </row>
    <row r="33" spans="1:13" s="67" customFormat="1" outlineLevel="5">
      <c r="A33" s="201" t="s">
        <v>30</v>
      </c>
      <c r="B33" s="62" t="s">
        <v>28</v>
      </c>
      <c r="C33" s="62" t="s">
        <v>27</v>
      </c>
      <c r="D33" s="62" t="s">
        <v>40</v>
      </c>
      <c r="E33" s="63" t="s">
        <v>31</v>
      </c>
      <c r="F33" s="64"/>
      <c r="G33" s="64"/>
      <c r="H33" s="163">
        <v>0</v>
      </c>
      <c r="I33" s="164">
        <v>0</v>
      </c>
      <c r="J33" s="165">
        <v>0</v>
      </c>
      <c r="K33" s="65">
        <f>I33-J33</f>
        <v>0</v>
      </c>
      <c r="L33" s="52"/>
      <c r="M33" s="66"/>
    </row>
    <row r="34" spans="1:13" s="54" customFormat="1" ht="18.75" customHeight="1" outlineLevel="3">
      <c r="A34" s="196" t="s">
        <v>26</v>
      </c>
      <c r="B34" s="47" t="s">
        <v>28</v>
      </c>
      <c r="C34" s="47" t="s">
        <v>27</v>
      </c>
      <c r="D34" s="47" t="s">
        <v>41</v>
      </c>
      <c r="E34" s="48" t="s">
        <v>29</v>
      </c>
      <c r="F34" s="49"/>
      <c r="G34" s="49"/>
      <c r="H34" s="157">
        <f>SUM(H35:H36)</f>
        <v>17432700</v>
      </c>
      <c r="I34" s="157">
        <f>SUM(I35:I36)</f>
        <v>16352781.119999999</v>
      </c>
      <c r="J34" s="158">
        <f>SUM(J35:J36)</f>
        <v>15728787.359999999</v>
      </c>
      <c r="K34" s="51">
        <f>SUM(K35:K36)</f>
        <v>623993.76</v>
      </c>
      <c r="L34" s="68"/>
      <c r="M34" s="69"/>
    </row>
    <row r="35" spans="1:13" s="56" customFormat="1" ht="18" customHeight="1" outlineLevel="5">
      <c r="A35" s="202" t="s">
        <v>30</v>
      </c>
      <c r="B35" s="24" t="s">
        <v>28</v>
      </c>
      <c r="C35" s="24" t="s">
        <v>27</v>
      </c>
      <c r="D35" s="24" t="s">
        <v>41</v>
      </c>
      <c r="E35" s="70" t="s">
        <v>31</v>
      </c>
      <c r="F35" s="71"/>
      <c r="G35" s="71"/>
      <c r="H35" s="284">
        <v>86700</v>
      </c>
      <c r="I35" s="284">
        <v>81357.119999999995</v>
      </c>
      <c r="J35" s="289">
        <v>71379.360000000001</v>
      </c>
      <c r="K35" s="72">
        <f>I35-J35</f>
        <v>9977.7599999999948</v>
      </c>
      <c r="L35" s="52"/>
      <c r="M35" s="53"/>
    </row>
    <row r="36" spans="1:13" s="56" customFormat="1" ht="32.25" customHeight="1" outlineLevel="5">
      <c r="A36" s="203" t="s">
        <v>37</v>
      </c>
      <c r="B36" s="24" t="s">
        <v>28</v>
      </c>
      <c r="C36" s="24" t="s">
        <v>27</v>
      </c>
      <c r="D36" s="24" t="s">
        <v>41</v>
      </c>
      <c r="E36" s="70" t="s">
        <v>38</v>
      </c>
      <c r="F36" s="71"/>
      <c r="G36" s="71"/>
      <c r="H36" s="284">
        <v>17346000</v>
      </c>
      <c r="I36" s="284">
        <v>16271424</v>
      </c>
      <c r="J36" s="289">
        <v>15657408</v>
      </c>
      <c r="K36" s="73">
        <f>I36-J36</f>
        <v>614016</v>
      </c>
      <c r="L36" s="52"/>
      <c r="M36" s="53"/>
    </row>
    <row r="37" spans="1:13" s="54" customFormat="1" ht="49.5" customHeight="1" outlineLevel="3">
      <c r="A37" s="196" t="s">
        <v>42</v>
      </c>
      <c r="B37" s="47" t="s">
        <v>28</v>
      </c>
      <c r="C37" s="47" t="s">
        <v>27</v>
      </c>
      <c r="D37" s="47" t="s">
        <v>43</v>
      </c>
      <c r="E37" s="48" t="s">
        <v>29</v>
      </c>
      <c r="F37" s="49"/>
      <c r="G37" s="49"/>
      <c r="H37" s="157">
        <f>SUM(H38)</f>
        <v>2289000</v>
      </c>
      <c r="I37" s="157">
        <f>SUM(I38)</f>
        <v>1602300</v>
      </c>
      <c r="J37" s="158">
        <f>SUM(J38)</f>
        <v>1602300</v>
      </c>
      <c r="K37" s="51">
        <f>SUM(K38)</f>
        <v>0</v>
      </c>
      <c r="L37" s="52"/>
      <c r="M37" s="53"/>
    </row>
    <row r="38" spans="1:13" s="56" customFormat="1" ht="63.75" customHeight="1" outlineLevel="5">
      <c r="A38" s="202" t="s">
        <v>44</v>
      </c>
      <c r="B38" s="74" t="s">
        <v>28</v>
      </c>
      <c r="C38" s="74" t="s">
        <v>27</v>
      </c>
      <c r="D38" s="74" t="s">
        <v>43</v>
      </c>
      <c r="E38" s="70" t="s">
        <v>45</v>
      </c>
      <c r="F38" s="71"/>
      <c r="G38" s="71"/>
      <c r="H38" s="284">
        <v>2289000</v>
      </c>
      <c r="I38" s="284">
        <v>1602300</v>
      </c>
      <c r="J38" s="289">
        <v>1602300</v>
      </c>
      <c r="K38" s="73">
        <f>I38-J38</f>
        <v>0</v>
      </c>
      <c r="L38" s="52"/>
      <c r="M38" s="53"/>
    </row>
    <row r="39" spans="1:13" s="54" customFormat="1" ht="63" customHeight="1" outlineLevel="3">
      <c r="A39" s="196" t="s">
        <v>46</v>
      </c>
      <c r="B39" s="47" t="s">
        <v>28</v>
      </c>
      <c r="C39" s="47" t="s">
        <v>27</v>
      </c>
      <c r="D39" s="47" t="s">
        <v>47</v>
      </c>
      <c r="E39" s="48" t="s">
        <v>29</v>
      </c>
      <c r="F39" s="49"/>
      <c r="G39" s="49"/>
      <c r="H39" s="157">
        <f>SUM(H40)</f>
        <v>6206700</v>
      </c>
      <c r="I39" s="157">
        <f>SUM(I40)</f>
        <v>5817728.9100000001</v>
      </c>
      <c r="J39" s="158">
        <f>SUM(J40)</f>
        <v>5817728.9100000001</v>
      </c>
      <c r="K39" s="51">
        <f>SUM(K40)</f>
        <v>0</v>
      </c>
      <c r="L39" s="52"/>
      <c r="M39" s="53"/>
    </row>
    <row r="40" spans="1:13" s="56" customFormat="1" ht="65.25" customHeight="1" outlineLevel="5">
      <c r="A40" s="202" t="s">
        <v>44</v>
      </c>
      <c r="B40" s="74" t="s">
        <v>28</v>
      </c>
      <c r="C40" s="74" t="s">
        <v>27</v>
      </c>
      <c r="D40" s="74" t="s">
        <v>47</v>
      </c>
      <c r="E40" s="70" t="s">
        <v>45</v>
      </c>
      <c r="F40" s="71"/>
      <c r="G40" s="71"/>
      <c r="H40" s="284">
        <v>6206700</v>
      </c>
      <c r="I40" s="284">
        <v>5817728.9100000001</v>
      </c>
      <c r="J40" s="289">
        <v>5817728.9100000001</v>
      </c>
      <c r="K40" s="73">
        <f>I40-J40</f>
        <v>0</v>
      </c>
      <c r="L40" s="52"/>
      <c r="M40" s="53"/>
    </row>
    <row r="41" spans="1:13" s="54" customFormat="1" ht="95.25" customHeight="1" outlineLevel="3">
      <c r="A41" s="205" t="s">
        <v>240</v>
      </c>
      <c r="B41" s="47" t="s">
        <v>28</v>
      </c>
      <c r="C41" s="47" t="s">
        <v>27</v>
      </c>
      <c r="D41" s="47" t="s">
        <v>187</v>
      </c>
      <c r="E41" s="48" t="s">
        <v>29</v>
      </c>
      <c r="F41" s="49"/>
      <c r="G41" s="49"/>
      <c r="H41" s="157">
        <f>SUM(H42)</f>
        <v>716200</v>
      </c>
      <c r="I41" s="157">
        <f>SUM(I42)</f>
        <v>716200</v>
      </c>
      <c r="J41" s="158">
        <f>SUM(J42)</f>
        <v>716200</v>
      </c>
      <c r="K41" s="51">
        <f>SUM(K42)</f>
        <v>0</v>
      </c>
      <c r="L41" s="52"/>
      <c r="M41" s="53"/>
    </row>
    <row r="42" spans="1:13" s="56" customFormat="1" ht="63.75" customHeight="1" outlineLevel="5">
      <c r="A42" s="202" t="s">
        <v>44</v>
      </c>
      <c r="B42" s="74" t="s">
        <v>28</v>
      </c>
      <c r="C42" s="74" t="s">
        <v>27</v>
      </c>
      <c r="D42" s="74" t="s">
        <v>187</v>
      </c>
      <c r="E42" s="70" t="s">
        <v>45</v>
      </c>
      <c r="F42" s="71"/>
      <c r="G42" s="71"/>
      <c r="H42" s="284">
        <v>716200</v>
      </c>
      <c r="I42" s="284">
        <v>716200</v>
      </c>
      <c r="J42" s="289">
        <v>716200</v>
      </c>
      <c r="K42" s="73">
        <f>I42-J42</f>
        <v>0</v>
      </c>
      <c r="L42" s="52"/>
      <c r="M42" s="53"/>
    </row>
    <row r="43" spans="1:13" s="54" customFormat="1" ht="96" customHeight="1" outlineLevel="3">
      <c r="A43" s="196" t="s">
        <v>241</v>
      </c>
      <c r="B43" s="47" t="s">
        <v>28</v>
      </c>
      <c r="C43" s="47" t="s">
        <v>27</v>
      </c>
      <c r="D43" s="47" t="s">
        <v>188</v>
      </c>
      <c r="E43" s="48" t="s">
        <v>29</v>
      </c>
      <c r="F43" s="49"/>
      <c r="G43" s="49"/>
      <c r="H43" s="157">
        <f>SUM(H44)</f>
        <v>7855400</v>
      </c>
      <c r="I43" s="157">
        <f>SUM(I44)</f>
        <v>6768765.79</v>
      </c>
      <c r="J43" s="158">
        <f>SUM(J44)</f>
        <v>6747618.71</v>
      </c>
      <c r="K43" s="51">
        <f>SUM(K44)</f>
        <v>21147.080000000075</v>
      </c>
      <c r="L43" s="52"/>
      <c r="M43" s="53"/>
    </row>
    <row r="44" spans="1:13" s="56" customFormat="1" ht="60" customHeight="1" outlineLevel="5">
      <c r="A44" s="204" t="s">
        <v>44</v>
      </c>
      <c r="B44" s="74" t="s">
        <v>28</v>
      </c>
      <c r="C44" s="74" t="s">
        <v>27</v>
      </c>
      <c r="D44" s="74" t="s">
        <v>188</v>
      </c>
      <c r="E44" s="70" t="s">
        <v>45</v>
      </c>
      <c r="F44" s="71"/>
      <c r="G44" s="71"/>
      <c r="H44" s="284">
        <v>7855400</v>
      </c>
      <c r="I44" s="284">
        <v>6768765.79</v>
      </c>
      <c r="J44" s="289">
        <v>6747618.71</v>
      </c>
      <c r="K44" s="73">
        <f>I44-J44</f>
        <v>21147.080000000075</v>
      </c>
      <c r="L44" s="52"/>
      <c r="M44" s="53"/>
    </row>
    <row r="45" spans="1:13" s="54" customFormat="1" ht="34.5" customHeight="1" outlineLevel="3">
      <c r="A45" s="205" t="s">
        <v>51</v>
      </c>
      <c r="B45" s="47" t="s">
        <v>28</v>
      </c>
      <c r="C45" s="47" t="s">
        <v>27</v>
      </c>
      <c r="D45" s="47" t="s">
        <v>52</v>
      </c>
      <c r="E45" s="48" t="s">
        <v>29</v>
      </c>
      <c r="F45" s="49"/>
      <c r="G45" s="49"/>
      <c r="H45" s="157">
        <f>SUM(H46:H53)</f>
        <v>268782979.24000001</v>
      </c>
      <c r="I45" s="157">
        <f>SUM(I46:I53)</f>
        <v>244066969.33000001</v>
      </c>
      <c r="J45" s="158">
        <f>SUM(J46:J53)</f>
        <v>234254634.29000002</v>
      </c>
      <c r="K45" s="51">
        <f>SUM(K46:K53)</f>
        <v>9812335.040000014</v>
      </c>
      <c r="L45" s="68"/>
      <c r="M45" s="69"/>
    </row>
    <row r="46" spans="1:13" s="56" customFormat="1" outlineLevel="5">
      <c r="A46" s="204" t="s">
        <v>53</v>
      </c>
      <c r="B46" s="74" t="s">
        <v>28</v>
      </c>
      <c r="C46" s="74" t="s">
        <v>27</v>
      </c>
      <c r="D46" s="74" t="s">
        <v>52</v>
      </c>
      <c r="E46" s="70" t="s">
        <v>54</v>
      </c>
      <c r="F46" s="71"/>
      <c r="G46" s="71"/>
      <c r="H46" s="284">
        <v>185218826</v>
      </c>
      <c r="I46" s="284">
        <v>169713749.33000001</v>
      </c>
      <c r="J46" s="289">
        <v>163368285</v>
      </c>
      <c r="K46" s="73">
        <f t="shared" ref="K46:K52" si="1">I46-J46</f>
        <v>6345464.3300000131</v>
      </c>
      <c r="L46" s="52"/>
      <c r="M46" s="53"/>
    </row>
    <row r="47" spans="1:13" s="56" customFormat="1" ht="49.5" customHeight="1" outlineLevel="5">
      <c r="A47" s="204" t="s">
        <v>55</v>
      </c>
      <c r="B47" s="74" t="s">
        <v>28</v>
      </c>
      <c r="C47" s="74" t="s">
        <v>27</v>
      </c>
      <c r="D47" s="74" t="s">
        <v>52</v>
      </c>
      <c r="E47" s="70" t="s">
        <v>56</v>
      </c>
      <c r="F47" s="71"/>
      <c r="G47" s="71"/>
      <c r="H47" s="284">
        <v>55936060</v>
      </c>
      <c r="I47" s="284">
        <v>51253122.329999998</v>
      </c>
      <c r="J47" s="289">
        <v>48462623.329999998</v>
      </c>
      <c r="K47" s="72">
        <f t="shared" si="1"/>
        <v>2790499</v>
      </c>
      <c r="L47" s="52"/>
      <c r="M47" s="53"/>
    </row>
    <row r="48" spans="1:13" s="56" customFormat="1" ht="31.5" customHeight="1" outlineLevel="5">
      <c r="A48" s="204" t="s">
        <v>57</v>
      </c>
      <c r="B48" s="74" t="s">
        <v>28</v>
      </c>
      <c r="C48" s="74" t="s">
        <v>27</v>
      </c>
      <c r="D48" s="74" t="s">
        <v>52</v>
      </c>
      <c r="E48" s="70" t="s">
        <v>58</v>
      </c>
      <c r="F48" s="71"/>
      <c r="G48" s="71"/>
      <c r="H48" s="284">
        <f>6224380+2681300</f>
        <v>8905680</v>
      </c>
      <c r="I48" s="284">
        <v>8627414</v>
      </c>
      <c r="J48" s="289">
        <v>8564537.5800000001</v>
      </c>
      <c r="K48" s="72">
        <f t="shared" si="1"/>
        <v>62876.419999999925</v>
      </c>
      <c r="L48" s="52"/>
      <c r="M48" s="53"/>
    </row>
    <row r="49" spans="1:13" s="56" customFormat="1" ht="17.25" customHeight="1" outlineLevel="5">
      <c r="A49" s="204" t="s">
        <v>30</v>
      </c>
      <c r="B49" s="74" t="s">
        <v>28</v>
      </c>
      <c r="C49" s="74" t="s">
        <v>27</v>
      </c>
      <c r="D49" s="74" t="s">
        <v>52</v>
      </c>
      <c r="E49" s="70" t="s">
        <v>31</v>
      </c>
      <c r="F49" s="71"/>
      <c r="G49" s="71"/>
      <c r="H49" s="284">
        <v>9746177.2400000002</v>
      </c>
      <c r="I49" s="284">
        <v>7583031</v>
      </c>
      <c r="J49" s="289">
        <v>7542794.4000000004</v>
      </c>
      <c r="K49" s="72">
        <f t="shared" si="1"/>
        <v>40236.599999999627</v>
      </c>
      <c r="L49" s="52"/>
      <c r="M49" s="53"/>
    </row>
    <row r="50" spans="1:13" s="56" customFormat="1" ht="17.25" customHeight="1" outlineLevel="5">
      <c r="A50" s="204" t="s">
        <v>178</v>
      </c>
      <c r="B50" s="74" t="s">
        <v>28</v>
      </c>
      <c r="C50" s="74" t="s">
        <v>27</v>
      </c>
      <c r="D50" s="74" t="s">
        <v>52</v>
      </c>
      <c r="E50" s="70">
        <v>247</v>
      </c>
      <c r="F50" s="71"/>
      <c r="G50" s="71"/>
      <c r="H50" s="284">
        <v>5176709</v>
      </c>
      <c r="I50" s="284">
        <v>4072007.67</v>
      </c>
      <c r="J50" s="289">
        <v>3663597.55</v>
      </c>
      <c r="K50" s="72">
        <f t="shared" si="1"/>
        <v>408410.12000000011</v>
      </c>
      <c r="L50" s="52"/>
      <c r="M50" s="53"/>
    </row>
    <row r="51" spans="1:13" s="56" customFormat="1" ht="60" customHeight="1" outlineLevel="5">
      <c r="A51" s="204" t="s">
        <v>59</v>
      </c>
      <c r="B51" s="74" t="s">
        <v>28</v>
      </c>
      <c r="C51" s="74" t="s">
        <v>27</v>
      </c>
      <c r="D51" s="74" t="s">
        <v>52</v>
      </c>
      <c r="E51" s="70" t="s">
        <v>60</v>
      </c>
      <c r="F51" s="71"/>
      <c r="G51" s="71"/>
      <c r="H51" s="284">
        <v>3154274</v>
      </c>
      <c r="I51" s="284">
        <v>2389963</v>
      </c>
      <c r="J51" s="289">
        <v>2243500.4300000002</v>
      </c>
      <c r="K51" s="73">
        <f t="shared" si="1"/>
        <v>146462.56999999983</v>
      </c>
      <c r="L51" s="52"/>
      <c r="M51" s="53"/>
    </row>
    <row r="52" spans="1:13" s="56" customFormat="1" ht="32.25" customHeight="1" outlineLevel="5">
      <c r="A52" s="204" t="s">
        <v>61</v>
      </c>
      <c r="B52" s="74" t="s">
        <v>28</v>
      </c>
      <c r="C52" s="74" t="s">
        <v>27</v>
      </c>
      <c r="D52" s="74" t="s">
        <v>52</v>
      </c>
      <c r="E52" s="70" t="s">
        <v>62</v>
      </c>
      <c r="F52" s="71"/>
      <c r="G52" s="71"/>
      <c r="H52" s="284">
        <v>514810</v>
      </c>
      <c r="I52" s="284">
        <v>333945</v>
      </c>
      <c r="J52" s="289">
        <v>322395</v>
      </c>
      <c r="K52" s="73">
        <f t="shared" si="1"/>
        <v>11550</v>
      </c>
      <c r="L52" s="52"/>
      <c r="M52" s="53"/>
    </row>
    <row r="53" spans="1:13" s="56" customFormat="1" ht="17.25" customHeight="1" outlineLevel="5">
      <c r="A53" s="204" t="s">
        <v>63</v>
      </c>
      <c r="B53" s="74" t="s">
        <v>28</v>
      </c>
      <c r="C53" s="74" t="s">
        <v>27</v>
      </c>
      <c r="D53" s="74" t="s">
        <v>52</v>
      </c>
      <c r="E53" s="70" t="s">
        <v>64</v>
      </c>
      <c r="F53" s="71"/>
      <c r="G53" s="71"/>
      <c r="H53" s="284">
        <v>130443</v>
      </c>
      <c r="I53" s="284">
        <v>93737</v>
      </c>
      <c r="J53" s="289">
        <v>86901</v>
      </c>
      <c r="K53" s="72">
        <f>I53-J53</f>
        <v>6836</v>
      </c>
      <c r="L53" s="52"/>
      <c r="M53" s="53"/>
    </row>
    <row r="54" spans="1:13" s="54" customFormat="1" ht="60" outlineLevel="3">
      <c r="A54" s="205" t="s">
        <v>197</v>
      </c>
      <c r="B54" s="47" t="s">
        <v>28</v>
      </c>
      <c r="C54" s="47" t="s">
        <v>27</v>
      </c>
      <c r="D54" s="49" t="s">
        <v>198</v>
      </c>
      <c r="E54" s="48" t="s">
        <v>29</v>
      </c>
      <c r="F54" s="49"/>
      <c r="G54" s="49"/>
      <c r="H54" s="157">
        <f>SUM(H55:H58)</f>
        <v>36925960</v>
      </c>
      <c r="I54" s="157">
        <f>SUM(I55:I58)</f>
        <v>36925960</v>
      </c>
      <c r="J54" s="158">
        <f>SUM(J55:J58)</f>
        <v>36925960</v>
      </c>
      <c r="K54" s="248">
        <f>SUM(K55:K58)</f>
        <v>9.5315044745802879E-10</v>
      </c>
      <c r="L54" s="68"/>
      <c r="M54" s="69"/>
    </row>
    <row r="55" spans="1:13" s="56" customFormat="1" ht="38.25" customHeight="1" outlineLevel="5">
      <c r="A55" s="322" t="s">
        <v>211</v>
      </c>
      <c r="B55" s="75" t="s">
        <v>28</v>
      </c>
      <c r="C55" s="75" t="s">
        <v>27</v>
      </c>
      <c r="D55" s="75" t="s">
        <v>198</v>
      </c>
      <c r="E55" s="76">
        <v>812</v>
      </c>
      <c r="F55" s="75" t="s">
        <v>199</v>
      </c>
      <c r="G55" s="75" t="s">
        <v>36</v>
      </c>
      <c r="H55" s="251">
        <v>5624685.7800000003</v>
      </c>
      <c r="I55" s="251">
        <f>5624685.77+0.01</f>
        <v>5624685.7799999993</v>
      </c>
      <c r="J55" s="284">
        <v>5624686.1299999999</v>
      </c>
      <c r="K55" s="72">
        <f t="shared" ref="K55" si="2">I55-J55</f>
        <v>-0.35000000055879354</v>
      </c>
      <c r="L55" s="52"/>
      <c r="M55" s="53"/>
    </row>
    <row r="56" spans="1:13" s="56" customFormat="1" ht="38.25" customHeight="1" outlineLevel="5">
      <c r="A56" s="323"/>
      <c r="B56" s="75" t="s">
        <v>28</v>
      </c>
      <c r="C56" s="75" t="s">
        <v>27</v>
      </c>
      <c r="D56" s="75" t="s">
        <v>198</v>
      </c>
      <c r="E56" s="76">
        <v>812</v>
      </c>
      <c r="F56" s="75" t="s">
        <v>199</v>
      </c>
      <c r="G56" s="75" t="s">
        <v>35</v>
      </c>
      <c r="H56" s="251">
        <v>56815.42</v>
      </c>
      <c r="I56" s="251">
        <v>56815.42</v>
      </c>
      <c r="J56" s="284">
        <v>56815.07</v>
      </c>
      <c r="K56" s="73">
        <f>I56-J56</f>
        <v>0.34999999999854481</v>
      </c>
      <c r="L56" s="52"/>
      <c r="M56" s="53"/>
    </row>
    <row r="57" spans="1:13" s="56" customFormat="1" ht="38.25" customHeight="1" outlineLevel="5">
      <c r="A57" s="323"/>
      <c r="B57" s="75" t="s">
        <v>28</v>
      </c>
      <c r="C57" s="75" t="s">
        <v>27</v>
      </c>
      <c r="D57" s="75" t="s">
        <v>198</v>
      </c>
      <c r="E57" s="76">
        <v>813</v>
      </c>
      <c r="F57" s="75" t="s">
        <v>199</v>
      </c>
      <c r="G57" s="75" t="s">
        <v>36</v>
      </c>
      <c r="H57" s="251">
        <v>30932014.219999999</v>
      </c>
      <c r="I57" s="251">
        <f>31244458.8-I58</f>
        <v>30932014.220000003</v>
      </c>
      <c r="J57" s="284">
        <v>30932013.870000001</v>
      </c>
      <c r="K57" s="72">
        <f>I57-J57</f>
        <v>0.35000000149011612</v>
      </c>
      <c r="L57" s="52" t="s">
        <v>248</v>
      </c>
      <c r="M57" s="53"/>
    </row>
    <row r="58" spans="1:13" s="56" customFormat="1" ht="38.25" customHeight="1" outlineLevel="5">
      <c r="A58" s="324"/>
      <c r="B58" s="75" t="s">
        <v>28</v>
      </c>
      <c r="C58" s="75" t="s">
        <v>27</v>
      </c>
      <c r="D58" s="75" t="s">
        <v>198</v>
      </c>
      <c r="E58" s="76">
        <v>813</v>
      </c>
      <c r="F58" s="75" t="s">
        <v>199</v>
      </c>
      <c r="G58" s="75" t="s">
        <v>35</v>
      </c>
      <c r="H58" s="251">
        <v>312444.58</v>
      </c>
      <c r="I58" s="251">
        <v>312444.58</v>
      </c>
      <c r="J58" s="284">
        <v>312444.93</v>
      </c>
      <c r="K58" s="73">
        <f t="shared" ref="K58" si="3">I58-J58</f>
        <v>-0.34999999997671694</v>
      </c>
      <c r="L58" s="52" t="s">
        <v>248</v>
      </c>
      <c r="M58" s="53"/>
    </row>
    <row r="59" spans="1:13" s="54" customFormat="1" ht="60" outlineLevel="3">
      <c r="A59" s="205" t="s">
        <v>201</v>
      </c>
      <c r="B59" s="47" t="s">
        <v>28</v>
      </c>
      <c r="C59" s="47" t="s">
        <v>27</v>
      </c>
      <c r="D59" s="49" t="s">
        <v>200</v>
      </c>
      <c r="E59" s="48" t="s">
        <v>29</v>
      </c>
      <c r="F59" s="49"/>
      <c r="G59" s="49"/>
      <c r="H59" s="157">
        <f>SUM(H60:H61)</f>
        <v>2964489.8400000003</v>
      </c>
      <c r="I59" s="157">
        <f>SUM(I60:I61)</f>
        <v>2964489.84</v>
      </c>
      <c r="J59" s="158">
        <f>SUM(J60:J61)</f>
        <v>2964489.84</v>
      </c>
      <c r="K59" s="51">
        <f>SUM(K60:K61)</f>
        <v>1.673470251262188E-10</v>
      </c>
      <c r="L59" s="52" t="s">
        <v>247</v>
      </c>
      <c r="M59" s="69"/>
    </row>
    <row r="60" spans="1:13" s="56" customFormat="1" ht="38.25" outlineLevel="5">
      <c r="A60" s="319" t="s">
        <v>211</v>
      </c>
      <c r="B60" s="75" t="s">
        <v>28</v>
      </c>
      <c r="C60" s="75" t="s">
        <v>27</v>
      </c>
      <c r="D60" s="75" t="s">
        <v>200</v>
      </c>
      <c r="E60" s="76">
        <v>812</v>
      </c>
      <c r="F60" s="75" t="s">
        <v>212</v>
      </c>
      <c r="G60" s="75" t="s">
        <v>36</v>
      </c>
      <c r="H60" s="284">
        <f>2027001.6-H61+304050.24+633438</f>
        <v>2934844.9400000004</v>
      </c>
      <c r="I60" s="284">
        <f>2964489.84-I61</f>
        <v>2934844.94</v>
      </c>
      <c r="J60" s="289">
        <f>2964489.84-J61</f>
        <v>2934844.26</v>
      </c>
      <c r="K60" s="72">
        <f t="shared" ref="K60:K61" si="4">I60-J60</f>
        <v>0.68000000016763806</v>
      </c>
      <c r="L60" s="52"/>
      <c r="M60" s="53"/>
    </row>
    <row r="61" spans="1:13" s="56" customFormat="1" ht="38.25" outlineLevel="5">
      <c r="A61" s="320"/>
      <c r="B61" s="75" t="s">
        <v>28</v>
      </c>
      <c r="C61" s="75" t="s">
        <v>27</v>
      </c>
      <c r="D61" s="75" t="s">
        <v>200</v>
      </c>
      <c r="E61" s="76">
        <v>812</v>
      </c>
      <c r="F61" s="75" t="s">
        <v>212</v>
      </c>
      <c r="G61" s="75" t="s">
        <v>35</v>
      </c>
      <c r="H61" s="284">
        <v>29644.9</v>
      </c>
      <c r="I61" s="284">
        <v>29644.9</v>
      </c>
      <c r="J61" s="289">
        <v>29645.58</v>
      </c>
      <c r="K61" s="73">
        <f t="shared" si="4"/>
        <v>-0.68000000000029104</v>
      </c>
      <c r="L61" s="52"/>
      <c r="M61" s="53"/>
    </row>
    <row r="62" spans="1:13" s="54" customFormat="1" ht="60" outlineLevel="3">
      <c r="A62" s="205" t="s">
        <v>201</v>
      </c>
      <c r="B62" s="47" t="s">
        <v>28</v>
      </c>
      <c r="C62" s="47" t="s">
        <v>27</v>
      </c>
      <c r="D62" s="49" t="s">
        <v>200</v>
      </c>
      <c r="E62" s="48" t="s">
        <v>29</v>
      </c>
      <c r="F62" s="49"/>
      <c r="G62" s="49"/>
      <c r="H62" s="157">
        <f>SUM(H63:H64)</f>
        <v>16191070.16</v>
      </c>
      <c r="I62" s="157">
        <f>SUM(I63:I64)</f>
        <v>16191070.159999998</v>
      </c>
      <c r="J62" s="158">
        <f>SUM(J63:J64)</f>
        <v>14797506.560000001</v>
      </c>
      <c r="K62" s="51">
        <f>SUM(K63:K64)</f>
        <v>1393563.5999999987</v>
      </c>
      <c r="L62" s="68"/>
      <c r="M62" s="69"/>
    </row>
    <row r="63" spans="1:13" s="56" customFormat="1" ht="38.25" customHeight="1" outlineLevel="5">
      <c r="A63" s="319" t="s">
        <v>114</v>
      </c>
      <c r="B63" s="75" t="s">
        <v>28</v>
      </c>
      <c r="C63" s="75" t="s">
        <v>27</v>
      </c>
      <c r="D63" s="75" t="s">
        <v>200</v>
      </c>
      <c r="E63" s="76">
        <v>813</v>
      </c>
      <c r="F63" s="75" t="s">
        <v>212</v>
      </c>
      <c r="G63" s="75" t="s">
        <v>36</v>
      </c>
      <c r="H63" s="284">
        <v>16029155.060000001</v>
      </c>
      <c r="I63" s="284">
        <f>14649527.1+1379627.96</f>
        <v>16029155.059999999</v>
      </c>
      <c r="J63" s="300">
        <v>14649528.08</v>
      </c>
      <c r="K63" s="72">
        <f>I63-J63</f>
        <v>1379626.9799999986</v>
      </c>
      <c r="L63" s="52"/>
      <c r="M63" s="53"/>
    </row>
    <row r="64" spans="1:13" s="56" customFormat="1" ht="38.25" customHeight="1" outlineLevel="5">
      <c r="A64" s="320"/>
      <c r="B64" s="75" t="s">
        <v>28</v>
      </c>
      <c r="C64" s="75" t="s">
        <v>27</v>
      </c>
      <c r="D64" s="75" t="s">
        <v>200</v>
      </c>
      <c r="E64" s="76">
        <v>813</v>
      </c>
      <c r="F64" s="75" t="s">
        <v>212</v>
      </c>
      <c r="G64" s="75" t="s">
        <v>35</v>
      </c>
      <c r="H64" s="284">
        <v>161915.1</v>
      </c>
      <c r="I64" s="284">
        <v>161915.1</v>
      </c>
      <c r="J64" s="289">
        <v>147978.48000000001</v>
      </c>
      <c r="K64" s="73">
        <f t="shared" ref="K64" si="5">I64-J64</f>
        <v>13936.619999999995</v>
      </c>
      <c r="L64" s="52"/>
      <c r="M64" s="53"/>
    </row>
    <row r="65" spans="1:13" s="56" customFormat="1" ht="107.25" customHeight="1" outlineLevel="5">
      <c r="A65" s="205" t="s">
        <v>238</v>
      </c>
      <c r="B65" s="47">
        <v>148</v>
      </c>
      <c r="C65" s="47" t="s">
        <v>234</v>
      </c>
      <c r="D65" s="47" t="s">
        <v>235</v>
      </c>
      <c r="E65" s="48" t="s">
        <v>29</v>
      </c>
      <c r="F65" s="49"/>
      <c r="G65" s="49"/>
      <c r="H65" s="157">
        <f>SUM(H66:H67)</f>
        <v>10307684</v>
      </c>
      <c r="I65" s="157">
        <f t="shared" ref="I65:J65" si="6">SUM(I66:I67)</f>
        <v>2098727.16</v>
      </c>
      <c r="J65" s="158">
        <f t="shared" si="6"/>
        <v>1959696.25</v>
      </c>
      <c r="K65" s="248">
        <f>SUM(K66:K67)</f>
        <v>139030.91000000003</v>
      </c>
      <c r="L65" s="52" t="s">
        <v>236</v>
      </c>
      <c r="M65" s="53"/>
    </row>
    <row r="66" spans="1:13" s="56" customFormat="1" ht="38.25" customHeight="1" outlineLevel="5">
      <c r="A66" s="319" t="s">
        <v>136</v>
      </c>
      <c r="B66" s="75">
        <v>148</v>
      </c>
      <c r="C66" s="75" t="s">
        <v>234</v>
      </c>
      <c r="D66" s="75" t="s">
        <v>235</v>
      </c>
      <c r="E66" s="76">
        <v>323</v>
      </c>
      <c r="F66" s="75" t="s">
        <v>237</v>
      </c>
      <c r="G66" s="75" t="s">
        <v>36</v>
      </c>
      <c r="H66" s="284">
        <v>9792300</v>
      </c>
      <c r="I66" s="284">
        <v>1993782.82</v>
      </c>
      <c r="J66" s="284">
        <v>1861711.54</v>
      </c>
      <c r="K66" s="73">
        <f t="shared" ref="K66" si="7">I66-J66</f>
        <v>132071.28000000003</v>
      </c>
      <c r="L66" s="27"/>
      <c r="M66" s="251"/>
    </row>
    <row r="67" spans="1:13" s="56" customFormat="1" ht="38.25" customHeight="1" outlineLevel="5">
      <c r="A67" s="321"/>
      <c r="B67" s="75">
        <v>148</v>
      </c>
      <c r="C67" s="238" t="s">
        <v>234</v>
      </c>
      <c r="D67" s="75" t="s">
        <v>235</v>
      </c>
      <c r="E67" s="76">
        <v>323</v>
      </c>
      <c r="F67" s="75" t="s">
        <v>237</v>
      </c>
      <c r="G67" s="75" t="s">
        <v>35</v>
      </c>
      <c r="H67" s="284">
        <v>515384</v>
      </c>
      <c r="I67" s="284">
        <v>104944.34</v>
      </c>
      <c r="J67" s="284">
        <v>97984.71</v>
      </c>
      <c r="K67" s="249">
        <f>I67-J67</f>
        <v>6959.6299999999901</v>
      </c>
      <c r="L67" s="52"/>
      <c r="M67" s="53"/>
    </row>
    <row r="68" spans="1:13" s="78" customFormat="1" ht="60" outlineLevel="5">
      <c r="A68" s="205" t="s">
        <v>264</v>
      </c>
      <c r="B68" s="47" t="s">
        <v>28</v>
      </c>
      <c r="C68" s="47" t="s">
        <v>260</v>
      </c>
      <c r="D68" s="47" t="s">
        <v>261</v>
      </c>
      <c r="E68" s="48" t="s">
        <v>29</v>
      </c>
      <c r="F68" s="49"/>
      <c r="G68" s="49"/>
      <c r="H68" s="157">
        <f>SUM(H69:H80)</f>
        <v>459099</v>
      </c>
      <c r="I68" s="157">
        <f t="shared" ref="I68:J68" si="8">SUM(I69:I80)</f>
        <v>459099</v>
      </c>
      <c r="J68" s="157">
        <f t="shared" si="8"/>
        <v>459099</v>
      </c>
      <c r="K68" s="248">
        <f>SUM(K69:K80)</f>
        <v>0</v>
      </c>
      <c r="L68" s="52" t="s">
        <v>263</v>
      </c>
      <c r="M68" s="69"/>
    </row>
    <row r="69" spans="1:13" s="78" customFormat="1" ht="36" customHeight="1" outlineLevel="5">
      <c r="A69" s="322" t="s">
        <v>30</v>
      </c>
      <c r="B69" s="75" t="s">
        <v>28</v>
      </c>
      <c r="C69" s="75" t="s">
        <v>260</v>
      </c>
      <c r="D69" s="75" t="s">
        <v>261</v>
      </c>
      <c r="E69" s="76">
        <v>244</v>
      </c>
      <c r="F69" s="75" t="s">
        <v>262</v>
      </c>
      <c r="G69" s="75" t="s">
        <v>36</v>
      </c>
      <c r="H69" s="284">
        <v>21901.06</v>
      </c>
      <c r="I69" s="284">
        <v>21901.06</v>
      </c>
      <c r="J69" s="338">
        <v>43802.21</v>
      </c>
      <c r="K69" s="336">
        <f>I69+I70-J69</f>
        <v>0</v>
      </c>
      <c r="L69" s="52"/>
      <c r="M69" s="53"/>
    </row>
    <row r="70" spans="1:13" s="78" customFormat="1" ht="36" customHeight="1" outlineLevel="5">
      <c r="A70" s="324"/>
      <c r="B70" s="75" t="s">
        <v>28</v>
      </c>
      <c r="C70" s="75" t="s">
        <v>260</v>
      </c>
      <c r="D70" s="75" t="s">
        <v>261</v>
      </c>
      <c r="E70" s="76">
        <v>244</v>
      </c>
      <c r="F70" s="75" t="s">
        <v>262</v>
      </c>
      <c r="G70" s="75" t="s">
        <v>35</v>
      </c>
      <c r="H70" s="284">
        <v>21901.15</v>
      </c>
      <c r="I70" s="284">
        <v>21901.15</v>
      </c>
      <c r="J70" s="339"/>
      <c r="K70" s="337"/>
      <c r="L70" s="52"/>
      <c r="M70" s="53"/>
    </row>
    <row r="71" spans="1:13" s="78" customFormat="1" ht="36" customHeight="1" outlineLevel="5">
      <c r="A71" s="322" t="s">
        <v>30</v>
      </c>
      <c r="B71" s="75" t="s">
        <v>28</v>
      </c>
      <c r="C71" s="75" t="s">
        <v>260</v>
      </c>
      <c r="D71" s="75" t="s">
        <v>261</v>
      </c>
      <c r="E71" s="76">
        <v>244</v>
      </c>
      <c r="F71" s="75" t="s">
        <v>272</v>
      </c>
      <c r="G71" s="75" t="s">
        <v>36</v>
      </c>
      <c r="H71" s="284">
        <v>15897.72</v>
      </c>
      <c r="I71" s="284">
        <v>15897.72</v>
      </c>
      <c r="J71" s="340">
        <v>31795.439999999999</v>
      </c>
      <c r="K71" s="72">
        <f>I71+I72-J71</f>
        <v>0</v>
      </c>
      <c r="L71" s="52" t="s">
        <v>273</v>
      </c>
      <c r="M71" s="53"/>
    </row>
    <row r="72" spans="1:13" s="78" customFormat="1" ht="36" customHeight="1" outlineLevel="5">
      <c r="A72" s="324"/>
      <c r="B72" s="75" t="s">
        <v>28</v>
      </c>
      <c r="C72" s="75" t="s">
        <v>260</v>
      </c>
      <c r="D72" s="75" t="s">
        <v>261</v>
      </c>
      <c r="E72" s="76">
        <v>244</v>
      </c>
      <c r="F72" s="75" t="s">
        <v>272</v>
      </c>
      <c r="G72" s="75" t="s">
        <v>35</v>
      </c>
      <c r="H72" s="284">
        <v>15897.72</v>
      </c>
      <c r="I72" s="284">
        <v>15897.72</v>
      </c>
      <c r="J72" s="341"/>
      <c r="K72" s="72">
        <v>0</v>
      </c>
      <c r="L72" s="52" t="s">
        <v>273</v>
      </c>
      <c r="M72" s="53"/>
    </row>
    <row r="73" spans="1:13" s="78" customFormat="1" ht="36" customHeight="1" outlineLevel="5">
      <c r="A73" s="301" t="s">
        <v>178</v>
      </c>
      <c r="B73" s="75">
        <v>148</v>
      </c>
      <c r="C73" s="75" t="s">
        <v>260</v>
      </c>
      <c r="D73" s="75" t="s">
        <v>261</v>
      </c>
      <c r="E73" s="76">
        <v>247</v>
      </c>
      <c r="F73" s="75" t="s">
        <v>262</v>
      </c>
      <c r="G73" s="75" t="s">
        <v>36</v>
      </c>
      <c r="H73" s="284">
        <v>154916.14000000001</v>
      </c>
      <c r="I73" s="284">
        <v>154916.14000000001</v>
      </c>
      <c r="J73" s="342">
        <v>309832.88</v>
      </c>
      <c r="K73" s="72">
        <f>I73+I74-J73</f>
        <v>0</v>
      </c>
      <c r="L73" s="52"/>
      <c r="M73" s="53"/>
    </row>
    <row r="74" spans="1:13" s="78" customFormat="1" ht="36" customHeight="1" outlineLevel="5">
      <c r="A74" s="302"/>
      <c r="B74" s="75">
        <v>148</v>
      </c>
      <c r="C74" s="75" t="s">
        <v>260</v>
      </c>
      <c r="D74" s="75" t="s">
        <v>261</v>
      </c>
      <c r="E74" s="76">
        <v>247</v>
      </c>
      <c r="F74" s="75" t="s">
        <v>262</v>
      </c>
      <c r="G74" s="75" t="s">
        <v>35</v>
      </c>
      <c r="H74" s="284">
        <v>154916.74</v>
      </c>
      <c r="I74" s="284">
        <v>154916.74</v>
      </c>
      <c r="J74" s="343"/>
      <c r="K74" s="72">
        <v>0</v>
      </c>
      <c r="L74" s="52"/>
      <c r="M74" s="53"/>
    </row>
    <row r="75" spans="1:13" s="78" customFormat="1" ht="36" customHeight="1" outlineLevel="5">
      <c r="A75" s="301" t="s">
        <v>178</v>
      </c>
      <c r="B75" s="75">
        <v>148</v>
      </c>
      <c r="C75" s="75" t="s">
        <v>260</v>
      </c>
      <c r="D75" s="75" t="s">
        <v>261</v>
      </c>
      <c r="E75" s="76">
        <v>247</v>
      </c>
      <c r="F75" s="285" t="s">
        <v>272</v>
      </c>
      <c r="G75" s="75" t="s">
        <v>36</v>
      </c>
      <c r="H75" s="284">
        <v>17906.8</v>
      </c>
      <c r="I75" s="284">
        <v>17906.8</v>
      </c>
      <c r="J75" s="340">
        <v>35813.599999999999</v>
      </c>
      <c r="K75" s="72">
        <f>I75+I76-J75</f>
        <v>0</v>
      </c>
      <c r="L75" s="52" t="s">
        <v>273</v>
      </c>
      <c r="M75" s="53"/>
    </row>
    <row r="76" spans="1:13" s="78" customFormat="1" ht="36" customHeight="1" outlineLevel="5">
      <c r="A76" s="302"/>
      <c r="B76" s="75">
        <v>148</v>
      </c>
      <c r="C76" s="75" t="s">
        <v>260</v>
      </c>
      <c r="D76" s="75" t="s">
        <v>261</v>
      </c>
      <c r="E76" s="76">
        <v>247</v>
      </c>
      <c r="F76" s="285" t="s">
        <v>272</v>
      </c>
      <c r="G76" s="75" t="s">
        <v>35</v>
      </c>
      <c r="H76" s="284">
        <v>17906.8</v>
      </c>
      <c r="I76" s="284">
        <v>17906.8</v>
      </c>
      <c r="J76" s="341"/>
      <c r="K76" s="72">
        <v>0</v>
      </c>
      <c r="L76" s="52" t="s">
        <v>273</v>
      </c>
      <c r="M76" s="53"/>
    </row>
    <row r="77" spans="1:13" s="78" customFormat="1" ht="38.25" outlineLevel="5">
      <c r="A77" s="301" t="s">
        <v>239</v>
      </c>
      <c r="B77" s="75" t="s">
        <v>28</v>
      </c>
      <c r="C77" s="75" t="s">
        <v>260</v>
      </c>
      <c r="D77" s="75" t="s">
        <v>261</v>
      </c>
      <c r="E77" s="76">
        <v>612</v>
      </c>
      <c r="F77" s="75" t="s">
        <v>262</v>
      </c>
      <c r="G77" s="75" t="s">
        <v>36</v>
      </c>
      <c r="H77" s="284">
        <v>10689.04</v>
      </c>
      <c r="I77" s="284">
        <v>10689.04</v>
      </c>
      <c r="J77" s="334">
        <v>21378.12</v>
      </c>
      <c r="K77" s="72">
        <f>I77+I78-J77</f>
        <v>0</v>
      </c>
      <c r="L77" s="52"/>
      <c r="M77" s="53"/>
    </row>
    <row r="78" spans="1:13" s="78" customFormat="1" ht="38.25" outlineLevel="5">
      <c r="A78" s="302"/>
      <c r="B78" s="75" t="s">
        <v>28</v>
      </c>
      <c r="C78" s="75" t="s">
        <v>260</v>
      </c>
      <c r="D78" s="75" t="s">
        <v>261</v>
      </c>
      <c r="E78" s="76">
        <v>612</v>
      </c>
      <c r="F78" s="75" t="s">
        <v>262</v>
      </c>
      <c r="G78" s="75" t="s">
        <v>35</v>
      </c>
      <c r="H78" s="284">
        <v>10689.08</v>
      </c>
      <c r="I78" s="284">
        <v>10689.08</v>
      </c>
      <c r="J78" s="335"/>
      <c r="K78" s="72">
        <v>0</v>
      </c>
      <c r="L78" s="52"/>
      <c r="M78" s="53"/>
    </row>
    <row r="79" spans="1:13" s="78" customFormat="1" ht="38.25" outlineLevel="5">
      <c r="A79" s="301" t="s">
        <v>239</v>
      </c>
      <c r="B79" s="75" t="s">
        <v>28</v>
      </c>
      <c r="C79" s="75" t="s">
        <v>260</v>
      </c>
      <c r="D79" s="75" t="s">
        <v>261</v>
      </c>
      <c r="E79" s="76">
        <v>612</v>
      </c>
      <c r="F79" s="285" t="s">
        <v>272</v>
      </c>
      <c r="G79" s="75" t="s">
        <v>36</v>
      </c>
      <c r="H79" s="284">
        <v>8238.3799999999992</v>
      </c>
      <c r="I79" s="284">
        <v>8238.3799999999992</v>
      </c>
      <c r="J79" s="334">
        <v>16476.75</v>
      </c>
      <c r="K79" s="72">
        <f>I79+I80-J79</f>
        <v>0</v>
      </c>
      <c r="L79" s="52" t="s">
        <v>273</v>
      </c>
      <c r="M79" s="53"/>
    </row>
    <row r="80" spans="1:13" s="78" customFormat="1" ht="38.25" outlineLevel="5">
      <c r="A80" s="302"/>
      <c r="B80" s="75" t="s">
        <v>28</v>
      </c>
      <c r="C80" s="75" t="s">
        <v>260</v>
      </c>
      <c r="D80" s="75" t="s">
        <v>261</v>
      </c>
      <c r="E80" s="76">
        <v>612</v>
      </c>
      <c r="F80" s="285" t="s">
        <v>272</v>
      </c>
      <c r="G80" s="75" t="s">
        <v>35</v>
      </c>
      <c r="H80" s="284">
        <v>8238.3700000000008</v>
      </c>
      <c r="I80" s="284">
        <v>8238.3700000000008</v>
      </c>
      <c r="J80" s="335"/>
      <c r="K80" s="72">
        <v>0</v>
      </c>
      <c r="L80" s="52" t="s">
        <v>273</v>
      </c>
      <c r="M80" s="53"/>
    </row>
    <row r="81" spans="1:13" s="54" customFormat="1" ht="45" outlineLevel="3">
      <c r="A81" s="205" t="s">
        <v>49</v>
      </c>
      <c r="B81" s="47" t="s">
        <v>28</v>
      </c>
      <c r="C81" s="47" t="s">
        <v>202</v>
      </c>
      <c r="D81" s="47">
        <v>2310281022</v>
      </c>
      <c r="E81" s="48" t="s">
        <v>29</v>
      </c>
      <c r="F81" s="49"/>
      <c r="G81" s="49"/>
      <c r="H81" s="157">
        <f>SUM(H82)</f>
        <v>4250000</v>
      </c>
      <c r="I81" s="157">
        <f>SUM(I82)</f>
        <v>4250000</v>
      </c>
      <c r="J81" s="158">
        <f>SUM(J82)</f>
        <v>4175599</v>
      </c>
      <c r="K81" s="51">
        <f>SUM(K82)</f>
        <v>74401</v>
      </c>
      <c r="L81" s="52"/>
      <c r="M81" s="53"/>
    </row>
    <row r="82" spans="1:13" s="56" customFormat="1" ht="15.75" customHeight="1" outlineLevel="5">
      <c r="A82" s="206" t="s">
        <v>30</v>
      </c>
      <c r="B82" s="75" t="s">
        <v>28</v>
      </c>
      <c r="C82" s="75" t="s">
        <v>202</v>
      </c>
      <c r="D82" s="75">
        <v>2310281022</v>
      </c>
      <c r="E82" s="76">
        <v>244</v>
      </c>
      <c r="F82" s="77"/>
      <c r="G82" s="77"/>
      <c r="H82" s="284">
        <v>4250000</v>
      </c>
      <c r="I82" s="284">
        <v>4250000</v>
      </c>
      <c r="J82" s="289">
        <v>4175599</v>
      </c>
      <c r="K82" s="73">
        <f>I82-J82</f>
        <v>74401</v>
      </c>
      <c r="L82" s="52"/>
      <c r="M82" s="53"/>
    </row>
    <row r="83" spans="1:13" s="78" customFormat="1" ht="60" outlineLevel="5">
      <c r="A83" s="205" t="s">
        <v>204</v>
      </c>
      <c r="B83" s="47" t="s">
        <v>28</v>
      </c>
      <c r="C83" s="47" t="s">
        <v>202</v>
      </c>
      <c r="D83" s="47" t="s">
        <v>203</v>
      </c>
      <c r="E83" s="48" t="s">
        <v>29</v>
      </c>
      <c r="F83" s="49"/>
      <c r="G83" s="49"/>
      <c r="H83" s="157">
        <f>SUM(H84:H85)</f>
        <v>15967470</v>
      </c>
      <c r="I83" s="157">
        <f t="shared" ref="I83" si="9">SUM(I84:I85)</f>
        <v>15967470</v>
      </c>
      <c r="J83" s="158">
        <f>SUM(J84:J85)</f>
        <v>15967470</v>
      </c>
      <c r="K83" s="51">
        <f>SUM(K84:K85)</f>
        <v>0</v>
      </c>
      <c r="L83" s="68"/>
      <c r="M83" s="69"/>
    </row>
    <row r="84" spans="1:13" s="78" customFormat="1" ht="36" customHeight="1" outlineLevel="5">
      <c r="A84" s="319" t="s">
        <v>211</v>
      </c>
      <c r="B84" s="75" t="s">
        <v>28</v>
      </c>
      <c r="C84" s="75" t="s">
        <v>202</v>
      </c>
      <c r="D84" s="75" t="s">
        <v>203</v>
      </c>
      <c r="E84" s="76">
        <v>812</v>
      </c>
      <c r="F84" s="75" t="s">
        <v>205</v>
      </c>
      <c r="G84" s="75" t="s">
        <v>35</v>
      </c>
      <c r="H84" s="284">
        <v>159670</v>
      </c>
      <c r="I84" s="284">
        <v>159670</v>
      </c>
      <c r="J84" s="284">
        <v>159670</v>
      </c>
      <c r="K84" s="72">
        <f>I84-J84</f>
        <v>0</v>
      </c>
      <c r="L84" s="52"/>
      <c r="M84" s="53"/>
    </row>
    <row r="85" spans="1:13" s="78" customFormat="1" ht="38.25" outlineLevel="5">
      <c r="A85" s="320"/>
      <c r="B85" s="75" t="s">
        <v>28</v>
      </c>
      <c r="C85" s="75" t="s">
        <v>202</v>
      </c>
      <c r="D85" s="75" t="s">
        <v>203</v>
      </c>
      <c r="E85" s="76">
        <v>812</v>
      </c>
      <c r="F85" s="75" t="s">
        <v>205</v>
      </c>
      <c r="G85" s="75" t="s">
        <v>36</v>
      </c>
      <c r="H85" s="284">
        <v>15807800</v>
      </c>
      <c r="I85" s="284">
        <v>15807800</v>
      </c>
      <c r="J85" s="284">
        <v>15807800</v>
      </c>
      <c r="K85" s="72">
        <f>I85-J85</f>
        <v>0</v>
      </c>
      <c r="L85" s="52"/>
      <c r="M85" s="53"/>
    </row>
    <row r="86" spans="1:13" s="56" customFormat="1" ht="49.5" customHeight="1" outlineLevel="5">
      <c r="A86" s="205" t="s">
        <v>176</v>
      </c>
      <c r="B86" s="47">
        <v>148</v>
      </c>
      <c r="C86" s="47" t="s">
        <v>202</v>
      </c>
      <c r="D86" s="47">
        <v>2330281320</v>
      </c>
      <c r="E86" s="48" t="s">
        <v>29</v>
      </c>
      <c r="F86" s="49"/>
      <c r="G86" s="49"/>
      <c r="H86" s="157">
        <f>SUM(H87:H87)</f>
        <v>750000</v>
      </c>
      <c r="I86" s="157">
        <f>SUM(I87:I87)</f>
        <v>750000</v>
      </c>
      <c r="J86" s="158">
        <f>SUM(J87:J87)</f>
        <v>750000</v>
      </c>
      <c r="K86" s="51">
        <f>SUM(K87)</f>
        <v>0</v>
      </c>
      <c r="L86" s="52"/>
      <c r="M86" s="53"/>
    </row>
    <row r="87" spans="1:13" s="67" customFormat="1" ht="19.5" customHeight="1" outlineLevel="5">
      <c r="A87" s="206" t="s">
        <v>30</v>
      </c>
      <c r="B87" s="75" t="s">
        <v>28</v>
      </c>
      <c r="C87" s="75" t="s">
        <v>202</v>
      </c>
      <c r="D87" s="75">
        <v>2330281320</v>
      </c>
      <c r="E87" s="76">
        <v>244</v>
      </c>
      <c r="F87" s="77"/>
      <c r="G87" s="75"/>
      <c r="H87" s="284">
        <v>750000</v>
      </c>
      <c r="I87" s="284">
        <v>750000</v>
      </c>
      <c r="J87" s="284">
        <v>750000</v>
      </c>
      <c r="K87" s="55">
        <f>I87-J87</f>
        <v>0</v>
      </c>
      <c r="L87" s="52"/>
      <c r="M87" s="53"/>
    </row>
    <row r="88" spans="1:13" s="54" customFormat="1" ht="60" outlineLevel="3">
      <c r="A88" s="205" t="s">
        <v>246</v>
      </c>
      <c r="B88" s="47" t="s">
        <v>28</v>
      </c>
      <c r="C88" s="47" t="s">
        <v>206</v>
      </c>
      <c r="D88" s="47">
        <v>6510900110</v>
      </c>
      <c r="E88" s="48" t="s">
        <v>29</v>
      </c>
      <c r="F88" s="49"/>
      <c r="G88" s="49"/>
      <c r="H88" s="157">
        <f>SUM(H89:H90)</f>
        <v>1499500</v>
      </c>
      <c r="I88" s="157">
        <f t="shared" ref="I88:J88" si="10">SUM(I89:I90)</f>
        <v>499500</v>
      </c>
      <c r="J88" s="158">
        <f t="shared" si="10"/>
        <v>499500</v>
      </c>
      <c r="K88" s="248">
        <f>SUM(K89:K90)</f>
        <v>0</v>
      </c>
      <c r="L88" s="52"/>
      <c r="M88" s="53"/>
    </row>
    <row r="89" spans="1:13" s="54" customFormat="1" ht="28.5" outlineLevel="3">
      <c r="A89" s="206" t="s">
        <v>213</v>
      </c>
      <c r="B89" s="75" t="s">
        <v>28</v>
      </c>
      <c r="C89" s="75" t="s">
        <v>206</v>
      </c>
      <c r="D89" s="75">
        <v>6510900110</v>
      </c>
      <c r="E89" s="76">
        <v>244</v>
      </c>
      <c r="F89" s="77"/>
      <c r="G89" s="77"/>
      <c r="H89" s="284">
        <v>499500</v>
      </c>
      <c r="I89" s="284">
        <v>499500</v>
      </c>
      <c r="J89" s="289">
        <v>499500</v>
      </c>
      <c r="K89" s="51">
        <v>0</v>
      </c>
      <c r="L89" s="52" t="s">
        <v>244</v>
      </c>
      <c r="M89" s="53"/>
    </row>
    <row r="90" spans="1:13" s="56" customFormat="1" ht="30" customHeight="1" outlineLevel="5">
      <c r="A90" s="206" t="s">
        <v>213</v>
      </c>
      <c r="B90" s="75" t="s">
        <v>28</v>
      </c>
      <c r="C90" s="75" t="s">
        <v>206</v>
      </c>
      <c r="D90" s="75">
        <v>6510900110</v>
      </c>
      <c r="E90" s="76">
        <v>633</v>
      </c>
      <c r="F90" s="77"/>
      <c r="G90" s="77"/>
      <c r="H90" s="284">
        <v>1000000</v>
      </c>
      <c r="I90" s="284">
        <v>0</v>
      </c>
      <c r="J90" s="289">
        <v>0</v>
      </c>
      <c r="K90" s="73">
        <f>I90-J90</f>
        <v>0</v>
      </c>
      <c r="L90" s="52"/>
      <c r="M90" s="53"/>
    </row>
    <row r="91" spans="1:13" s="54" customFormat="1" ht="75" outlineLevel="3">
      <c r="A91" s="205" t="s">
        <v>66</v>
      </c>
      <c r="B91" s="47" t="s">
        <v>28</v>
      </c>
      <c r="C91" s="47" t="s">
        <v>67</v>
      </c>
      <c r="D91" s="47" t="s">
        <v>68</v>
      </c>
      <c r="E91" s="48" t="s">
        <v>29</v>
      </c>
      <c r="F91" s="49"/>
      <c r="G91" s="49"/>
      <c r="H91" s="157">
        <f>SUM(H92:H93)</f>
        <v>191200000</v>
      </c>
      <c r="I91" s="157">
        <f>SUM(I92:I93)</f>
        <v>172689400</v>
      </c>
      <c r="J91" s="158">
        <f>SUM(J92:J93)</f>
        <v>172555596.88999999</v>
      </c>
      <c r="K91" s="51">
        <f>SUM(K92:K93)</f>
        <v>133803.11000000953</v>
      </c>
      <c r="L91" s="52"/>
      <c r="M91" s="53"/>
    </row>
    <row r="92" spans="1:13" s="56" customFormat="1" ht="19.5" customHeight="1" outlineLevel="5">
      <c r="A92" s="204" t="s">
        <v>30</v>
      </c>
      <c r="B92" s="74" t="s">
        <v>28</v>
      </c>
      <c r="C92" s="74" t="s">
        <v>67</v>
      </c>
      <c r="D92" s="74" t="s">
        <v>68</v>
      </c>
      <c r="E92" s="70" t="s">
        <v>31</v>
      </c>
      <c r="F92" s="71"/>
      <c r="G92" s="71"/>
      <c r="H92" s="284">
        <v>1200000</v>
      </c>
      <c r="I92" s="284">
        <v>899400</v>
      </c>
      <c r="J92" s="289">
        <v>874085.13</v>
      </c>
      <c r="K92" s="73">
        <f>I92-J92</f>
        <v>25314.869999999995</v>
      </c>
      <c r="L92" s="52"/>
      <c r="M92" s="53"/>
    </row>
    <row r="93" spans="1:13" s="56" customFormat="1" ht="33" customHeight="1" outlineLevel="5">
      <c r="A93" s="207" t="s">
        <v>37</v>
      </c>
      <c r="B93" s="74" t="s">
        <v>28</v>
      </c>
      <c r="C93" s="74" t="s">
        <v>67</v>
      </c>
      <c r="D93" s="74" t="s">
        <v>68</v>
      </c>
      <c r="E93" s="70" t="s">
        <v>69</v>
      </c>
      <c r="F93" s="71"/>
      <c r="G93" s="71"/>
      <c r="H93" s="284">
        <v>190000000</v>
      </c>
      <c r="I93" s="284">
        <v>171790000</v>
      </c>
      <c r="J93" s="289">
        <v>171681511.75999999</v>
      </c>
      <c r="K93" s="73">
        <f>I93-J93</f>
        <v>108488.24000000954</v>
      </c>
      <c r="L93" s="52"/>
      <c r="M93" s="53"/>
    </row>
    <row r="94" spans="1:13" s="54" customFormat="1" ht="60" outlineLevel="3">
      <c r="A94" s="205" t="s">
        <v>70</v>
      </c>
      <c r="B94" s="47" t="s">
        <v>28</v>
      </c>
      <c r="C94" s="47" t="s">
        <v>67</v>
      </c>
      <c r="D94" s="47" t="s">
        <v>71</v>
      </c>
      <c r="E94" s="48" t="s">
        <v>29</v>
      </c>
      <c r="F94" s="49"/>
      <c r="G94" s="49"/>
      <c r="H94" s="166">
        <f>SUM(H95:H95)</f>
        <v>29631700</v>
      </c>
      <c r="I94" s="166">
        <f>SUM(I95:I95)</f>
        <v>27418721.609999999</v>
      </c>
      <c r="J94" s="167">
        <f>SUM(J95:J95)</f>
        <v>27418721.609999999</v>
      </c>
      <c r="K94" s="51">
        <f>SUM(K95:K95)</f>
        <v>0</v>
      </c>
      <c r="L94" s="52"/>
      <c r="M94" s="53"/>
    </row>
    <row r="95" spans="1:13" s="56" customFormat="1" ht="38.25" outlineLevel="5">
      <c r="A95" s="204" t="s">
        <v>72</v>
      </c>
      <c r="B95" s="74" t="s">
        <v>28</v>
      </c>
      <c r="C95" s="74" t="s">
        <v>67</v>
      </c>
      <c r="D95" s="74" t="s">
        <v>71</v>
      </c>
      <c r="E95" s="70">
        <v>540</v>
      </c>
      <c r="F95" s="74" t="s">
        <v>214</v>
      </c>
      <c r="G95" s="74" t="s">
        <v>36</v>
      </c>
      <c r="H95" s="284">
        <v>29631700</v>
      </c>
      <c r="I95" s="284">
        <v>27418721.609999999</v>
      </c>
      <c r="J95" s="284">
        <v>27418721.609999999</v>
      </c>
      <c r="K95" s="73">
        <f>I95-J95</f>
        <v>0</v>
      </c>
      <c r="L95" s="52"/>
      <c r="M95" s="53"/>
    </row>
    <row r="96" spans="1:13" s="54" customFormat="1" ht="30" outlineLevel="3">
      <c r="A96" s="205" t="s">
        <v>51</v>
      </c>
      <c r="B96" s="47" t="s">
        <v>28</v>
      </c>
      <c r="C96" s="47" t="s">
        <v>73</v>
      </c>
      <c r="D96" s="47" t="s">
        <v>74</v>
      </c>
      <c r="E96" s="48" t="s">
        <v>29</v>
      </c>
      <c r="F96" s="49"/>
      <c r="G96" s="49"/>
      <c r="H96" s="157">
        <f>SUM(H97:H109)</f>
        <v>3667059115.1399999</v>
      </c>
      <c r="I96" s="157">
        <f>SUM(I97:I109)</f>
        <v>3398810192.9699998</v>
      </c>
      <c r="J96" s="158">
        <f>SUM(J97:J109)</f>
        <v>3362525726.3899999</v>
      </c>
      <c r="K96" s="51">
        <f>SUM(K97:K109)</f>
        <v>36284466.580000006</v>
      </c>
      <c r="L96" s="68"/>
      <c r="M96" s="69"/>
    </row>
    <row r="97" spans="1:13" s="56" customFormat="1" ht="20.25" customHeight="1" outlineLevel="5">
      <c r="A97" s="204" t="s">
        <v>53</v>
      </c>
      <c r="B97" s="74" t="s">
        <v>28</v>
      </c>
      <c r="C97" s="74" t="s">
        <v>73</v>
      </c>
      <c r="D97" s="74" t="s">
        <v>74</v>
      </c>
      <c r="E97" s="70" t="s">
        <v>54</v>
      </c>
      <c r="F97" s="71"/>
      <c r="G97" s="71"/>
      <c r="H97" s="284">
        <v>304458237</v>
      </c>
      <c r="I97" s="284">
        <v>269279388</v>
      </c>
      <c r="J97" s="289">
        <v>247809834.09</v>
      </c>
      <c r="K97" s="73">
        <f t="shared" ref="K97:K121" si="11">I97-J97</f>
        <v>21469553.909999996</v>
      </c>
      <c r="L97" s="52"/>
      <c r="M97" s="53"/>
    </row>
    <row r="98" spans="1:13" s="56" customFormat="1" ht="20.25" customHeight="1" outlineLevel="5">
      <c r="A98" s="204" t="s">
        <v>274</v>
      </c>
      <c r="B98" s="74" t="s">
        <v>28</v>
      </c>
      <c r="C98" s="74" t="s">
        <v>73</v>
      </c>
      <c r="D98" s="74" t="s">
        <v>74</v>
      </c>
      <c r="E98" s="70">
        <v>112</v>
      </c>
      <c r="F98" s="71"/>
      <c r="G98" s="71"/>
      <c r="H98" s="284">
        <v>280000</v>
      </c>
      <c r="I98" s="284">
        <v>280000</v>
      </c>
      <c r="J98" s="289">
        <v>280000</v>
      </c>
      <c r="K98" s="73">
        <f t="shared" si="11"/>
        <v>0</v>
      </c>
      <c r="L98" s="52" t="s">
        <v>273</v>
      </c>
      <c r="M98" s="53"/>
    </row>
    <row r="99" spans="1:13" s="56" customFormat="1" ht="47.25" customHeight="1" outlineLevel="5">
      <c r="A99" s="204" t="s">
        <v>55</v>
      </c>
      <c r="B99" s="74" t="s">
        <v>28</v>
      </c>
      <c r="C99" s="74" t="s">
        <v>73</v>
      </c>
      <c r="D99" s="74" t="s">
        <v>74</v>
      </c>
      <c r="E99" s="70" t="s">
        <v>56</v>
      </c>
      <c r="F99" s="71"/>
      <c r="G99" s="71"/>
      <c r="H99" s="284">
        <v>92071024</v>
      </c>
      <c r="I99" s="284">
        <v>81384693.5</v>
      </c>
      <c r="J99" s="289">
        <v>72731802.959999993</v>
      </c>
      <c r="K99" s="73">
        <f t="shared" si="11"/>
        <v>8652890.5400000066</v>
      </c>
      <c r="L99" s="52"/>
      <c r="M99" s="53"/>
    </row>
    <row r="100" spans="1:13" s="56" customFormat="1" ht="30.75" customHeight="1" outlineLevel="5">
      <c r="A100" s="204" t="s">
        <v>57</v>
      </c>
      <c r="B100" s="74" t="s">
        <v>28</v>
      </c>
      <c r="C100" s="74" t="s">
        <v>73</v>
      </c>
      <c r="D100" s="74" t="s">
        <v>74</v>
      </c>
      <c r="E100" s="70" t="s">
        <v>58</v>
      </c>
      <c r="F100" s="71"/>
      <c r="G100" s="71"/>
      <c r="H100" s="284">
        <v>3899916</v>
      </c>
      <c r="I100" s="284">
        <v>3231678.84</v>
      </c>
      <c r="J100" s="289">
        <v>2988264.16</v>
      </c>
      <c r="K100" s="73">
        <f t="shared" si="11"/>
        <v>243414.6799999997</v>
      </c>
      <c r="L100" s="52"/>
      <c r="M100" s="53"/>
    </row>
    <row r="101" spans="1:13" s="56" customFormat="1" ht="30.75" customHeight="1" outlineLevel="5">
      <c r="A101" s="204" t="s">
        <v>250</v>
      </c>
      <c r="B101" s="74" t="s">
        <v>28</v>
      </c>
      <c r="C101" s="74" t="s">
        <v>73</v>
      </c>
      <c r="D101" s="74" t="s">
        <v>74</v>
      </c>
      <c r="E101" s="70" t="s">
        <v>249</v>
      </c>
      <c r="F101" s="71"/>
      <c r="G101" s="71"/>
      <c r="H101" s="284">
        <v>16400000</v>
      </c>
      <c r="I101" s="284">
        <v>16400000</v>
      </c>
      <c r="J101" s="289">
        <v>16400000</v>
      </c>
      <c r="K101" s="73">
        <f t="shared" si="11"/>
        <v>0</v>
      </c>
      <c r="L101" s="52" t="s">
        <v>248</v>
      </c>
      <c r="M101" s="53"/>
    </row>
    <row r="102" spans="1:13" s="56" customFormat="1" ht="17.25" customHeight="1" outlineLevel="5">
      <c r="A102" s="204" t="s">
        <v>30</v>
      </c>
      <c r="B102" s="74" t="s">
        <v>28</v>
      </c>
      <c r="C102" s="74" t="s">
        <v>73</v>
      </c>
      <c r="D102" s="74" t="s">
        <v>74</v>
      </c>
      <c r="E102" s="70" t="s">
        <v>31</v>
      </c>
      <c r="F102" s="71"/>
      <c r="G102" s="71"/>
      <c r="H102" s="284">
        <v>62911701.189999998</v>
      </c>
      <c r="I102" s="284">
        <v>46449501.799999997</v>
      </c>
      <c r="J102" s="289">
        <v>42225057.799999997</v>
      </c>
      <c r="K102" s="79">
        <f t="shared" si="11"/>
        <v>4224444</v>
      </c>
      <c r="L102" s="52"/>
      <c r="M102" s="53"/>
    </row>
    <row r="103" spans="1:13" s="56" customFormat="1" ht="16.5" customHeight="1" outlineLevel="5">
      <c r="A103" s="204" t="s">
        <v>178</v>
      </c>
      <c r="B103" s="74" t="s">
        <v>28</v>
      </c>
      <c r="C103" s="74" t="s">
        <v>73</v>
      </c>
      <c r="D103" s="74" t="s">
        <v>74</v>
      </c>
      <c r="E103" s="70">
        <v>247</v>
      </c>
      <c r="F103" s="71"/>
      <c r="G103" s="71"/>
      <c r="H103" s="284">
        <v>8130851</v>
      </c>
      <c r="I103" s="284">
        <v>6775709</v>
      </c>
      <c r="J103" s="289">
        <v>5085933.55</v>
      </c>
      <c r="K103" s="73">
        <f t="shared" si="11"/>
        <v>1689775.4500000002</v>
      </c>
      <c r="L103" s="52"/>
      <c r="M103" s="53"/>
    </row>
    <row r="104" spans="1:13" s="56" customFormat="1" ht="60" customHeight="1" outlineLevel="5">
      <c r="A104" s="204" t="s">
        <v>59</v>
      </c>
      <c r="B104" s="74" t="s">
        <v>28</v>
      </c>
      <c r="C104" s="74" t="s">
        <v>73</v>
      </c>
      <c r="D104" s="74" t="s">
        <v>74</v>
      </c>
      <c r="E104" s="70" t="s">
        <v>60</v>
      </c>
      <c r="F104" s="71"/>
      <c r="G104" s="71"/>
      <c r="H104" s="284">
        <v>3106128827.4499998</v>
      </c>
      <c r="I104" s="284">
        <v>2908597319.77</v>
      </c>
      <c r="J104" s="289">
        <v>2908597319.77</v>
      </c>
      <c r="K104" s="73">
        <f>I104-J104</f>
        <v>0</v>
      </c>
      <c r="L104" s="52"/>
      <c r="M104" s="53"/>
    </row>
    <row r="105" spans="1:13" s="56" customFormat="1" ht="20.25" customHeight="1" outlineLevel="5">
      <c r="A105" s="204" t="s">
        <v>239</v>
      </c>
      <c r="B105" s="74" t="s">
        <v>28</v>
      </c>
      <c r="C105" s="74" t="s">
        <v>73</v>
      </c>
      <c r="D105" s="74" t="s">
        <v>74</v>
      </c>
      <c r="E105" s="70" t="s">
        <v>48</v>
      </c>
      <c r="F105" s="71"/>
      <c r="G105" s="71"/>
      <c r="H105" s="284">
        <v>71258177.5</v>
      </c>
      <c r="I105" s="284">
        <v>65787957.060000002</v>
      </c>
      <c r="J105" s="289">
        <v>65787957.060000002</v>
      </c>
      <c r="K105" s="73">
        <f t="shared" si="11"/>
        <v>0</v>
      </c>
      <c r="L105" s="52"/>
      <c r="M105" s="53"/>
    </row>
    <row r="106" spans="1:13" s="56" customFormat="1" ht="30" customHeight="1" outlineLevel="5">
      <c r="A106" s="204" t="s">
        <v>141</v>
      </c>
      <c r="B106" s="75" t="s">
        <v>28</v>
      </c>
      <c r="C106" s="75" t="s">
        <v>73</v>
      </c>
      <c r="D106" s="75" t="s">
        <v>74</v>
      </c>
      <c r="E106" s="76">
        <v>831</v>
      </c>
      <c r="F106" s="77"/>
      <c r="G106" s="77"/>
      <c r="H106" s="284">
        <v>1000</v>
      </c>
      <c r="I106" s="284">
        <v>1000</v>
      </c>
      <c r="J106" s="289">
        <v>0</v>
      </c>
      <c r="K106" s="73">
        <f t="shared" ref="K106" si="12">I106-J106</f>
        <v>1000</v>
      </c>
      <c r="L106" s="50">
        <v>45200</v>
      </c>
      <c r="M106" s="34" t="s">
        <v>229</v>
      </c>
    </row>
    <row r="107" spans="1:13" s="56" customFormat="1" ht="30" customHeight="1" outlineLevel="5">
      <c r="A107" s="204" t="s">
        <v>61</v>
      </c>
      <c r="B107" s="74" t="s">
        <v>28</v>
      </c>
      <c r="C107" s="74" t="s">
        <v>73</v>
      </c>
      <c r="D107" s="74" t="s">
        <v>74</v>
      </c>
      <c r="E107" s="70" t="s">
        <v>62</v>
      </c>
      <c r="F107" s="71"/>
      <c r="G107" s="71"/>
      <c r="H107" s="284">
        <v>1457834</v>
      </c>
      <c r="I107" s="284">
        <v>585256</v>
      </c>
      <c r="J107" s="289">
        <v>585256</v>
      </c>
      <c r="K107" s="73">
        <f t="shared" si="11"/>
        <v>0</v>
      </c>
      <c r="L107" s="52"/>
      <c r="M107" s="53"/>
    </row>
    <row r="108" spans="1:13" s="56" customFormat="1" ht="17.25" customHeight="1" outlineLevel="5">
      <c r="A108" s="204" t="s">
        <v>63</v>
      </c>
      <c r="B108" s="74" t="s">
        <v>28</v>
      </c>
      <c r="C108" s="74" t="s">
        <v>73</v>
      </c>
      <c r="D108" s="74" t="s">
        <v>74</v>
      </c>
      <c r="E108" s="70" t="s">
        <v>64</v>
      </c>
      <c r="F108" s="71"/>
      <c r="G108" s="71"/>
      <c r="H108" s="284">
        <v>49138</v>
      </c>
      <c r="I108" s="284">
        <v>37689</v>
      </c>
      <c r="J108" s="289">
        <v>34301</v>
      </c>
      <c r="K108" s="73">
        <f t="shared" si="11"/>
        <v>3388</v>
      </c>
      <c r="L108" s="52"/>
      <c r="M108" s="53"/>
    </row>
    <row r="109" spans="1:13" s="56" customFormat="1" ht="18.75" customHeight="1" outlineLevel="5">
      <c r="A109" s="204" t="s">
        <v>65</v>
      </c>
      <c r="B109" s="74" t="s">
        <v>28</v>
      </c>
      <c r="C109" s="74" t="s">
        <v>73</v>
      </c>
      <c r="D109" s="74" t="s">
        <v>74</v>
      </c>
      <c r="E109" s="70">
        <v>853</v>
      </c>
      <c r="F109" s="71"/>
      <c r="G109" s="71"/>
      <c r="H109" s="284">
        <f>13409-1000</f>
        <v>12409</v>
      </c>
      <c r="I109" s="284">
        <v>0</v>
      </c>
      <c r="J109" s="289">
        <v>0</v>
      </c>
      <c r="K109" s="73">
        <f t="shared" si="11"/>
        <v>0</v>
      </c>
      <c r="L109" s="52"/>
      <c r="M109" s="53"/>
    </row>
    <row r="110" spans="1:13" s="78" customFormat="1" ht="96" customHeight="1" outlineLevel="5">
      <c r="A110" s="205" t="s">
        <v>177</v>
      </c>
      <c r="B110" s="47" t="s">
        <v>28</v>
      </c>
      <c r="C110" s="47" t="s">
        <v>73</v>
      </c>
      <c r="D110" s="47">
        <v>2220681950</v>
      </c>
      <c r="E110" s="48" t="s">
        <v>29</v>
      </c>
      <c r="F110" s="80"/>
      <c r="G110" s="80"/>
      <c r="H110" s="168">
        <f>SUM(H111:H111)</f>
        <v>2175600</v>
      </c>
      <c r="I110" s="168">
        <f>SUM(I111:I111)</f>
        <v>1773212.16</v>
      </c>
      <c r="J110" s="169">
        <f>SUM(J111:J111)</f>
        <v>1773212.16</v>
      </c>
      <c r="K110" s="81">
        <f>SUM(K111:K111)</f>
        <v>0</v>
      </c>
      <c r="L110" s="52"/>
      <c r="M110" s="53"/>
    </row>
    <row r="111" spans="1:13" s="56" customFormat="1" ht="17.25" customHeight="1" outlineLevel="5">
      <c r="A111" s="204" t="s">
        <v>53</v>
      </c>
      <c r="B111" s="74" t="s">
        <v>28</v>
      </c>
      <c r="C111" s="74" t="s">
        <v>73</v>
      </c>
      <c r="D111" s="74">
        <v>2220681950</v>
      </c>
      <c r="E111" s="70">
        <v>631</v>
      </c>
      <c r="F111" s="71"/>
      <c r="G111" s="71"/>
      <c r="H111" s="284">
        <v>2175600</v>
      </c>
      <c r="I111" s="284">
        <v>1773212.16</v>
      </c>
      <c r="J111" s="289">
        <v>1773212.16</v>
      </c>
      <c r="K111" s="73">
        <f t="shared" si="11"/>
        <v>0</v>
      </c>
      <c r="L111" s="52"/>
      <c r="M111" s="53"/>
    </row>
    <row r="112" spans="1:13" s="84" customFormat="1" ht="120.75" customHeight="1" outlineLevel="5">
      <c r="A112" s="205" t="s">
        <v>191</v>
      </c>
      <c r="B112" s="49">
        <v>148</v>
      </c>
      <c r="C112" s="49">
        <v>1003</v>
      </c>
      <c r="D112" s="49" t="s">
        <v>195</v>
      </c>
      <c r="E112" s="82">
        <v>322</v>
      </c>
      <c r="F112" s="49" t="s">
        <v>221</v>
      </c>
      <c r="G112" s="49" t="s">
        <v>36</v>
      </c>
      <c r="H112" s="166">
        <v>14906400</v>
      </c>
      <c r="I112" s="166">
        <v>14906400</v>
      </c>
      <c r="J112" s="167">
        <v>14906400</v>
      </c>
      <c r="K112" s="83">
        <f>I112-J112</f>
        <v>0</v>
      </c>
      <c r="L112" s="52"/>
      <c r="M112" s="53"/>
    </row>
    <row r="113" spans="1:13" s="54" customFormat="1" ht="36.75" customHeight="1" outlineLevel="3">
      <c r="A113" s="205" t="s">
        <v>75</v>
      </c>
      <c r="B113" s="47" t="s">
        <v>28</v>
      </c>
      <c r="C113" s="47" t="s">
        <v>76</v>
      </c>
      <c r="D113" s="47" t="s">
        <v>77</v>
      </c>
      <c r="E113" s="48" t="s">
        <v>29</v>
      </c>
      <c r="F113" s="49"/>
      <c r="G113" s="49"/>
      <c r="H113" s="157">
        <f>SUM(H114:H114)</f>
        <v>130140800</v>
      </c>
      <c r="I113" s="157">
        <f>SUM(I114:I114)</f>
        <v>130140800</v>
      </c>
      <c r="J113" s="158">
        <f>SUM(J114:J114)</f>
        <v>130140800</v>
      </c>
      <c r="K113" s="51">
        <f>SUM(K114:K114)</f>
        <v>0</v>
      </c>
      <c r="L113" s="52"/>
      <c r="M113" s="53"/>
    </row>
    <row r="114" spans="1:13" s="56" customFormat="1" ht="38.25" outlineLevel="5">
      <c r="A114" s="204" t="s">
        <v>78</v>
      </c>
      <c r="B114" s="74" t="s">
        <v>28</v>
      </c>
      <c r="C114" s="74" t="s">
        <v>76</v>
      </c>
      <c r="D114" s="74" t="s">
        <v>77</v>
      </c>
      <c r="E114" s="70" t="s">
        <v>79</v>
      </c>
      <c r="F114" s="74" t="s">
        <v>220</v>
      </c>
      <c r="G114" s="74" t="s">
        <v>36</v>
      </c>
      <c r="H114" s="284">
        <v>130140800</v>
      </c>
      <c r="I114" s="284">
        <v>130140800</v>
      </c>
      <c r="J114" s="289">
        <v>130140800</v>
      </c>
      <c r="K114" s="73">
        <f>I114-J114</f>
        <v>0</v>
      </c>
      <c r="L114" s="52"/>
      <c r="M114" s="53"/>
    </row>
    <row r="115" spans="1:13" s="54" customFormat="1" ht="48.75" customHeight="1" outlineLevel="3">
      <c r="A115" s="205" t="s">
        <v>80</v>
      </c>
      <c r="B115" s="47" t="s">
        <v>28</v>
      </c>
      <c r="C115" s="47" t="s">
        <v>76</v>
      </c>
      <c r="D115" s="47" t="s">
        <v>81</v>
      </c>
      <c r="E115" s="48" t="s">
        <v>29</v>
      </c>
      <c r="F115" s="49"/>
      <c r="G115" s="49"/>
      <c r="H115" s="157">
        <f>SUM(H116:H116)</f>
        <v>178558200</v>
      </c>
      <c r="I115" s="157">
        <f>SUM(I116:I116)</f>
        <v>178558200</v>
      </c>
      <c r="J115" s="158">
        <f>SUM(J116:J116)</f>
        <v>178558200</v>
      </c>
      <c r="K115" s="51">
        <f>SUM(K116:K116)</f>
        <v>0</v>
      </c>
      <c r="L115" s="52"/>
      <c r="M115" s="53"/>
    </row>
    <row r="116" spans="1:13" s="56" customFormat="1" ht="38.25" outlineLevel="5">
      <c r="A116" s="209" t="s">
        <v>78</v>
      </c>
      <c r="B116" s="74" t="s">
        <v>28</v>
      </c>
      <c r="C116" s="74" t="s">
        <v>76</v>
      </c>
      <c r="D116" s="74" t="s">
        <v>81</v>
      </c>
      <c r="E116" s="70" t="s">
        <v>79</v>
      </c>
      <c r="F116" s="74" t="s">
        <v>219</v>
      </c>
      <c r="G116" s="74" t="s">
        <v>36</v>
      </c>
      <c r="H116" s="284">
        <v>178558200</v>
      </c>
      <c r="I116" s="284">
        <v>178558200</v>
      </c>
      <c r="J116" s="289">
        <v>178558200</v>
      </c>
      <c r="K116" s="73">
        <f>I116-J116</f>
        <v>0</v>
      </c>
      <c r="L116" s="52"/>
      <c r="M116" s="53"/>
    </row>
    <row r="117" spans="1:13" s="54" customFormat="1" ht="15" outlineLevel="3">
      <c r="A117" s="210" t="s">
        <v>82</v>
      </c>
      <c r="B117" s="47" t="s">
        <v>28</v>
      </c>
      <c r="C117" s="47" t="s">
        <v>76</v>
      </c>
      <c r="D117" s="47" t="s">
        <v>83</v>
      </c>
      <c r="E117" s="48" t="s">
        <v>29</v>
      </c>
      <c r="F117" s="49"/>
      <c r="G117" s="49"/>
      <c r="H117" s="157">
        <f>SUM(H118)</f>
        <v>240140800</v>
      </c>
      <c r="I117" s="157">
        <f>SUM(I118)</f>
        <v>240140800</v>
      </c>
      <c r="J117" s="158">
        <f>SUM(J118)</f>
        <v>240140800</v>
      </c>
      <c r="K117" s="51">
        <f>SUM(K118)</f>
        <v>0</v>
      </c>
      <c r="L117" s="52"/>
      <c r="M117" s="53"/>
    </row>
    <row r="118" spans="1:13" s="56" customFormat="1" ht="18.75" customHeight="1" outlineLevel="5">
      <c r="A118" s="204" t="s">
        <v>78</v>
      </c>
      <c r="B118" s="74" t="s">
        <v>28</v>
      </c>
      <c r="C118" s="74" t="s">
        <v>76</v>
      </c>
      <c r="D118" s="74" t="s">
        <v>83</v>
      </c>
      <c r="E118" s="70" t="s">
        <v>79</v>
      </c>
      <c r="F118" s="71"/>
      <c r="G118" s="71"/>
      <c r="H118" s="284">
        <v>240140800</v>
      </c>
      <c r="I118" s="284">
        <v>240140800</v>
      </c>
      <c r="J118" s="289">
        <v>240140800</v>
      </c>
      <c r="K118" s="73">
        <f>I118-J118</f>
        <v>0</v>
      </c>
      <c r="L118" s="52"/>
      <c r="M118" s="53"/>
    </row>
    <row r="119" spans="1:13" s="54" customFormat="1" ht="45" outlineLevel="3">
      <c r="A119" s="205" t="s">
        <v>84</v>
      </c>
      <c r="B119" s="47" t="s">
        <v>28</v>
      </c>
      <c r="C119" s="47" t="s">
        <v>76</v>
      </c>
      <c r="D119" s="47">
        <v>2210252520</v>
      </c>
      <c r="E119" s="48" t="s">
        <v>29</v>
      </c>
      <c r="F119" s="49"/>
      <c r="G119" s="49"/>
      <c r="H119" s="157">
        <f>SUM(H120:H121)</f>
        <v>98187</v>
      </c>
      <c r="I119" s="157">
        <f>SUM(I120:I121)</f>
        <v>98187</v>
      </c>
      <c r="J119" s="158">
        <f>SUM(J120:J121)</f>
        <v>97998.19</v>
      </c>
      <c r="K119" s="51">
        <f>SUM(K120:K121)</f>
        <v>188.81</v>
      </c>
      <c r="L119" s="52"/>
      <c r="M119" s="53"/>
    </row>
    <row r="120" spans="1:13" s="56" customFormat="1" ht="17.25" customHeight="1" outlineLevel="5">
      <c r="A120" s="204" t="s">
        <v>30</v>
      </c>
      <c r="B120" s="74" t="s">
        <v>28</v>
      </c>
      <c r="C120" s="74" t="s">
        <v>76</v>
      </c>
      <c r="D120" s="74">
        <v>2210252520</v>
      </c>
      <c r="E120" s="70" t="s">
        <v>31</v>
      </c>
      <c r="F120" s="71"/>
      <c r="G120" s="71"/>
      <c r="H120" s="284">
        <v>687</v>
      </c>
      <c r="I120" s="284">
        <v>687</v>
      </c>
      <c r="J120" s="289">
        <v>498.19</v>
      </c>
      <c r="K120" s="73">
        <f t="shared" si="11"/>
        <v>188.81</v>
      </c>
      <c r="L120" s="52"/>
      <c r="M120" s="53"/>
    </row>
    <row r="121" spans="1:13" s="56" customFormat="1" ht="33" customHeight="1" outlineLevel="5">
      <c r="A121" s="207" t="s">
        <v>37</v>
      </c>
      <c r="B121" s="74" t="s">
        <v>28</v>
      </c>
      <c r="C121" s="74" t="s">
        <v>76</v>
      </c>
      <c r="D121" s="74">
        <v>2210252520</v>
      </c>
      <c r="E121" s="70">
        <v>321</v>
      </c>
      <c r="F121" s="71"/>
      <c r="G121" s="71"/>
      <c r="H121" s="284">
        <v>97500</v>
      </c>
      <c r="I121" s="284">
        <v>97500</v>
      </c>
      <c r="J121" s="289">
        <v>97500</v>
      </c>
      <c r="K121" s="73">
        <f t="shared" si="11"/>
        <v>0</v>
      </c>
      <c r="L121" s="52"/>
      <c r="M121" s="53"/>
    </row>
    <row r="122" spans="1:13" s="54" customFormat="1" ht="80.25" customHeight="1" outlineLevel="3">
      <c r="A122" s="205" t="s">
        <v>85</v>
      </c>
      <c r="B122" s="47" t="s">
        <v>28</v>
      </c>
      <c r="C122" s="47" t="s">
        <v>76</v>
      </c>
      <c r="D122" s="47" t="s">
        <v>86</v>
      </c>
      <c r="E122" s="48" t="s">
        <v>29</v>
      </c>
      <c r="F122" s="49"/>
      <c r="G122" s="49"/>
      <c r="H122" s="157">
        <f>SUM(H123:H124)</f>
        <v>5374856</v>
      </c>
      <c r="I122" s="157">
        <f>SUM(I123:I124)</f>
        <v>5356787.5</v>
      </c>
      <c r="J122" s="158">
        <f>SUM(J123:J124)</f>
        <v>5356768.24</v>
      </c>
      <c r="K122" s="51">
        <f>SUM(K123:K124)</f>
        <v>19.260000000002037</v>
      </c>
      <c r="L122" s="68"/>
      <c r="M122" s="69"/>
    </row>
    <row r="123" spans="1:13" s="56" customFormat="1" ht="18" customHeight="1" outlineLevel="5">
      <c r="A123" s="204" t="s">
        <v>30</v>
      </c>
      <c r="B123" s="74" t="s">
        <v>28</v>
      </c>
      <c r="C123" s="74" t="s">
        <v>76</v>
      </c>
      <c r="D123" s="74" t="s">
        <v>86</v>
      </c>
      <c r="E123" s="70" t="s">
        <v>31</v>
      </c>
      <c r="F123" s="71"/>
      <c r="G123" s="71"/>
      <c r="H123" s="284">
        <v>70856</v>
      </c>
      <c r="I123" s="284">
        <v>54787.5</v>
      </c>
      <c r="J123" s="289">
        <v>54768.24</v>
      </c>
      <c r="K123" s="79">
        <f t="shared" ref="K123:K157" si="13">I123-J123</f>
        <v>19.260000000002037</v>
      </c>
      <c r="L123" s="52"/>
      <c r="M123" s="53"/>
    </row>
    <row r="124" spans="1:13" s="67" customFormat="1" ht="32.25" customHeight="1" outlineLevel="5">
      <c r="A124" s="211" t="s">
        <v>37</v>
      </c>
      <c r="B124" s="24" t="s">
        <v>28</v>
      </c>
      <c r="C124" s="24" t="s">
        <v>76</v>
      </c>
      <c r="D124" s="24" t="s">
        <v>86</v>
      </c>
      <c r="E124" s="25" t="s">
        <v>69</v>
      </c>
      <c r="F124" s="26"/>
      <c r="G124" s="26"/>
      <c r="H124" s="284">
        <v>5304000</v>
      </c>
      <c r="I124" s="284">
        <v>5302000</v>
      </c>
      <c r="J124" s="289">
        <v>5302000</v>
      </c>
      <c r="K124" s="79">
        <f t="shared" si="13"/>
        <v>0</v>
      </c>
      <c r="L124" s="52"/>
      <c r="M124" s="53"/>
    </row>
    <row r="125" spans="1:13" s="54" customFormat="1" ht="63" customHeight="1" outlineLevel="3">
      <c r="A125" s="205" t="s">
        <v>87</v>
      </c>
      <c r="B125" s="47" t="s">
        <v>28</v>
      </c>
      <c r="C125" s="47" t="s">
        <v>76</v>
      </c>
      <c r="D125" s="47" t="s">
        <v>88</v>
      </c>
      <c r="E125" s="48" t="s">
        <v>29</v>
      </c>
      <c r="F125" s="49"/>
      <c r="G125" s="49"/>
      <c r="H125" s="157">
        <f>SUM(H126:H127)</f>
        <v>3447333</v>
      </c>
      <c r="I125" s="157">
        <f>SUM(I126:I127)</f>
        <v>3134751.4</v>
      </c>
      <c r="J125" s="158">
        <f>SUM(J126:J127)</f>
        <v>3134510</v>
      </c>
      <c r="K125" s="51">
        <f>SUM(K126:K127)</f>
        <v>241.40000000000146</v>
      </c>
      <c r="L125" s="68"/>
      <c r="M125" s="69"/>
    </row>
    <row r="126" spans="1:13" s="56" customFormat="1" ht="17.25" customHeight="1" outlineLevel="5">
      <c r="A126" s="204" t="s">
        <v>30</v>
      </c>
      <c r="B126" s="74" t="s">
        <v>28</v>
      </c>
      <c r="C126" s="74" t="s">
        <v>76</v>
      </c>
      <c r="D126" s="74" t="s">
        <v>88</v>
      </c>
      <c r="E126" s="70" t="s">
        <v>31</v>
      </c>
      <c r="F126" s="71"/>
      <c r="G126" s="71"/>
      <c r="H126" s="284">
        <v>27333</v>
      </c>
      <c r="I126" s="284">
        <v>24751.4</v>
      </c>
      <c r="J126" s="289">
        <v>24510</v>
      </c>
      <c r="K126" s="79">
        <f>I126-J126</f>
        <v>241.40000000000146</v>
      </c>
      <c r="L126" s="52"/>
      <c r="M126" s="53"/>
    </row>
    <row r="127" spans="1:13" s="67" customFormat="1" ht="32.25" customHeight="1" outlineLevel="5">
      <c r="A127" s="211" t="s">
        <v>37</v>
      </c>
      <c r="B127" s="24" t="s">
        <v>28</v>
      </c>
      <c r="C127" s="24" t="s">
        <v>76</v>
      </c>
      <c r="D127" s="24" t="s">
        <v>88</v>
      </c>
      <c r="E127" s="25" t="s">
        <v>69</v>
      </c>
      <c r="F127" s="26"/>
      <c r="G127" s="26"/>
      <c r="H127" s="284">
        <v>3420000</v>
      </c>
      <c r="I127" s="284">
        <v>3110000</v>
      </c>
      <c r="J127" s="289">
        <v>3110000</v>
      </c>
      <c r="K127" s="79">
        <f>I127-J127</f>
        <v>0</v>
      </c>
      <c r="L127" s="52"/>
      <c r="M127" s="53"/>
    </row>
    <row r="128" spans="1:13" s="54" customFormat="1" ht="30" outlineLevel="3">
      <c r="A128" s="205" t="s">
        <v>89</v>
      </c>
      <c r="B128" s="47" t="s">
        <v>28</v>
      </c>
      <c r="C128" s="47" t="s">
        <v>76</v>
      </c>
      <c r="D128" s="47" t="s">
        <v>90</v>
      </c>
      <c r="E128" s="48" t="s">
        <v>29</v>
      </c>
      <c r="F128" s="49"/>
      <c r="G128" s="49"/>
      <c r="H128" s="157">
        <f>SUM(H129:H134)</f>
        <v>607407900</v>
      </c>
      <c r="I128" s="157">
        <f>SUM(I129:I134)</f>
        <v>604565355</v>
      </c>
      <c r="J128" s="158">
        <f>SUM(J129:J134)</f>
        <v>604277168.13</v>
      </c>
      <c r="K128" s="51">
        <f>SUM(K129:K134)</f>
        <v>288186.86999996169</v>
      </c>
      <c r="L128" s="68"/>
      <c r="M128" s="69"/>
    </row>
    <row r="129" spans="1:13" s="67" customFormat="1" ht="42.75" outlineLevel="5">
      <c r="A129" s="212" t="s">
        <v>37</v>
      </c>
      <c r="B129" s="92" t="s">
        <v>28</v>
      </c>
      <c r="C129" s="92" t="s">
        <v>76</v>
      </c>
      <c r="D129" s="92" t="s">
        <v>90</v>
      </c>
      <c r="E129" s="93">
        <v>313</v>
      </c>
      <c r="F129" s="92" t="s">
        <v>218</v>
      </c>
      <c r="G129" s="92" t="s">
        <v>36</v>
      </c>
      <c r="H129" s="170">
        <v>0</v>
      </c>
      <c r="I129" s="164">
        <v>0</v>
      </c>
      <c r="J129" s="171">
        <v>0</v>
      </c>
      <c r="K129" s="55">
        <f>I129-J129</f>
        <v>0</v>
      </c>
      <c r="L129" s="52"/>
      <c r="M129" s="53"/>
    </row>
    <row r="130" spans="1:13" s="67" customFormat="1" ht="42.75" outlineLevel="5">
      <c r="A130" s="212" t="s">
        <v>37</v>
      </c>
      <c r="B130" s="92" t="s">
        <v>28</v>
      </c>
      <c r="C130" s="92" t="s">
        <v>76</v>
      </c>
      <c r="D130" s="92" t="s">
        <v>90</v>
      </c>
      <c r="E130" s="93">
        <v>321</v>
      </c>
      <c r="F130" s="92" t="s">
        <v>245</v>
      </c>
      <c r="G130" s="92"/>
      <c r="H130" s="170">
        <v>0</v>
      </c>
      <c r="I130" s="164">
        <v>0</v>
      </c>
      <c r="J130" s="171">
        <v>0</v>
      </c>
      <c r="K130" s="55">
        <f>I130-J130</f>
        <v>0</v>
      </c>
      <c r="L130" s="52"/>
      <c r="M130" s="53"/>
    </row>
    <row r="131" spans="1:13" s="67" customFormat="1" ht="42.75" outlineLevel="5">
      <c r="A131" s="212" t="s">
        <v>37</v>
      </c>
      <c r="B131" s="92" t="s">
        <v>28</v>
      </c>
      <c r="C131" s="92" t="s">
        <v>76</v>
      </c>
      <c r="D131" s="92" t="s">
        <v>90</v>
      </c>
      <c r="E131" s="93">
        <v>321</v>
      </c>
      <c r="F131" s="92"/>
      <c r="G131" s="92"/>
      <c r="H131" s="284">
        <v>0</v>
      </c>
      <c r="I131" s="284">
        <v>0</v>
      </c>
      <c r="J131" s="291">
        <v>-6537</v>
      </c>
      <c r="K131" s="55">
        <f t="shared" ref="K131:K132" si="14">I131-J131</f>
        <v>6537</v>
      </c>
      <c r="L131" s="52"/>
      <c r="M131" s="53"/>
    </row>
    <row r="132" spans="1:13" s="67" customFormat="1" ht="42.75" outlineLevel="5">
      <c r="A132" s="212" t="s">
        <v>37</v>
      </c>
      <c r="B132" s="92" t="s">
        <v>28</v>
      </c>
      <c r="C132" s="92" t="s">
        <v>76</v>
      </c>
      <c r="D132" s="92" t="s">
        <v>90</v>
      </c>
      <c r="E132" s="93">
        <v>321</v>
      </c>
      <c r="F132" s="92" t="s">
        <v>192</v>
      </c>
      <c r="G132" s="92" t="s">
        <v>36</v>
      </c>
      <c r="H132" s="284">
        <v>0</v>
      </c>
      <c r="I132" s="284">
        <v>0</v>
      </c>
      <c r="J132" s="291">
        <v>-0.99</v>
      </c>
      <c r="K132" s="55">
        <f t="shared" si="14"/>
        <v>0.99</v>
      </c>
      <c r="L132" s="52"/>
      <c r="M132" s="53"/>
    </row>
    <row r="133" spans="1:13" s="56" customFormat="1" ht="38.25" outlineLevel="5">
      <c r="A133" s="213" t="s">
        <v>30</v>
      </c>
      <c r="B133" s="24" t="s">
        <v>28</v>
      </c>
      <c r="C133" s="24" t="s">
        <v>76</v>
      </c>
      <c r="D133" s="24" t="s">
        <v>90</v>
      </c>
      <c r="E133" s="25" t="s">
        <v>31</v>
      </c>
      <c r="F133" s="24" t="s">
        <v>218</v>
      </c>
      <c r="G133" s="24" t="s">
        <v>36</v>
      </c>
      <c r="H133" s="284">
        <v>5508963</v>
      </c>
      <c r="I133" s="284">
        <v>5065496</v>
      </c>
      <c r="J133" s="289">
        <v>4954873.66</v>
      </c>
      <c r="K133" s="55">
        <f t="shared" ref="K133:K134" si="15">I133-J133</f>
        <v>110622.33999999985</v>
      </c>
      <c r="L133" s="52"/>
      <c r="M133" s="53"/>
    </row>
    <row r="134" spans="1:13" s="56" customFormat="1" ht="38.25" customHeight="1" outlineLevel="5">
      <c r="A134" s="211" t="s">
        <v>37</v>
      </c>
      <c r="B134" s="24" t="s">
        <v>28</v>
      </c>
      <c r="C134" s="24" t="s">
        <v>76</v>
      </c>
      <c r="D134" s="24" t="s">
        <v>90</v>
      </c>
      <c r="E134" s="25" t="s">
        <v>38</v>
      </c>
      <c r="F134" s="24" t="s">
        <v>218</v>
      </c>
      <c r="G134" s="24" t="s">
        <v>36</v>
      </c>
      <c r="H134" s="284">
        <v>601898937</v>
      </c>
      <c r="I134" s="284">
        <v>599499859</v>
      </c>
      <c r="J134" s="289">
        <v>599328832.46000004</v>
      </c>
      <c r="K134" s="55">
        <f t="shared" si="15"/>
        <v>171026.53999996185</v>
      </c>
      <c r="L134" s="52"/>
      <c r="M134" s="53"/>
    </row>
    <row r="135" spans="1:13" s="54" customFormat="1" ht="18" customHeight="1" outlineLevel="3">
      <c r="A135" s="205" t="s">
        <v>91</v>
      </c>
      <c r="B135" s="47" t="s">
        <v>28</v>
      </c>
      <c r="C135" s="47" t="s">
        <v>76</v>
      </c>
      <c r="D135" s="47" t="s">
        <v>92</v>
      </c>
      <c r="E135" s="48" t="s">
        <v>29</v>
      </c>
      <c r="F135" s="49"/>
      <c r="G135" s="49"/>
      <c r="H135" s="157">
        <f>SUM(H136:H137)</f>
        <v>428325470</v>
      </c>
      <c r="I135" s="157">
        <f>SUM(I136:I137)</f>
        <v>390246606</v>
      </c>
      <c r="J135" s="158">
        <f>SUM(J136:J137)</f>
        <v>389180129.01999998</v>
      </c>
      <c r="K135" s="51">
        <f>SUM(K136:K137)</f>
        <v>1066476.9800000121</v>
      </c>
      <c r="L135" s="68"/>
      <c r="M135" s="69"/>
    </row>
    <row r="136" spans="1:13" s="56" customFormat="1" ht="17.25" customHeight="1" outlineLevel="5">
      <c r="A136" s="204" t="s">
        <v>30</v>
      </c>
      <c r="B136" s="74" t="s">
        <v>28</v>
      </c>
      <c r="C136" s="74" t="s">
        <v>76</v>
      </c>
      <c r="D136" s="74" t="s">
        <v>92</v>
      </c>
      <c r="E136" s="70" t="s">
        <v>31</v>
      </c>
      <c r="F136" s="71"/>
      <c r="G136" s="71"/>
      <c r="H136" s="284">
        <v>4516100</v>
      </c>
      <c r="I136" s="284">
        <v>4030981</v>
      </c>
      <c r="J136" s="284">
        <v>3963332.07</v>
      </c>
      <c r="K136" s="79">
        <f>I136-J136</f>
        <v>67648.930000000168</v>
      </c>
      <c r="L136" s="52"/>
      <c r="M136" s="53"/>
    </row>
    <row r="137" spans="1:13" s="67" customFormat="1" ht="32.25" customHeight="1" outlineLevel="5">
      <c r="A137" s="211" t="s">
        <v>37</v>
      </c>
      <c r="B137" s="24" t="s">
        <v>28</v>
      </c>
      <c r="C137" s="24" t="s">
        <v>76</v>
      </c>
      <c r="D137" s="24" t="s">
        <v>92</v>
      </c>
      <c r="E137" s="25" t="s">
        <v>69</v>
      </c>
      <c r="F137" s="26"/>
      <c r="G137" s="26"/>
      <c r="H137" s="284">
        <v>423809370</v>
      </c>
      <c r="I137" s="284">
        <v>386215625</v>
      </c>
      <c r="J137" s="284">
        <v>385216796.94999999</v>
      </c>
      <c r="K137" s="79">
        <f>I137-J137</f>
        <v>998828.05000001192</v>
      </c>
      <c r="L137" s="52"/>
      <c r="M137" s="53"/>
    </row>
    <row r="138" spans="1:13" s="54" customFormat="1" ht="45" outlineLevel="3">
      <c r="A138" s="205" t="s">
        <v>93</v>
      </c>
      <c r="B138" s="47" t="s">
        <v>28</v>
      </c>
      <c r="C138" s="47" t="s">
        <v>76</v>
      </c>
      <c r="D138" s="47" t="s">
        <v>94</v>
      </c>
      <c r="E138" s="48" t="s">
        <v>29</v>
      </c>
      <c r="F138" s="49"/>
      <c r="G138" s="49"/>
      <c r="H138" s="157">
        <f>SUM(H139:H140)</f>
        <v>78155600</v>
      </c>
      <c r="I138" s="157">
        <f>SUM(I139:I140)</f>
        <v>71278089</v>
      </c>
      <c r="J138" s="158">
        <f>SUM(J139:J140)</f>
        <v>71025089.579999998</v>
      </c>
      <c r="K138" s="51">
        <f>SUM(K139:K140)</f>
        <v>252999.42000000121</v>
      </c>
      <c r="L138" s="68"/>
      <c r="M138" s="69"/>
    </row>
    <row r="139" spans="1:13" s="56" customFormat="1" ht="15" customHeight="1" outlineLevel="5">
      <c r="A139" s="204" t="s">
        <v>30</v>
      </c>
      <c r="B139" s="74" t="s">
        <v>28</v>
      </c>
      <c r="C139" s="74" t="s">
        <v>76</v>
      </c>
      <c r="D139" s="74" t="s">
        <v>94</v>
      </c>
      <c r="E139" s="70" t="s">
        <v>31</v>
      </c>
      <c r="F139" s="71"/>
      <c r="G139" s="71"/>
      <c r="H139" s="284">
        <v>856940</v>
      </c>
      <c r="I139" s="284">
        <v>780029</v>
      </c>
      <c r="J139" s="284">
        <v>776508.86</v>
      </c>
      <c r="K139" s="79">
        <f t="shared" si="13"/>
        <v>3520.140000000014</v>
      </c>
      <c r="L139" s="52"/>
      <c r="M139" s="53"/>
    </row>
    <row r="140" spans="1:13" s="67" customFormat="1" ht="29.25" customHeight="1" outlineLevel="5">
      <c r="A140" s="211" t="s">
        <v>37</v>
      </c>
      <c r="B140" s="24" t="s">
        <v>28</v>
      </c>
      <c r="C140" s="24" t="s">
        <v>76</v>
      </c>
      <c r="D140" s="24" t="s">
        <v>94</v>
      </c>
      <c r="E140" s="25" t="s">
        <v>69</v>
      </c>
      <c r="F140" s="26"/>
      <c r="G140" s="26"/>
      <c r="H140" s="284">
        <v>77298660</v>
      </c>
      <c r="I140" s="284">
        <v>70498060</v>
      </c>
      <c r="J140" s="284">
        <v>70248580.719999999</v>
      </c>
      <c r="K140" s="79">
        <f t="shared" si="13"/>
        <v>249479.28000000119</v>
      </c>
      <c r="L140" s="52"/>
      <c r="M140" s="53"/>
    </row>
    <row r="141" spans="1:13" s="54" customFormat="1" ht="18" customHeight="1" outlineLevel="3">
      <c r="A141" s="205" t="s">
        <v>95</v>
      </c>
      <c r="B141" s="47" t="s">
        <v>28</v>
      </c>
      <c r="C141" s="47" t="s">
        <v>76</v>
      </c>
      <c r="D141" s="47" t="s">
        <v>96</v>
      </c>
      <c r="E141" s="48" t="s">
        <v>29</v>
      </c>
      <c r="F141" s="49"/>
      <c r="G141" s="49"/>
      <c r="H141" s="157">
        <f>SUM(H142:H143)</f>
        <v>22022900</v>
      </c>
      <c r="I141" s="157">
        <f>SUM(I142:I143)</f>
        <v>19821444</v>
      </c>
      <c r="J141" s="158">
        <f>SUM(J142:J143)</f>
        <v>19758234.050000001</v>
      </c>
      <c r="K141" s="51">
        <f>SUM(K142:K143)</f>
        <v>63209.949999998353</v>
      </c>
      <c r="L141" s="68"/>
      <c r="M141" s="69"/>
    </row>
    <row r="142" spans="1:13" s="56" customFormat="1" ht="15.75" customHeight="1" outlineLevel="5">
      <c r="A142" s="204" t="s">
        <v>30</v>
      </c>
      <c r="B142" s="74" t="s">
        <v>28</v>
      </c>
      <c r="C142" s="74" t="s">
        <v>76</v>
      </c>
      <c r="D142" s="74" t="s">
        <v>96</v>
      </c>
      <c r="E142" s="70" t="s">
        <v>31</v>
      </c>
      <c r="F142" s="71"/>
      <c r="G142" s="71"/>
      <c r="H142" s="284">
        <v>285280</v>
      </c>
      <c r="I142" s="284">
        <v>258072</v>
      </c>
      <c r="J142" s="284">
        <v>254629.29</v>
      </c>
      <c r="K142" s="79">
        <f t="shared" si="13"/>
        <v>3442.7099999999919</v>
      </c>
      <c r="L142" s="52"/>
      <c r="M142" s="53"/>
    </row>
    <row r="143" spans="1:13" s="67" customFormat="1" ht="31.5" customHeight="1" outlineLevel="5">
      <c r="A143" s="211" t="s">
        <v>37</v>
      </c>
      <c r="B143" s="24" t="s">
        <v>28</v>
      </c>
      <c r="C143" s="24" t="s">
        <v>76</v>
      </c>
      <c r="D143" s="24" t="s">
        <v>96</v>
      </c>
      <c r="E143" s="25" t="s">
        <v>69</v>
      </c>
      <c r="F143" s="26"/>
      <c r="G143" s="26"/>
      <c r="H143" s="284">
        <v>21737620</v>
      </c>
      <c r="I143" s="284">
        <v>19563372</v>
      </c>
      <c r="J143" s="284">
        <v>19503604.760000002</v>
      </c>
      <c r="K143" s="79">
        <f t="shared" si="13"/>
        <v>59767.239999998361</v>
      </c>
      <c r="L143" s="52"/>
      <c r="M143" s="53"/>
    </row>
    <row r="144" spans="1:13" s="54" customFormat="1" ht="33" customHeight="1" outlineLevel="3">
      <c r="A144" s="205" t="s">
        <v>97</v>
      </c>
      <c r="B144" s="47" t="s">
        <v>28</v>
      </c>
      <c r="C144" s="47" t="s">
        <v>76</v>
      </c>
      <c r="D144" s="47" t="s">
        <v>98</v>
      </c>
      <c r="E144" s="48" t="s">
        <v>29</v>
      </c>
      <c r="F144" s="49"/>
      <c r="G144" s="49"/>
      <c r="H144" s="157">
        <f>SUM(H145:H146)</f>
        <v>184879500</v>
      </c>
      <c r="I144" s="157">
        <f>SUM(I145:I146)</f>
        <v>184847485</v>
      </c>
      <c r="J144" s="158">
        <f>SUM(J145:J146)</f>
        <v>184725821.5</v>
      </c>
      <c r="K144" s="51">
        <f>SUM(K145:K146)</f>
        <v>121663.50000000838</v>
      </c>
      <c r="L144" s="68"/>
      <c r="M144" s="69"/>
    </row>
    <row r="145" spans="1:13" s="56" customFormat="1" ht="15.75" customHeight="1" outlineLevel="5">
      <c r="A145" s="204" t="s">
        <v>30</v>
      </c>
      <c r="B145" s="74" t="s">
        <v>28</v>
      </c>
      <c r="C145" s="74" t="s">
        <v>76</v>
      </c>
      <c r="D145" s="74" t="s">
        <v>98</v>
      </c>
      <c r="E145" s="70" t="s">
        <v>31</v>
      </c>
      <c r="F145" s="71"/>
      <c r="G145" s="71"/>
      <c r="H145" s="284">
        <v>1839675</v>
      </c>
      <c r="I145" s="284">
        <v>1807660</v>
      </c>
      <c r="J145" s="284">
        <v>1763126.46</v>
      </c>
      <c r="K145" s="79">
        <f>I145-J145</f>
        <v>44533.540000000037</v>
      </c>
      <c r="L145" s="52"/>
      <c r="M145" s="53"/>
    </row>
    <row r="146" spans="1:13" s="56" customFormat="1" ht="33" customHeight="1" outlineLevel="5">
      <c r="A146" s="207" t="s">
        <v>37</v>
      </c>
      <c r="B146" s="74" t="s">
        <v>28</v>
      </c>
      <c r="C146" s="74" t="s">
        <v>76</v>
      </c>
      <c r="D146" s="74" t="s">
        <v>98</v>
      </c>
      <c r="E146" s="70" t="s">
        <v>38</v>
      </c>
      <c r="F146" s="71"/>
      <c r="G146" s="71"/>
      <c r="H146" s="284">
        <v>183039825</v>
      </c>
      <c r="I146" s="284">
        <v>183039825</v>
      </c>
      <c r="J146" s="284">
        <v>182962695.03999999</v>
      </c>
      <c r="K146" s="79">
        <f t="shared" si="13"/>
        <v>77129.960000008345</v>
      </c>
      <c r="L146" s="52"/>
      <c r="M146" s="53"/>
    </row>
    <row r="147" spans="1:13" s="54" customFormat="1" ht="60" outlineLevel="3">
      <c r="A147" s="205" t="s">
        <v>99</v>
      </c>
      <c r="B147" s="47" t="s">
        <v>28</v>
      </c>
      <c r="C147" s="47" t="s">
        <v>76</v>
      </c>
      <c r="D147" s="47" t="s">
        <v>100</v>
      </c>
      <c r="E147" s="48" t="s">
        <v>29</v>
      </c>
      <c r="F147" s="49"/>
      <c r="G147" s="49"/>
      <c r="H147" s="157">
        <f>SUM(H148:H149)</f>
        <v>14341100</v>
      </c>
      <c r="I147" s="157">
        <f>SUM(I148:I149)</f>
        <v>14341100</v>
      </c>
      <c r="J147" s="158">
        <f>SUM(J148:J149)</f>
        <v>14334696.32</v>
      </c>
      <c r="K147" s="51">
        <f>SUM(K148:K149)</f>
        <v>6403.6799999994109</v>
      </c>
      <c r="L147" s="68"/>
      <c r="M147" s="69"/>
    </row>
    <row r="148" spans="1:13" s="56" customFormat="1" ht="17.25" customHeight="1" outlineLevel="5">
      <c r="A148" s="204" t="s">
        <v>30</v>
      </c>
      <c r="B148" s="74" t="s">
        <v>28</v>
      </c>
      <c r="C148" s="74" t="s">
        <v>76</v>
      </c>
      <c r="D148" s="74" t="s">
        <v>100</v>
      </c>
      <c r="E148" s="70" t="s">
        <v>31</v>
      </c>
      <c r="F148" s="71"/>
      <c r="G148" s="71"/>
      <c r="H148" s="284">
        <v>156937</v>
      </c>
      <c r="I148" s="284">
        <v>156937</v>
      </c>
      <c r="J148" s="284">
        <v>153153.43</v>
      </c>
      <c r="K148" s="79">
        <f t="shared" si="13"/>
        <v>3783.570000000007</v>
      </c>
      <c r="L148" s="52"/>
      <c r="M148" s="53"/>
    </row>
    <row r="149" spans="1:13" s="56" customFormat="1" ht="31.5" customHeight="1" outlineLevel="5">
      <c r="A149" s="207" t="s">
        <v>37</v>
      </c>
      <c r="B149" s="74" t="s">
        <v>28</v>
      </c>
      <c r="C149" s="74" t="s">
        <v>76</v>
      </c>
      <c r="D149" s="74" t="s">
        <v>100</v>
      </c>
      <c r="E149" s="70" t="s">
        <v>38</v>
      </c>
      <c r="F149" s="71"/>
      <c r="G149" s="71"/>
      <c r="H149" s="284">
        <v>14184163</v>
      </c>
      <c r="I149" s="284">
        <v>14184163</v>
      </c>
      <c r="J149" s="284">
        <v>14181542.890000001</v>
      </c>
      <c r="K149" s="79">
        <f>I149-J149</f>
        <v>2620.109999999404</v>
      </c>
      <c r="L149" s="52"/>
      <c r="M149" s="53"/>
    </row>
    <row r="150" spans="1:13" s="54" customFormat="1" ht="46.5" customHeight="1" outlineLevel="3">
      <c r="A150" s="205" t="s">
        <v>101</v>
      </c>
      <c r="B150" s="47" t="s">
        <v>28</v>
      </c>
      <c r="C150" s="47" t="s">
        <v>76</v>
      </c>
      <c r="D150" s="47" t="s">
        <v>102</v>
      </c>
      <c r="E150" s="48" t="s">
        <v>29</v>
      </c>
      <c r="F150" s="49"/>
      <c r="G150" s="49"/>
      <c r="H150" s="157">
        <f>SUM(H151:H152)</f>
        <v>956797000</v>
      </c>
      <c r="I150" s="157">
        <f>SUM(I151:I152)</f>
        <v>877105005</v>
      </c>
      <c r="J150" s="158">
        <f>SUM(J151:J152)</f>
        <v>876936262.91999996</v>
      </c>
      <c r="K150" s="51">
        <f>SUM(K151:K152)</f>
        <v>168742.08000003826</v>
      </c>
      <c r="L150" s="68"/>
      <c r="M150" s="69"/>
    </row>
    <row r="151" spans="1:13" s="56" customFormat="1" ht="18" customHeight="1" outlineLevel="5">
      <c r="A151" s="204" t="s">
        <v>30</v>
      </c>
      <c r="B151" s="74" t="s">
        <v>28</v>
      </c>
      <c r="C151" s="74" t="s">
        <v>76</v>
      </c>
      <c r="D151" s="74" t="s">
        <v>102</v>
      </c>
      <c r="E151" s="70" t="s">
        <v>31</v>
      </c>
      <c r="F151" s="71"/>
      <c r="G151" s="71"/>
      <c r="H151" s="284">
        <v>7309800</v>
      </c>
      <c r="I151" s="284">
        <v>6450549</v>
      </c>
      <c r="J151" s="284">
        <v>6414140.8799999999</v>
      </c>
      <c r="K151" s="79">
        <f t="shared" si="13"/>
        <v>36408.120000000112</v>
      </c>
      <c r="L151" s="52"/>
      <c r="M151" s="53"/>
    </row>
    <row r="152" spans="1:13" s="67" customFormat="1" ht="32.25" customHeight="1" outlineLevel="5">
      <c r="A152" s="211" t="s">
        <v>37</v>
      </c>
      <c r="B152" s="24" t="s">
        <v>28</v>
      </c>
      <c r="C152" s="24" t="s">
        <v>76</v>
      </c>
      <c r="D152" s="24" t="s">
        <v>102</v>
      </c>
      <c r="E152" s="25" t="s">
        <v>69</v>
      </c>
      <c r="F152" s="26"/>
      <c r="G152" s="26"/>
      <c r="H152" s="284">
        <v>949487200</v>
      </c>
      <c r="I152" s="284">
        <v>870654456</v>
      </c>
      <c r="J152" s="284">
        <v>870522122.03999996</v>
      </c>
      <c r="K152" s="79">
        <f t="shared" si="13"/>
        <v>132333.96000003815</v>
      </c>
      <c r="L152" s="52"/>
      <c r="M152" s="53"/>
    </row>
    <row r="153" spans="1:13" s="54" customFormat="1" ht="45" outlineLevel="3">
      <c r="A153" s="205" t="s">
        <v>103</v>
      </c>
      <c r="B153" s="47" t="s">
        <v>28</v>
      </c>
      <c r="C153" s="47" t="s">
        <v>76</v>
      </c>
      <c r="D153" s="47" t="s">
        <v>104</v>
      </c>
      <c r="E153" s="48" t="s">
        <v>29</v>
      </c>
      <c r="F153" s="49"/>
      <c r="G153" s="49"/>
      <c r="H153" s="157">
        <f>SUM(H154:H155)</f>
        <v>600</v>
      </c>
      <c r="I153" s="157">
        <f>SUM(I154:I155)</f>
        <v>0</v>
      </c>
      <c r="J153" s="158">
        <f>SUM(J154:J155)</f>
        <v>0</v>
      </c>
      <c r="K153" s="51">
        <f>SUM(K154:K155)</f>
        <v>0</v>
      </c>
      <c r="L153" s="68"/>
      <c r="M153" s="69"/>
    </row>
    <row r="154" spans="1:13" s="56" customFormat="1" ht="17.25" customHeight="1" outlineLevel="5">
      <c r="A154" s="204" t="s">
        <v>30</v>
      </c>
      <c r="B154" s="74" t="s">
        <v>28</v>
      </c>
      <c r="C154" s="74" t="s">
        <v>76</v>
      </c>
      <c r="D154" s="74" t="s">
        <v>104</v>
      </c>
      <c r="E154" s="70" t="s">
        <v>31</v>
      </c>
      <c r="F154" s="71"/>
      <c r="G154" s="71"/>
      <c r="H154" s="284">
        <v>30</v>
      </c>
      <c r="I154" s="27">
        <v>0</v>
      </c>
      <c r="J154" s="159">
        <v>0</v>
      </c>
      <c r="K154" s="79">
        <f t="shared" si="13"/>
        <v>0</v>
      </c>
      <c r="L154" s="52"/>
      <c r="M154" s="53"/>
    </row>
    <row r="155" spans="1:13" s="56" customFormat="1" ht="32.25" customHeight="1" outlineLevel="5">
      <c r="A155" s="207" t="s">
        <v>37</v>
      </c>
      <c r="B155" s="74" t="s">
        <v>28</v>
      </c>
      <c r="C155" s="74" t="s">
        <v>76</v>
      </c>
      <c r="D155" s="74" t="s">
        <v>104</v>
      </c>
      <c r="E155" s="70" t="s">
        <v>38</v>
      </c>
      <c r="F155" s="71"/>
      <c r="G155" s="71"/>
      <c r="H155" s="284">
        <v>570</v>
      </c>
      <c r="I155" s="27">
        <v>0</v>
      </c>
      <c r="J155" s="159">
        <v>0</v>
      </c>
      <c r="K155" s="79">
        <f t="shared" si="13"/>
        <v>0</v>
      </c>
      <c r="L155" s="52"/>
      <c r="M155" s="53"/>
    </row>
    <row r="156" spans="1:13" s="54" customFormat="1" ht="48" customHeight="1" outlineLevel="3">
      <c r="A156" s="205" t="s">
        <v>105</v>
      </c>
      <c r="B156" s="47" t="s">
        <v>28</v>
      </c>
      <c r="C156" s="47" t="s">
        <v>76</v>
      </c>
      <c r="D156" s="47" t="s">
        <v>106</v>
      </c>
      <c r="E156" s="48" t="s">
        <v>29</v>
      </c>
      <c r="F156" s="49"/>
      <c r="G156" s="49"/>
      <c r="H156" s="157">
        <f>SUM(H157:H158)</f>
        <v>9672700</v>
      </c>
      <c r="I156" s="157">
        <f>SUM(I157:I158)</f>
        <v>9670837</v>
      </c>
      <c r="J156" s="158">
        <f>SUM(J157:J158)</f>
        <v>9632688.8200000003</v>
      </c>
      <c r="K156" s="51">
        <f>SUM(K157:K158)</f>
        <v>38148.179999999324</v>
      </c>
      <c r="L156" s="68"/>
      <c r="M156" s="69"/>
    </row>
    <row r="157" spans="1:13" s="56" customFormat="1" ht="15.75" customHeight="1" outlineLevel="5">
      <c r="A157" s="204" t="s">
        <v>30</v>
      </c>
      <c r="B157" s="74" t="s">
        <v>28</v>
      </c>
      <c r="C157" s="74" t="s">
        <v>76</v>
      </c>
      <c r="D157" s="74" t="s">
        <v>106</v>
      </c>
      <c r="E157" s="70" t="s">
        <v>31</v>
      </c>
      <c r="F157" s="71"/>
      <c r="G157" s="71"/>
      <c r="H157" s="284">
        <v>69939</v>
      </c>
      <c r="I157" s="284">
        <v>68076</v>
      </c>
      <c r="J157" s="284">
        <v>65702.350000000006</v>
      </c>
      <c r="K157" s="79">
        <f t="shared" si="13"/>
        <v>2373.6499999999942</v>
      </c>
      <c r="L157" s="52"/>
      <c r="M157" s="53"/>
    </row>
    <row r="158" spans="1:13" s="56" customFormat="1" ht="32.25" customHeight="1" outlineLevel="5">
      <c r="A158" s="207" t="s">
        <v>37</v>
      </c>
      <c r="B158" s="74" t="s">
        <v>28</v>
      </c>
      <c r="C158" s="74" t="s">
        <v>76</v>
      </c>
      <c r="D158" s="74" t="s">
        <v>106</v>
      </c>
      <c r="E158" s="70" t="s">
        <v>38</v>
      </c>
      <c r="F158" s="71"/>
      <c r="G158" s="71"/>
      <c r="H158" s="284">
        <v>9602761</v>
      </c>
      <c r="I158" s="284">
        <v>9602761</v>
      </c>
      <c r="J158" s="284">
        <v>9566986.4700000007</v>
      </c>
      <c r="K158" s="79">
        <f>I158-J158</f>
        <v>35774.529999999329</v>
      </c>
      <c r="L158" s="52"/>
      <c r="M158" s="53"/>
    </row>
    <row r="159" spans="1:13" s="54" customFormat="1" ht="90" outlineLevel="3">
      <c r="A159" s="205" t="s">
        <v>266</v>
      </c>
      <c r="B159" s="47" t="s">
        <v>28</v>
      </c>
      <c r="C159" s="47" t="s">
        <v>76</v>
      </c>
      <c r="D159" s="47" t="s">
        <v>265</v>
      </c>
      <c r="E159" s="48" t="s">
        <v>29</v>
      </c>
      <c r="F159" s="49"/>
      <c r="G159" s="49"/>
      <c r="H159" s="157">
        <f>SUM(H160:H161)</f>
        <v>3556101.25</v>
      </c>
      <c r="I159" s="157">
        <f>SUM(I160:I161)</f>
        <v>1496549</v>
      </c>
      <c r="J159" s="158">
        <f>SUM(J160:J161)</f>
        <v>1479570.09</v>
      </c>
      <c r="K159" s="51">
        <f>SUM(K160:K161)</f>
        <v>16978.909999999887</v>
      </c>
      <c r="L159" s="52" t="s">
        <v>263</v>
      </c>
      <c r="M159" s="69"/>
    </row>
    <row r="160" spans="1:13" s="243" customFormat="1" ht="17.25" customHeight="1" outlineLevel="5">
      <c r="A160" s="206" t="s">
        <v>30</v>
      </c>
      <c r="B160" s="75" t="s">
        <v>28</v>
      </c>
      <c r="C160" s="75" t="s">
        <v>76</v>
      </c>
      <c r="D160" s="75" t="s">
        <v>265</v>
      </c>
      <c r="E160" s="76" t="s">
        <v>31</v>
      </c>
      <c r="F160" s="77"/>
      <c r="G160" s="77"/>
      <c r="H160" s="284">
        <v>117063.48</v>
      </c>
      <c r="I160" s="284">
        <v>9809</v>
      </c>
      <c r="J160" s="284">
        <v>9168.2199999999993</v>
      </c>
      <c r="K160" s="239">
        <f t="shared" ref="K160:K161" si="16">I160-J160</f>
        <v>640.78000000000065</v>
      </c>
      <c r="L160" s="240"/>
      <c r="M160" s="241"/>
    </row>
    <row r="161" spans="1:13" s="243" customFormat="1" ht="32.25" customHeight="1" outlineLevel="5">
      <c r="A161" s="247" t="s">
        <v>37</v>
      </c>
      <c r="B161" s="75" t="s">
        <v>28</v>
      </c>
      <c r="C161" s="75" t="s">
        <v>76</v>
      </c>
      <c r="D161" s="75" t="s">
        <v>265</v>
      </c>
      <c r="E161" s="76" t="s">
        <v>38</v>
      </c>
      <c r="F161" s="77"/>
      <c r="G161" s="77"/>
      <c r="H161" s="284">
        <v>3439037.77</v>
      </c>
      <c r="I161" s="284">
        <v>1486740</v>
      </c>
      <c r="J161" s="284">
        <v>1470401.87</v>
      </c>
      <c r="K161" s="239">
        <f t="shared" si="16"/>
        <v>16338.129999999888</v>
      </c>
      <c r="L161" s="240"/>
      <c r="M161" s="241"/>
    </row>
    <row r="162" spans="1:13" s="54" customFormat="1" ht="51.75" customHeight="1" outlineLevel="3">
      <c r="A162" s="205" t="s">
        <v>107</v>
      </c>
      <c r="B162" s="47" t="s">
        <v>28</v>
      </c>
      <c r="C162" s="47" t="s">
        <v>76</v>
      </c>
      <c r="D162" s="47" t="s">
        <v>108</v>
      </c>
      <c r="E162" s="48" t="s">
        <v>29</v>
      </c>
      <c r="F162" s="49"/>
      <c r="G162" s="49"/>
      <c r="H162" s="157">
        <f>SUM(H163:H167)</f>
        <v>2634000</v>
      </c>
      <c r="I162" s="157">
        <f t="shared" ref="I162" si="17">SUM(I163:I167)</f>
        <v>2634000</v>
      </c>
      <c r="J162" s="158">
        <f>SUM(J163:J167)</f>
        <v>2626648.4900000002</v>
      </c>
      <c r="K162" s="51">
        <f>SUM(K163:K167)</f>
        <v>7351.5100000001021</v>
      </c>
      <c r="L162" s="68"/>
      <c r="M162" s="69"/>
    </row>
    <row r="163" spans="1:13" s="56" customFormat="1" ht="38.25" outlineLevel="5">
      <c r="A163" s="204" t="s">
        <v>30</v>
      </c>
      <c r="B163" s="74" t="s">
        <v>28</v>
      </c>
      <c r="C163" s="74" t="s">
        <v>76</v>
      </c>
      <c r="D163" s="74" t="s">
        <v>108</v>
      </c>
      <c r="E163" s="70" t="s">
        <v>31</v>
      </c>
      <c r="F163" s="74" t="s">
        <v>217</v>
      </c>
      <c r="G163" s="74" t="s">
        <v>35</v>
      </c>
      <c r="H163" s="284">
        <v>15896</v>
      </c>
      <c r="I163" s="284">
        <v>15896</v>
      </c>
      <c r="J163" s="284">
        <v>13367.6</v>
      </c>
      <c r="K163" s="225">
        <f t="shared" ref="K163:K166" si="18">I163-J163</f>
        <v>2528.3999999999996</v>
      </c>
      <c r="L163" s="94"/>
      <c r="M163" s="94"/>
    </row>
    <row r="164" spans="1:13" s="56" customFormat="1" ht="38.25" outlineLevel="5">
      <c r="A164" s="204" t="s">
        <v>30</v>
      </c>
      <c r="B164" s="74" t="s">
        <v>28</v>
      </c>
      <c r="C164" s="74" t="s">
        <v>76</v>
      </c>
      <c r="D164" s="74" t="s">
        <v>108</v>
      </c>
      <c r="E164" s="70" t="s">
        <v>31</v>
      </c>
      <c r="F164" s="74" t="s">
        <v>217</v>
      </c>
      <c r="G164" s="74" t="s">
        <v>36</v>
      </c>
      <c r="H164" s="284">
        <v>7094</v>
      </c>
      <c r="I164" s="284">
        <v>7094</v>
      </c>
      <c r="J164" s="284">
        <v>5965.5</v>
      </c>
      <c r="K164" s="226">
        <f t="shared" si="18"/>
        <v>1128.5</v>
      </c>
      <c r="L164" s="94"/>
      <c r="M164" s="94"/>
    </row>
    <row r="165" spans="1:13" s="56" customFormat="1" ht="38.25" customHeight="1" outlineLevel="5">
      <c r="A165" s="207" t="s">
        <v>37</v>
      </c>
      <c r="B165" s="74" t="s">
        <v>28</v>
      </c>
      <c r="C165" s="74" t="s">
        <v>76</v>
      </c>
      <c r="D165" s="74" t="s">
        <v>108</v>
      </c>
      <c r="E165" s="70" t="s">
        <v>38</v>
      </c>
      <c r="F165" s="74" t="s">
        <v>217</v>
      </c>
      <c r="G165" s="74" t="s">
        <v>35</v>
      </c>
      <c r="H165" s="284">
        <v>1429204</v>
      </c>
      <c r="I165" s="284">
        <v>1429204</v>
      </c>
      <c r="J165" s="284">
        <v>1429126.92</v>
      </c>
      <c r="K165" s="225">
        <f>I165-J165</f>
        <v>77.080000000074506</v>
      </c>
      <c r="L165" s="94"/>
      <c r="M165" s="94"/>
    </row>
    <row r="166" spans="1:13" s="56" customFormat="1" ht="38.25" customHeight="1" outlineLevel="5">
      <c r="A166" s="207" t="s">
        <v>37</v>
      </c>
      <c r="B166" s="74" t="s">
        <v>28</v>
      </c>
      <c r="C166" s="74" t="s">
        <v>76</v>
      </c>
      <c r="D166" s="74" t="s">
        <v>108</v>
      </c>
      <c r="E166" s="70" t="s">
        <v>38</v>
      </c>
      <c r="F166" s="74" t="s">
        <v>217</v>
      </c>
      <c r="G166" s="74" t="s">
        <v>36</v>
      </c>
      <c r="H166" s="284">
        <v>637806</v>
      </c>
      <c r="I166" s="284">
        <v>637806</v>
      </c>
      <c r="J166" s="284">
        <v>637771.87</v>
      </c>
      <c r="K166" s="226">
        <f t="shared" si="18"/>
        <v>34.130000000004657</v>
      </c>
      <c r="L166" s="94"/>
      <c r="M166" s="94"/>
    </row>
    <row r="167" spans="1:13" s="56" customFormat="1" ht="25.5" outlineLevel="5">
      <c r="A167" s="274" t="s">
        <v>37</v>
      </c>
      <c r="B167" s="74" t="s">
        <v>28</v>
      </c>
      <c r="C167" s="74" t="s">
        <v>76</v>
      </c>
      <c r="D167" s="74" t="s">
        <v>108</v>
      </c>
      <c r="E167" s="70" t="s">
        <v>38</v>
      </c>
      <c r="F167" s="74"/>
      <c r="G167" s="74"/>
      <c r="H167" s="284">
        <v>544000</v>
      </c>
      <c r="I167" s="284">
        <v>544000</v>
      </c>
      <c r="J167" s="284">
        <v>540416.6</v>
      </c>
      <c r="K167" s="226">
        <f t="shared" ref="K167" si="19">I167-J167</f>
        <v>3583.4000000000233</v>
      </c>
      <c r="L167" s="94"/>
      <c r="M167" s="94"/>
    </row>
    <row r="168" spans="1:13" s="54" customFormat="1" ht="64.5" customHeight="1" outlineLevel="3">
      <c r="A168" s="205" t="s">
        <v>109</v>
      </c>
      <c r="B168" s="47" t="s">
        <v>28</v>
      </c>
      <c r="C168" s="47" t="s">
        <v>76</v>
      </c>
      <c r="D168" s="47" t="s">
        <v>110</v>
      </c>
      <c r="E168" s="48" t="s">
        <v>29</v>
      </c>
      <c r="F168" s="49"/>
      <c r="G168" s="49"/>
      <c r="H168" s="157">
        <f>SUM(H169:H170)</f>
        <v>12620300</v>
      </c>
      <c r="I168" s="157">
        <f>SUM(I169:I170)</f>
        <v>12480919</v>
      </c>
      <c r="J168" s="158">
        <f>SUM(J169:J170)</f>
        <v>12461625.68</v>
      </c>
      <c r="K168" s="51">
        <f>SUM(K169:K170)</f>
        <v>19293.319999999556</v>
      </c>
      <c r="L168" s="68"/>
      <c r="M168" s="69"/>
    </row>
    <row r="169" spans="1:13" s="84" customFormat="1" ht="38.25" outlineLevel="3">
      <c r="A169" s="204" t="s">
        <v>30</v>
      </c>
      <c r="B169" s="74" t="s">
        <v>28</v>
      </c>
      <c r="C169" s="74" t="s">
        <v>76</v>
      </c>
      <c r="D169" s="74" t="s">
        <v>110</v>
      </c>
      <c r="E169" s="70">
        <v>244</v>
      </c>
      <c r="F169" s="74" t="s">
        <v>216</v>
      </c>
      <c r="G169" s="74" t="s">
        <v>36</v>
      </c>
      <c r="H169" s="284">
        <v>65990</v>
      </c>
      <c r="I169" s="284">
        <v>62022</v>
      </c>
      <c r="J169" s="284">
        <v>59321.2</v>
      </c>
      <c r="K169" s="79">
        <f>I169-J169</f>
        <v>2700.8000000000029</v>
      </c>
      <c r="L169" s="52"/>
      <c r="M169" s="53"/>
    </row>
    <row r="170" spans="1:13" s="67" customFormat="1" ht="38.25" customHeight="1" outlineLevel="5">
      <c r="A170" s="211" t="s">
        <v>37</v>
      </c>
      <c r="B170" s="24" t="s">
        <v>28</v>
      </c>
      <c r="C170" s="24" t="s">
        <v>76</v>
      </c>
      <c r="D170" s="24" t="s">
        <v>110</v>
      </c>
      <c r="E170" s="25" t="s">
        <v>69</v>
      </c>
      <c r="F170" s="74" t="s">
        <v>216</v>
      </c>
      <c r="G170" s="24" t="s">
        <v>36</v>
      </c>
      <c r="H170" s="284">
        <v>12554310</v>
      </c>
      <c r="I170" s="284">
        <v>12418897</v>
      </c>
      <c r="J170" s="284">
        <v>12402304.48</v>
      </c>
      <c r="K170" s="79">
        <f>I170-J170</f>
        <v>16592.519999999553</v>
      </c>
      <c r="L170" s="52"/>
      <c r="M170" s="53"/>
    </row>
    <row r="171" spans="1:13" s="54" customFormat="1" ht="90" outlineLevel="3">
      <c r="A171" s="205" t="s">
        <v>196</v>
      </c>
      <c r="B171" s="47" t="s">
        <v>28</v>
      </c>
      <c r="C171" s="47" t="s">
        <v>76</v>
      </c>
      <c r="D171" s="47" t="s">
        <v>111</v>
      </c>
      <c r="E171" s="48" t="s">
        <v>29</v>
      </c>
      <c r="F171" s="49"/>
      <c r="G171" s="49"/>
      <c r="H171" s="157">
        <f>SUM(H172:H172)</f>
        <v>114000</v>
      </c>
      <c r="I171" s="157">
        <f>SUM(I172:I172)</f>
        <v>68898.28</v>
      </c>
      <c r="J171" s="158">
        <f>SUM(J172:J172)</f>
        <v>65766.539999999994</v>
      </c>
      <c r="K171" s="51">
        <f>SUM(K172:K172)</f>
        <v>3131.7400000000052</v>
      </c>
      <c r="L171" s="68"/>
      <c r="M171" s="69"/>
    </row>
    <row r="172" spans="1:13" s="67" customFormat="1" ht="38.25" customHeight="1" outlineLevel="5">
      <c r="A172" s="211" t="s">
        <v>37</v>
      </c>
      <c r="B172" s="24" t="s">
        <v>28</v>
      </c>
      <c r="C172" s="24" t="s">
        <v>76</v>
      </c>
      <c r="D172" s="24" t="s">
        <v>111</v>
      </c>
      <c r="E172" s="25" t="s">
        <v>69</v>
      </c>
      <c r="F172" s="74" t="s">
        <v>215</v>
      </c>
      <c r="G172" s="24" t="s">
        <v>36</v>
      </c>
      <c r="H172" s="27">
        <v>114000</v>
      </c>
      <c r="I172" s="284">
        <v>68898.28</v>
      </c>
      <c r="J172" s="284">
        <v>65766.539999999994</v>
      </c>
      <c r="K172" s="79">
        <f>I172-J172</f>
        <v>3131.7400000000052</v>
      </c>
      <c r="L172" s="52"/>
      <c r="M172" s="53"/>
    </row>
    <row r="173" spans="1:13" s="54" customFormat="1" ht="90" outlineLevel="3">
      <c r="A173" s="205" t="s">
        <v>281</v>
      </c>
      <c r="B173" s="47" t="s">
        <v>28</v>
      </c>
      <c r="C173" s="47" t="s">
        <v>76</v>
      </c>
      <c r="D173" s="47" t="s">
        <v>112</v>
      </c>
      <c r="E173" s="48" t="s">
        <v>29</v>
      </c>
      <c r="F173" s="49"/>
      <c r="G173" s="49"/>
      <c r="H173" s="157">
        <f>SUM(H174:H175)</f>
        <v>11101384</v>
      </c>
      <c r="I173" s="157">
        <f>SUM(I174:I175)</f>
        <v>10146057.5</v>
      </c>
      <c r="J173" s="158">
        <f>SUM(J174:J175)</f>
        <v>8438377.5700000003</v>
      </c>
      <c r="K173" s="51">
        <f>SUM(K174:K175)</f>
        <v>1707679.9300000004</v>
      </c>
      <c r="L173" s="68"/>
      <c r="M173" s="69"/>
    </row>
    <row r="174" spans="1:13" s="56" customFormat="1" ht="20.25" customHeight="1" outlineLevel="5">
      <c r="A174" s="204" t="s">
        <v>30</v>
      </c>
      <c r="B174" s="74" t="s">
        <v>28</v>
      </c>
      <c r="C174" s="74" t="s">
        <v>76</v>
      </c>
      <c r="D174" s="74" t="s">
        <v>112</v>
      </c>
      <c r="E174" s="70" t="s">
        <v>31</v>
      </c>
      <c r="F174" s="71"/>
      <c r="G174" s="71"/>
      <c r="H174" s="284">
        <v>96448</v>
      </c>
      <c r="I174" s="284">
        <v>96448</v>
      </c>
      <c r="J174" s="284">
        <v>61496.800000000003</v>
      </c>
      <c r="K174" s="79">
        <f>I174-J174</f>
        <v>34951.199999999997</v>
      </c>
      <c r="L174" s="52"/>
      <c r="M174" s="53"/>
    </row>
    <row r="175" spans="1:13" s="56" customFormat="1" ht="35.25" customHeight="1" outlineLevel="5">
      <c r="A175" s="207" t="s">
        <v>37</v>
      </c>
      <c r="B175" s="74" t="s">
        <v>28</v>
      </c>
      <c r="C175" s="74" t="s">
        <v>76</v>
      </c>
      <c r="D175" s="74" t="s">
        <v>112</v>
      </c>
      <c r="E175" s="70" t="s">
        <v>38</v>
      </c>
      <c r="F175" s="71"/>
      <c r="G175" s="71"/>
      <c r="H175" s="284">
        <v>11004936</v>
      </c>
      <c r="I175" s="284">
        <v>10049609.5</v>
      </c>
      <c r="J175" s="284">
        <v>8376880.7699999996</v>
      </c>
      <c r="K175" s="79">
        <f>I175-J175</f>
        <v>1672728.7300000004</v>
      </c>
      <c r="L175" s="52"/>
      <c r="M175" s="53"/>
    </row>
    <row r="176" spans="1:13" s="54" customFormat="1" ht="90" outlineLevel="3">
      <c r="A176" s="205" t="s">
        <v>242</v>
      </c>
      <c r="B176" s="47" t="s">
        <v>28</v>
      </c>
      <c r="C176" s="47" t="s">
        <v>76</v>
      </c>
      <c r="D176" s="47" t="s">
        <v>113</v>
      </c>
      <c r="E176" s="48" t="s">
        <v>29</v>
      </c>
      <c r="F176" s="49"/>
      <c r="G176" s="49"/>
      <c r="H176" s="157">
        <f>SUM(H177:H179)</f>
        <v>643416</v>
      </c>
      <c r="I176" s="157">
        <f>SUM(I177:I179)</f>
        <v>573013.07999999996</v>
      </c>
      <c r="J176" s="158">
        <f>SUM(J177:J179)</f>
        <v>447015.12</v>
      </c>
      <c r="K176" s="51">
        <f>SUM(K177:K179)</f>
        <v>125997.96</v>
      </c>
      <c r="L176" s="68"/>
      <c r="M176" s="69"/>
    </row>
    <row r="177" spans="1:13" s="56" customFormat="1" ht="18" customHeight="1" outlineLevel="5">
      <c r="A177" s="204" t="s">
        <v>30</v>
      </c>
      <c r="B177" s="74" t="s">
        <v>28</v>
      </c>
      <c r="C177" s="74" t="s">
        <v>76</v>
      </c>
      <c r="D177" s="74" t="s">
        <v>113</v>
      </c>
      <c r="E177" s="70" t="s">
        <v>31</v>
      </c>
      <c r="F177" s="71"/>
      <c r="G177" s="71"/>
      <c r="H177" s="284">
        <v>4724</v>
      </c>
      <c r="I177" s="284">
        <v>4724</v>
      </c>
      <c r="J177" s="284">
        <v>3284.86</v>
      </c>
      <c r="K177" s="79">
        <f>I177-J177</f>
        <v>1439.1399999999999</v>
      </c>
      <c r="L177" s="52"/>
      <c r="M177" s="53"/>
    </row>
    <row r="178" spans="1:13" s="56" customFormat="1" ht="33" customHeight="1" outlineLevel="5">
      <c r="A178" s="207" t="s">
        <v>37</v>
      </c>
      <c r="B178" s="74" t="s">
        <v>28</v>
      </c>
      <c r="C178" s="74" t="s">
        <v>76</v>
      </c>
      <c r="D178" s="74" t="s">
        <v>113</v>
      </c>
      <c r="E178" s="70" t="s">
        <v>38</v>
      </c>
      <c r="F178" s="71"/>
      <c r="G178" s="71"/>
      <c r="H178" s="284">
        <v>404626</v>
      </c>
      <c r="I178" s="284">
        <v>404626</v>
      </c>
      <c r="J178" s="284">
        <v>280067.18</v>
      </c>
      <c r="K178" s="79">
        <f>I178-J178</f>
        <v>124558.82</v>
      </c>
      <c r="L178" s="52"/>
      <c r="M178" s="53"/>
    </row>
    <row r="179" spans="1:13" s="56" customFormat="1" ht="61.5" customHeight="1" outlineLevel="5">
      <c r="A179" s="204" t="s">
        <v>114</v>
      </c>
      <c r="B179" s="74" t="s">
        <v>28</v>
      </c>
      <c r="C179" s="74" t="s">
        <v>76</v>
      </c>
      <c r="D179" s="74" t="s">
        <v>113</v>
      </c>
      <c r="E179" s="70" t="s">
        <v>115</v>
      </c>
      <c r="F179" s="71"/>
      <c r="G179" s="71"/>
      <c r="H179" s="284">
        <v>234066</v>
      </c>
      <c r="I179" s="284">
        <v>163663.07999999999</v>
      </c>
      <c r="J179" s="284">
        <v>163663.07999999999</v>
      </c>
      <c r="K179" s="79">
        <f>I179-J179</f>
        <v>0</v>
      </c>
      <c r="L179" s="52"/>
      <c r="M179" s="53"/>
    </row>
    <row r="180" spans="1:13" s="54" customFormat="1" ht="45" outlineLevel="3">
      <c r="A180" s="205" t="s">
        <v>116</v>
      </c>
      <c r="B180" s="47" t="s">
        <v>28</v>
      </c>
      <c r="C180" s="47" t="s">
        <v>76</v>
      </c>
      <c r="D180" s="47" t="s">
        <v>117</v>
      </c>
      <c r="E180" s="48" t="s">
        <v>29</v>
      </c>
      <c r="F180" s="49"/>
      <c r="G180" s="49"/>
      <c r="H180" s="157">
        <f>SUM(H181:H182)</f>
        <v>37062000</v>
      </c>
      <c r="I180" s="157">
        <f>SUM(I181:I182)</f>
        <v>33949800</v>
      </c>
      <c r="J180" s="158">
        <f>SUM(J181:J182)</f>
        <v>33926961.32</v>
      </c>
      <c r="K180" s="51">
        <f>SUM(K181:K182)</f>
        <v>22838.679999998509</v>
      </c>
      <c r="L180" s="68"/>
      <c r="M180" s="69"/>
    </row>
    <row r="181" spans="1:13" s="56" customFormat="1" ht="18.75" customHeight="1" outlineLevel="5">
      <c r="A181" s="204" t="s">
        <v>30</v>
      </c>
      <c r="B181" s="74" t="s">
        <v>28</v>
      </c>
      <c r="C181" s="74" t="s">
        <v>76</v>
      </c>
      <c r="D181" s="74" t="s">
        <v>117</v>
      </c>
      <c r="E181" s="70" t="s">
        <v>31</v>
      </c>
      <c r="F181" s="71"/>
      <c r="G181" s="71"/>
      <c r="H181" s="284">
        <v>450000</v>
      </c>
      <c r="I181" s="284">
        <v>256700</v>
      </c>
      <c r="J181" s="284">
        <v>244603.22</v>
      </c>
      <c r="K181" s="73">
        <f>I181-J181</f>
        <v>12096.779999999999</v>
      </c>
      <c r="L181" s="52"/>
      <c r="M181" s="53"/>
    </row>
    <row r="182" spans="1:13" s="67" customFormat="1" ht="33.75" customHeight="1" outlineLevel="5">
      <c r="A182" s="211" t="s">
        <v>37</v>
      </c>
      <c r="B182" s="24" t="s">
        <v>28</v>
      </c>
      <c r="C182" s="24" t="s">
        <v>76</v>
      </c>
      <c r="D182" s="24" t="s">
        <v>117</v>
      </c>
      <c r="E182" s="25" t="s">
        <v>69</v>
      </c>
      <c r="F182" s="26"/>
      <c r="G182" s="26"/>
      <c r="H182" s="284">
        <v>36612000</v>
      </c>
      <c r="I182" s="284">
        <v>33693100</v>
      </c>
      <c r="J182" s="284">
        <v>33682358.100000001</v>
      </c>
      <c r="K182" s="79">
        <f>I182-J182</f>
        <v>10741.89999999851</v>
      </c>
      <c r="L182" s="52"/>
      <c r="M182" s="53"/>
    </row>
    <row r="183" spans="1:13" s="54" customFormat="1" ht="60" outlineLevel="3">
      <c r="A183" s="205" t="s">
        <v>118</v>
      </c>
      <c r="B183" s="47" t="s">
        <v>28</v>
      </c>
      <c r="C183" s="47" t="s">
        <v>76</v>
      </c>
      <c r="D183" s="47" t="s">
        <v>119</v>
      </c>
      <c r="E183" s="48" t="s">
        <v>29</v>
      </c>
      <c r="F183" s="49"/>
      <c r="G183" s="49"/>
      <c r="H183" s="157">
        <f>SUM(H184)</f>
        <v>2080000</v>
      </c>
      <c r="I183" s="157">
        <f>SUM(I184)</f>
        <v>0</v>
      </c>
      <c r="J183" s="158">
        <f>SUM(J184)</f>
        <v>0</v>
      </c>
      <c r="K183" s="51">
        <f>SUM(K184)</f>
        <v>0</v>
      </c>
      <c r="L183" s="52"/>
      <c r="M183" s="53"/>
    </row>
    <row r="184" spans="1:13" s="67" customFormat="1" ht="33" customHeight="1" outlineLevel="5">
      <c r="A184" s="211" t="s">
        <v>37</v>
      </c>
      <c r="B184" s="24" t="s">
        <v>28</v>
      </c>
      <c r="C184" s="24" t="s">
        <v>76</v>
      </c>
      <c r="D184" s="24" t="s">
        <v>119</v>
      </c>
      <c r="E184" s="25" t="s">
        <v>69</v>
      </c>
      <c r="F184" s="26"/>
      <c r="G184" s="26"/>
      <c r="H184" s="27">
        <v>2080000</v>
      </c>
      <c r="I184" s="27">
        <v>0</v>
      </c>
      <c r="J184" s="172">
        <v>0</v>
      </c>
      <c r="K184" s="55">
        <f>I184-J184</f>
        <v>0</v>
      </c>
      <c r="L184" s="52"/>
      <c r="M184" s="53"/>
    </row>
    <row r="185" spans="1:13" s="54" customFormat="1" ht="64.5" customHeight="1" outlineLevel="3">
      <c r="A185" s="205" t="s">
        <v>120</v>
      </c>
      <c r="B185" s="47" t="s">
        <v>28</v>
      </c>
      <c r="C185" s="47" t="s">
        <v>76</v>
      </c>
      <c r="D185" s="47" t="s">
        <v>121</v>
      </c>
      <c r="E185" s="48" t="s">
        <v>29</v>
      </c>
      <c r="F185" s="49"/>
      <c r="G185" s="49"/>
      <c r="H185" s="157">
        <f>SUM(H186)</f>
        <v>2256000</v>
      </c>
      <c r="I185" s="157">
        <f>SUM(I186)</f>
        <v>0</v>
      </c>
      <c r="J185" s="158">
        <f>SUM(J186)</f>
        <v>0</v>
      </c>
      <c r="K185" s="51">
        <f>SUM(K186)</f>
        <v>0</v>
      </c>
      <c r="L185" s="52"/>
      <c r="M185" s="53"/>
    </row>
    <row r="186" spans="1:13" s="67" customFormat="1" ht="31.5" customHeight="1" outlineLevel="5">
      <c r="A186" s="213" t="s">
        <v>122</v>
      </c>
      <c r="B186" s="24" t="s">
        <v>28</v>
      </c>
      <c r="C186" s="24" t="s">
        <v>76</v>
      </c>
      <c r="D186" s="24" t="s">
        <v>121</v>
      </c>
      <c r="E186" s="25" t="s">
        <v>69</v>
      </c>
      <c r="F186" s="26"/>
      <c r="G186" s="26"/>
      <c r="H186" s="27">
        <v>2256000</v>
      </c>
      <c r="I186" s="27">
        <v>0</v>
      </c>
      <c r="J186" s="172">
        <v>0</v>
      </c>
      <c r="K186" s="55">
        <f>I186-J186</f>
        <v>0</v>
      </c>
      <c r="L186" s="52"/>
      <c r="M186" s="53"/>
    </row>
    <row r="187" spans="1:13" s="54" customFormat="1" ht="48" customHeight="1" outlineLevel="3">
      <c r="A187" s="205" t="s">
        <v>123</v>
      </c>
      <c r="B187" s="47" t="s">
        <v>28</v>
      </c>
      <c r="C187" s="47" t="s">
        <v>76</v>
      </c>
      <c r="D187" s="47" t="s">
        <v>124</v>
      </c>
      <c r="E187" s="48" t="s">
        <v>29</v>
      </c>
      <c r="F187" s="49"/>
      <c r="G187" s="49"/>
      <c r="H187" s="157">
        <f>SUM(H188:H189)</f>
        <v>126315098.75</v>
      </c>
      <c r="I187" s="157">
        <f>SUM(I188:I189)</f>
        <v>119764155</v>
      </c>
      <c r="J187" s="158">
        <f>SUM(J188:J189)</f>
        <v>119689395.08999999</v>
      </c>
      <c r="K187" s="51">
        <f>SUM(K188:K189)</f>
        <v>74759.910000007134</v>
      </c>
      <c r="L187" s="68"/>
      <c r="M187" s="69"/>
    </row>
    <row r="188" spans="1:13" s="56" customFormat="1" ht="15.75" customHeight="1" outlineLevel="5">
      <c r="A188" s="204" t="s">
        <v>30</v>
      </c>
      <c r="B188" s="74" t="s">
        <v>28</v>
      </c>
      <c r="C188" s="74" t="s">
        <v>76</v>
      </c>
      <c r="D188" s="74" t="s">
        <v>124</v>
      </c>
      <c r="E188" s="70" t="s">
        <v>31</v>
      </c>
      <c r="F188" s="71"/>
      <c r="G188" s="71"/>
      <c r="H188" s="284">
        <v>817348.52</v>
      </c>
      <c r="I188" s="284">
        <v>717980</v>
      </c>
      <c r="J188" s="289">
        <v>698188.27</v>
      </c>
      <c r="K188" s="79">
        <f>I188-J188</f>
        <v>19791.729999999981</v>
      </c>
      <c r="L188" s="52"/>
      <c r="M188" s="53"/>
    </row>
    <row r="189" spans="1:13" s="56" customFormat="1" ht="33" customHeight="1" outlineLevel="5">
      <c r="A189" s="207" t="s">
        <v>37</v>
      </c>
      <c r="B189" s="74" t="s">
        <v>28</v>
      </c>
      <c r="C189" s="74" t="s">
        <v>76</v>
      </c>
      <c r="D189" s="74" t="s">
        <v>124</v>
      </c>
      <c r="E189" s="70" t="s">
        <v>38</v>
      </c>
      <c r="F189" s="71"/>
      <c r="G189" s="71"/>
      <c r="H189" s="284">
        <v>125497750.23</v>
      </c>
      <c r="I189" s="284">
        <v>119046175</v>
      </c>
      <c r="J189" s="289">
        <v>118991206.81999999</v>
      </c>
      <c r="K189" s="79">
        <f>I189-J189</f>
        <v>54968.180000007153</v>
      </c>
      <c r="L189" s="52"/>
      <c r="M189" s="53"/>
    </row>
    <row r="190" spans="1:13" s="101" customFormat="1" ht="61.5" customHeight="1" outlineLevel="3">
      <c r="A190" s="214" t="s">
        <v>70</v>
      </c>
      <c r="B190" s="95" t="s">
        <v>28</v>
      </c>
      <c r="C190" s="95" t="s">
        <v>76</v>
      </c>
      <c r="D190" s="95" t="s">
        <v>71</v>
      </c>
      <c r="E190" s="96" t="s">
        <v>29</v>
      </c>
      <c r="F190" s="97"/>
      <c r="G190" s="97"/>
      <c r="H190" s="173">
        <f>SUM(H191:H195)</f>
        <v>0</v>
      </c>
      <c r="I190" s="173">
        <f>SUM(I191:I195)</f>
        <v>0</v>
      </c>
      <c r="J190" s="174">
        <f>SUM(J191:J195)</f>
        <v>-16283.939999999999</v>
      </c>
      <c r="K190" s="98">
        <f>SUM(K191:K195)</f>
        <v>16283.939999999999</v>
      </c>
      <c r="L190" s="99"/>
      <c r="M190" s="100"/>
    </row>
    <row r="191" spans="1:13" s="106" customFormat="1" ht="38.25" outlineLevel="5">
      <c r="A191" s="215" t="s">
        <v>30</v>
      </c>
      <c r="B191" s="102" t="s">
        <v>28</v>
      </c>
      <c r="C191" s="102" t="s">
        <v>76</v>
      </c>
      <c r="D191" s="102" t="s">
        <v>71</v>
      </c>
      <c r="E191" s="103" t="s">
        <v>31</v>
      </c>
      <c r="F191" s="104" t="s">
        <v>190</v>
      </c>
      <c r="G191" s="92" t="s">
        <v>36</v>
      </c>
      <c r="H191" s="175">
        <v>0</v>
      </c>
      <c r="I191" s="176">
        <v>0</v>
      </c>
      <c r="J191" s="291">
        <v>-1489.13</v>
      </c>
      <c r="K191" s="73">
        <f t="shared" ref="K191:K195" si="20">I191-J191</f>
        <v>1489.13</v>
      </c>
      <c r="L191" s="52" t="s">
        <v>233</v>
      </c>
      <c r="M191" s="105"/>
    </row>
    <row r="192" spans="1:13" s="106" customFormat="1" ht="38.25" outlineLevel="5">
      <c r="A192" s="216" t="s">
        <v>37</v>
      </c>
      <c r="B192" s="92" t="s">
        <v>28</v>
      </c>
      <c r="C192" s="92" t="s">
        <v>76</v>
      </c>
      <c r="D192" s="92" t="s">
        <v>71</v>
      </c>
      <c r="E192" s="93">
        <v>321</v>
      </c>
      <c r="F192" s="107" t="s">
        <v>190</v>
      </c>
      <c r="G192" s="92" t="s">
        <v>36</v>
      </c>
      <c r="H192" s="177">
        <v>0</v>
      </c>
      <c r="I192" s="170">
        <v>0</v>
      </c>
      <c r="J192" s="291">
        <v>0</v>
      </c>
      <c r="K192" s="73">
        <f t="shared" si="20"/>
        <v>0</v>
      </c>
      <c r="L192" s="52"/>
      <c r="M192" s="105"/>
    </row>
    <row r="193" spans="1:13" s="109" customFormat="1" ht="38.25" outlineLevel="5">
      <c r="A193" s="216" t="s">
        <v>37</v>
      </c>
      <c r="B193" s="92" t="s">
        <v>28</v>
      </c>
      <c r="C193" s="92" t="s">
        <v>76</v>
      </c>
      <c r="D193" s="92" t="s">
        <v>71</v>
      </c>
      <c r="E193" s="93" t="s">
        <v>69</v>
      </c>
      <c r="F193" s="107" t="s">
        <v>214</v>
      </c>
      <c r="G193" s="92" t="s">
        <v>36</v>
      </c>
      <c r="H193" s="177">
        <v>0</v>
      </c>
      <c r="I193" s="170">
        <v>0</v>
      </c>
      <c r="J193" s="291">
        <v>0</v>
      </c>
      <c r="K193" s="55">
        <f t="shared" si="20"/>
        <v>0</v>
      </c>
      <c r="L193" s="52"/>
      <c r="M193" s="108"/>
    </row>
    <row r="194" spans="1:13" s="109" customFormat="1" ht="28.5" customHeight="1" outlineLevel="5">
      <c r="A194" s="216" t="s">
        <v>37</v>
      </c>
      <c r="B194" s="92">
        <v>148</v>
      </c>
      <c r="C194" s="92">
        <v>1003</v>
      </c>
      <c r="D194" s="92" t="s">
        <v>71</v>
      </c>
      <c r="E194" s="93">
        <v>313</v>
      </c>
      <c r="F194" s="107"/>
      <c r="G194" s="92"/>
      <c r="H194" s="177">
        <v>0</v>
      </c>
      <c r="I194" s="170">
        <v>0</v>
      </c>
      <c r="J194" s="291">
        <v>-14794.81</v>
      </c>
      <c r="K194" s="55">
        <f t="shared" si="20"/>
        <v>14794.81</v>
      </c>
      <c r="L194" s="52"/>
      <c r="M194" s="108"/>
    </row>
    <row r="195" spans="1:13" s="109" customFormat="1" ht="38.25" outlineLevel="5">
      <c r="A195" s="216" t="s">
        <v>37</v>
      </c>
      <c r="B195" s="92" t="s">
        <v>28</v>
      </c>
      <c r="C195" s="92" t="s">
        <v>76</v>
      </c>
      <c r="D195" s="92" t="s">
        <v>71</v>
      </c>
      <c r="E195" s="93" t="s">
        <v>69</v>
      </c>
      <c r="F195" s="107" t="s">
        <v>190</v>
      </c>
      <c r="G195" s="92" t="s">
        <v>36</v>
      </c>
      <c r="H195" s="177">
        <v>0</v>
      </c>
      <c r="I195" s="170">
        <v>0</v>
      </c>
      <c r="J195" s="283">
        <v>0</v>
      </c>
      <c r="K195" s="55">
        <f t="shared" si="20"/>
        <v>0</v>
      </c>
      <c r="L195" s="52"/>
      <c r="M195" s="108"/>
    </row>
    <row r="196" spans="1:13" s="54" customFormat="1" ht="64.5" customHeight="1" outlineLevel="3">
      <c r="A196" s="205" t="s">
        <v>70</v>
      </c>
      <c r="B196" s="47" t="s">
        <v>28</v>
      </c>
      <c r="C196" s="47" t="s">
        <v>76</v>
      </c>
      <c r="D196" s="47" t="s">
        <v>71</v>
      </c>
      <c r="E196" s="48" t="s">
        <v>29</v>
      </c>
      <c r="F196" s="49"/>
      <c r="G196" s="49"/>
      <c r="H196" s="157">
        <f>SUM(H197:H199)</f>
        <v>407036600</v>
      </c>
      <c r="I196" s="157">
        <f>SUM(I197:I199)</f>
        <v>364177893.81999999</v>
      </c>
      <c r="J196" s="158">
        <f>SUM(J197:J199)</f>
        <v>363159712.44999999</v>
      </c>
      <c r="K196" s="51">
        <f>SUM(K197:K199)</f>
        <v>1018181.3700000285</v>
      </c>
      <c r="L196" s="68"/>
      <c r="M196" s="69"/>
    </row>
    <row r="197" spans="1:13" s="56" customFormat="1" ht="38.25" outlineLevel="5">
      <c r="A197" s="204" t="s">
        <v>57</v>
      </c>
      <c r="B197" s="74" t="s">
        <v>28</v>
      </c>
      <c r="C197" s="74" t="s">
        <v>76</v>
      </c>
      <c r="D197" s="74" t="s">
        <v>71</v>
      </c>
      <c r="E197" s="70" t="s">
        <v>58</v>
      </c>
      <c r="F197" s="26" t="s">
        <v>214</v>
      </c>
      <c r="G197" s="75" t="s">
        <v>36</v>
      </c>
      <c r="H197" s="284">
        <v>5474500</v>
      </c>
      <c r="I197" s="284">
        <v>4903740.75</v>
      </c>
      <c r="J197" s="289">
        <v>4687598.58</v>
      </c>
      <c r="K197" s="73">
        <f t="shared" ref="K197:K208" si="21">I197-J197</f>
        <v>216142.16999999993</v>
      </c>
      <c r="L197" s="52"/>
      <c r="M197" s="53"/>
    </row>
    <row r="198" spans="1:13" s="56" customFormat="1" ht="38.25" outlineLevel="5">
      <c r="A198" s="204" t="s">
        <v>30</v>
      </c>
      <c r="B198" s="74" t="s">
        <v>28</v>
      </c>
      <c r="C198" s="74" t="s">
        <v>76</v>
      </c>
      <c r="D198" s="74" t="s">
        <v>71</v>
      </c>
      <c r="E198" s="70" t="s">
        <v>31</v>
      </c>
      <c r="F198" s="26" t="s">
        <v>214</v>
      </c>
      <c r="G198" s="74" t="s">
        <v>36</v>
      </c>
      <c r="H198" s="284">
        <v>2745700</v>
      </c>
      <c r="I198" s="284">
        <v>2366675.3199999998</v>
      </c>
      <c r="J198" s="289">
        <v>2353339.34</v>
      </c>
      <c r="K198" s="79">
        <f t="shared" si="21"/>
        <v>13335.979999999981</v>
      </c>
      <c r="L198" s="52"/>
      <c r="M198" s="53"/>
    </row>
    <row r="199" spans="1:13" s="67" customFormat="1" ht="38.25" customHeight="1" outlineLevel="5">
      <c r="A199" s="211" t="s">
        <v>37</v>
      </c>
      <c r="B199" s="24" t="s">
        <v>28</v>
      </c>
      <c r="C199" s="24" t="s">
        <v>76</v>
      </c>
      <c r="D199" s="24" t="s">
        <v>71</v>
      </c>
      <c r="E199" s="25">
        <v>321</v>
      </c>
      <c r="F199" s="26" t="s">
        <v>214</v>
      </c>
      <c r="G199" s="24" t="s">
        <v>36</v>
      </c>
      <c r="H199" s="284">
        <v>398816400</v>
      </c>
      <c r="I199" s="284">
        <v>356907477.75</v>
      </c>
      <c r="J199" s="289">
        <v>356118774.52999997</v>
      </c>
      <c r="K199" s="79">
        <f>I199-J199</f>
        <v>788703.22000002861</v>
      </c>
      <c r="L199" s="52"/>
      <c r="M199" s="53"/>
    </row>
    <row r="200" spans="1:13" s="112" customFormat="1" ht="27" customHeight="1" outlineLevel="5">
      <c r="A200" s="205" t="s">
        <v>232</v>
      </c>
      <c r="B200" s="47">
        <v>148</v>
      </c>
      <c r="C200" s="47">
        <v>1003</v>
      </c>
      <c r="D200" s="47">
        <v>9990020680</v>
      </c>
      <c r="E200" s="48">
        <v>321</v>
      </c>
      <c r="F200" s="110"/>
      <c r="G200" s="47"/>
      <c r="H200" s="157">
        <v>403160000</v>
      </c>
      <c r="I200" s="157">
        <v>403160000</v>
      </c>
      <c r="J200" s="158">
        <v>319660000</v>
      </c>
      <c r="K200" s="111">
        <f>I200-J200</f>
        <v>83500000</v>
      </c>
      <c r="L200" s="50">
        <v>44986</v>
      </c>
      <c r="M200" s="34" t="s">
        <v>229</v>
      </c>
    </row>
    <row r="201" spans="1:13" s="67" customFormat="1" ht="75.75" customHeight="1" outlineLevel="5">
      <c r="A201" s="205" t="s">
        <v>254</v>
      </c>
      <c r="B201" s="47">
        <v>148</v>
      </c>
      <c r="C201" s="47">
        <v>1003</v>
      </c>
      <c r="D201" s="47" t="s">
        <v>252</v>
      </c>
      <c r="E201" s="244">
        <v>313</v>
      </c>
      <c r="F201" s="246" t="s">
        <v>253</v>
      </c>
      <c r="G201" s="245" t="s">
        <v>36</v>
      </c>
      <c r="H201" s="157">
        <v>133000</v>
      </c>
      <c r="I201" s="157">
        <v>133000</v>
      </c>
      <c r="J201" s="158">
        <v>133000</v>
      </c>
      <c r="K201" s="79">
        <f>I201-J201</f>
        <v>0</v>
      </c>
      <c r="L201" s="50">
        <v>45139</v>
      </c>
      <c r="M201" s="34" t="s">
        <v>229</v>
      </c>
    </row>
    <row r="202" spans="1:13" s="84" customFormat="1" ht="78.75" customHeight="1" outlineLevel="5">
      <c r="A202" s="205" t="s">
        <v>194</v>
      </c>
      <c r="B202" s="49">
        <v>148</v>
      </c>
      <c r="C202" s="49">
        <v>1003</v>
      </c>
      <c r="D202" s="49">
        <v>9990099300</v>
      </c>
      <c r="E202" s="48" t="s">
        <v>29</v>
      </c>
      <c r="F202" s="49"/>
      <c r="G202" s="49"/>
      <c r="H202" s="166">
        <f>H203+H204</f>
        <v>12055500</v>
      </c>
      <c r="I202" s="166">
        <f>I203+I204</f>
        <v>11952750.65</v>
      </c>
      <c r="J202" s="167">
        <f>J203+J204</f>
        <v>11736203.050000001</v>
      </c>
      <c r="K202" s="83">
        <f>SUM(K203:K204)</f>
        <v>216547.59999999873</v>
      </c>
      <c r="L202" s="85"/>
      <c r="M202" s="86"/>
    </row>
    <row r="203" spans="1:13" s="89" customFormat="1" ht="18" customHeight="1" outlineLevel="5">
      <c r="A203" s="208" t="s">
        <v>30</v>
      </c>
      <c r="B203" s="24">
        <v>148</v>
      </c>
      <c r="C203" s="24">
        <v>1003</v>
      </c>
      <c r="D203" s="26">
        <v>9990099300</v>
      </c>
      <c r="E203" s="25">
        <v>244</v>
      </c>
      <c r="F203" s="87"/>
      <c r="G203" s="24"/>
      <c r="H203" s="284">
        <v>55500</v>
      </c>
      <c r="I203" s="284">
        <v>53584.71</v>
      </c>
      <c r="J203" s="289">
        <v>50567.75</v>
      </c>
      <c r="K203" s="88">
        <f>I203-J203</f>
        <v>3016.9599999999991</v>
      </c>
      <c r="L203" s="52"/>
      <c r="M203" s="53"/>
    </row>
    <row r="204" spans="1:13" s="91" customFormat="1" ht="29.25" customHeight="1" outlineLevel="5">
      <c r="A204" s="208" t="s">
        <v>122</v>
      </c>
      <c r="B204" s="24">
        <v>148</v>
      </c>
      <c r="C204" s="24">
        <v>1003</v>
      </c>
      <c r="D204" s="26">
        <v>9990099300</v>
      </c>
      <c r="E204" s="25">
        <v>313</v>
      </c>
      <c r="F204" s="90"/>
      <c r="G204" s="24"/>
      <c r="H204" s="284">
        <v>12000000</v>
      </c>
      <c r="I204" s="284">
        <v>11899165.939999999</v>
      </c>
      <c r="J204" s="289">
        <v>11685635.300000001</v>
      </c>
      <c r="K204" s="79">
        <f>I204-J204</f>
        <v>213530.63999999873</v>
      </c>
      <c r="L204" s="52" t="s">
        <v>255</v>
      </c>
      <c r="M204" s="53"/>
    </row>
    <row r="205" spans="1:13" s="101" customFormat="1" ht="35.25" customHeight="1" outlineLevel="3">
      <c r="A205" s="196" t="s">
        <v>208</v>
      </c>
      <c r="B205" s="49">
        <v>148</v>
      </c>
      <c r="C205" s="49">
        <v>1004</v>
      </c>
      <c r="D205" s="49">
        <v>2230131440</v>
      </c>
      <c r="E205" s="48" t="s">
        <v>29</v>
      </c>
      <c r="F205" s="49"/>
      <c r="G205" s="49"/>
      <c r="H205" s="166">
        <f>SUM(H206)</f>
        <v>879649900</v>
      </c>
      <c r="I205" s="166">
        <f>SUM(I206)</f>
        <v>879649900</v>
      </c>
      <c r="J205" s="167">
        <f>SUM(J206)</f>
        <v>879649900</v>
      </c>
      <c r="K205" s="51">
        <f>SUM(K206:K206)</f>
        <v>0</v>
      </c>
      <c r="L205" s="99"/>
      <c r="M205" s="100"/>
    </row>
    <row r="206" spans="1:13" s="109" customFormat="1" ht="22.5" customHeight="1" outlineLevel="5">
      <c r="A206" s="217" t="s">
        <v>209</v>
      </c>
      <c r="B206" s="75">
        <v>148</v>
      </c>
      <c r="C206" s="75">
        <v>1004</v>
      </c>
      <c r="D206" s="75">
        <v>2230131440</v>
      </c>
      <c r="E206" s="76">
        <v>530</v>
      </c>
      <c r="F206" s="75"/>
      <c r="G206" s="75"/>
      <c r="H206" s="284">
        <v>879649900</v>
      </c>
      <c r="I206" s="284">
        <v>879649900</v>
      </c>
      <c r="J206" s="289">
        <v>879649900</v>
      </c>
      <c r="K206" s="55">
        <f t="shared" si="21"/>
        <v>0</v>
      </c>
      <c r="L206" s="52"/>
      <c r="M206" s="53"/>
    </row>
    <row r="207" spans="1:13" s="106" customFormat="1" ht="34.5" customHeight="1" outlineLevel="5">
      <c r="A207" s="196" t="s">
        <v>207</v>
      </c>
      <c r="B207" s="49">
        <v>148</v>
      </c>
      <c r="C207" s="49">
        <v>1004</v>
      </c>
      <c r="D207" s="49">
        <v>2230131460</v>
      </c>
      <c r="E207" s="48" t="s">
        <v>29</v>
      </c>
      <c r="F207" s="49"/>
      <c r="G207" s="49"/>
      <c r="H207" s="166">
        <f>SUM(H208)</f>
        <v>2698402000</v>
      </c>
      <c r="I207" s="166">
        <f>SUM(I208)</f>
        <v>2698402000</v>
      </c>
      <c r="J207" s="167">
        <f>SUM(J208)</f>
        <v>2698402000</v>
      </c>
      <c r="K207" s="83">
        <f>SUM(K208:K208)</f>
        <v>0</v>
      </c>
      <c r="L207" s="85"/>
      <c r="M207" s="86"/>
    </row>
    <row r="208" spans="1:13" s="56" customFormat="1" ht="18.75" customHeight="1" outlineLevel="5">
      <c r="A208" s="217" t="s">
        <v>209</v>
      </c>
      <c r="B208" s="75">
        <v>148</v>
      </c>
      <c r="C208" s="75">
        <v>1004</v>
      </c>
      <c r="D208" s="75">
        <v>2230131460</v>
      </c>
      <c r="E208" s="76">
        <v>530</v>
      </c>
      <c r="F208" s="75"/>
      <c r="G208" s="75"/>
      <c r="H208" s="284">
        <v>2698402000</v>
      </c>
      <c r="I208" s="284">
        <v>2698402000</v>
      </c>
      <c r="J208" s="284">
        <v>2698402000</v>
      </c>
      <c r="K208" s="73">
        <f t="shared" si="21"/>
        <v>0</v>
      </c>
      <c r="L208" s="52"/>
      <c r="M208" s="53"/>
    </row>
    <row r="209" spans="1:13" s="54" customFormat="1" ht="57.75" customHeight="1" outlineLevel="3">
      <c r="A209" s="205" t="s">
        <v>126</v>
      </c>
      <c r="B209" s="47" t="s">
        <v>28</v>
      </c>
      <c r="C209" s="47" t="s">
        <v>125</v>
      </c>
      <c r="D209" s="47" t="s">
        <v>127</v>
      </c>
      <c r="E209" s="48" t="s">
        <v>29</v>
      </c>
      <c r="F209" s="49"/>
      <c r="G209" s="49"/>
      <c r="H209" s="157">
        <f>SUM(H210:H211)</f>
        <v>746098193</v>
      </c>
      <c r="I209" s="157">
        <f>SUM(I210:I211)</f>
        <v>734788840.04999995</v>
      </c>
      <c r="J209" s="158">
        <f>SUM(J210:J212)</f>
        <v>734743465.10000002</v>
      </c>
      <c r="K209" s="250">
        <f>SUM(K210:K212)</f>
        <v>45374.95000000007</v>
      </c>
      <c r="L209" s="68"/>
      <c r="M209" s="69"/>
    </row>
    <row r="210" spans="1:13" s="56" customFormat="1" ht="13.5" customHeight="1" outlineLevel="5">
      <c r="A210" s="204" t="s">
        <v>30</v>
      </c>
      <c r="B210" s="74" t="s">
        <v>28</v>
      </c>
      <c r="C210" s="74" t="s">
        <v>125</v>
      </c>
      <c r="D210" s="74" t="s">
        <v>127</v>
      </c>
      <c r="E210" s="70" t="s">
        <v>31</v>
      </c>
      <c r="F210" s="71"/>
      <c r="G210" s="71"/>
      <c r="H210" s="284">
        <v>808749</v>
      </c>
      <c r="I210" s="284">
        <v>761574.16</v>
      </c>
      <c r="J210" s="289">
        <v>760662.21</v>
      </c>
      <c r="K210" s="79">
        <f t="shared" ref="K210:K241" si="22">I210-J210</f>
        <v>911.95000000006985</v>
      </c>
      <c r="L210" s="52"/>
      <c r="M210" s="53"/>
    </row>
    <row r="211" spans="1:13" s="67" customFormat="1" ht="27" customHeight="1" outlineLevel="5">
      <c r="A211" s="213" t="s">
        <v>122</v>
      </c>
      <c r="B211" s="24" t="s">
        <v>28</v>
      </c>
      <c r="C211" s="24" t="s">
        <v>125</v>
      </c>
      <c r="D211" s="24" t="s">
        <v>127</v>
      </c>
      <c r="E211" s="25" t="s">
        <v>69</v>
      </c>
      <c r="F211" s="26"/>
      <c r="G211" s="26"/>
      <c r="H211" s="284">
        <v>745289444</v>
      </c>
      <c r="I211" s="284">
        <v>734027265.88999999</v>
      </c>
      <c r="J211" s="289">
        <v>733982802.88999999</v>
      </c>
      <c r="K211" s="79">
        <f t="shared" si="22"/>
        <v>44463</v>
      </c>
      <c r="L211" s="52"/>
      <c r="M211" s="53"/>
    </row>
    <row r="212" spans="1:13" s="67" customFormat="1" ht="36" outlineLevel="5">
      <c r="A212" s="213" t="s">
        <v>122</v>
      </c>
      <c r="B212" s="24" t="s">
        <v>28</v>
      </c>
      <c r="C212" s="24" t="s">
        <v>125</v>
      </c>
      <c r="D212" s="24" t="s">
        <v>127</v>
      </c>
      <c r="E212" s="25" t="s">
        <v>69</v>
      </c>
      <c r="F212" s="237" t="s">
        <v>222</v>
      </c>
      <c r="G212" s="26"/>
      <c r="H212" s="27">
        <v>0</v>
      </c>
      <c r="I212" s="27">
        <v>0</v>
      </c>
      <c r="J212" s="159">
        <v>0</v>
      </c>
      <c r="K212" s="79">
        <f t="shared" ref="K212" si="23">I212-J212</f>
        <v>0</v>
      </c>
      <c r="L212" s="52"/>
      <c r="M212" s="53"/>
    </row>
    <row r="213" spans="1:13" s="54" customFormat="1" ht="60" customHeight="1" outlineLevel="3">
      <c r="A213" s="205" t="s">
        <v>128</v>
      </c>
      <c r="B213" s="47" t="s">
        <v>28</v>
      </c>
      <c r="C213" s="47" t="s">
        <v>125</v>
      </c>
      <c r="D213" s="47" t="s">
        <v>129</v>
      </c>
      <c r="E213" s="48" t="s">
        <v>29</v>
      </c>
      <c r="F213" s="49"/>
      <c r="G213" s="49"/>
      <c r="H213" s="157">
        <f>SUM(H214:H215)</f>
        <v>13119630</v>
      </c>
      <c r="I213" s="157">
        <f>SUM(I214:I215)</f>
        <v>6469776.1299999999</v>
      </c>
      <c r="J213" s="158">
        <f>SUM(J214:J215)</f>
        <v>6452492.3200000003</v>
      </c>
      <c r="K213" s="250">
        <f>SUM(K214:K215)</f>
        <v>17283.810000000001</v>
      </c>
      <c r="L213" s="68"/>
      <c r="M213" s="69"/>
    </row>
    <row r="214" spans="1:13" s="56" customFormat="1" ht="18" customHeight="1" outlineLevel="5">
      <c r="A214" s="204" t="s">
        <v>30</v>
      </c>
      <c r="B214" s="74" t="s">
        <v>28</v>
      </c>
      <c r="C214" s="74" t="s">
        <v>125</v>
      </c>
      <c r="D214" s="74" t="s">
        <v>129</v>
      </c>
      <c r="E214" s="70" t="s">
        <v>31</v>
      </c>
      <c r="F214" s="71"/>
      <c r="G214" s="71"/>
      <c r="H214" s="284">
        <v>50000</v>
      </c>
      <c r="I214" s="284">
        <v>306.13</v>
      </c>
      <c r="J214" s="159">
        <v>137.32</v>
      </c>
      <c r="K214" s="79">
        <f t="shared" si="22"/>
        <v>168.81</v>
      </c>
      <c r="L214" s="52"/>
      <c r="M214" s="53"/>
    </row>
    <row r="215" spans="1:13" s="67" customFormat="1" ht="31.5" customHeight="1" outlineLevel="5">
      <c r="A215" s="211" t="s">
        <v>37</v>
      </c>
      <c r="B215" s="24" t="s">
        <v>28</v>
      </c>
      <c r="C215" s="24" t="s">
        <v>125</v>
      </c>
      <c r="D215" s="24">
        <v>2230171320</v>
      </c>
      <c r="E215" s="25" t="s">
        <v>69</v>
      </c>
      <c r="F215" s="26"/>
      <c r="G215" s="26"/>
      <c r="H215" s="284">
        <v>13069630</v>
      </c>
      <c r="I215" s="284">
        <v>6469470</v>
      </c>
      <c r="J215" s="159">
        <v>6452355</v>
      </c>
      <c r="K215" s="79">
        <f t="shared" si="22"/>
        <v>17115</v>
      </c>
      <c r="L215" s="52"/>
      <c r="M215" s="53"/>
    </row>
    <row r="216" spans="1:13" s="56" customFormat="1" ht="31.5" customHeight="1" outlineLevel="5">
      <c r="A216" s="218" t="s">
        <v>174</v>
      </c>
      <c r="B216" s="47" t="s">
        <v>28</v>
      </c>
      <c r="C216" s="47" t="s">
        <v>125</v>
      </c>
      <c r="D216" s="47" t="s">
        <v>175</v>
      </c>
      <c r="E216" s="48" t="s">
        <v>29</v>
      </c>
      <c r="F216" s="49"/>
      <c r="G216" s="49"/>
      <c r="H216" s="168">
        <f>SUM(H217:H222)</f>
        <v>11560307050</v>
      </c>
      <c r="I216" s="168">
        <f>SUM(I217:I222)</f>
        <v>11453140105.1</v>
      </c>
      <c r="J216" s="169">
        <f>SUM(J217:J222)</f>
        <v>11452068908.360001</v>
      </c>
      <c r="K216" s="81">
        <f>SUM(K217:K222)</f>
        <v>1071196.7400006102</v>
      </c>
      <c r="L216" s="113"/>
      <c r="M216" s="114"/>
    </row>
    <row r="217" spans="1:13" s="106" customFormat="1" ht="29.25" customHeight="1" outlineLevel="5">
      <c r="A217" s="207" t="s">
        <v>37</v>
      </c>
      <c r="B217" s="115" t="s">
        <v>28</v>
      </c>
      <c r="C217" s="74" t="s">
        <v>125</v>
      </c>
      <c r="D217" s="74" t="s">
        <v>175</v>
      </c>
      <c r="E217" s="70">
        <v>244</v>
      </c>
      <c r="F217" s="115"/>
      <c r="G217" s="74" t="s">
        <v>35</v>
      </c>
      <c r="H217" s="284">
        <v>2306450</v>
      </c>
      <c r="I217" s="292">
        <v>1401482.47</v>
      </c>
      <c r="J217" s="294">
        <v>1401148.6</v>
      </c>
      <c r="K217" s="73">
        <f>I217-J217</f>
        <v>333.86999999987893</v>
      </c>
      <c r="L217" s="52"/>
      <c r="M217" s="53"/>
    </row>
    <row r="218" spans="1:13" s="109" customFormat="1" ht="38.25" customHeight="1" outlineLevel="5">
      <c r="A218" s="216" t="s">
        <v>37</v>
      </c>
      <c r="B218" s="117" t="s">
        <v>28</v>
      </c>
      <c r="C218" s="117" t="s">
        <v>125</v>
      </c>
      <c r="D218" s="117" t="s">
        <v>175</v>
      </c>
      <c r="E218" s="118" t="s">
        <v>69</v>
      </c>
      <c r="F218" s="117" t="s">
        <v>223</v>
      </c>
      <c r="G218" s="117" t="s">
        <v>36</v>
      </c>
      <c r="H218" s="293">
        <v>0</v>
      </c>
      <c r="I218" s="292">
        <v>0</v>
      </c>
      <c r="J218" s="294">
        <v>0</v>
      </c>
      <c r="K218" s="119">
        <f t="shared" ref="K218" si="24">I218-J218</f>
        <v>0</v>
      </c>
      <c r="L218" s="52" t="s">
        <v>233</v>
      </c>
      <c r="M218" s="120"/>
    </row>
    <row r="219" spans="1:13" s="109" customFormat="1" ht="42" customHeight="1" outlineLevel="5">
      <c r="A219" s="216" t="s">
        <v>37</v>
      </c>
      <c r="B219" s="117" t="s">
        <v>28</v>
      </c>
      <c r="C219" s="117" t="s">
        <v>125</v>
      </c>
      <c r="D219" s="117" t="s">
        <v>175</v>
      </c>
      <c r="E219" s="118" t="s">
        <v>69</v>
      </c>
      <c r="F219" s="117" t="s">
        <v>180</v>
      </c>
      <c r="G219" s="117" t="s">
        <v>36</v>
      </c>
      <c r="H219" s="284">
        <v>0</v>
      </c>
      <c r="I219" s="284">
        <v>0</v>
      </c>
      <c r="J219" s="291">
        <v>-0.01</v>
      </c>
      <c r="K219" s="119">
        <f t="shared" si="22"/>
        <v>0.01</v>
      </c>
      <c r="L219" s="52">
        <f>J219+J220+J221+J222</f>
        <v>11450667759.76</v>
      </c>
      <c r="M219" s="120">
        <f>11305540017.91-4308.71-10005</f>
        <v>11305525704.200001</v>
      </c>
    </row>
    <row r="220" spans="1:13" s="109" customFormat="1" ht="42.75" customHeight="1" outlineLevel="5">
      <c r="A220" s="216" t="s">
        <v>37</v>
      </c>
      <c r="B220" s="117" t="s">
        <v>28</v>
      </c>
      <c r="C220" s="117" t="s">
        <v>125</v>
      </c>
      <c r="D220" s="117" t="s">
        <v>175</v>
      </c>
      <c r="E220" s="118" t="s">
        <v>69</v>
      </c>
      <c r="F220" s="288" t="s">
        <v>276</v>
      </c>
      <c r="G220" s="117" t="s">
        <v>36</v>
      </c>
      <c r="H220" s="284">
        <v>0</v>
      </c>
      <c r="I220" s="284">
        <v>0</v>
      </c>
      <c r="J220" s="291">
        <v>-4.75</v>
      </c>
      <c r="K220" s="119">
        <f t="shared" si="22"/>
        <v>4.75</v>
      </c>
      <c r="L220" s="52"/>
      <c r="M220" s="120"/>
    </row>
    <row r="221" spans="1:13" s="67" customFormat="1" ht="38.25" customHeight="1" outlineLevel="5">
      <c r="A221" s="211" t="s">
        <v>37</v>
      </c>
      <c r="B221" s="24" t="s">
        <v>28</v>
      </c>
      <c r="C221" s="24" t="s">
        <v>125</v>
      </c>
      <c r="D221" s="24" t="s">
        <v>175</v>
      </c>
      <c r="E221" s="25" t="s">
        <v>69</v>
      </c>
      <c r="F221" s="24" t="s">
        <v>222</v>
      </c>
      <c r="G221" s="24" t="s">
        <v>35</v>
      </c>
      <c r="H221" s="284">
        <f>580781100-2881100</f>
        <v>577900000</v>
      </c>
      <c r="I221" s="284">
        <v>572586931.11000001</v>
      </c>
      <c r="J221" s="344">
        <f>10878266022.77+572401741.75</f>
        <v>11450667764.52</v>
      </c>
      <c r="K221" s="226">
        <v>0</v>
      </c>
      <c r="L221" s="235">
        <v>0</v>
      </c>
      <c r="M221" s="94"/>
    </row>
    <row r="222" spans="1:13" s="67" customFormat="1" ht="38.25" customHeight="1" outlineLevel="5">
      <c r="A222" s="211" t="s">
        <v>37</v>
      </c>
      <c r="B222" s="24" t="s">
        <v>28</v>
      </c>
      <c r="C222" s="24" t="s">
        <v>125</v>
      </c>
      <c r="D222" s="24" t="s">
        <v>175</v>
      </c>
      <c r="E222" s="25" t="s">
        <v>69</v>
      </c>
      <c r="F222" s="24" t="s">
        <v>222</v>
      </c>
      <c r="G222" s="24" t="s">
        <v>36</v>
      </c>
      <c r="H222" s="284">
        <f>11034840600-54740000</f>
        <v>10980100600</v>
      </c>
      <c r="I222" s="284">
        <v>10879151691.52</v>
      </c>
      <c r="J222" s="345"/>
      <c r="K222" s="227">
        <f>I222+I221-J221</f>
        <v>1070858.1100006104</v>
      </c>
      <c r="L222" s="235"/>
      <c r="M222" s="94">
        <f>J221+J222-11450667764.76</f>
        <v>-0.23999977111816406</v>
      </c>
    </row>
    <row r="223" spans="1:13" s="54" customFormat="1" ht="35.25" customHeight="1" outlineLevel="3">
      <c r="A223" s="205" t="s">
        <v>130</v>
      </c>
      <c r="B223" s="47" t="s">
        <v>28</v>
      </c>
      <c r="C223" s="47" t="s">
        <v>125</v>
      </c>
      <c r="D223" s="47" t="s">
        <v>131</v>
      </c>
      <c r="E223" s="48" t="s">
        <v>29</v>
      </c>
      <c r="F223" s="49"/>
      <c r="G223" s="49"/>
      <c r="H223" s="157">
        <f>SUM(H224:H225)</f>
        <v>49018800</v>
      </c>
      <c r="I223" s="157">
        <f>SUM(I224:I225)</f>
        <v>37490600</v>
      </c>
      <c r="J223" s="158">
        <f>SUM(J224:J225)</f>
        <v>37316737.350000001</v>
      </c>
      <c r="K223" s="51">
        <f>SUM(K224:K225)</f>
        <v>173862.65000000037</v>
      </c>
      <c r="L223" s="68"/>
      <c r="M223" s="69"/>
    </row>
    <row r="224" spans="1:13" s="56" customFormat="1" ht="18" customHeight="1" outlineLevel="5">
      <c r="A224" s="204" t="s">
        <v>30</v>
      </c>
      <c r="B224" s="74" t="s">
        <v>28</v>
      </c>
      <c r="C224" s="74" t="s">
        <v>125</v>
      </c>
      <c r="D224" s="74" t="s">
        <v>131</v>
      </c>
      <c r="E224" s="70" t="s">
        <v>31</v>
      </c>
      <c r="F224" s="71"/>
      <c r="G224" s="71"/>
      <c r="H224" s="284">
        <v>15790600</v>
      </c>
      <c r="I224" s="284">
        <v>15790600</v>
      </c>
      <c r="J224" s="289">
        <v>15636737.35</v>
      </c>
      <c r="K224" s="79">
        <f t="shared" si="22"/>
        <v>153862.65000000037</v>
      </c>
      <c r="L224" s="52"/>
      <c r="M224" s="53"/>
    </row>
    <row r="225" spans="1:13" s="67" customFormat="1" ht="32.25" customHeight="1" outlineLevel="5">
      <c r="A225" s="211" t="s">
        <v>37</v>
      </c>
      <c r="B225" s="24" t="s">
        <v>28</v>
      </c>
      <c r="C225" s="24" t="s">
        <v>125</v>
      </c>
      <c r="D225" s="24" t="s">
        <v>131</v>
      </c>
      <c r="E225" s="25" t="s">
        <v>69</v>
      </c>
      <c r="F225" s="26"/>
      <c r="G225" s="24"/>
      <c r="H225" s="284">
        <v>33228200</v>
      </c>
      <c r="I225" s="284">
        <v>21700000</v>
      </c>
      <c r="J225" s="289">
        <v>21680000</v>
      </c>
      <c r="K225" s="79">
        <f t="shared" si="22"/>
        <v>20000</v>
      </c>
      <c r="L225" s="52"/>
      <c r="M225" s="53"/>
    </row>
    <row r="226" spans="1:13" s="54" customFormat="1" ht="33" customHeight="1" outlineLevel="3">
      <c r="A226" s="205" t="s">
        <v>132</v>
      </c>
      <c r="B226" s="47" t="s">
        <v>28</v>
      </c>
      <c r="C226" s="47" t="s">
        <v>125</v>
      </c>
      <c r="D226" s="47" t="s">
        <v>133</v>
      </c>
      <c r="E226" s="48" t="s">
        <v>29</v>
      </c>
      <c r="F226" s="49"/>
      <c r="G226" s="49"/>
      <c r="H226" s="157">
        <f>SUM(H227)</f>
        <v>25000</v>
      </c>
      <c r="I226" s="157">
        <f>SUM(I227)</f>
        <v>0</v>
      </c>
      <c r="J226" s="158">
        <f>SUM(J227)</f>
        <v>0</v>
      </c>
      <c r="K226" s="51">
        <f>SUM(K227)</f>
        <v>0</v>
      </c>
      <c r="L226" s="68"/>
      <c r="M226" s="69"/>
    </row>
    <row r="227" spans="1:13" s="67" customFormat="1" ht="32.25" customHeight="1" outlineLevel="5">
      <c r="A227" s="211" t="s">
        <v>37</v>
      </c>
      <c r="B227" s="24" t="s">
        <v>28</v>
      </c>
      <c r="C227" s="24" t="s">
        <v>125</v>
      </c>
      <c r="D227" s="24" t="s">
        <v>133</v>
      </c>
      <c r="E227" s="25" t="s">
        <v>69</v>
      </c>
      <c r="F227" s="26"/>
      <c r="G227" s="26"/>
      <c r="H227" s="27">
        <v>25000</v>
      </c>
      <c r="I227" s="27">
        <v>0</v>
      </c>
      <c r="J227" s="172">
        <v>0</v>
      </c>
      <c r="K227" s="79">
        <f t="shared" si="22"/>
        <v>0</v>
      </c>
      <c r="L227" s="52"/>
      <c r="M227" s="53"/>
    </row>
    <row r="228" spans="1:13" s="54" customFormat="1" ht="91.5" customHeight="1" outlineLevel="3">
      <c r="A228" s="205" t="s">
        <v>134</v>
      </c>
      <c r="B228" s="47" t="s">
        <v>28</v>
      </c>
      <c r="C228" s="47" t="s">
        <v>125</v>
      </c>
      <c r="D228" s="47" t="s">
        <v>135</v>
      </c>
      <c r="E228" s="48" t="s">
        <v>29</v>
      </c>
      <c r="F228" s="49"/>
      <c r="G228" s="49"/>
      <c r="H228" s="157">
        <f>SUM(H229:H229)</f>
        <v>84900</v>
      </c>
      <c r="I228" s="157">
        <f>SUM(I229:I229)</f>
        <v>84900</v>
      </c>
      <c r="J228" s="158">
        <f>SUM(J229:J229)</f>
        <v>72464</v>
      </c>
      <c r="K228" s="51">
        <f>SUM(K229:K229)</f>
        <v>12436</v>
      </c>
      <c r="L228" s="68"/>
      <c r="M228" s="69"/>
    </row>
    <row r="229" spans="1:13" s="56" customFormat="1" ht="38.25" outlineLevel="5">
      <c r="A229" s="204" t="s">
        <v>136</v>
      </c>
      <c r="B229" s="74" t="s">
        <v>28</v>
      </c>
      <c r="C229" s="74" t="s">
        <v>125</v>
      </c>
      <c r="D229" s="74" t="s">
        <v>135</v>
      </c>
      <c r="E229" s="70">
        <v>112</v>
      </c>
      <c r="F229" s="74" t="s">
        <v>225</v>
      </c>
      <c r="G229" s="74" t="s">
        <v>36</v>
      </c>
      <c r="H229" s="284">
        <v>84900</v>
      </c>
      <c r="I229" s="284">
        <v>84900</v>
      </c>
      <c r="J229" s="289">
        <v>72464</v>
      </c>
      <c r="K229" s="79">
        <f t="shared" si="22"/>
        <v>12436</v>
      </c>
      <c r="L229" s="52"/>
      <c r="M229" s="53"/>
    </row>
    <row r="230" spans="1:13" s="54" customFormat="1" ht="81.75" customHeight="1" outlineLevel="3">
      <c r="A230" s="205" t="s">
        <v>137</v>
      </c>
      <c r="B230" s="47" t="s">
        <v>28</v>
      </c>
      <c r="C230" s="47" t="s">
        <v>125</v>
      </c>
      <c r="D230" s="47" t="s">
        <v>138</v>
      </c>
      <c r="E230" s="48" t="s">
        <v>29</v>
      </c>
      <c r="F230" s="49"/>
      <c r="G230" s="49"/>
      <c r="H230" s="157">
        <f>SUM(H231:H231)</f>
        <v>4300</v>
      </c>
      <c r="I230" s="157">
        <f>SUM(I231:I231)</f>
        <v>0</v>
      </c>
      <c r="J230" s="158">
        <f>SUM(J231:J231)</f>
        <v>0</v>
      </c>
      <c r="K230" s="51">
        <f>SUM(K231:K231)</f>
        <v>0</v>
      </c>
      <c r="L230" s="68"/>
      <c r="M230" s="69"/>
    </row>
    <row r="231" spans="1:13" s="56" customFormat="1" ht="28.5" customHeight="1" outlineLevel="5">
      <c r="A231" s="207" t="s">
        <v>37</v>
      </c>
      <c r="B231" s="74" t="s">
        <v>28</v>
      </c>
      <c r="C231" s="74" t="s">
        <v>125</v>
      </c>
      <c r="D231" s="74" t="s">
        <v>138</v>
      </c>
      <c r="E231" s="70">
        <v>112</v>
      </c>
      <c r="F231" s="71"/>
      <c r="G231" s="71"/>
      <c r="H231" s="284">
        <v>4300</v>
      </c>
      <c r="I231" s="27">
        <v>0</v>
      </c>
      <c r="J231" s="159">
        <v>0</v>
      </c>
      <c r="K231" s="79">
        <f>I231-J231</f>
        <v>0</v>
      </c>
      <c r="L231" s="52"/>
      <c r="M231" s="53"/>
    </row>
    <row r="232" spans="1:13" s="54" customFormat="1" ht="36.75" customHeight="1" outlineLevel="3">
      <c r="A232" s="205" t="s">
        <v>51</v>
      </c>
      <c r="B232" s="47" t="s">
        <v>28</v>
      </c>
      <c r="C232" s="47" t="s">
        <v>139</v>
      </c>
      <c r="D232" s="47" t="s">
        <v>140</v>
      </c>
      <c r="E232" s="48" t="s">
        <v>29</v>
      </c>
      <c r="F232" s="49"/>
      <c r="G232" s="49"/>
      <c r="H232" s="157">
        <f>SUM(H233:H241)</f>
        <v>623759126.41999996</v>
      </c>
      <c r="I232" s="157">
        <f>SUM(I233:I241)</f>
        <v>566568205.34000003</v>
      </c>
      <c r="J232" s="158">
        <f>SUM(J233:J241)</f>
        <v>530161850.17000002</v>
      </c>
      <c r="K232" s="51">
        <f>SUM(K233:K241)</f>
        <v>36406355.169999994</v>
      </c>
      <c r="L232" s="68"/>
      <c r="M232" s="69"/>
    </row>
    <row r="233" spans="1:13" s="56" customFormat="1" ht="20.25" customHeight="1" outlineLevel="5">
      <c r="A233" s="204" t="s">
        <v>53</v>
      </c>
      <c r="B233" s="74" t="s">
        <v>28</v>
      </c>
      <c r="C233" s="74" t="s">
        <v>139</v>
      </c>
      <c r="D233" s="74" t="s">
        <v>140</v>
      </c>
      <c r="E233" s="70" t="s">
        <v>54</v>
      </c>
      <c r="F233" s="71"/>
      <c r="G233" s="71"/>
      <c r="H233" s="284">
        <v>434008610</v>
      </c>
      <c r="I233" s="284">
        <v>397056834.67000002</v>
      </c>
      <c r="J233" s="159">
        <v>374056256.16000003</v>
      </c>
      <c r="K233" s="73">
        <f t="shared" si="22"/>
        <v>23000578.50999999</v>
      </c>
      <c r="L233" s="52"/>
      <c r="M233" s="53"/>
    </row>
    <row r="234" spans="1:13" s="56" customFormat="1" ht="46.5" customHeight="1" outlineLevel="5">
      <c r="A234" s="204" t="s">
        <v>55</v>
      </c>
      <c r="B234" s="74" t="s">
        <v>28</v>
      </c>
      <c r="C234" s="74" t="s">
        <v>139</v>
      </c>
      <c r="D234" s="74" t="s">
        <v>140</v>
      </c>
      <c r="E234" s="70" t="s">
        <v>56</v>
      </c>
      <c r="F234" s="71"/>
      <c r="G234" s="71"/>
      <c r="H234" s="284">
        <v>131070570</v>
      </c>
      <c r="I234" s="284">
        <v>119911138.33</v>
      </c>
      <c r="J234" s="159">
        <v>109577189.53</v>
      </c>
      <c r="K234" s="79">
        <f t="shared" si="22"/>
        <v>10333948.799999997</v>
      </c>
      <c r="L234" s="52"/>
      <c r="M234" s="53"/>
    </row>
    <row r="235" spans="1:13" s="56" customFormat="1" ht="30" customHeight="1" outlineLevel="5">
      <c r="A235" s="204" t="s">
        <v>57</v>
      </c>
      <c r="B235" s="74" t="s">
        <v>28</v>
      </c>
      <c r="C235" s="74" t="s">
        <v>139</v>
      </c>
      <c r="D235" s="74" t="s">
        <v>140</v>
      </c>
      <c r="E235" s="70" t="s">
        <v>58</v>
      </c>
      <c r="F235" s="71"/>
      <c r="G235" s="71"/>
      <c r="H235" s="284">
        <v>29594000</v>
      </c>
      <c r="I235" s="284">
        <v>27341958.120000001</v>
      </c>
      <c r="J235" s="159">
        <v>25500450.170000002</v>
      </c>
      <c r="K235" s="79">
        <f t="shared" si="22"/>
        <v>1841507.9499999993</v>
      </c>
      <c r="L235" s="52"/>
      <c r="M235" s="53"/>
    </row>
    <row r="236" spans="1:13" s="56" customFormat="1" ht="18" customHeight="1" outlineLevel="5">
      <c r="A236" s="204" t="s">
        <v>30</v>
      </c>
      <c r="B236" s="74" t="s">
        <v>28</v>
      </c>
      <c r="C236" s="74" t="s">
        <v>139</v>
      </c>
      <c r="D236" s="74" t="s">
        <v>140</v>
      </c>
      <c r="E236" s="70" t="s">
        <v>31</v>
      </c>
      <c r="F236" s="71"/>
      <c r="G236" s="71"/>
      <c r="H236" s="284">
        <v>21617446.420000002</v>
      </c>
      <c r="I236" s="284">
        <v>16852843.98</v>
      </c>
      <c r="J236" s="159">
        <v>16574075.529999999</v>
      </c>
      <c r="K236" s="79">
        <f t="shared" si="22"/>
        <v>278768.45000000112</v>
      </c>
      <c r="L236" s="52"/>
      <c r="M236" s="53"/>
    </row>
    <row r="237" spans="1:13" s="56" customFormat="1" ht="17.25" customHeight="1" outlineLevel="5">
      <c r="A237" s="204" t="s">
        <v>178</v>
      </c>
      <c r="B237" s="74" t="s">
        <v>28</v>
      </c>
      <c r="C237" s="74" t="s">
        <v>139</v>
      </c>
      <c r="D237" s="74" t="s">
        <v>140</v>
      </c>
      <c r="E237" s="70">
        <v>247</v>
      </c>
      <c r="F237" s="71"/>
      <c r="G237" s="71"/>
      <c r="H237" s="284">
        <v>6742200</v>
      </c>
      <c r="I237" s="284">
        <v>5247666.67</v>
      </c>
      <c r="J237" s="159">
        <v>4342772.46</v>
      </c>
      <c r="K237" s="79">
        <f t="shared" si="22"/>
        <v>904894.21</v>
      </c>
      <c r="L237" s="52"/>
      <c r="M237" s="53"/>
    </row>
    <row r="238" spans="1:13" s="56" customFormat="1" ht="33.75" customHeight="1" outlineLevel="5">
      <c r="A238" s="204" t="s">
        <v>141</v>
      </c>
      <c r="B238" s="74" t="s">
        <v>28</v>
      </c>
      <c r="C238" s="74" t="s">
        <v>139</v>
      </c>
      <c r="D238" s="74" t="s">
        <v>140</v>
      </c>
      <c r="E238" s="70" t="s">
        <v>182</v>
      </c>
      <c r="F238" s="71"/>
      <c r="G238" s="71"/>
      <c r="H238" s="284">
        <v>132364.5</v>
      </c>
      <c r="I238" s="284">
        <v>40200.07</v>
      </c>
      <c r="J238" s="159">
        <v>37200.07</v>
      </c>
      <c r="K238" s="79">
        <f t="shared" si="22"/>
        <v>3000</v>
      </c>
      <c r="L238" s="52"/>
      <c r="M238" s="53"/>
    </row>
    <row r="239" spans="1:13" s="56" customFormat="1" ht="32.25" customHeight="1" outlineLevel="5">
      <c r="A239" s="204" t="s">
        <v>61</v>
      </c>
      <c r="B239" s="74" t="s">
        <v>28</v>
      </c>
      <c r="C239" s="74" t="s">
        <v>139</v>
      </c>
      <c r="D239" s="74" t="s">
        <v>140</v>
      </c>
      <c r="E239" s="70" t="s">
        <v>62</v>
      </c>
      <c r="F239" s="71"/>
      <c r="G239" s="71"/>
      <c r="H239" s="284">
        <v>490240</v>
      </c>
      <c r="I239" s="284">
        <v>56186</v>
      </c>
      <c r="J239" s="159">
        <v>22867</v>
      </c>
      <c r="K239" s="79">
        <f t="shared" si="22"/>
        <v>33319</v>
      </c>
      <c r="L239" s="52"/>
      <c r="M239" s="53"/>
    </row>
    <row r="240" spans="1:13" s="56" customFormat="1" ht="15.75" customHeight="1" outlineLevel="5">
      <c r="A240" s="204" t="s">
        <v>63</v>
      </c>
      <c r="B240" s="74" t="s">
        <v>28</v>
      </c>
      <c r="C240" s="74" t="s">
        <v>139</v>
      </c>
      <c r="D240" s="74" t="s">
        <v>140</v>
      </c>
      <c r="E240" s="70" t="s">
        <v>64</v>
      </c>
      <c r="F240" s="71"/>
      <c r="G240" s="71"/>
      <c r="H240" s="284">
        <v>81695.5</v>
      </c>
      <c r="I240" s="284">
        <v>56377.5</v>
      </c>
      <c r="J240" s="159">
        <v>46039.25</v>
      </c>
      <c r="K240" s="79">
        <f t="shared" si="22"/>
        <v>10338.25</v>
      </c>
      <c r="L240" s="52"/>
      <c r="M240" s="53"/>
    </row>
    <row r="241" spans="1:13" s="56" customFormat="1" ht="17.25" customHeight="1" outlineLevel="5">
      <c r="A241" s="204" t="s">
        <v>65</v>
      </c>
      <c r="B241" s="74" t="s">
        <v>28</v>
      </c>
      <c r="C241" s="74" t="s">
        <v>139</v>
      </c>
      <c r="D241" s="74" t="s">
        <v>140</v>
      </c>
      <c r="E241" s="70" t="s">
        <v>142</v>
      </c>
      <c r="F241" s="71"/>
      <c r="G241" s="71"/>
      <c r="H241" s="284">
        <v>22000</v>
      </c>
      <c r="I241" s="284">
        <v>5000</v>
      </c>
      <c r="J241" s="159">
        <v>5000</v>
      </c>
      <c r="K241" s="79">
        <f t="shared" si="22"/>
        <v>0</v>
      </c>
      <c r="L241" s="52"/>
      <c r="M241" s="53"/>
    </row>
    <row r="242" spans="1:13" s="54" customFormat="1" ht="33" customHeight="1" outlineLevel="3">
      <c r="A242" s="205" t="s">
        <v>143</v>
      </c>
      <c r="B242" s="47" t="s">
        <v>28</v>
      </c>
      <c r="C242" s="47" t="s">
        <v>139</v>
      </c>
      <c r="D242" s="47" t="s">
        <v>144</v>
      </c>
      <c r="E242" s="48" t="s">
        <v>29</v>
      </c>
      <c r="F242" s="49"/>
      <c r="G242" s="49"/>
      <c r="H242" s="157">
        <f>SUM(H243:H251)</f>
        <v>251691476.52000001</v>
      </c>
      <c r="I242" s="157">
        <f>SUM(I243:I251)</f>
        <v>231236526.71000001</v>
      </c>
      <c r="J242" s="158">
        <f>SUM(J243:J251)</f>
        <v>224197435.63000003</v>
      </c>
      <c r="K242" s="51">
        <f>SUM(K243:K251)</f>
        <v>7039091.0799999945</v>
      </c>
      <c r="L242" s="68"/>
      <c r="M242" s="69"/>
    </row>
    <row r="243" spans="1:13" s="56" customFormat="1" ht="28.5" outlineLevel="5">
      <c r="A243" s="204" t="s">
        <v>145</v>
      </c>
      <c r="B243" s="74" t="s">
        <v>28</v>
      </c>
      <c r="C243" s="74" t="s">
        <v>139</v>
      </c>
      <c r="D243" s="74" t="s">
        <v>144</v>
      </c>
      <c r="E243" s="70" t="s">
        <v>146</v>
      </c>
      <c r="F243" s="71"/>
      <c r="G243" s="71"/>
      <c r="H243" s="284">
        <v>180862100</v>
      </c>
      <c r="I243" s="284">
        <v>167095805</v>
      </c>
      <c r="J243" s="159">
        <v>163003136.03</v>
      </c>
      <c r="K243" s="73">
        <f t="shared" ref="K243:K263" si="25">I243-J243</f>
        <v>4092668.9699999988</v>
      </c>
      <c r="L243" s="52"/>
      <c r="M243" s="53"/>
    </row>
    <row r="244" spans="1:13" s="56" customFormat="1" ht="49.5" customHeight="1" outlineLevel="5">
      <c r="A244" s="204" t="s">
        <v>147</v>
      </c>
      <c r="B244" s="74" t="s">
        <v>28</v>
      </c>
      <c r="C244" s="74" t="s">
        <v>139</v>
      </c>
      <c r="D244" s="74" t="s">
        <v>144</v>
      </c>
      <c r="E244" s="70" t="s">
        <v>148</v>
      </c>
      <c r="F244" s="71"/>
      <c r="G244" s="71"/>
      <c r="H244" s="284">
        <v>1200000</v>
      </c>
      <c r="I244" s="284">
        <v>804125.31</v>
      </c>
      <c r="J244" s="159">
        <v>804125.31</v>
      </c>
      <c r="K244" s="73">
        <f t="shared" si="25"/>
        <v>0</v>
      </c>
      <c r="L244" s="52"/>
      <c r="M244" s="53"/>
    </row>
    <row r="245" spans="1:13" s="56" customFormat="1" ht="47.25" customHeight="1" outlineLevel="5">
      <c r="A245" s="204" t="s">
        <v>149</v>
      </c>
      <c r="B245" s="74" t="s">
        <v>28</v>
      </c>
      <c r="C245" s="74" t="s">
        <v>139</v>
      </c>
      <c r="D245" s="74" t="s">
        <v>144</v>
      </c>
      <c r="E245" s="70" t="s">
        <v>150</v>
      </c>
      <c r="F245" s="71"/>
      <c r="G245" s="71"/>
      <c r="H245" s="284">
        <v>54620270</v>
      </c>
      <c r="I245" s="284">
        <v>50681658.329999998</v>
      </c>
      <c r="J245" s="159">
        <v>48487098.310000002</v>
      </c>
      <c r="K245" s="73">
        <f t="shared" si="25"/>
        <v>2194560.0199999958</v>
      </c>
      <c r="L245" s="52"/>
      <c r="M245" s="53"/>
    </row>
    <row r="246" spans="1:13" s="56" customFormat="1" ht="33.75" customHeight="1" outlineLevel="5">
      <c r="A246" s="204" t="s">
        <v>57</v>
      </c>
      <c r="B246" s="74" t="s">
        <v>28</v>
      </c>
      <c r="C246" s="74" t="s">
        <v>139</v>
      </c>
      <c r="D246" s="74" t="s">
        <v>144</v>
      </c>
      <c r="E246" s="70" t="s">
        <v>58</v>
      </c>
      <c r="F246" s="71"/>
      <c r="G246" s="71"/>
      <c r="H246" s="284">
        <v>4851576.3</v>
      </c>
      <c r="I246" s="284">
        <v>4330344.55</v>
      </c>
      <c r="J246" s="159">
        <v>4174659.41</v>
      </c>
      <c r="K246" s="79">
        <f t="shared" si="25"/>
        <v>155685.13999999966</v>
      </c>
      <c r="L246" s="52"/>
      <c r="M246" s="53"/>
    </row>
    <row r="247" spans="1:13" s="56" customFormat="1" ht="18.75" customHeight="1" outlineLevel="5">
      <c r="A247" s="204" t="s">
        <v>30</v>
      </c>
      <c r="B247" s="74" t="s">
        <v>28</v>
      </c>
      <c r="C247" s="74" t="s">
        <v>139</v>
      </c>
      <c r="D247" s="74" t="s">
        <v>144</v>
      </c>
      <c r="E247" s="70" t="s">
        <v>31</v>
      </c>
      <c r="F247" s="71"/>
      <c r="G247" s="71"/>
      <c r="H247" s="284">
        <v>6352124.2199999997</v>
      </c>
      <c r="I247" s="284">
        <v>5578651.25</v>
      </c>
      <c r="J247" s="159">
        <v>5474497.7699999996</v>
      </c>
      <c r="K247" s="79">
        <f t="shared" si="25"/>
        <v>104153.48000000045</v>
      </c>
      <c r="L247" s="52"/>
      <c r="M247" s="53"/>
    </row>
    <row r="248" spans="1:13" s="56" customFormat="1" ht="20.25" customHeight="1" outlineLevel="5">
      <c r="A248" s="204" t="s">
        <v>178</v>
      </c>
      <c r="B248" s="74" t="s">
        <v>28</v>
      </c>
      <c r="C248" s="74" t="s">
        <v>139</v>
      </c>
      <c r="D248" s="74" t="s">
        <v>144</v>
      </c>
      <c r="E248" s="70">
        <v>247</v>
      </c>
      <c r="F248" s="71"/>
      <c r="G248" s="71"/>
      <c r="H248" s="284">
        <v>2722011</v>
      </c>
      <c r="I248" s="284">
        <v>2268342.27</v>
      </c>
      <c r="J248" s="159">
        <v>1836318.8</v>
      </c>
      <c r="K248" s="73">
        <f t="shared" si="25"/>
        <v>432023.47</v>
      </c>
      <c r="L248" s="52"/>
      <c r="M248" s="53"/>
    </row>
    <row r="249" spans="1:13" s="56" customFormat="1" ht="31.5" customHeight="1" outlineLevel="5">
      <c r="A249" s="204" t="s">
        <v>61</v>
      </c>
      <c r="B249" s="74" t="s">
        <v>28</v>
      </c>
      <c r="C249" s="74" t="s">
        <v>139</v>
      </c>
      <c r="D249" s="74" t="s">
        <v>144</v>
      </c>
      <c r="E249" s="70" t="s">
        <v>62</v>
      </c>
      <c r="F249" s="71"/>
      <c r="G249" s="71"/>
      <c r="H249" s="284">
        <v>1064395</v>
      </c>
      <c r="I249" s="284">
        <v>458600</v>
      </c>
      <c r="J249" s="159">
        <v>398600</v>
      </c>
      <c r="K249" s="73">
        <f t="shared" si="25"/>
        <v>60000</v>
      </c>
      <c r="L249" s="52"/>
      <c r="M249" s="53"/>
    </row>
    <row r="250" spans="1:13" s="56" customFormat="1" ht="17.25" customHeight="1" outlineLevel="5">
      <c r="A250" s="204" t="s">
        <v>63</v>
      </c>
      <c r="B250" s="74" t="s">
        <v>28</v>
      </c>
      <c r="C250" s="74" t="s">
        <v>139</v>
      </c>
      <c r="D250" s="74" t="s">
        <v>144</v>
      </c>
      <c r="E250" s="70" t="s">
        <v>64</v>
      </c>
      <c r="F250" s="71"/>
      <c r="G250" s="71"/>
      <c r="H250" s="284">
        <v>19000</v>
      </c>
      <c r="I250" s="284">
        <v>19000</v>
      </c>
      <c r="J250" s="159">
        <v>19000</v>
      </c>
      <c r="K250" s="73">
        <f t="shared" si="25"/>
        <v>0</v>
      </c>
      <c r="L250" s="52"/>
      <c r="M250" s="53"/>
    </row>
    <row r="251" spans="1:13" s="56" customFormat="1" ht="17.25" customHeight="1" outlineLevel="5">
      <c r="A251" s="204" t="s">
        <v>65</v>
      </c>
      <c r="B251" s="74" t="s">
        <v>28</v>
      </c>
      <c r="C251" s="74" t="s">
        <v>139</v>
      </c>
      <c r="D251" s="74" t="s">
        <v>144</v>
      </c>
      <c r="E251" s="70">
        <v>853</v>
      </c>
      <c r="F251" s="71"/>
      <c r="G251" s="71"/>
      <c r="H251" s="27">
        <v>0</v>
      </c>
      <c r="I251" s="27">
        <v>0</v>
      </c>
      <c r="J251" s="159">
        <v>0</v>
      </c>
      <c r="K251" s="73">
        <f t="shared" si="25"/>
        <v>0</v>
      </c>
      <c r="L251" s="52"/>
      <c r="M251" s="53"/>
    </row>
    <row r="252" spans="1:13" s="54" customFormat="1" ht="51" customHeight="1" outlineLevel="3">
      <c r="A252" s="205" t="s">
        <v>173</v>
      </c>
      <c r="B252" s="47" t="s">
        <v>28</v>
      </c>
      <c r="C252" s="47" t="s">
        <v>139</v>
      </c>
      <c r="D252" s="47" t="s">
        <v>179</v>
      </c>
      <c r="E252" s="48" t="s">
        <v>29</v>
      </c>
      <c r="F252" s="49"/>
      <c r="G252" s="49"/>
      <c r="H252" s="157">
        <f>SUM(H253:H256)</f>
        <v>1055664842</v>
      </c>
      <c r="I252" s="157">
        <f>SUM(I253:I256)</f>
        <v>1002810066.83</v>
      </c>
      <c r="J252" s="158">
        <f>SUM(J253:J256)</f>
        <v>1001766932.4</v>
      </c>
      <c r="K252" s="51">
        <f>SUM(K253:K256)</f>
        <v>1043134.4300000484</v>
      </c>
      <c r="L252" s="68"/>
      <c r="M252" s="69"/>
    </row>
    <row r="253" spans="1:13" s="56" customFormat="1" ht="15.75" customHeight="1" outlineLevel="3">
      <c r="A253" s="204" t="s">
        <v>30</v>
      </c>
      <c r="B253" s="74" t="s">
        <v>28</v>
      </c>
      <c r="C253" s="74" t="s">
        <v>139</v>
      </c>
      <c r="D253" s="74" t="s">
        <v>179</v>
      </c>
      <c r="E253" s="70">
        <v>244</v>
      </c>
      <c r="F253" s="71"/>
      <c r="G253" s="71"/>
      <c r="H253" s="282">
        <v>5252000</v>
      </c>
      <c r="I253" s="284">
        <v>4463884.0999999996</v>
      </c>
      <c r="J253" s="289">
        <v>4326656.09</v>
      </c>
      <c r="K253" s="79">
        <f>I253-J253</f>
        <v>137228.00999999978</v>
      </c>
      <c r="L253" s="52"/>
      <c r="M253" s="53"/>
    </row>
    <row r="254" spans="1:13" s="106" customFormat="1" ht="42.75" outlineLevel="5">
      <c r="A254" s="281" t="s">
        <v>50</v>
      </c>
      <c r="B254" s="286" t="s">
        <v>28</v>
      </c>
      <c r="C254" s="286" t="s">
        <v>139</v>
      </c>
      <c r="D254" s="286" t="s">
        <v>179</v>
      </c>
      <c r="E254" s="287">
        <v>321</v>
      </c>
      <c r="F254" s="280" t="s">
        <v>275</v>
      </c>
      <c r="G254" s="286"/>
      <c r="H254" s="290">
        <v>0</v>
      </c>
      <c r="I254" s="279">
        <v>0</v>
      </c>
      <c r="J254" s="278">
        <v>-0.01</v>
      </c>
      <c r="K254" s="116">
        <f t="shared" si="25"/>
        <v>0.01</v>
      </c>
      <c r="L254" s="52" t="s">
        <v>233</v>
      </c>
      <c r="M254" s="53"/>
    </row>
    <row r="255" spans="1:13" s="56" customFormat="1" ht="42.75" outlineLevel="5">
      <c r="A255" s="204" t="s">
        <v>50</v>
      </c>
      <c r="B255" s="74" t="s">
        <v>28</v>
      </c>
      <c r="C255" s="74" t="s">
        <v>139</v>
      </c>
      <c r="D255" s="74" t="s">
        <v>179</v>
      </c>
      <c r="E255" s="70">
        <v>321</v>
      </c>
      <c r="F255" s="71" t="s">
        <v>224</v>
      </c>
      <c r="G255" s="74" t="s">
        <v>35</v>
      </c>
      <c r="H255" s="284">
        <v>52520642</v>
      </c>
      <c r="I255" s="284">
        <v>49917310.380000003</v>
      </c>
      <c r="J255" s="284">
        <v>49872013.799999997</v>
      </c>
      <c r="K255" s="226">
        <f>I255-J255</f>
        <v>45296.580000005662</v>
      </c>
      <c r="L255" s="94"/>
      <c r="M255" s="94"/>
    </row>
    <row r="256" spans="1:13" s="56" customFormat="1" ht="42.75" outlineLevel="5">
      <c r="A256" s="204" t="s">
        <v>50</v>
      </c>
      <c r="B256" s="74" t="s">
        <v>28</v>
      </c>
      <c r="C256" s="74" t="s">
        <v>139</v>
      </c>
      <c r="D256" s="74" t="s">
        <v>179</v>
      </c>
      <c r="E256" s="70">
        <v>321</v>
      </c>
      <c r="F256" s="71" t="s">
        <v>224</v>
      </c>
      <c r="G256" s="74" t="s">
        <v>36</v>
      </c>
      <c r="H256" s="284">
        <v>997892200</v>
      </c>
      <c r="I256" s="284">
        <v>948428872.35000002</v>
      </c>
      <c r="J256" s="284">
        <v>947568262.51999998</v>
      </c>
      <c r="K256" s="225">
        <f>I256-J256</f>
        <v>860609.83000004292</v>
      </c>
      <c r="L256" s="94">
        <f>J256+J255-997440276.31</f>
        <v>9.9999904632568359E-3</v>
      </c>
      <c r="M256" s="94"/>
    </row>
    <row r="257" spans="1:13" s="54" customFormat="1" ht="48.75" customHeight="1" outlineLevel="3">
      <c r="A257" s="205" t="s">
        <v>271</v>
      </c>
      <c r="B257" s="47" t="s">
        <v>28</v>
      </c>
      <c r="C257" s="47" t="s">
        <v>139</v>
      </c>
      <c r="D257" s="47" t="s">
        <v>270</v>
      </c>
      <c r="E257" s="48" t="s">
        <v>29</v>
      </c>
      <c r="F257" s="49"/>
      <c r="G257" s="49"/>
      <c r="H257" s="157">
        <f>SUM(H258:H259)</f>
        <v>27858586</v>
      </c>
      <c r="I257" s="157">
        <f t="shared" ref="I257:K257" si="26">SUM(I258:I259)</f>
        <v>27858586</v>
      </c>
      <c r="J257" s="157">
        <f t="shared" si="26"/>
        <v>27858586</v>
      </c>
      <c r="K257" s="157">
        <f t="shared" si="26"/>
        <v>0</v>
      </c>
      <c r="L257" s="50">
        <v>45200</v>
      </c>
      <c r="M257" s="34" t="s">
        <v>229</v>
      </c>
    </row>
    <row r="258" spans="1:13" s="270" customFormat="1" ht="38.25" outlineLevel="5">
      <c r="A258" s="206" t="s">
        <v>239</v>
      </c>
      <c r="B258" s="75" t="s">
        <v>28</v>
      </c>
      <c r="C258" s="75" t="s">
        <v>139</v>
      </c>
      <c r="D258" s="75" t="s">
        <v>270</v>
      </c>
      <c r="E258" s="76">
        <v>612</v>
      </c>
      <c r="F258" s="295" t="s">
        <v>277</v>
      </c>
      <c r="G258" s="295" t="s">
        <v>35</v>
      </c>
      <c r="H258" s="284">
        <v>278586</v>
      </c>
      <c r="I258" s="284">
        <v>278586</v>
      </c>
      <c r="J258" s="284">
        <v>278586</v>
      </c>
      <c r="K258" s="267">
        <f t="shared" ref="K258" si="27">I258-J258</f>
        <v>0</v>
      </c>
      <c r="L258" s="268"/>
      <c r="M258" s="269"/>
    </row>
    <row r="259" spans="1:13" s="270" customFormat="1" ht="38.25" outlineLevel="5">
      <c r="A259" s="206" t="s">
        <v>239</v>
      </c>
      <c r="B259" s="285" t="s">
        <v>28</v>
      </c>
      <c r="C259" s="285" t="s">
        <v>139</v>
      </c>
      <c r="D259" s="285" t="s">
        <v>270</v>
      </c>
      <c r="E259" s="76">
        <v>612</v>
      </c>
      <c r="F259" s="295" t="s">
        <v>277</v>
      </c>
      <c r="G259" s="295" t="s">
        <v>36</v>
      </c>
      <c r="H259" s="284">
        <v>27580000</v>
      </c>
      <c r="I259" s="284">
        <v>27580000</v>
      </c>
      <c r="J259" s="284">
        <v>27580000</v>
      </c>
      <c r="K259" s="267">
        <f t="shared" ref="K259" si="28">I259-J259</f>
        <v>0</v>
      </c>
      <c r="L259" s="268"/>
      <c r="M259" s="269"/>
    </row>
    <row r="260" spans="1:13" s="54" customFormat="1" ht="64.5" customHeight="1" outlineLevel="3">
      <c r="A260" s="205" t="s">
        <v>151</v>
      </c>
      <c r="B260" s="47" t="s">
        <v>28</v>
      </c>
      <c r="C260" s="47" t="s">
        <v>139</v>
      </c>
      <c r="D260" s="47" t="s">
        <v>152</v>
      </c>
      <c r="E260" s="48" t="s">
        <v>29</v>
      </c>
      <c r="F260" s="49"/>
      <c r="G260" s="49"/>
      <c r="H260" s="157">
        <f>SUM(H261)</f>
        <v>23183600</v>
      </c>
      <c r="I260" s="157">
        <f>SUM(I261)</f>
        <v>23183600</v>
      </c>
      <c r="J260" s="158">
        <f>SUM(J261)</f>
        <v>23183600</v>
      </c>
      <c r="K260" s="51">
        <f>SUM(K261)</f>
        <v>0</v>
      </c>
      <c r="L260" s="68"/>
      <c r="M260" s="69"/>
    </row>
    <row r="261" spans="1:13" s="56" customFormat="1" ht="31.5" customHeight="1" outlineLevel="5">
      <c r="A261" s="204" t="s">
        <v>153</v>
      </c>
      <c r="B261" s="74" t="s">
        <v>28</v>
      </c>
      <c r="C261" s="74" t="s">
        <v>139</v>
      </c>
      <c r="D261" s="74" t="s">
        <v>152</v>
      </c>
      <c r="E261" s="70">
        <v>633</v>
      </c>
      <c r="F261" s="71"/>
      <c r="G261" s="71"/>
      <c r="H261" s="284">
        <v>23183600</v>
      </c>
      <c r="I261" s="284">
        <v>23183600</v>
      </c>
      <c r="J261" s="289">
        <v>23183600</v>
      </c>
      <c r="K261" s="73">
        <f t="shared" si="25"/>
        <v>0</v>
      </c>
      <c r="L261" s="52"/>
      <c r="M261" s="53"/>
    </row>
    <row r="262" spans="1:13" s="54" customFormat="1" ht="50.25" customHeight="1" outlineLevel="3">
      <c r="A262" s="205" t="s">
        <v>183</v>
      </c>
      <c r="B262" s="47" t="s">
        <v>28</v>
      </c>
      <c r="C262" s="47" t="s">
        <v>139</v>
      </c>
      <c r="D262" s="47" t="s">
        <v>184</v>
      </c>
      <c r="E262" s="48" t="s">
        <v>29</v>
      </c>
      <c r="F262" s="49"/>
      <c r="G262" s="49"/>
      <c r="H262" s="157">
        <f>SUM(H263)</f>
        <v>1000000</v>
      </c>
      <c r="I262" s="157">
        <f>SUM(I263)</f>
        <v>1000000</v>
      </c>
      <c r="J262" s="158">
        <f>SUM(J263)</f>
        <v>1000000</v>
      </c>
      <c r="K262" s="51">
        <f>SUM(K263)</f>
        <v>0</v>
      </c>
      <c r="L262" s="68"/>
      <c r="M262" s="69"/>
    </row>
    <row r="263" spans="1:13" s="56" customFormat="1" ht="31.5" customHeight="1" outlineLevel="5">
      <c r="A263" s="204" t="s">
        <v>153</v>
      </c>
      <c r="B263" s="74" t="s">
        <v>28</v>
      </c>
      <c r="C263" s="74" t="s">
        <v>139</v>
      </c>
      <c r="D263" s="74" t="s">
        <v>184</v>
      </c>
      <c r="E263" s="70">
        <v>633</v>
      </c>
      <c r="F263" s="71"/>
      <c r="G263" s="71"/>
      <c r="H263" s="284">
        <v>1000000</v>
      </c>
      <c r="I263" s="284">
        <v>1000000</v>
      </c>
      <c r="J263" s="284">
        <v>1000000</v>
      </c>
      <c r="K263" s="73">
        <f t="shared" si="25"/>
        <v>0</v>
      </c>
      <c r="L263" s="52"/>
      <c r="M263" s="53"/>
    </row>
    <row r="264" spans="1:13" s="54" customFormat="1" ht="79.5" customHeight="1" outlineLevel="3">
      <c r="A264" s="205" t="s">
        <v>185</v>
      </c>
      <c r="B264" s="47" t="s">
        <v>28</v>
      </c>
      <c r="C264" s="47" t="s">
        <v>139</v>
      </c>
      <c r="D264" s="47" t="s">
        <v>186</v>
      </c>
      <c r="E264" s="48" t="s">
        <v>29</v>
      </c>
      <c r="F264" s="49"/>
      <c r="G264" s="49"/>
      <c r="H264" s="157">
        <f>SUM(H265)</f>
        <v>5000000</v>
      </c>
      <c r="I264" s="157">
        <f>SUM(I265)</f>
        <v>5000000</v>
      </c>
      <c r="J264" s="158">
        <f>SUM(J265)</f>
        <v>5000000</v>
      </c>
      <c r="K264" s="51">
        <f>SUM(K265)</f>
        <v>0</v>
      </c>
      <c r="L264" s="52"/>
      <c r="M264" s="53"/>
    </row>
    <row r="265" spans="1:13" s="56" customFormat="1" ht="31.5" customHeight="1" outlineLevel="5">
      <c r="A265" s="204" t="s">
        <v>153</v>
      </c>
      <c r="B265" s="74" t="s">
        <v>28</v>
      </c>
      <c r="C265" s="74" t="s">
        <v>139</v>
      </c>
      <c r="D265" s="74" t="s">
        <v>186</v>
      </c>
      <c r="E265" s="70">
        <v>633</v>
      </c>
      <c r="F265" s="71"/>
      <c r="G265" s="71"/>
      <c r="H265" s="284">
        <v>5000000</v>
      </c>
      <c r="I265" s="284">
        <v>5000000</v>
      </c>
      <c r="J265" s="284">
        <v>5000000</v>
      </c>
      <c r="K265" s="73">
        <f>I265-J265</f>
        <v>0</v>
      </c>
      <c r="L265" s="52"/>
      <c r="M265" s="53"/>
    </row>
    <row r="266" spans="1:13" s="54" customFormat="1" ht="38.25" customHeight="1" outlineLevel="3">
      <c r="A266" s="205" t="s">
        <v>193</v>
      </c>
      <c r="B266" s="47" t="s">
        <v>28</v>
      </c>
      <c r="C266" s="47" t="s">
        <v>139</v>
      </c>
      <c r="D266" s="47">
        <v>3020085140</v>
      </c>
      <c r="E266" s="48" t="s">
        <v>29</v>
      </c>
      <c r="F266" s="49"/>
      <c r="G266" s="49"/>
      <c r="H266" s="157">
        <f>SUM(H267)</f>
        <v>6379400</v>
      </c>
      <c r="I266" s="157">
        <f>SUM(I267)</f>
        <v>6379400</v>
      </c>
      <c r="J266" s="158">
        <f>SUM(J267)</f>
        <v>6379400</v>
      </c>
      <c r="K266" s="51">
        <f>SUM(K267)</f>
        <v>0</v>
      </c>
      <c r="L266" s="52"/>
      <c r="M266" s="53"/>
    </row>
    <row r="267" spans="1:13" s="56" customFormat="1" ht="17.25" customHeight="1" outlineLevel="5">
      <c r="A267" s="204" t="s">
        <v>30</v>
      </c>
      <c r="B267" s="74" t="s">
        <v>28</v>
      </c>
      <c r="C267" s="74" t="s">
        <v>139</v>
      </c>
      <c r="D267" s="74">
        <v>3020085140</v>
      </c>
      <c r="E267" s="70">
        <v>612</v>
      </c>
      <c r="F267" s="71"/>
      <c r="G267" s="71"/>
      <c r="H267" s="284">
        <v>6379400</v>
      </c>
      <c r="I267" s="284">
        <v>6379400</v>
      </c>
      <c r="J267" s="284">
        <v>6379400</v>
      </c>
      <c r="K267" s="73">
        <f>I267-J267</f>
        <v>0</v>
      </c>
      <c r="L267" s="52"/>
      <c r="M267" s="53"/>
    </row>
    <row r="268" spans="1:13" s="121" customFormat="1" ht="30" outlineLevel="5">
      <c r="A268" s="205" t="s">
        <v>232</v>
      </c>
      <c r="B268" s="47" t="s">
        <v>28</v>
      </c>
      <c r="C268" s="47" t="s">
        <v>139</v>
      </c>
      <c r="D268" s="47">
        <v>9990020680</v>
      </c>
      <c r="E268" s="48">
        <v>633</v>
      </c>
      <c r="F268" s="49"/>
      <c r="G268" s="49"/>
      <c r="H268" s="157">
        <v>300000000</v>
      </c>
      <c r="I268" s="157">
        <v>300000000</v>
      </c>
      <c r="J268" s="157">
        <v>300000000</v>
      </c>
      <c r="K268" s="73">
        <f>I268-J268</f>
        <v>0</v>
      </c>
      <c r="L268" s="52" t="s">
        <v>248</v>
      </c>
      <c r="M268" s="53"/>
    </row>
    <row r="269" spans="1:13" s="121" customFormat="1" ht="30" outlineLevel="5">
      <c r="A269" s="205" t="s">
        <v>232</v>
      </c>
      <c r="B269" s="47" t="s">
        <v>28</v>
      </c>
      <c r="C269" s="47" t="s">
        <v>139</v>
      </c>
      <c r="D269" s="47">
        <v>9990020680</v>
      </c>
      <c r="E269" s="48">
        <v>811</v>
      </c>
      <c r="F269" s="49"/>
      <c r="G269" s="49"/>
      <c r="H269" s="157">
        <v>8233600</v>
      </c>
      <c r="I269" s="157">
        <v>0</v>
      </c>
      <c r="J269" s="157">
        <v>0</v>
      </c>
      <c r="K269" s="73">
        <f>I269-J269</f>
        <v>0</v>
      </c>
      <c r="L269" s="52"/>
      <c r="M269" s="53"/>
    </row>
    <row r="270" spans="1:13" s="121" customFormat="1" ht="35.25" customHeight="1" outlineLevel="5">
      <c r="A270" s="205" t="s">
        <v>154</v>
      </c>
      <c r="B270" s="47" t="s">
        <v>28</v>
      </c>
      <c r="C270" s="47" t="s">
        <v>139</v>
      </c>
      <c r="D270" s="47">
        <v>9990081810</v>
      </c>
      <c r="E270" s="48">
        <v>244</v>
      </c>
      <c r="F270" s="49"/>
      <c r="G270" s="49"/>
      <c r="H270" s="157">
        <v>210000</v>
      </c>
      <c r="I270" s="157">
        <v>210000</v>
      </c>
      <c r="J270" s="157">
        <v>210000</v>
      </c>
      <c r="K270" s="51">
        <f>I270-J270</f>
        <v>0</v>
      </c>
      <c r="L270" s="52"/>
      <c r="M270" s="53"/>
    </row>
    <row r="271" spans="1:13" s="121" customFormat="1" ht="45.75" outlineLevel="5" thickBot="1">
      <c r="A271" s="205" t="s">
        <v>280</v>
      </c>
      <c r="B271" s="47">
        <v>148</v>
      </c>
      <c r="C271" s="47">
        <v>1006</v>
      </c>
      <c r="D271" s="47">
        <v>9990099950</v>
      </c>
      <c r="E271" s="48">
        <v>244</v>
      </c>
      <c r="F271" s="49"/>
      <c r="G271" s="49"/>
      <c r="H271" s="157">
        <v>1140871</v>
      </c>
      <c r="I271" s="157">
        <v>0</v>
      </c>
      <c r="J271" s="250">
        <v>0</v>
      </c>
      <c r="K271" s="275">
        <f>I271-J271</f>
        <v>0</v>
      </c>
      <c r="L271" s="52" t="s">
        <v>282</v>
      </c>
      <c r="M271" s="53"/>
    </row>
    <row r="272" spans="1:13" ht="15.75" thickBot="1">
      <c r="A272" s="18" t="s">
        <v>155</v>
      </c>
      <c r="B272" s="122"/>
      <c r="C272" s="122"/>
      <c r="D272" s="122"/>
      <c r="E272" s="123"/>
      <c r="F272" s="124"/>
      <c r="G272" s="124"/>
      <c r="H272" s="178">
        <f>H19+H24+H30+H34+H37+H39+H41+H43+H45+H54+H59+H62+H65+H81+H83+H86+H88+H91+H94+H96+H110+H112+H202+H113+H115+H117+H119+H122+H125+H128+H135+H138+H141+H144+H147+H150+H153+H156+H162+H168+H171+H173+H176+H180+H183+H185+H187+H190+H196+H200+H205+H207+H209+H213+H216+H223+H226+H228+H230+H232+H242+H252+H260+H262+H264+H266+H268+H270+H201+H68+H159+H21+H257+H271+H269</f>
        <v>26564228323.739998</v>
      </c>
      <c r="I272" s="178">
        <f>I19+I24+I30+I34+I37+I39+I41+I43+I45+I54+I59+I62+I65+I81+I83+I86+I88+I91+I94+I96+I110+I112+I202+I113+I115+I117+I119+I122+I125+I128+I135+I138+I141+I144+I147+I150+I153+I156+I162+I168+I171+I173+I176+I180+I183+I185+I187+I190+I196+I200+I205+I207+I209+I213+I216+I223+I226+I228+I230+I232+I242+I252+I260+I262+I264+I266+I268+I270+I201+I68+I159+I21+I257+I271+I269</f>
        <v>25770139612.859997</v>
      </c>
      <c r="J272" s="178">
        <f>J19+J24+J30+J34+J37+J39+J41+J43+J45+J54+J59+J62+J65+J81+J83+J86+J88+J91+J94+J96+J110+J112+J202+J113+J115+J117+J119+J122+J125+J128+J135+J138+J141+J144+J147+J150+J153+J156+J162+J168+J171+J173+J176+J180+J183+J185+J187+J190+J196+J200+J205+J207+J209+J213+J216+J223+J226+J228+J230+J232+J242+J252+J260+J262+J264+J266+J268+J270+J201+J68+J159+J21+J257+J271+J269</f>
        <v>25576707941.449997</v>
      </c>
      <c r="K272" s="178">
        <f>K19+K24+K30+K34+K37+K39+K41+K43+K45+K54+K59+K62+K65+K81+K83+K86+K88+K91+K94+K96+K110+K112+K202+K113+K115+K117+K119+K122+K125+K128+K135+K138+K141+K144+K147+K150+K153+K156+K162+K168+K171+K173+K176+K180+K183+K185+K187+K190+K196+K200+K205+K207+K209+K213+K216+K223+K226+K228+K230+K232+K242+K252+K260+K262+K264+K266+K268+K270+K201+K68+K159+K21+K257+K271+K269</f>
        <v>193431671.41000068</v>
      </c>
      <c r="L272" s="125" t="s">
        <v>181</v>
      </c>
      <c r="M272" s="126">
        <f>H227+H225+H222+H221+H215+H211+H186+H184+H182+H172+H170+H152+H143+H140+H137+H127+H124+H204+H93+H201</f>
        <v>14086419034</v>
      </c>
    </row>
    <row r="273" spans="1:13" ht="15" thickBot="1">
      <c r="A273" s="219"/>
      <c r="B273" s="127"/>
      <c r="C273" s="127"/>
      <c r="D273" s="127"/>
      <c r="E273" s="128"/>
      <c r="F273" s="129"/>
      <c r="G273" s="129"/>
      <c r="H273" s="179"/>
      <c r="I273" s="180"/>
      <c r="J273" s="181"/>
      <c r="K273" s="277"/>
      <c r="L273" s="126" t="s">
        <v>156</v>
      </c>
      <c r="M273" s="130">
        <f>H25+H26+H27+H28+H34+H37+H39+H41+H43+H45+H54+H62+H81+H83+H86+H88+H92+H94+H96+H110+H112+H203+H113+H115+H117+H119+H123+H126+H128+H136+H139+H142+H144+H147+H151+H153+H156+H162+H169+H173+H176+H181+H187+H196+H205+H207+H210+H214+H217+H224+H228+H230+H232+H242+H252+H260+H262+H264+H266+H270+H200+H30+H19+H65+H29+H59+H268+H68+H159+H21+H257+H271+H269</f>
        <v>12477809289.740002</v>
      </c>
    </row>
    <row r="274" spans="1:13" ht="15" thickBot="1">
      <c r="A274" s="220"/>
      <c r="B274" s="131"/>
      <c r="C274" s="131"/>
      <c r="D274" s="131"/>
      <c r="E274" s="311"/>
      <c r="F274" s="311"/>
      <c r="G274" s="311"/>
      <c r="H274" s="311"/>
      <c r="I274" s="311"/>
      <c r="J274" s="312"/>
      <c r="K274" s="132"/>
      <c r="L274" s="126" t="s">
        <v>157</v>
      </c>
      <c r="M274" s="126">
        <f>I272</f>
        <v>25770139612.859997</v>
      </c>
    </row>
    <row r="275" spans="1:13" ht="15.75" thickBot="1">
      <c r="A275" s="305" t="s">
        <v>159</v>
      </c>
      <c r="B275" s="306"/>
      <c r="C275" s="306"/>
      <c r="D275" s="306"/>
      <c r="E275" s="306"/>
      <c r="F275" s="306"/>
      <c r="G275" s="306"/>
      <c r="H275" s="306"/>
      <c r="I275" s="306"/>
      <c r="J275" s="273">
        <v>25576707941.450001</v>
      </c>
      <c r="K275" s="134"/>
      <c r="L275" s="126" t="s">
        <v>158</v>
      </c>
      <c r="M275" s="126">
        <f>J272</f>
        <v>25576707941.449997</v>
      </c>
    </row>
    <row r="276" spans="1:13" ht="15.75" thickBot="1">
      <c r="A276" s="305" t="s">
        <v>160</v>
      </c>
      <c r="B276" s="306"/>
      <c r="C276" s="306"/>
      <c r="D276" s="306"/>
      <c r="E276" s="306"/>
      <c r="F276" s="306"/>
      <c r="G276" s="306"/>
      <c r="H276" s="306"/>
      <c r="I276" s="306"/>
      <c r="J276" s="273">
        <f>J275-J272</f>
        <v>0</v>
      </c>
      <c r="K276" s="134"/>
      <c r="L276" s="135" t="s">
        <v>25</v>
      </c>
      <c r="M276" s="136">
        <f>M274-M275</f>
        <v>193431671.40999985</v>
      </c>
    </row>
    <row r="277" spans="1:13" ht="76.5">
      <c r="A277" s="1" t="s">
        <v>161</v>
      </c>
      <c r="B277" s="137" t="s">
        <v>162</v>
      </c>
      <c r="C277" s="138" t="s">
        <v>163</v>
      </c>
      <c r="D277" s="313" t="s">
        <v>23</v>
      </c>
      <c r="E277" s="314"/>
      <c r="F277" s="315"/>
      <c r="G277" s="137" t="s">
        <v>24</v>
      </c>
      <c r="H277" s="2" t="s">
        <v>164</v>
      </c>
      <c r="I277" s="6"/>
      <c r="J277" s="182"/>
      <c r="K277" s="134"/>
      <c r="L277" s="236"/>
      <c r="M277" s="20"/>
    </row>
    <row r="278" spans="1:13" ht="42.75">
      <c r="A278" s="4" t="s">
        <v>165</v>
      </c>
      <c r="B278" s="41" t="s">
        <v>166</v>
      </c>
      <c r="C278" s="140"/>
      <c r="D278" s="316">
        <f>I272</f>
        <v>25770139612.859997</v>
      </c>
      <c r="E278" s="317"/>
      <c r="F278" s="318"/>
      <c r="G278" s="17">
        <f>J272</f>
        <v>25576707941.449997</v>
      </c>
      <c r="H278" s="183">
        <f>K272</f>
        <v>193431671.41000068</v>
      </c>
      <c r="I278" s="6"/>
      <c r="J278" s="6"/>
      <c r="K278" s="298" t="s">
        <v>278</v>
      </c>
      <c r="L278" s="299" t="s">
        <v>35</v>
      </c>
      <c r="M278" s="297">
        <f>K272-M279</f>
        <v>188615788.21000004</v>
      </c>
    </row>
    <row r="279" spans="1:13" ht="30">
      <c r="A279" s="4" t="s">
        <v>167</v>
      </c>
      <c r="B279" s="41" t="s">
        <v>168</v>
      </c>
      <c r="C279" s="41"/>
      <c r="D279" s="308"/>
      <c r="E279" s="309"/>
      <c r="F279" s="310"/>
      <c r="G279" s="17"/>
      <c r="H279" s="184"/>
      <c r="I279" s="6"/>
      <c r="J279" s="6"/>
      <c r="K279" s="296"/>
      <c r="L279" s="299" t="s">
        <v>36</v>
      </c>
      <c r="M279" s="297">
        <f>K26+K28+K55+K57+K60+K63+K66+K69+K71+K73+K75+K77+K79+K85+K95+K112+K113+K115+K133+K134+K164+K166+K168+K171+K196+K201+K222+K228+K256+K259</f>
        <v>4815883.2000006428</v>
      </c>
    </row>
    <row r="280" spans="1:13">
      <c r="A280" s="8" t="s">
        <v>169</v>
      </c>
      <c r="B280" s="41" t="s">
        <v>170</v>
      </c>
      <c r="C280" s="41"/>
      <c r="D280" s="325"/>
      <c r="E280" s="326"/>
      <c r="F280" s="327"/>
      <c r="G280" s="142"/>
      <c r="H280" s="19"/>
      <c r="I280" s="6"/>
      <c r="J280" s="182"/>
      <c r="L280" s="133"/>
      <c r="M280" s="143"/>
    </row>
    <row r="281" spans="1:13">
      <c r="A281" s="4" t="s">
        <v>171</v>
      </c>
      <c r="B281" s="41" t="s">
        <v>172</v>
      </c>
      <c r="C281" s="41"/>
      <c r="D281" s="308"/>
      <c r="E281" s="309"/>
      <c r="F281" s="310"/>
      <c r="G281" s="142"/>
      <c r="H281" s="7"/>
      <c r="I281" s="6"/>
      <c r="J281" s="182"/>
      <c r="M281" s="143"/>
    </row>
    <row r="282" spans="1:13">
      <c r="A282" s="9"/>
      <c r="B282" s="34"/>
      <c r="C282" s="34"/>
      <c r="D282" s="34"/>
      <c r="E282" s="35"/>
      <c r="F282" s="36"/>
      <c r="G282" s="139"/>
      <c r="H282" s="10"/>
      <c r="I282" s="6"/>
      <c r="J282" s="182"/>
      <c r="M282" s="143">
        <f>K26+K28+K55+K57+K60+K63+K66+K69+K71+K73+K75+K77+K79+K85+K95+K112+K113+K115+K133+K134+K164+K166+K168+K171+K196+K201+K222+K228+K256+K259</f>
        <v>4815883.2000006428</v>
      </c>
    </row>
    <row r="283" spans="1:13">
      <c r="A283" s="11"/>
      <c r="B283" s="34"/>
      <c r="C283" s="34"/>
      <c r="D283" s="34"/>
      <c r="E283" s="35"/>
      <c r="F283" s="36"/>
      <c r="G283" s="36"/>
      <c r="H283" s="36"/>
      <c r="I283" s="6"/>
      <c r="J283" s="182"/>
      <c r="M283" s="133"/>
    </row>
    <row r="284" spans="1:13">
      <c r="A284" s="11"/>
      <c r="B284" s="34"/>
      <c r="C284" s="34"/>
      <c r="D284" s="34"/>
      <c r="E284" s="35"/>
      <c r="F284" s="36"/>
      <c r="G284" s="36"/>
      <c r="H284" s="36"/>
      <c r="I284" s="6"/>
      <c r="J284" s="182"/>
      <c r="M284" s="133">
        <f>M282-M279</f>
        <v>0</v>
      </c>
    </row>
    <row r="285" spans="1:13">
      <c r="A285" s="11"/>
      <c r="B285" s="34"/>
      <c r="C285" s="34"/>
      <c r="D285" s="34"/>
      <c r="E285" s="35"/>
      <c r="F285" s="36"/>
      <c r="G285" s="36"/>
      <c r="H285" s="36"/>
      <c r="I285" s="6"/>
      <c r="J285" s="12"/>
      <c r="M285" s="133"/>
    </row>
    <row r="286" spans="1:13">
      <c r="A286" s="11"/>
      <c r="B286" s="34"/>
      <c r="C286" s="34"/>
      <c r="D286" s="34"/>
      <c r="E286" s="35"/>
      <c r="F286" s="36"/>
      <c r="G286" s="36"/>
      <c r="H286" s="10"/>
      <c r="I286" s="6"/>
      <c r="J286" s="182"/>
      <c r="M286" s="133">
        <f>K26+K28+K55+K57+K60+K63+K66+K69+K71+K73+K75+K77+K79+K85+K95+K113+K116+K112+K133+K134+K164+K166+K168+K171+K196+K222+K228+K256+K259</f>
        <v>4815883.2000006428</v>
      </c>
    </row>
    <row r="287" spans="1:13" ht="15.75">
      <c r="A287" s="328" t="s">
        <v>256</v>
      </c>
      <c r="B287" s="329"/>
      <c r="C287" s="329"/>
      <c r="D287" s="228"/>
      <c r="E287" s="228"/>
      <c r="F287" s="228"/>
      <c r="G287" s="333" t="s">
        <v>257</v>
      </c>
      <c r="H287" s="333"/>
      <c r="I287" s="6"/>
      <c r="J287" s="12"/>
    </row>
    <row r="288" spans="1:13" ht="15.75">
      <c r="A288" s="264"/>
      <c r="B288" s="265"/>
      <c r="C288" s="265"/>
      <c r="D288" s="229"/>
      <c r="E288" s="230"/>
      <c r="F288" s="231"/>
      <c r="G288" s="266"/>
      <c r="H288" s="266"/>
      <c r="I288" s="3"/>
      <c r="J288" s="12"/>
      <c r="L288" s="133"/>
    </row>
    <row r="289" spans="1:10" ht="15.75">
      <c r="A289" s="264"/>
      <c r="B289" s="265"/>
      <c r="C289" s="265"/>
      <c r="D289" s="229"/>
      <c r="E289" s="230"/>
      <c r="F289" s="231"/>
      <c r="G289" s="266"/>
      <c r="H289" s="266"/>
      <c r="I289" s="3"/>
      <c r="J289" s="12"/>
    </row>
    <row r="290" spans="1:10" ht="15.75">
      <c r="A290" s="232"/>
      <c r="B290" s="233"/>
      <c r="C290" s="234"/>
      <c r="D290" s="233"/>
      <c r="E290" s="230"/>
      <c r="F290" s="231"/>
      <c r="G290" s="231"/>
      <c r="H290" s="231"/>
      <c r="I290" s="3"/>
      <c r="J290" s="12"/>
    </row>
    <row r="291" spans="1:10" ht="15.75">
      <c r="A291" s="330" t="s">
        <v>267</v>
      </c>
      <c r="B291" s="331"/>
      <c r="C291" s="331"/>
      <c r="D291" s="229"/>
      <c r="E291" s="230"/>
      <c r="F291" s="231"/>
      <c r="G291" s="332" t="s">
        <v>268</v>
      </c>
      <c r="H291" s="332"/>
      <c r="I291" s="6"/>
      <c r="J291" s="12"/>
    </row>
    <row r="292" spans="1:10">
      <c r="A292" s="11"/>
      <c r="B292" s="34"/>
      <c r="C292" s="34"/>
      <c r="D292" s="34"/>
      <c r="E292" s="35"/>
      <c r="F292" s="36"/>
      <c r="G292" s="36"/>
      <c r="H292" s="10"/>
      <c r="I292" s="3"/>
      <c r="J292" s="12"/>
    </row>
    <row r="293" spans="1:10" ht="15" thickBot="1">
      <c r="A293" s="221"/>
      <c r="B293" s="144"/>
      <c r="C293" s="144"/>
      <c r="D293" s="144"/>
      <c r="E293" s="145"/>
      <c r="F293" s="146"/>
      <c r="G293" s="146"/>
      <c r="H293" s="185"/>
      <c r="I293" s="186"/>
      <c r="J293" s="187"/>
    </row>
    <row r="296" spans="1:10">
      <c r="H296" s="188"/>
    </row>
    <row r="305" spans="1:11">
      <c r="A305" s="223"/>
      <c r="E305" s="32"/>
      <c r="F305" s="32"/>
      <c r="G305" s="32"/>
      <c r="H305" s="190"/>
      <c r="I305" s="190"/>
      <c r="J305" s="190"/>
      <c r="K305" s="32"/>
    </row>
  </sheetData>
  <mergeCells count="38">
    <mergeCell ref="J221:J222"/>
    <mergeCell ref="K69:K70"/>
    <mergeCell ref="J77:J78"/>
    <mergeCell ref="J79:J80"/>
    <mergeCell ref="J71:J72"/>
    <mergeCell ref="J73:J74"/>
    <mergeCell ref="J75:J76"/>
    <mergeCell ref="D280:F280"/>
    <mergeCell ref="D281:F281"/>
    <mergeCell ref="A287:C287"/>
    <mergeCell ref="A291:C291"/>
    <mergeCell ref="G291:H291"/>
    <mergeCell ref="G287:H287"/>
    <mergeCell ref="D279:F279"/>
    <mergeCell ref="A11:F11"/>
    <mergeCell ref="E274:J274"/>
    <mergeCell ref="A275:I275"/>
    <mergeCell ref="A276:I276"/>
    <mergeCell ref="D277:F277"/>
    <mergeCell ref="D278:F278"/>
    <mergeCell ref="A84:A85"/>
    <mergeCell ref="A63:A64"/>
    <mergeCell ref="A60:A61"/>
    <mergeCell ref="A66:A67"/>
    <mergeCell ref="A55:A58"/>
    <mergeCell ref="A69:A70"/>
    <mergeCell ref="A73:A74"/>
    <mergeCell ref="A77:A78"/>
    <mergeCell ref="A71:A72"/>
    <mergeCell ref="A75:A76"/>
    <mergeCell ref="A79:A80"/>
    <mergeCell ref="A10:F10"/>
    <mergeCell ref="A2:J2"/>
    <mergeCell ref="A3:J3"/>
    <mergeCell ref="A4:J4"/>
    <mergeCell ref="D7:G7"/>
    <mergeCell ref="D9:G9"/>
    <mergeCell ref="J69:J70"/>
  </mergeCells>
  <pageMargins left="0.35433070866141736" right="3.937007874015748E-2" top="0.15748031496062992" bottom="0.15748031496062992" header="0.31496062992125984" footer="0.31496062992125984"/>
  <pageSetup paperSize="9" scale="55" fitToWidth="0" fitToHeight="0" orientation="portrait" r:id="rId1"/>
  <rowBreaks count="3" manualBreakCount="3">
    <brk id="42" max="9" man="1"/>
    <brk id="155" max="9" man="1"/>
    <brk id="1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2023-12-05T06:36:45Z</cp:lastPrinted>
  <dcterms:created xsi:type="dcterms:W3CDTF">2020-02-07T09:07:07Z</dcterms:created>
  <dcterms:modified xsi:type="dcterms:W3CDTF">2023-12-11T06:24:00Z</dcterms:modified>
</cp:coreProperties>
</file>