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00" yWindow="-165" windowWidth="15015" windowHeight="12675"/>
  </bookViews>
  <sheets>
    <sheet name="1ММ" sheetId="9" r:id="rId1"/>
  </sheets>
  <definedNames>
    <definedName name="_xlnm._FilterDatabase" localSheetId="0" hidden="1">'1ММ'!$A$19:$M$293</definedName>
    <definedName name="_xlnm.Print_Titles" localSheetId="0">'1ММ'!$16:$16</definedName>
    <definedName name="_xlnm.Print_Area" localSheetId="0">'1ММ'!$A$1:$J$305</definedName>
  </definedNames>
  <calcPr calcId="144525"/>
</workbook>
</file>

<file path=xl/calcChain.xml><?xml version="1.0" encoding="utf-8"?>
<calcChain xmlns="http://schemas.openxmlformats.org/spreadsheetml/2006/main">
  <c r="J266" i="9" l="1"/>
  <c r="I21" i="9"/>
  <c r="K283" i="9" l="1"/>
  <c r="K282" i="9"/>
  <c r="K281" i="9"/>
  <c r="K277" i="9"/>
  <c r="K205" i="9"/>
  <c r="K121" i="9"/>
  <c r="K120" i="9" s="1"/>
  <c r="K119" i="9"/>
  <c r="K118" i="9" s="1"/>
  <c r="K117" i="9"/>
  <c r="K116" i="9" s="1"/>
  <c r="K115" i="9"/>
  <c r="K206" i="9"/>
  <c r="K31" i="9"/>
  <c r="K30" i="9" s="1"/>
  <c r="K22" i="9"/>
  <c r="K278" i="9"/>
  <c r="K74" i="9"/>
  <c r="M228" i="9"/>
  <c r="L228" i="9"/>
  <c r="M231" i="9"/>
  <c r="I207" i="9"/>
  <c r="L170" i="9"/>
  <c r="L168" i="9"/>
  <c r="H71" i="9"/>
  <c r="H167" i="9"/>
  <c r="I71" i="9"/>
  <c r="J71" i="9"/>
  <c r="K83" i="9"/>
  <c r="K82" i="9"/>
  <c r="K79" i="9"/>
  <c r="K78" i="9"/>
  <c r="K80" i="9"/>
  <c r="K81" i="9"/>
  <c r="K75" i="9"/>
  <c r="I60" i="9" l="1"/>
  <c r="J131" i="9"/>
  <c r="J167" i="9"/>
  <c r="J195" i="9"/>
  <c r="J225" i="9"/>
  <c r="K76" i="9"/>
  <c r="K72" i="9"/>
  <c r="J21" i="9" l="1"/>
  <c r="J63" i="9"/>
  <c r="J60" i="9"/>
  <c r="J58" i="9"/>
  <c r="I63" i="9"/>
  <c r="K272" i="9"/>
  <c r="K271" i="9" s="1"/>
  <c r="J271" i="9"/>
  <c r="I271" i="9"/>
  <c r="H271" i="9"/>
  <c r="K109" i="9"/>
  <c r="H112" i="9"/>
  <c r="H99" i="9" s="1"/>
  <c r="H21" i="9"/>
  <c r="K23" i="9"/>
  <c r="K21" i="9" s="1"/>
  <c r="K231" i="9" l="1"/>
  <c r="J54" i="9" l="1"/>
  <c r="I167" i="9"/>
  <c r="K172" i="9"/>
  <c r="K70" i="9"/>
  <c r="K69" i="9"/>
  <c r="K68" i="9" s="1"/>
  <c r="K73" i="9"/>
  <c r="I68" i="9" l="1"/>
  <c r="J68" i="9"/>
  <c r="K77" i="9" l="1"/>
  <c r="K71" i="9" s="1"/>
  <c r="K20" i="9"/>
  <c r="K19" i="9" s="1"/>
  <c r="K166" i="9"/>
  <c r="K165" i="9"/>
  <c r="K164" i="9" s="1"/>
  <c r="J164" i="9"/>
  <c r="I164" i="9"/>
  <c r="H164" i="9"/>
  <c r="H48" i="9"/>
  <c r="K66" i="9" l="1"/>
  <c r="M284" i="9" l="1"/>
  <c r="H63" i="9"/>
  <c r="I54" i="9" l="1"/>
  <c r="H54" i="9"/>
  <c r="K55" i="9"/>
  <c r="I144" i="9" l="1"/>
  <c r="J144" i="9"/>
  <c r="K146" i="9"/>
  <c r="J218" i="9"/>
  <c r="K269" i="9"/>
  <c r="J210" i="9"/>
  <c r="I210" i="9"/>
  <c r="K56" i="9"/>
  <c r="K54" i="9" s="1"/>
  <c r="K53" i="9"/>
  <c r="I201" i="9"/>
  <c r="J212" i="9"/>
  <c r="I212" i="9"/>
  <c r="H24" i="9" l="1"/>
  <c r="K59" i="9"/>
  <c r="K60" i="9"/>
  <c r="K104" i="9"/>
  <c r="H62" i="9"/>
  <c r="I57" i="9"/>
  <c r="J57" i="9"/>
  <c r="K61" i="9"/>
  <c r="I62" i="9"/>
  <c r="J62" i="9"/>
  <c r="K63" i="9"/>
  <c r="H57" i="9" l="1"/>
  <c r="H68" i="9"/>
  <c r="K64" i="9" l="1"/>
  <c r="K62" i="9" s="1"/>
  <c r="K221" i="9"/>
  <c r="J222" i="9"/>
  <c r="K162" i="9" l="1"/>
  <c r="K133" i="9"/>
  <c r="I245" i="9"/>
  <c r="I255" i="9"/>
  <c r="H91" i="9" l="1"/>
  <c r="I24" i="9"/>
  <c r="J24" i="9"/>
  <c r="K29" i="9"/>
  <c r="I91" i="9"/>
  <c r="J91" i="9"/>
  <c r="H94" i="9"/>
  <c r="K230" i="9" l="1"/>
  <c r="K134" i="9" l="1"/>
  <c r="K135" i="9"/>
  <c r="K25" i="9"/>
  <c r="J178" i="9"/>
  <c r="J185" i="9"/>
  <c r="J192" i="9"/>
  <c r="J201" i="9"/>
  <c r="J239" i="9"/>
  <c r="J235" i="9"/>
  <c r="J232" i="9"/>
  <c r="J279" i="9"/>
  <c r="J277" i="9"/>
  <c r="J275" i="9"/>
  <c r="J273" i="9"/>
  <c r="J255" i="9"/>
  <c r="J245" i="9"/>
  <c r="J243" i="9"/>
  <c r="J241" i="9"/>
  <c r="J216" i="9"/>
  <c r="J214" i="9"/>
  <c r="J190" i="9"/>
  <c r="J188" i="9"/>
  <c r="J181" i="9"/>
  <c r="J176" i="9"/>
  <c r="J173" i="9"/>
  <c r="J160" i="9"/>
  <c r="J157" i="9"/>
  <c r="J154" i="9"/>
  <c r="J151" i="9"/>
  <c r="J148" i="9"/>
  <c r="J141" i="9"/>
  <c r="J138" i="9"/>
  <c r="J128" i="9"/>
  <c r="J125" i="9"/>
  <c r="J122" i="9"/>
  <c r="J120" i="9"/>
  <c r="J118" i="9"/>
  <c r="J116" i="9"/>
  <c r="J207" i="9"/>
  <c r="J113" i="9"/>
  <c r="J99" i="9"/>
  <c r="J97" i="9"/>
  <c r="J94" i="9"/>
  <c r="J89" i="9"/>
  <c r="J86" i="9"/>
  <c r="J84" i="9"/>
  <c r="J65" i="9"/>
  <c r="J45" i="9"/>
  <c r="J43" i="9"/>
  <c r="J41" i="9"/>
  <c r="J39" i="9"/>
  <c r="J37" i="9"/>
  <c r="J34" i="9"/>
  <c r="J32" i="9"/>
  <c r="J30" i="9"/>
  <c r="J19" i="9"/>
  <c r="K238" i="9"/>
  <c r="I235" i="9"/>
  <c r="H235" i="9"/>
  <c r="K237" i="9"/>
  <c r="K197" i="9"/>
  <c r="I131" i="9"/>
  <c r="I34" i="9"/>
  <c r="I32" i="9"/>
  <c r="I30" i="9"/>
  <c r="I19" i="9"/>
  <c r="I141" i="9"/>
  <c r="I138" i="9"/>
  <c r="I128" i="9"/>
  <c r="I125" i="9"/>
  <c r="I99" i="9"/>
  <c r="I97" i="9"/>
  <c r="I94" i="9"/>
  <c r="I45" i="9"/>
  <c r="I277" i="9"/>
  <c r="I266" i="9"/>
  <c r="I232" i="9"/>
  <c r="I225" i="9"/>
  <c r="H210" i="9" l="1"/>
  <c r="H30" i="9"/>
  <c r="H19" i="9"/>
  <c r="K140" i="9" l="1"/>
  <c r="K139" i="9"/>
  <c r="K136" i="9"/>
  <c r="K137" i="9"/>
  <c r="K132" i="9"/>
  <c r="K131" i="9" s="1"/>
  <c r="K130" i="9"/>
  <c r="K129" i="9"/>
  <c r="K107" i="9"/>
  <c r="K96" i="9"/>
  <c r="K236" i="9"/>
  <c r="K235" i="9" s="1"/>
  <c r="H32" i="9"/>
  <c r="K33" i="9"/>
  <c r="K32" i="9" s="1"/>
  <c r="H243" i="9"/>
  <c r="I216" i="9"/>
  <c r="H216" i="9"/>
  <c r="K217" i="9"/>
  <c r="K216" i="9" s="1"/>
  <c r="I214" i="9"/>
  <c r="H214" i="9"/>
  <c r="K215" i="9"/>
  <c r="K214" i="9" s="1"/>
  <c r="K229" i="9"/>
  <c r="K227" i="9"/>
  <c r="H195" i="9"/>
  <c r="K138" i="9" l="1"/>
  <c r="K128" i="9"/>
  <c r="H113" i="9"/>
  <c r="H97" i="9"/>
  <c r="H86" i="9"/>
  <c r="H65" i="9"/>
  <c r="H45" i="9"/>
  <c r="H41" i="9"/>
  <c r="H39" i="9"/>
  <c r="H37" i="9"/>
  <c r="H34" i="9"/>
  <c r="H212" i="9" l="1"/>
  <c r="H218" i="9"/>
  <c r="K95" i="9"/>
  <c r="K94" i="9" s="1"/>
  <c r="I86" i="9"/>
  <c r="K87" i="9"/>
  <c r="K67" i="9"/>
  <c r="K65" i="9" s="1"/>
  <c r="I65" i="9"/>
  <c r="H84" i="9"/>
  <c r="I84" i="9"/>
  <c r="K85" i="9"/>
  <c r="K84" i="9" s="1"/>
  <c r="K149" i="9" l="1"/>
  <c r="I157" i="9"/>
  <c r="K280" i="9"/>
  <c r="K279" i="9" s="1"/>
  <c r="I279" i="9"/>
  <c r="H279" i="9"/>
  <c r="H277" i="9"/>
  <c r="K276" i="9"/>
  <c r="K275" i="9" s="1"/>
  <c r="I275" i="9"/>
  <c r="H275" i="9"/>
  <c r="K274" i="9"/>
  <c r="K273" i="9" s="1"/>
  <c r="I273" i="9"/>
  <c r="H273" i="9"/>
  <c r="K268" i="9"/>
  <c r="K267" i="9"/>
  <c r="H266" i="9"/>
  <c r="K265" i="9"/>
  <c r="K264" i="9"/>
  <c r="K263" i="9"/>
  <c r="K262" i="9"/>
  <c r="K261" i="9"/>
  <c r="K260" i="9"/>
  <c r="K259" i="9"/>
  <c r="K258" i="9"/>
  <c r="K257" i="9"/>
  <c r="K256" i="9"/>
  <c r="H255" i="9"/>
  <c r="K254" i="9"/>
  <c r="K253" i="9"/>
  <c r="K251" i="9"/>
  <c r="K250" i="9"/>
  <c r="K249" i="9"/>
  <c r="K248" i="9"/>
  <c r="K247" i="9"/>
  <c r="K246" i="9"/>
  <c r="H245" i="9"/>
  <c r="K244" i="9"/>
  <c r="K243" i="9" s="1"/>
  <c r="I243" i="9"/>
  <c r="K242" i="9"/>
  <c r="K241" i="9" s="1"/>
  <c r="I241" i="9"/>
  <c r="H241" i="9"/>
  <c r="K240" i="9"/>
  <c r="K239" i="9" s="1"/>
  <c r="I239" i="9"/>
  <c r="H239" i="9"/>
  <c r="K234" i="9"/>
  <c r="K233" i="9"/>
  <c r="K232" i="9" s="1"/>
  <c r="H232" i="9"/>
  <c r="K228" i="9"/>
  <c r="K225" i="9" s="1"/>
  <c r="K226" i="9"/>
  <c r="H225" i="9"/>
  <c r="K224" i="9"/>
  <c r="K223" i="9"/>
  <c r="K222" i="9" s="1"/>
  <c r="I222" i="9"/>
  <c r="H222" i="9"/>
  <c r="K220" i="9"/>
  <c r="K219" i="9"/>
  <c r="K218" i="9" s="1"/>
  <c r="I218" i="9"/>
  <c r="K213" i="9"/>
  <c r="K212" i="9" s="1"/>
  <c r="K211" i="9"/>
  <c r="K210" i="9" s="1"/>
  <c r="K204" i="9"/>
  <c r="K203" i="9"/>
  <c r="K202" i="9"/>
  <c r="H201" i="9"/>
  <c r="K200" i="9"/>
  <c r="K199" i="9"/>
  <c r="K198" i="9"/>
  <c r="K196" i="9"/>
  <c r="I195" i="9"/>
  <c r="K194" i="9"/>
  <c r="K193" i="9"/>
  <c r="K192" i="9" s="1"/>
  <c r="I192" i="9"/>
  <c r="H192" i="9"/>
  <c r="K191" i="9"/>
  <c r="K190" i="9" s="1"/>
  <c r="I190" i="9"/>
  <c r="H190" i="9"/>
  <c r="K189" i="9"/>
  <c r="K188" i="9" s="1"/>
  <c r="I188" i="9"/>
  <c r="H188" i="9"/>
  <c r="K187" i="9"/>
  <c r="K186" i="9"/>
  <c r="I185" i="9"/>
  <c r="H185" i="9"/>
  <c r="K184" i="9"/>
  <c r="K183" i="9"/>
  <c r="K182" i="9"/>
  <c r="I181" i="9"/>
  <c r="H181" i="9"/>
  <c r="K180" i="9"/>
  <c r="K179" i="9"/>
  <c r="K178" i="9" s="1"/>
  <c r="I178" i="9"/>
  <c r="H178" i="9"/>
  <c r="K177" i="9"/>
  <c r="K176" i="9" s="1"/>
  <c r="I176" i="9"/>
  <c r="H176" i="9"/>
  <c r="K175" i="9"/>
  <c r="K174" i="9"/>
  <c r="I173" i="9"/>
  <c r="H173" i="9"/>
  <c r="K163" i="9"/>
  <c r="K161" i="9"/>
  <c r="K160" i="9" s="1"/>
  <c r="I160" i="9"/>
  <c r="H160" i="9"/>
  <c r="K159" i="9"/>
  <c r="K158" i="9"/>
  <c r="K157" i="9" s="1"/>
  <c r="H157" i="9"/>
  <c r="K156" i="9"/>
  <c r="K155" i="9"/>
  <c r="I154" i="9"/>
  <c r="H154" i="9"/>
  <c r="K153" i="9"/>
  <c r="K152" i="9"/>
  <c r="I151" i="9"/>
  <c r="H151" i="9"/>
  <c r="K150" i="9"/>
  <c r="I148" i="9"/>
  <c r="H148" i="9"/>
  <c r="K147" i="9"/>
  <c r="K145" i="9"/>
  <c r="K144" i="9" s="1"/>
  <c r="H144" i="9"/>
  <c r="K143" i="9"/>
  <c r="K142" i="9"/>
  <c r="H141" i="9"/>
  <c r="H138" i="9"/>
  <c r="H131" i="9"/>
  <c r="H128" i="9"/>
  <c r="K127" i="9"/>
  <c r="K126" i="9"/>
  <c r="H125" i="9"/>
  <c r="K124" i="9"/>
  <c r="K123" i="9"/>
  <c r="K122" i="9" s="1"/>
  <c r="I122" i="9"/>
  <c r="H122" i="9"/>
  <c r="I120" i="9"/>
  <c r="H120" i="9"/>
  <c r="I118" i="9"/>
  <c r="H118" i="9"/>
  <c r="I116" i="9"/>
  <c r="H116" i="9"/>
  <c r="K209" i="9"/>
  <c r="K208" i="9"/>
  <c r="K207" i="9" s="1"/>
  <c r="H207" i="9"/>
  <c r="K114" i="9"/>
  <c r="K113" i="9" s="1"/>
  <c r="I113" i="9"/>
  <c r="K112" i="9"/>
  <c r="K111" i="9"/>
  <c r="K110" i="9"/>
  <c r="K108" i="9"/>
  <c r="K106" i="9"/>
  <c r="K103" i="9"/>
  <c r="K102" i="9"/>
  <c r="K100" i="9"/>
  <c r="K98" i="9"/>
  <c r="K97" i="9" s="1"/>
  <c r="K93" i="9"/>
  <c r="K91" i="9" s="1"/>
  <c r="K90" i="9"/>
  <c r="K89" i="9" s="1"/>
  <c r="I89" i="9"/>
  <c r="H89" i="9"/>
  <c r="K88" i="9"/>
  <c r="K86" i="9" s="1"/>
  <c r="K58" i="9"/>
  <c r="K57" i="9" s="1"/>
  <c r="K52" i="9"/>
  <c r="K51" i="9"/>
  <c r="K50" i="9"/>
  <c r="K49" i="9"/>
  <c r="K48" i="9"/>
  <c r="K47" i="9"/>
  <c r="K46" i="9"/>
  <c r="K44" i="9"/>
  <c r="K43" i="9" s="1"/>
  <c r="I43" i="9"/>
  <c r="H43" i="9"/>
  <c r="M285" i="9" s="1"/>
  <c r="K42" i="9"/>
  <c r="K41" i="9" s="1"/>
  <c r="I41" i="9"/>
  <c r="K40" i="9"/>
  <c r="K39" i="9" s="1"/>
  <c r="I39" i="9"/>
  <c r="K38" i="9"/>
  <c r="K37" i="9" s="1"/>
  <c r="I37" i="9"/>
  <c r="K36" i="9"/>
  <c r="K35" i="9"/>
  <c r="K28" i="9"/>
  <c r="K27" i="9"/>
  <c r="K26" i="9"/>
  <c r="K24" i="9" s="1"/>
  <c r="I284" i="9" l="1"/>
  <c r="K185" i="9"/>
  <c r="K141" i="9"/>
  <c r="K34" i="9"/>
  <c r="K173" i="9"/>
  <c r="K154" i="9"/>
  <c r="K151" i="9"/>
  <c r="K201" i="9"/>
  <c r="H284" i="9"/>
  <c r="K255" i="9"/>
  <c r="K148" i="9"/>
  <c r="K45" i="9"/>
  <c r="K125" i="9"/>
  <c r="K181" i="9"/>
  <c r="K195" i="9"/>
  <c r="K105" i="9"/>
  <c r="K99" i="9" s="1"/>
  <c r="K252" i="9"/>
  <c r="K245" i="9" s="1"/>
  <c r="M286" i="9" l="1"/>
  <c r="D290" i="9"/>
  <c r="K169" i="9" l="1"/>
  <c r="K168" i="9" l="1"/>
  <c r="K170" i="9"/>
  <c r="K171" i="9"/>
  <c r="K270" i="9"/>
  <c r="K266" i="9" s="1"/>
  <c r="J284" i="9"/>
  <c r="K167" i="9" l="1"/>
  <c r="K284" i="9" s="1"/>
  <c r="H290" i="9" s="1"/>
  <c r="G290" i="9"/>
  <c r="M287" i="9"/>
  <c r="M288" i="9" s="1"/>
</calcChain>
</file>

<file path=xl/sharedStrings.xml><?xml version="1.0" encoding="utf-8"?>
<sst xmlns="http://schemas.openxmlformats.org/spreadsheetml/2006/main" count="1382" uniqueCount="291">
  <si>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</si>
  <si>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</si>
  <si>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</si>
  <si>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</si>
  <si>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</si>
  <si>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</si>
  <si>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</si>
  <si>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</si>
  <si>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</si>
  <si>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</si>
  <si>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</si>
  <si>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</si>
  <si>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</si>
  <si>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</si>
  <si>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</si>
  <si>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</si>
  <si>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</si>
  <si>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</si>
  <si>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</si>
  <si>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</si>
  <si>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</si>
  <si>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</si>
  <si>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</si>
  <si>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</si>
  <si>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</si>
  <si>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</si>
  <si>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</si>
  <si>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</si>
  <si>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</si>
  <si>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</si>
  <si>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</si>
  <si>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</si>
  <si>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</si>
  <si>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</si>
  <si>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</si>
  <si>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</si>
  <si>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</si>
  <si>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</si>
  <si>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</si>
  <si>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</si>
  <si>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</si>
  <si>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</si>
  <si>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</si>
  <si>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</si>
  <si>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</si>
  <si>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</si>
  <si>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</si>
  <si>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</si>
  <si>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</si>
  <si>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</si>
  <si>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</si>
  <si>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</si>
  <si>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</si>
  <si>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</si>
  <si>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</si>
  <si>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</si>
  <si>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</si>
  <si>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</si>
  <si>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</si>
  <si>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</si>
  <si>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</si>
  <si>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</si>
  <si>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</si>
  <si>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</si>
  <si>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</si>
  <si>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</si>
  <si>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</si>
  <si>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</si>
  <si>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</si>
  <si>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</si>
  <si>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</si>
  <si>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</si>
  <si>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</si>
  <si>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1002</t>
  </si>
  <si>
    <t>2220300590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</si>
  <si>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</si>
  <si>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</si>
  <si>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</si>
  <si>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</si>
  <si>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</si>
  <si>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</si>
  <si>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</si>
  <si>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</si>
  <si>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</si>
  <si>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</si>
  <si>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</si>
  <si>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</si>
  <si>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</si>
  <si>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</si>
  <si>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</si>
  <si>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</si>
  <si>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</si>
  <si>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</si>
  <si>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</si>
  <si>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</si>
  <si>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</si>
  <si>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</si>
  <si>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</si>
  <si>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</si>
  <si>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</si>
  <si>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</si>
  <si>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</si>
  <si>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</si>
  <si>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</si>
  <si>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</si>
  <si>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</si>
  <si>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</si>
  <si>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</si>
  <si>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</si>
  <si>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</si>
  <si>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</si>
  <si>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</si>
  <si>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</si>
  <si>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</si>
  <si>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</si>
  <si>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</si>
  <si>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</si>
  <si>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</si>
  <si>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</si>
  <si>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</si>
  <si>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</si>
  <si>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</si>
  <si>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</si>
  <si>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</si>
  <si>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</si>
  <si>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</si>
  <si>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</si>
  <si>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</si>
  <si>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</si>
  <si>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</si>
  <si>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</si>
  <si>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</si>
  <si>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</si>
  <si>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</si>
  <si>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</si>
  <si>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</si>
  <si>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</si>
  <si>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</si>
  <si>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</si>
  <si>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</si>
  <si>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</si>
  <si>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</si>
  <si>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</si>
  <si>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</si>
  <si>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</si>
  <si>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</si>
  <si>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</si>
  <si>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</si>
  <si>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</si>
  <si>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</si>
  <si>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</si>
  <si>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</si>
  <si>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</si>
  <si>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</si>
  <si>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</si>
  <si>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</si>
  <si>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</si>
  <si>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</si>
  <si>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</si>
  <si>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</si>
  <si>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</si>
  <si>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</si>
  <si>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</si>
  <si>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</si>
  <si>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</si>
  <si>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</si>
  <si>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</si>
  <si>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</si>
  <si>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</si>
  <si>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</si>
  <si>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</si>
  <si>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</si>
  <si>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</si>
  <si>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</si>
  <si>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</si>
  <si>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</si>
  <si>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</si>
  <si>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</si>
  <si>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</si>
  <si>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</si>
  <si>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</si>
  <si>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</si>
  <si>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</si>
  <si>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21-53020-00000-00000</t>
  </si>
  <si>
    <t>БА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</si>
  <si>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</si>
  <si>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</si>
  <si>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</si>
  <si>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</si>
  <si>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</si>
  <si>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2310181110</t>
  </si>
  <si>
    <t>2310181120</t>
  </si>
  <si>
    <t xml:space="preserve">                                                                </t>
  </si>
  <si>
    <t>22-52900-00000-00000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</si>
  <si>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</si>
  <si>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22-52500-00000-00000</t>
  </si>
  <si>
    <t>Реализация мероприятий в сфере реабилитации и абилитации инвалидов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</si>
  <si>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</si>
  <si>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0511351340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</si>
  <si>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</si>
  <si>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</si>
  <si>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380P252980</t>
  </si>
  <si>
    <t>23-52980-00000-00000</t>
  </si>
  <si>
    <t>380P253000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</si>
  <si>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</si>
  <si>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0705</t>
  </si>
  <si>
    <t>231P252920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</si>
  <si>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</si>
  <si>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23-52920-00000-00000</t>
  </si>
  <si>
    <t>0909</t>
  </si>
  <si>
    <t>Ежемесячное пособие в связи с рождением и воспитанием ребенка</t>
  </si>
  <si>
    <t>Ежемесячная денежная выплата на ребенка в возрасте от восьми до семнадцати лет</t>
  </si>
  <si>
    <t>Субвенции</t>
  </si>
  <si>
    <t>23-50860-00000-00000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</si>
  <si>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</si>
  <si>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23-53000-00000-00000</t>
  </si>
  <si>
    <t>Субсидии (гранты в форме субсидий), не подлежащие казначейскому сопровождению</t>
  </si>
  <si>
    <t>23-52900-00000-00000</t>
  </si>
  <si>
    <t>23-52400-00000-00000</t>
  </si>
  <si>
    <t>23-52200-00000-00000</t>
  </si>
  <si>
    <t>23-54620-00000-00000</t>
  </si>
  <si>
    <t>23-52500-00000-00000</t>
  </si>
  <si>
    <t>23-51760-00000-00000</t>
  </si>
  <si>
    <t>23-51350-00000-00000</t>
  </si>
  <si>
    <t>23-51340-00000-00000</t>
  </si>
  <si>
    <t>23-53020-00000-00000</t>
  </si>
  <si>
    <t>21-52200-00000-00000</t>
  </si>
  <si>
    <t>23-54040-00000-00000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</si>
  <si>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</si>
  <si>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</si>
  <si>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23-59000-00000-00400</t>
  </si>
  <si>
    <t>Реализация мероприятий направленных на  противодействие коррупции</t>
  </si>
  <si>
    <t>0113</t>
  </si>
  <si>
    <t>4200199590</t>
  </si>
  <si>
    <t>добавил</t>
  </si>
  <si>
    <t>Реализация мероприятий, направленных на профилактику правонарушений и преступлений несовершеннолетних</t>
  </si>
  <si>
    <t>0314</t>
  </si>
  <si>
    <t>Резервный фонд Правительства Республики Дагестан</t>
  </si>
  <si>
    <t>с 1.02.2023</t>
  </si>
  <si>
    <t>22-55730-00000-00000</t>
  </si>
  <si>
    <t>0402</t>
  </si>
  <si>
    <t>999005Р410</t>
  </si>
  <si>
    <t>добавил 01.04.2023</t>
  </si>
  <si>
    <t>23-5Р410-00000-00000</t>
  </si>
  <si>
    <t>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реализвции мероприятий по осуществлению подключения (технологического присоединения) газоиспользующего оборудования и объектов капитального строительства к газораспределительным сетям при догазификации, за счет средств резервного фонда Правительства Российской Федерации</t>
  </si>
  <si>
    <t>Субсидии бюджетным учреждениям на иные цели</t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</si>
  <si>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</si>
  <si>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</si>
  <si>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</si>
  <si>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Утверждено бюджетных ассигнований (лимитов бюджетных обязательств)                      на 2023 год</t>
  </si>
  <si>
    <t>добавил 01.05.2023</t>
  </si>
  <si>
    <t>21-52500-00000-00000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</si>
  <si>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</si>
  <si>
    <t>добавил 01.06.2023</t>
  </si>
  <si>
    <t>добавил 01.07.2023</t>
  </si>
  <si>
    <t>243</t>
  </si>
  <si>
    <t>Закупка товаров, работ, услуг в целях капитального ремонта государственного (муниципального) имущества</t>
  </si>
  <si>
    <t>380005П020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</si>
  <si>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</si>
  <si>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(22-52900-00000-00000)</t>
  </si>
  <si>
    <t>0660199590</t>
  </si>
  <si>
    <t>999005Т090</t>
  </si>
  <si>
    <t>23-5Т090-00000-00000</t>
  </si>
  <si>
    <t>Предоставление выплат гражданам Донецкой Народной Республики, Луганской Народной Республики, Украины и лицам без гражданства, вынуждено покинувшим территории Донецкой Народной Республики, Луганской Народной Республики</t>
  </si>
  <si>
    <t>187 строка</t>
  </si>
  <si>
    <t>Первый заместитель министра</t>
  </si>
  <si>
    <t>Р. Алиев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</si>
  <si>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</si>
  <si>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Иные выплаты населению</t>
  </si>
  <si>
    <t>0505</t>
  </si>
  <si>
    <t>16700R8130</t>
  </si>
  <si>
    <t>23-58130-00000-00000</t>
  </si>
  <si>
    <t>добавил 01.09.2023</t>
  </si>
  <si>
    <t>Реализация мероприятий в рамках региональной программы устойчивого экономического развития предприятий энергетики и жилищно-коммунального хозяйства</t>
  </si>
  <si>
    <t>2210872020</t>
  </si>
  <si>
    <t xml:space="preserve"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</t>
  </si>
  <si>
    <r>
      <t>223</t>
    </r>
    <r>
      <rPr>
        <b/>
        <i/>
        <u/>
        <sz val="9"/>
        <rFont val="Arial cry"/>
        <charset val="204"/>
      </rPr>
      <t>P</t>
    </r>
    <r>
      <rPr>
        <i/>
        <u/>
        <sz val="9"/>
        <rFont val="Arial cry"/>
        <charset val="204"/>
      </rPr>
      <t>155730</t>
    </r>
  </si>
  <si>
    <t xml:space="preserve">Начальник управления </t>
  </si>
  <si>
    <t>Э. Маметова</t>
  </si>
  <si>
    <t>0310</t>
  </si>
  <si>
    <t>222P35163F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</si>
  <si>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</si>
  <si>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r>
      <t>(22-5</t>
    </r>
    <r>
      <rPr>
        <b/>
        <i/>
        <u/>
        <sz val="10"/>
        <rFont val="Arial cry"/>
        <charset val="204"/>
      </rPr>
      <t>П</t>
    </r>
    <r>
      <rPr>
        <i/>
        <u/>
        <sz val="10"/>
        <rFont val="Arial cry"/>
        <charset val="204"/>
      </rPr>
      <t>020-00000-00000)</t>
    </r>
  </si>
  <si>
    <t xml:space="preserve"> на 1 ноября 2023 года</t>
  </si>
  <si>
    <t>23-58130-00000-00001</t>
  </si>
  <si>
    <t>добавил 01.10.2023</t>
  </si>
  <si>
    <t>Иные выплаты персоналу учреждений, за исключением фонда оплаты труда</t>
  </si>
  <si>
    <t>22-54040-00000-00000</t>
  </si>
  <si>
    <t>22-53020-00000-00000</t>
  </si>
  <si>
    <r>
      <t>380005</t>
    </r>
    <r>
      <rPr>
        <b/>
        <i/>
        <u/>
        <sz val="10"/>
        <rFont val="Arial cry"/>
        <charset val="204"/>
      </rPr>
      <t>П</t>
    </r>
    <r>
      <rPr>
        <i/>
        <u/>
        <sz val="10"/>
        <rFont val="Arial cry"/>
        <charset val="204"/>
      </rPr>
      <t>020</t>
    </r>
  </si>
  <si>
    <t>22301r3020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</si>
</sst>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Arial cry"/>
      <charset val="204"/>
    </font>
    <font>
      <b/>
      <i/>
      <u/>
      <sz val="10"/>
      <name val="Arial cry"/>
      <charset val="204"/>
    </font>
    <font>
      <i/>
      <u/>
      <sz val="10"/>
      <name val="Arial cry"/>
      <charset val="204"/>
    </font>
    <font>
      <sz val="10"/>
      <color indexed="8"/>
      <name val="Arial cry"/>
      <charset val="204"/>
    </font>
    <font>
      <b/>
      <u/>
      <sz val="10"/>
      <name val="Arial cry"/>
      <charset val="204"/>
    </font>
    <font>
      <u/>
      <sz val="10"/>
      <name val="Arial cry"/>
      <charset val="204"/>
    </font>
    <font>
      <sz val="10"/>
      <color indexed="10"/>
      <name val="Arial cry"/>
      <charset val="204"/>
    </font>
    <font>
      <b/>
      <i/>
      <u/>
      <sz val="11"/>
      <name val="Arial cry"/>
      <charset val="204"/>
    </font>
    <font>
      <i/>
      <u/>
      <sz val="11"/>
      <name val="Arial cry"/>
      <charset val="204"/>
    </font>
    <font>
      <b/>
      <u/>
      <sz val="11"/>
      <name val="Arial cry"/>
      <charset val="204"/>
    </font>
    <font>
      <i/>
      <sz val="11"/>
      <name val="Arial cry"/>
      <charset val="204"/>
    </font>
    <font>
      <u/>
      <sz val="11"/>
      <name val="Arial cry"/>
      <charset val="204"/>
    </font>
    <font>
      <sz val="11"/>
      <color rgb="FF000000"/>
      <name val="Arial Cyr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sz val="9"/>
      <name val="Arial cry"/>
      <charset val="204"/>
    </font>
    <font>
      <i/>
      <u/>
      <sz val="9"/>
      <name val="Arial cry"/>
      <charset val="204"/>
    </font>
    <font>
      <b/>
      <i/>
      <u/>
      <sz val="9"/>
      <name val="Arial cry"/>
      <charset val="204"/>
    </font>
    <font>
      <i/>
      <sz val="10"/>
      <name val="Arial cry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28" fillId="0" borderId="0"/>
    <xf numFmtId="0" fontId="5" fillId="0" borderId="0"/>
    <xf numFmtId="0" fontId="28" fillId="0" borderId="0"/>
    <xf numFmtId="0" fontId="3" fillId="0" borderId="0"/>
    <xf numFmtId="0" fontId="24" fillId="0" borderId="0"/>
    <xf numFmtId="0" fontId="5" fillId="10" borderId="0"/>
    <xf numFmtId="0" fontId="28" fillId="21" borderId="0"/>
    <xf numFmtId="0" fontId="5" fillId="0" borderId="2">
      <alignment horizontal="center" vertical="center" wrapText="1"/>
    </xf>
    <xf numFmtId="0" fontId="28" fillId="0" borderId="36">
      <alignment horizontal="center" vertical="center" wrapText="1"/>
    </xf>
    <xf numFmtId="0" fontId="5" fillId="0" borderId="1">
      <alignment horizontal="center" vertical="center" shrinkToFit="1"/>
    </xf>
    <xf numFmtId="0" fontId="28" fillId="0" borderId="37">
      <alignment horizontal="center" vertical="center" shrinkToFit="1"/>
    </xf>
    <xf numFmtId="0" fontId="4" fillId="0" borderId="3">
      <alignment horizontal="left"/>
    </xf>
    <xf numFmtId="0" fontId="29" fillId="0" borderId="38">
      <alignment horizontal="left"/>
    </xf>
    <xf numFmtId="0" fontId="5" fillId="0" borderId="4"/>
    <xf numFmtId="0" fontId="28" fillId="0" borderId="39"/>
    <xf numFmtId="0" fontId="5" fillId="0" borderId="4"/>
    <xf numFmtId="0" fontId="5" fillId="0" borderId="0">
      <alignment horizontal="left" vertical="top" wrapText="1"/>
    </xf>
    <xf numFmtId="0" fontId="28" fillId="0" borderId="0">
      <alignment horizontal="left" vertical="top" wrapText="1"/>
    </xf>
    <xf numFmtId="0" fontId="6" fillId="0" borderId="0">
      <alignment horizontal="center" wrapText="1"/>
    </xf>
    <xf numFmtId="0" fontId="30" fillId="0" borderId="0">
      <alignment horizontal="center" wrapText="1"/>
    </xf>
    <xf numFmtId="0" fontId="6" fillId="0" borderId="0">
      <alignment horizontal="center"/>
    </xf>
    <xf numFmtId="0" fontId="30" fillId="0" borderId="0">
      <alignment horizontal="center"/>
    </xf>
    <xf numFmtId="0" fontId="5" fillId="0" borderId="0">
      <alignment wrapText="1"/>
    </xf>
    <xf numFmtId="0" fontId="28" fillId="0" borderId="0">
      <alignment wrapText="1"/>
    </xf>
    <xf numFmtId="0" fontId="5" fillId="0" borderId="0">
      <alignment horizontal="right"/>
    </xf>
    <xf numFmtId="0" fontId="28" fillId="0" borderId="0">
      <alignment horizontal="right"/>
    </xf>
    <xf numFmtId="4" fontId="4" fillId="11" borderId="1">
      <alignment horizontal="right" vertical="top" shrinkToFit="1"/>
    </xf>
    <xf numFmtId="4" fontId="29" fillId="22" borderId="37">
      <alignment horizontal="right" vertical="top" shrinkToFit="1"/>
    </xf>
    <xf numFmtId="0" fontId="5" fillId="0" borderId="0"/>
    <xf numFmtId="0" fontId="28" fillId="0" borderId="0"/>
    <xf numFmtId="0" fontId="5" fillId="0" borderId="0">
      <alignment horizontal="left" wrapText="1"/>
    </xf>
    <xf numFmtId="0" fontId="28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28" fillId="0" borderId="37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29" fillId="0" borderId="37">
      <alignment horizontal="left" vertical="top" wrapText="1"/>
    </xf>
    <xf numFmtId="4" fontId="5" fillId="7" borderId="1">
      <alignment horizontal="right" vertical="top" shrinkToFit="1"/>
    </xf>
    <xf numFmtId="4" fontId="28" fillId="23" borderId="37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28" fillId="21" borderId="0">
      <alignment horizontal="center"/>
    </xf>
    <xf numFmtId="4" fontId="5" fillId="0" borderId="1">
      <alignment horizontal="right" vertical="top" shrinkToFit="1"/>
    </xf>
    <xf numFmtId="4" fontId="28" fillId="0" borderId="37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28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4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80">
    <xf numFmtId="0" fontId="0" fillId="0" borderId="0" xfId="0"/>
    <xf numFmtId="0" fontId="26" fillId="0" borderId="3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30" xfId="0" applyFont="1" applyFill="1" applyBorder="1" applyAlignment="1">
      <alignment vertical="center" wrapText="1"/>
    </xf>
    <xf numFmtId="49" fontId="26" fillId="0" borderId="18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 applyProtection="1">
      <alignment vertical="center"/>
      <protection locked="0"/>
    </xf>
    <xf numFmtId="4" fontId="26" fillId="0" borderId="18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wrapText="1"/>
      <protection locked="0"/>
    </xf>
    <xf numFmtId="0" fontId="26" fillId="0" borderId="16" xfId="0" applyFont="1" applyBorder="1" applyAlignment="1" applyProtection="1">
      <alignment vertical="center"/>
      <protection locked="0"/>
    </xf>
    <xf numFmtId="0" fontId="26" fillId="0" borderId="32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18" xfId="0" applyNumberFormat="1" applyFont="1" applyFill="1" applyBorder="1" applyAlignment="1">
      <alignment horizontal="left" vertical="center"/>
    </xf>
    <xf numFmtId="4" fontId="27" fillId="0" borderId="18" xfId="0" applyNumberFormat="1" applyFont="1" applyFill="1" applyBorder="1" applyAlignment="1">
      <alignment horizontal="center" vertical="center"/>
    </xf>
    <xf numFmtId="0" fontId="25" fillId="17" borderId="30" xfId="60" applyNumberFormat="1" applyFont="1" applyFill="1" applyBorder="1" applyAlignment="1" applyProtection="1">
      <alignment horizontal="right" wrapText="1"/>
    </xf>
    <xf numFmtId="4" fontId="26" fillId="0" borderId="20" xfId="0" applyNumberFormat="1" applyFont="1" applyFill="1" applyBorder="1" applyAlignment="1">
      <alignment horizontal="center" vertical="center"/>
    </xf>
    <xf numFmtId="4" fontId="27" fillId="17" borderId="0" xfId="41" applyNumberFormat="1" applyFont="1" applyFill="1" applyBorder="1" applyAlignment="1" applyProtection="1">
      <alignment horizontal="center" vertical="center" shrinkToFit="1"/>
    </xf>
    <xf numFmtId="0" fontId="27" fillId="17" borderId="50" xfId="0" applyFont="1" applyFill="1" applyBorder="1" applyAlignment="1">
      <alignment horizontal="center" vertical="center" wrapText="1"/>
    </xf>
    <xf numFmtId="49" fontId="27" fillId="17" borderId="50" xfId="0" applyNumberFormat="1" applyFont="1" applyFill="1" applyBorder="1" applyAlignment="1">
      <alignment horizontal="center" vertical="center" wrapText="1"/>
    </xf>
    <xf numFmtId="0" fontId="27" fillId="17" borderId="50" xfId="0" applyFont="1" applyFill="1" applyBorder="1" applyAlignment="1">
      <alignment horizontal="center" vertical="top" wrapText="1"/>
    </xf>
    <xf numFmtId="0" fontId="31" fillId="19" borderId="18" xfId="85" quotePrefix="1" applyNumberFormat="1" applyFont="1" applyFill="1" applyBorder="1" applyAlignment="1" applyProtection="1">
      <alignment horizontal="left" vertical="center" wrapText="1"/>
    </xf>
    <xf numFmtId="0" fontId="31" fillId="19" borderId="18" xfId="85" quotePrefix="1" applyNumberFormat="1" applyFont="1" applyFill="1" applyBorder="1" applyAlignment="1" applyProtection="1">
      <alignment horizontal="center" vertical="center" wrapText="1"/>
    </xf>
    <xf numFmtId="0" fontId="31" fillId="19" borderId="18" xfId="85" applyNumberFormat="1" applyFont="1" applyFill="1" applyBorder="1" applyAlignment="1" applyProtection="1">
      <alignment horizontal="left" vertical="center" wrapText="1"/>
    </xf>
    <xf numFmtId="4" fontId="26" fillId="24" borderId="18" xfId="45" applyNumberFormat="1" applyFont="1" applyFill="1" applyBorder="1" applyAlignment="1" applyProtection="1">
      <alignment horizontal="center" vertical="center" shrinkToFit="1"/>
    </xf>
    <xf numFmtId="0" fontId="31" fillId="0" borderId="14" xfId="0" applyFont="1" applyBorder="1" applyProtection="1"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31" fillId="0" borderId="16" xfId="0" applyFont="1" applyBorder="1" applyAlignment="1" applyProtection="1">
      <alignment vertical="center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31" fillId="0" borderId="0" xfId="0" applyFont="1" applyFill="1" applyBorder="1" applyAlignment="1"/>
    <xf numFmtId="49" fontId="31" fillId="0" borderId="18" xfId="0" applyNumberFormat="1" applyFont="1" applyFill="1" applyBorder="1" applyAlignment="1">
      <alignment horizontal="center" vertical="center"/>
    </xf>
    <xf numFmtId="0" fontId="27" fillId="17" borderId="17" xfId="0" applyFont="1" applyFill="1" applyBorder="1" applyAlignment="1">
      <alignment horizontal="center" vertical="center" wrapText="1"/>
    </xf>
    <xf numFmtId="0" fontId="27" fillId="17" borderId="46" xfId="0" applyFont="1" applyFill="1" applyBorder="1" applyAlignment="1">
      <alignment horizontal="center" vertical="center" wrapText="1"/>
    </xf>
    <xf numFmtId="0" fontId="31" fillId="0" borderId="46" xfId="0" applyFont="1" applyBorder="1" applyProtection="1">
      <protection locked="0"/>
    </xf>
    <xf numFmtId="0" fontId="27" fillId="17" borderId="0" xfId="0" applyFont="1" applyFill="1" applyBorder="1" applyAlignment="1">
      <alignment horizontal="center" vertical="top" wrapText="1"/>
    </xf>
    <xf numFmtId="0" fontId="27" fillId="17" borderId="0" xfId="0" applyFont="1" applyFill="1" applyBorder="1" applyAlignment="1">
      <alignment horizontal="center" vertical="center" wrapText="1"/>
    </xf>
    <xf numFmtId="0" fontId="27" fillId="18" borderId="18" xfId="85" quotePrefix="1" applyNumberFormat="1" applyFont="1" applyFill="1" applyBorder="1" applyAlignment="1" applyProtection="1">
      <alignment horizontal="left" vertical="center" wrapText="1"/>
    </xf>
    <xf numFmtId="0" fontId="27" fillId="18" borderId="18" xfId="85" quotePrefix="1" applyNumberFormat="1" applyFont="1" applyFill="1" applyBorder="1" applyAlignment="1" applyProtection="1">
      <alignment horizontal="center" vertical="center" wrapText="1"/>
    </xf>
    <xf numFmtId="0" fontId="27" fillId="18" borderId="18" xfId="85" applyNumberFormat="1" applyFont="1" applyFill="1" applyBorder="1" applyAlignment="1" applyProtection="1">
      <alignment horizontal="left" vertical="center" wrapText="1"/>
    </xf>
    <xf numFmtId="14" fontId="31" fillId="0" borderId="46" xfId="0" applyNumberFormat="1" applyFont="1" applyBorder="1" applyProtection="1">
      <protection locked="0"/>
    </xf>
    <xf numFmtId="4" fontId="27" fillId="18" borderId="17" xfId="43" applyNumberFormat="1" applyFont="1" applyFill="1" applyBorder="1" applyAlignment="1" applyProtection="1">
      <alignment horizontal="center" vertical="center" shrinkToFit="1"/>
    </xf>
    <xf numFmtId="4" fontId="31" fillId="0" borderId="46" xfId="0" applyNumberFormat="1" applyFont="1" applyBorder="1" applyProtection="1">
      <protection locked="0"/>
    </xf>
    <xf numFmtId="4" fontId="31" fillId="0" borderId="0" xfId="0" applyNumberFormat="1" applyFont="1" applyBorder="1" applyProtection="1">
      <protection locked="0"/>
    </xf>
    <xf numFmtId="0" fontId="27" fillId="18" borderId="0" xfId="0" applyFont="1" applyFill="1" applyProtection="1">
      <protection locked="0"/>
    </xf>
    <xf numFmtId="4" fontId="27" fillId="19" borderId="17" xfId="43" applyNumberFormat="1" applyFont="1" applyFill="1" applyBorder="1" applyAlignment="1" applyProtection="1">
      <alignment horizontal="center" vertical="center" shrinkToFit="1"/>
    </xf>
    <xf numFmtId="0" fontId="31" fillId="0" borderId="0" xfId="0" applyFont="1" applyFill="1" applyProtection="1">
      <protection locked="0"/>
    </xf>
    <xf numFmtId="0" fontId="32" fillId="18" borderId="1" xfId="85" quotePrefix="1" applyNumberFormat="1" applyFont="1" applyFill="1" applyBorder="1" applyAlignment="1" applyProtection="1">
      <alignment horizontal="left" vertical="center" wrapText="1"/>
    </xf>
    <xf numFmtId="0" fontId="32" fillId="18" borderId="1" xfId="85" quotePrefix="1" applyNumberFormat="1" applyFont="1" applyFill="1" applyBorder="1" applyAlignment="1" applyProtection="1">
      <alignment horizontal="center" vertical="center" wrapText="1"/>
    </xf>
    <xf numFmtId="0" fontId="32" fillId="18" borderId="1" xfId="85" applyNumberFormat="1" applyFont="1" applyFill="1" applyBorder="1" applyAlignment="1" applyProtection="1">
      <alignment horizontal="left" vertical="center" wrapText="1"/>
    </xf>
    <xf numFmtId="4" fontId="27" fillId="18" borderId="22" xfId="43" applyNumberFormat="1" applyFont="1" applyFill="1" applyBorder="1" applyAlignment="1" applyProtection="1">
      <alignment horizontal="center" vertical="center" shrinkToFit="1"/>
    </xf>
    <xf numFmtId="0" fontId="27" fillId="19" borderId="0" xfId="0" applyFont="1" applyFill="1" applyBorder="1" applyProtection="1">
      <protection locked="0"/>
    </xf>
    <xf numFmtId="0" fontId="33" fillId="19" borderId="1" xfId="85" quotePrefix="1" applyNumberFormat="1" applyFont="1" applyFill="1" applyBorder="1" applyAlignment="1" applyProtection="1">
      <alignment horizontal="left" vertical="center" wrapText="1"/>
    </xf>
    <xf numFmtId="0" fontId="33" fillId="19" borderId="1" xfId="85" quotePrefix="1" applyNumberFormat="1" applyFont="1" applyFill="1" applyBorder="1" applyAlignment="1" applyProtection="1">
      <alignment horizontal="center" vertical="center" wrapText="1"/>
    </xf>
    <xf numFmtId="0" fontId="33" fillId="19" borderId="1" xfId="85" applyNumberFormat="1" applyFont="1" applyFill="1" applyBorder="1" applyAlignment="1" applyProtection="1">
      <alignment horizontal="left" vertical="center" wrapText="1"/>
    </xf>
    <xf numFmtId="4" fontId="27" fillId="19" borderId="21" xfId="43" applyNumberFormat="1" applyFont="1" applyFill="1" applyBorder="1" applyAlignment="1" applyProtection="1">
      <alignment horizontal="center" vertical="center" shrinkToFit="1"/>
    </xf>
    <xf numFmtId="0" fontId="31" fillId="19" borderId="0" xfId="0" applyFont="1" applyFill="1" applyBorder="1" applyProtection="1">
      <protection locked="0"/>
    </xf>
    <xf numFmtId="0" fontId="31" fillId="19" borderId="0" xfId="0" applyFont="1" applyFill="1" applyProtection="1">
      <protection locked="0"/>
    </xf>
    <xf numFmtId="4" fontId="27" fillId="18" borderId="46" xfId="43" applyNumberFormat="1" applyFont="1" applyFill="1" applyBorder="1" applyAlignment="1" applyProtection="1">
      <alignment horizontal="center" vertical="center" shrinkToFit="1"/>
    </xf>
    <xf numFmtId="4" fontId="27" fillId="18" borderId="0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center" vertical="center" wrapText="1"/>
    </xf>
    <xf numFmtId="0" fontId="31" fillId="0" borderId="18" xfId="85" applyNumberFormat="1" applyFont="1" applyFill="1" applyBorder="1" applyAlignment="1" applyProtection="1">
      <alignment horizontal="left" vertical="center" wrapText="1"/>
    </xf>
    <xf numFmtId="4" fontId="27" fillId="26" borderId="17" xfId="43" applyNumberFormat="1" applyFont="1" applyFill="1" applyBorder="1" applyAlignment="1" applyProtection="1">
      <alignment horizontal="center" vertical="center" shrinkToFit="1"/>
    </xf>
    <xf numFmtId="4" fontId="27" fillId="0" borderId="17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center" vertical="center" wrapText="1"/>
    </xf>
    <xf numFmtId="0" fontId="31" fillId="24" borderId="18" xfId="85" applyNumberFormat="1" applyFont="1" applyFill="1" applyBorder="1" applyAlignment="1" applyProtection="1">
      <alignment horizontal="left" vertical="center" wrapText="1"/>
    </xf>
    <xf numFmtId="0" fontId="31" fillId="18" borderId="0" xfId="0" applyFont="1" applyFill="1" applyProtection="1">
      <protection locked="0"/>
    </xf>
    <xf numFmtId="4" fontId="27" fillId="25" borderId="17" xfId="43" applyNumberFormat="1" applyFont="1" applyFill="1" applyBorder="1" applyAlignment="1" applyProtection="1">
      <alignment horizontal="center" vertical="center" shrinkToFit="1"/>
    </xf>
    <xf numFmtId="0" fontId="31" fillId="18" borderId="18" xfId="85" applyNumberFormat="1" applyFont="1" applyFill="1" applyBorder="1" applyAlignment="1" applyProtection="1">
      <alignment horizontal="left" vertical="center" wrapText="1"/>
    </xf>
    <xf numFmtId="4" fontId="27" fillId="18" borderId="17" xfId="45" applyNumberFormat="1" applyFont="1" applyFill="1" applyBorder="1" applyAlignment="1" applyProtection="1">
      <alignment horizontal="center" vertical="center" shrinkToFit="1"/>
    </xf>
    <xf numFmtId="0" fontId="27" fillId="18" borderId="18" xfId="85" applyNumberFormat="1" applyFont="1" applyFill="1" applyBorder="1" applyAlignment="1" applyProtection="1">
      <alignment horizontal="center" vertical="center" wrapText="1"/>
    </xf>
    <xf numFmtId="4" fontId="27" fillId="18" borderId="17" xfId="85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Protection="1">
      <protection locked="0"/>
    </xf>
    <xf numFmtId="4" fontId="27" fillId="18" borderId="46" xfId="85" applyNumberFormat="1" applyFont="1" applyFill="1" applyBorder="1" applyAlignment="1" applyProtection="1">
      <alignment horizontal="center" vertical="center" wrapText="1"/>
    </xf>
    <xf numFmtId="4" fontId="27" fillId="18" borderId="0" xfId="85" applyNumberFormat="1" applyFont="1" applyFill="1" applyBorder="1" applyAlignment="1" applyProtection="1">
      <alignment horizontal="center" vertical="center" wrapText="1"/>
    </xf>
    <xf numFmtId="0" fontId="34" fillId="19" borderId="18" xfId="84" applyNumberFormat="1" applyFont="1" applyFill="1" applyBorder="1" applyAlignment="1" applyProtection="1">
      <alignment horizontal="left" vertical="center" wrapText="1"/>
    </xf>
    <xf numFmtId="4" fontId="27" fillId="20" borderId="17" xfId="43" applyNumberFormat="1" applyFont="1" applyFill="1" applyBorder="1" applyAlignment="1" applyProtection="1">
      <alignment horizontal="center" vertical="center" shrinkToFit="1"/>
    </xf>
    <xf numFmtId="0" fontId="27" fillId="20" borderId="0" xfId="0" applyFont="1" applyFill="1" applyProtection="1">
      <protection locked="0"/>
    </xf>
    <xf numFmtId="0" fontId="31" fillId="19" borderId="18" xfId="84" applyNumberFormat="1" applyFont="1" applyFill="1" applyBorder="1" applyAlignment="1" applyProtection="1">
      <alignment horizontal="left" vertical="center" wrapText="1"/>
    </xf>
    <xf numFmtId="0" fontId="27" fillId="19" borderId="0" xfId="0" applyFont="1" applyFill="1" applyProtection="1">
      <protection locked="0"/>
    </xf>
    <xf numFmtId="0" fontId="33" fillId="19" borderId="18" xfId="85" quotePrefix="1" applyNumberFormat="1" applyFont="1" applyFill="1" applyBorder="1" applyAlignment="1" applyProtection="1">
      <alignment horizontal="left" vertical="center" wrapText="1"/>
    </xf>
    <xf numFmtId="0" fontId="33" fillId="19" borderId="18" xfId="85" quotePrefix="1" applyNumberFormat="1" applyFont="1" applyFill="1" applyBorder="1" applyAlignment="1" applyProtection="1">
      <alignment horizontal="center" vertical="center" wrapText="1"/>
    </xf>
    <xf numFmtId="4" fontId="28" fillId="24" borderId="0" xfId="89" applyNumberFormat="1" applyFont="1" applyFill="1" applyBorder="1" applyProtection="1">
      <alignment horizontal="right" vertical="top" shrinkToFit="1"/>
    </xf>
    <xf numFmtId="0" fontId="35" fillId="18" borderId="18" xfId="85" quotePrefix="1" applyNumberFormat="1" applyFont="1" applyFill="1" applyBorder="1" applyAlignment="1" applyProtection="1">
      <alignment horizontal="left" vertical="center" wrapText="1"/>
    </xf>
    <xf numFmtId="0" fontId="35" fillId="18" borderId="18" xfId="85" quotePrefix="1" applyNumberFormat="1" applyFont="1" applyFill="1" applyBorder="1" applyAlignment="1" applyProtection="1">
      <alignment horizontal="center" vertical="center" wrapText="1"/>
    </xf>
    <xf numFmtId="0" fontId="35" fillId="18" borderId="18" xfId="85" applyNumberFormat="1" applyFont="1" applyFill="1" applyBorder="1" applyAlignment="1" applyProtection="1">
      <alignment horizontal="left" vertical="center" wrapText="1"/>
    </xf>
    <xf numFmtId="4" fontId="35" fillId="18" borderId="17" xfId="43" applyNumberFormat="1" applyFont="1" applyFill="1" applyBorder="1" applyAlignment="1" applyProtection="1">
      <alignment horizontal="center" vertical="center" shrinkToFit="1"/>
    </xf>
    <xf numFmtId="4" fontId="35" fillId="18" borderId="46" xfId="43" applyNumberFormat="1" applyFont="1" applyFill="1" applyBorder="1" applyAlignment="1" applyProtection="1">
      <alignment horizontal="center" vertical="center" shrinkToFit="1"/>
    </xf>
    <xf numFmtId="4" fontId="35" fillId="18" borderId="0" xfId="43" applyNumberFormat="1" applyFont="1" applyFill="1" applyBorder="1" applyAlignment="1" applyProtection="1">
      <alignment horizontal="center" vertical="center" shrinkToFit="1"/>
    </xf>
    <xf numFmtId="0" fontId="35" fillId="18" borderId="0" xfId="0" applyFont="1" applyFill="1" applyProtection="1">
      <protection locked="0"/>
    </xf>
    <xf numFmtId="0" fontId="33" fillId="0" borderId="18" xfId="85" quotePrefix="1" applyNumberFormat="1" applyFont="1" applyFill="1" applyBorder="1" applyAlignment="1" applyProtection="1">
      <alignment horizontal="left" vertical="center" wrapText="1"/>
    </xf>
    <xf numFmtId="0" fontId="33" fillId="0" borderId="18" xfId="85" quotePrefix="1" applyNumberFormat="1" applyFont="1" applyFill="1" applyBorder="1" applyAlignment="1" applyProtection="1">
      <alignment horizontal="center" vertical="center" wrapText="1"/>
    </xf>
    <xf numFmtId="0" fontId="33" fillId="0" borderId="18" xfId="85" applyNumberFormat="1" applyFont="1" applyFill="1" applyBorder="1" applyAlignment="1" applyProtection="1">
      <alignment horizontal="left" vertical="center" wrapText="1"/>
    </xf>
    <xf numFmtId="4" fontId="27" fillId="0" borderId="0" xfId="43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Protection="1">
      <protection locked="0"/>
    </xf>
    <xf numFmtId="0" fontId="33" fillId="19" borderId="18" xfId="85" applyNumberFormat="1" applyFont="1" applyFill="1" applyBorder="1" applyAlignment="1" applyProtection="1">
      <alignment horizontal="left" vertical="center" wrapText="1"/>
    </xf>
    <xf numFmtId="4" fontId="27" fillId="19" borderId="0" xfId="43" applyNumberFormat="1" applyFont="1" applyFill="1" applyBorder="1" applyAlignment="1" applyProtection="1">
      <alignment horizontal="center" vertical="center" shrinkToFit="1"/>
    </xf>
    <xf numFmtId="0" fontId="36" fillId="19" borderId="0" xfId="0" applyFont="1" applyFill="1" applyProtection="1">
      <protection locked="0"/>
    </xf>
    <xf numFmtId="0" fontId="33" fillId="18" borderId="18" xfId="85" quotePrefix="1" applyNumberFormat="1" applyFont="1" applyFill="1" applyBorder="1" applyAlignment="1" applyProtection="1">
      <alignment horizontal="left" vertical="center" wrapText="1"/>
    </xf>
    <xf numFmtId="4" fontId="27" fillId="18" borderId="35" xfId="43" applyNumberFormat="1" applyFont="1" applyFill="1" applyBorder="1" applyAlignment="1" applyProtection="1">
      <alignment horizontal="center" vertical="center" shrinkToFit="1"/>
    </xf>
    <xf numFmtId="0" fontId="33" fillId="27" borderId="0" xfId="0" applyFont="1" applyFill="1" applyProtection="1">
      <protection locked="0"/>
    </xf>
    <xf numFmtId="0" fontId="35" fillId="18" borderId="1" xfId="85" quotePrefix="1" applyNumberFormat="1" applyFont="1" applyFill="1" applyBorder="1" applyAlignment="1" applyProtection="1">
      <alignment horizontal="left" vertical="center" wrapText="1"/>
    </xf>
    <xf numFmtId="0" fontId="35" fillId="18" borderId="1" xfId="85" quotePrefix="1" applyNumberFormat="1" applyFont="1" applyFill="1" applyBorder="1" applyAlignment="1" applyProtection="1">
      <alignment horizontal="center" vertical="center" wrapText="1"/>
    </xf>
    <xf numFmtId="0" fontId="35" fillId="18" borderId="1" xfId="85" applyNumberFormat="1" applyFont="1" applyFill="1" applyBorder="1" applyAlignment="1" applyProtection="1">
      <alignment horizontal="left" vertical="center" wrapText="1"/>
    </xf>
    <xf numFmtId="4" fontId="35" fillId="18" borderId="22" xfId="43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Border="1" applyProtection="1">
      <protection locked="0"/>
    </xf>
    <xf numFmtId="0" fontId="36" fillId="19" borderId="1" xfId="85" quotePrefix="1" applyNumberFormat="1" applyFont="1" applyFill="1" applyBorder="1" applyAlignment="1" applyProtection="1">
      <alignment horizontal="left" vertical="center" wrapText="1"/>
    </xf>
    <xf numFmtId="0" fontId="36" fillId="19" borderId="1" xfId="85" quotePrefix="1" applyNumberFormat="1" applyFont="1" applyFill="1" applyBorder="1" applyAlignment="1" applyProtection="1">
      <alignment horizontal="center" vertical="center" wrapText="1"/>
    </xf>
    <xf numFmtId="0" fontId="36" fillId="19" borderId="0" xfId="0" applyFont="1" applyFill="1" applyBorder="1" applyProtection="1">
      <protection locked="0"/>
    </xf>
    <xf numFmtId="0" fontId="27" fillId="18" borderId="1" xfId="85" quotePrefix="1" applyNumberFormat="1" applyFont="1" applyFill="1" applyBorder="1" applyAlignment="1" applyProtection="1">
      <alignment horizontal="left" vertical="center" wrapText="1"/>
    </xf>
    <xf numFmtId="0" fontId="27" fillId="18" borderId="1" xfId="85" quotePrefix="1" applyNumberFormat="1" applyFont="1" applyFill="1" applyBorder="1" applyAlignment="1" applyProtection="1">
      <alignment horizontal="center" vertical="center" wrapText="1"/>
    </xf>
    <xf numFmtId="0" fontId="27" fillId="18" borderId="1" xfId="85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center" vertical="center" wrapText="1"/>
    </xf>
    <xf numFmtId="0" fontId="31" fillId="0" borderId="1" xfId="85" applyNumberFormat="1" applyFont="1" applyFill="1" applyBorder="1" applyAlignment="1" applyProtection="1">
      <alignment horizontal="left" vertical="center" wrapText="1"/>
    </xf>
    <xf numFmtId="4" fontId="27" fillId="0" borderId="21" xfId="43" applyNumberFormat="1" applyFont="1" applyFill="1" applyBorder="1" applyAlignment="1" applyProtection="1">
      <alignment horizontal="center" vertical="center" shrinkToFit="1"/>
    </xf>
    <xf numFmtId="4" fontId="27" fillId="18" borderId="46" xfId="45" applyNumberFormat="1" applyFont="1" applyFill="1" applyBorder="1" applyAlignment="1" applyProtection="1">
      <alignment horizontal="center" vertical="center" shrinkToFit="1"/>
    </xf>
    <xf numFmtId="4" fontId="27" fillId="18" borderId="0" xfId="45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left" vertical="center" wrapText="1"/>
    </xf>
    <xf numFmtId="4" fontId="35" fillId="0" borderId="17" xfId="43" applyNumberFormat="1" applyFont="1" applyFill="1" applyBorder="1" applyAlignment="1" applyProtection="1">
      <alignment horizontal="center" vertical="center" shrinkToFit="1"/>
    </xf>
    <xf numFmtId="0" fontId="36" fillId="19" borderId="18" xfId="85" quotePrefix="1" applyNumberFormat="1" applyFont="1" applyFill="1" applyBorder="1" applyAlignment="1" applyProtection="1">
      <alignment horizontal="left" vertical="center" wrapText="1"/>
    </xf>
    <xf numFmtId="0" fontId="36" fillId="19" borderId="18" xfId="85" quotePrefix="1" applyNumberFormat="1" applyFont="1" applyFill="1" applyBorder="1" applyAlignment="1" applyProtection="1">
      <alignment horizontal="center" vertical="center" wrapText="1"/>
    </xf>
    <xf numFmtId="4" fontId="35" fillId="19" borderId="17" xfId="43" applyNumberFormat="1" applyFont="1" applyFill="1" applyBorder="1" applyAlignment="1" applyProtection="1">
      <alignment horizontal="center" vertical="center" shrinkToFit="1"/>
    </xf>
    <xf numFmtId="4" fontId="35" fillId="19" borderId="0" xfId="43" applyNumberFormat="1" applyFont="1" applyFill="1" applyBorder="1" applyAlignment="1" applyProtection="1">
      <alignment horizontal="center" vertical="center" shrinkToFit="1"/>
    </xf>
    <xf numFmtId="4" fontId="36" fillId="0" borderId="46" xfId="0" applyNumberFormat="1" applyFont="1" applyBorder="1" applyProtection="1">
      <protection locked="0"/>
    </xf>
    <xf numFmtId="0" fontId="33" fillId="0" borderId="1" xfId="85" quotePrefix="1" applyNumberFormat="1" applyFont="1" applyFill="1" applyBorder="1" applyAlignment="1" applyProtection="1">
      <alignment horizontal="left" vertical="center" wrapText="1"/>
    </xf>
    <xf numFmtId="0" fontId="33" fillId="0" borderId="1" xfId="85" quotePrefix="1" applyNumberFormat="1" applyFont="1" applyFill="1" applyBorder="1" applyAlignment="1" applyProtection="1">
      <alignment horizontal="center" vertical="center" wrapText="1"/>
    </xf>
    <xf numFmtId="0" fontId="33" fillId="0" borderId="1" xfId="85" applyNumberFormat="1" applyFont="1" applyFill="1" applyBorder="1" applyAlignment="1" applyProtection="1">
      <alignment horizontal="left" vertical="center" wrapText="1"/>
    </xf>
    <xf numFmtId="4" fontId="35" fillId="0" borderId="21" xfId="43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Protection="1">
      <protection locked="0"/>
    </xf>
    <xf numFmtId="0" fontId="27" fillId="17" borderId="18" xfId="60" applyNumberFormat="1" applyFont="1" applyFill="1" applyBorder="1" applyProtection="1">
      <alignment horizontal="left"/>
    </xf>
    <xf numFmtId="0" fontId="27" fillId="17" borderId="18" xfId="60" applyNumberFormat="1" applyFont="1" applyFill="1" applyBorder="1" applyAlignment="1" applyProtection="1">
      <alignment horizontal="center" vertical="center"/>
    </xf>
    <xf numFmtId="0" fontId="27" fillId="17" borderId="18" xfId="60" applyNumberFormat="1" applyFont="1" applyFill="1" applyBorder="1" applyAlignment="1" applyProtection="1">
      <alignment horizontal="left" vertical="center"/>
    </xf>
    <xf numFmtId="4" fontId="27" fillId="19" borderId="26" xfId="0" applyNumberFormat="1" applyFont="1" applyFill="1" applyBorder="1" applyProtection="1">
      <protection locked="0"/>
    </xf>
    <xf numFmtId="4" fontId="27" fillId="19" borderId="23" xfId="0" applyNumberFormat="1" applyFont="1" applyFill="1" applyBorder="1" applyProtection="1">
      <protection locked="0"/>
    </xf>
    <xf numFmtId="0" fontId="31" fillId="0" borderId="27" xfId="64" applyNumberFormat="1" applyFont="1" applyBorder="1" applyProtection="1"/>
    <xf numFmtId="0" fontId="31" fillId="0" borderId="27" xfId="64" applyNumberFormat="1" applyFont="1" applyBorder="1" applyAlignment="1" applyProtection="1">
      <alignment horizontal="center" vertical="center"/>
    </xf>
    <xf numFmtId="0" fontId="31" fillId="0" borderId="27" xfId="64" applyNumberFormat="1" applyFont="1" applyBorder="1" applyAlignment="1" applyProtection="1">
      <alignment vertical="center"/>
    </xf>
    <xf numFmtId="4" fontId="27" fillId="19" borderId="24" xfId="0" applyNumberFormat="1" applyFont="1" applyFill="1" applyBorder="1" applyProtection="1">
      <protection locked="0"/>
    </xf>
    <xf numFmtId="0" fontId="31" fillId="0" borderId="14" xfId="81" applyNumberFormat="1" applyFont="1" applyBorder="1" applyAlignment="1" applyProtection="1">
      <alignment wrapText="1"/>
    </xf>
    <xf numFmtId="4" fontId="27" fillId="0" borderId="0" xfId="41" applyNumberFormat="1" applyFont="1" applyFill="1" applyBorder="1" applyAlignment="1" applyProtection="1">
      <alignment horizontal="right" vertical="center" shrinkToFit="1"/>
    </xf>
    <xf numFmtId="4" fontId="31" fillId="0" borderId="0" xfId="0" applyNumberFormat="1" applyFont="1" applyProtection="1"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27" fillId="0" borderId="26" xfId="0" applyNumberFormat="1" applyFont="1" applyBorder="1" applyProtection="1">
      <protection locked="0"/>
    </xf>
    <xf numFmtId="4" fontId="27" fillId="0" borderId="23" xfId="0" applyNumberFormat="1" applyFont="1" applyBorder="1" applyProtection="1">
      <protection locked="0"/>
    </xf>
    <xf numFmtId="0" fontId="31" fillId="0" borderId="18" xfId="0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Border="1" applyAlignment="1" applyProtection="1">
      <alignment vertical="center"/>
      <protection locked="0"/>
    </xf>
    <xf numFmtId="49" fontId="31" fillId="0" borderId="31" xfId="0" applyNumberFormat="1" applyFont="1" applyFill="1" applyBorder="1" applyAlignment="1">
      <alignment horizontal="center" vertical="center"/>
    </xf>
    <xf numFmtId="0" fontId="31" fillId="0" borderId="0" xfId="0" applyFont="1" applyAlignment="1" applyProtection="1">
      <alignment vertical="center"/>
      <protection locked="0"/>
    </xf>
    <xf numFmtId="4" fontId="31" fillId="0" borderId="18" xfId="0" applyNumberFormat="1" applyFont="1" applyFill="1" applyBorder="1" applyAlignment="1">
      <alignment horizontal="center" vertical="center"/>
    </xf>
    <xf numFmtId="4" fontId="27" fillId="0" borderId="0" xfId="0" applyNumberFormat="1" applyFont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25" fillId="17" borderId="50" xfId="0" applyFont="1" applyFill="1" applyBorder="1" applyAlignment="1">
      <alignment horizontal="center" vertical="center" wrapText="1"/>
    </xf>
    <xf numFmtId="4" fontId="25" fillId="17" borderId="51" xfId="0" applyNumberFormat="1" applyFont="1" applyFill="1" applyBorder="1" applyAlignment="1">
      <alignment horizontal="center" vertical="center" wrapText="1"/>
    </xf>
    <xf numFmtId="0" fontId="25" fillId="17" borderId="51" xfId="0" applyFont="1" applyFill="1" applyBorder="1" applyAlignment="1">
      <alignment horizontal="center" vertical="center" wrapText="1"/>
    </xf>
    <xf numFmtId="0" fontId="25" fillId="17" borderId="0" xfId="0" applyFont="1" applyFill="1" applyBorder="1" applyAlignment="1">
      <alignment horizontal="center" vertical="center" wrapText="1"/>
    </xf>
    <xf numFmtId="0" fontId="25" fillId="17" borderId="52" xfId="0" applyFont="1" applyFill="1" applyBorder="1" applyAlignment="1">
      <alignment horizontal="center" vertical="center" wrapText="1"/>
    </xf>
    <xf numFmtId="0" fontId="25" fillId="17" borderId="53" xfId="0" applyFont="1" applyFill="1" applyBorder="1" applyAlignment="1">
      <alignment horizontal="center" vertical="center" wrapText="1"/>
    </xf>
    <xf numFmtId="4" fontId="25" fillId="18" borderId="18" xfId="43" applyNumberFormat="1" applyFont="1" applyFill="1" applyBorder="1" applyAlignment="1" applyProtection="1">
      <alignment horizontal="center" vertical="center" shrinkToFit="1"/>
    </xf>
    <xf numFmtId="4" fontId="25" fillId="18" borderId="33" xfId="43" applyNumberFormat="1" applyFont="1" applyFill="1" applyBorder="1" applyAlignment="1" applyProtection="1">
      <alignment horizontal="center" vertical="center" shrinkToFit="1"/>
    </xf>
    <xf numFmtId="4" fontId="26" fillId="24" borderId="33" xfId="45" applyNumberFormat="1" applyFont="1" applyFill="1" applyBorder="1" applyAlignment="1" applyProtection="1">
      <alignment horizontal="center" vertical="center" shrinkToFit="1"/>
    </xf>
    <xf numFmtId="4" fontId="38" fillId="18" borderId="3" xfId="43" applyNumberFormat="1" applyFont="1" applyFill="1" applyBorder="1" applyAlignment="1" applyProtection="1">
      <alignment horizontal="center" vertical="center" shrinkToFit="1"/>
    </xf>
    <xf numFmtId="4" fontId="38" fillId="18" borderId="18" xfId="43" applyNumberFormat="1" applyFont="1" applyFill="1" applyBorder="1" applyAlignment="1" applyProtection="1">
      <alignment horizontal="center" vertical="center" shrinkToFit="1"/>
    </xf>
    <xf numFmtId="4" fontId="38" fillId="18" borderId="43" xfId="43" applyNumberFormat="1" applyFont="1" applyFill="1" applyBorder="1" applyAlignment="1" applyProtection="1">
      <alignment horizontal="center" vertical="center" shrinkToFit="1"/>
    </xf>
    <xf numFmtId="4" fontId="39" fillId="19" borderId="3" xfId="45" applyNumberFormat="1" applyFont="1" applyFill="1" applyBorder="1" applyAlignment="1" applyProtection="1">
      <alignment horizontal="center" vertical="center" shrinkToFit="1"/>
    </xf>
    <xf numFmtId="4" fontId="39" fillId="24" borderId="18" xfId="45" applyNumberFormat="1" applyFont="1" applyFill="1" applyBorder="1" applyAlignment="1" applyProtection="1">
      <alignment horizontal="center" vertical="center" shrinkToFit="1"/>
    </xf>
    <xf numFmtId="4" fontId="39" fillId="24" borderId="43" xfId="45" applyNumberFormat="1" applyFont="1" applyFill="1" applyBorder="1" applyAlignment="1" applyProtection="1">
      <alignment horizontal="center" vertical="center" shrinkToFit="1"/>
    </xf>
    <xf numFmtId="4" fontId="25" fillId="18" borderId="18" xfId="85" applyNumberFormat="1" applyFont="1" applyFill="1" applyBorder="1" applyAlignment="1" applyProtection="1">
      <alignment horizontal="center" vertical="center" wrapText="1"/>
    </xf>
    <xf numFmtId="4" fontId="25" fillId="18" borderId="33" xfId="85" applyNumberFormat="1" applyFont="1" applyFill="1" applyBorder="1" applyAlignment="1" applyProtection="1">
      <alignment horizontal="center" vertical="center" wrapText="1"/>
    </xf>
    <xf numFmtId="4" fontId="25" fillId="18" borderId="18" xfId="45" applyNumberFormat="1" applyFont="1" applyFill="1" applyBorder="1" applyAlignment="1" applyProtection="1">
      <alignment horizontal="center" vertical="center" shrinkToFit="1"/>
    </xf>
    <xf numFmtId="4" fontId="25" fillId="18" borderId="33" xfId="45" applyNumberFormat="1" applyFont="1" applyFill="1" applyBorder="1" applyAlignment="1" applyProtection="1">
      <alignment horizontal="center" vertical="center" shrinkToFit="1"/>
    </xf>
    <xf numFmtId="4" fontId="39" fillId="19" borderId="18" xfId="45" applyNumberFormat="1" applyFont="1" applyFill="1" applyBorder="1" applyAlignment="1" applyProtection="1">
      <alignment horizontal="center" vertical="center" shrinkToFit="1"/>
    </xf>
    <xf numFmtId="4" fontId="39" fillId="24" borderId="33" xfId="45" applyNumberFormat="1" applyFont="1" applyFill="1" applyBorder="1" applyAlignment="1" applyProtection="1">
      <alignment horizontal="center" vertical="center" shrinkToFit="1"/>
    </xf>
    <xf numFmtId="4" fontId="26" fillId="19" borderId="33" xfId="45" applyNumberFormat="1" applyFont="1" applyFill="1" applyBorder="1" applyAlignment="1" applyProtection="1">
      <alignment horizontal="center" vertical="center" shrinkToFit="1"/>
    </xf>
    <xf numFmtId="4" fontId="40" fillId="18" borderId="18" xfId="43" applyNumberFormat="1" applyFont="1" applyFill="1" applyBorder="1" applyAlignment="1" applyProtection="1">
      <alignment horizontal="center" vertical="center" shrinkToFit="1"/>
    </xf>
    <xf numFmtId="4" fontId="40" fillId="18" borderId="33" xfId="43" applyNumberFormat="1" applyFont="1" applyFill="1" applyBorder="1" applyAlignment="1" applyProtection="1">
      <alignment horizontal="center" vertical="center" shrinkToFit="1"/>
    </xf>
    <xf numFmtId="4" fontId="39" fillId="0" borderId="18" xfId="44" applyNumberFormat="1" applyFont="1" applyFill="1" applyBorder="1" applyAlignment="1" applyProtection="1">
      <alignment horizontal="center" vertical="center" shrinkToFit="1"/>
    </xf>
    <xf numFmtId="4" fontId="39" fillId="0" borderId="18" xfId="45" applyNumberFormat="1" applyFont="1" applyFill="1" applyBorder="1" applyAlignment="1" applyProtection="1">
      <alignment horizontal="center" vertical="center" shrinkToFit="1"/>
    </xf>
    <xf numFmtId="4" fontId="41" fillId="19" borderId="18" xfId="45" applyNumberFormat="1" applyFont="1" applyFill="1" applyBorder="1" applyAlignment="1" applyProtection="1">
      <alignment horizontal="center" vertical="center" shrinkToFit="1"/>
    </xf>
    <xf numFmtId="4" fontId="40" fillId="18" borderId="3" xfId="43" applyNumberFormat="1" applyFont="1" applyFill="1" applyBorder="1" applyAlignment="1" applyProtection="1">
      <alignment horizontal="center" vertical="center" shrinkToFit="1"/>
    </xf>
    <xf numFmtId="4" fontId="40" fillId="18" borderId="48" xfId="43" applyNumberFormat="1" applyFont="1" applyFill="1" applyBorder="1" applyAlignment="1" applyProtection="1">
      <alignment horizontal="center" vertical="center" shrinkToFit="1"/>
    </xf>
    <xf numFmtId="4" fontId="42" fillId="19" borderId="44" xfId="45" applyNumberFormat="1" applyFont="1" applyFill="1" applyBorder="1" applyAlignment="1" applyProtection="1">
      <alignment horizontal="center" vertical="center" shrinkToFit="1"/>
    </xf>
    <xf numFmtId="4" fontId="42" fillId="19" borderId="34" xfId="45" applyNumberFormat="1" applyFont="1" applyFill="1" applyBorder="1" applyAlignment="1" applyProtection="1">
      <alignment horizontal="center" vertical="center" shrinkToFit="1"/>
    </xf>
    <xf numFmtId="4" fontId="42" fillId="24" borderId="45" xfId="45" applyNumberFormat="1" applyFont="1" applyFill="1" applyBorder="1" applyAlignment="1" applyProtection="1">
      <alignment horizontal="center" vertical="center" shrinkToFit="1"/>
    </xf>
    <xf numFmtId="4" fontId="25" fillId="18" borderId="3" xfId="43" applyNumberFormat="1" applyFont="1" applyFill="1" applyBorder="1" applyAlignment="1" applyProtection="1">
      <alignment horizontal="center" vertical="center" shrinkToFit="1"/>
    </xf>
    <xf numFmtId="4" fontId="25" fillId="18" borderId="48" xfId="43" applyNumberFormat="1" applyFont="1" applyFill="1" applyBorder="1" applyAlignment="1" applyProtection="1">
      <alignment horizontal="center" vertical="center" shrinkToFit="1"/>
    </xf>
    <xf numFmtId="4" fontId="26" fillId="19" borderId="3" xfId="45" applyNumberFormat="1" applyFont="1" applyFill="1" applyBorder="1" applyAlignment="1" applyProtection="1">
      <alignment horizontal="center" vertical="center" shrinkToFit="1"/>
    </xf>
    <xf numFmtId="4" fontId="26" fillId="24" borderId="43" xfId="45" applyNumberFormat="1" applyFont="1" applyFill="1" applyBorder="1" applyAlignment="1" applyProtection="1">
      <alignment horizontal="center" vertical="center" shrinkToFit="1"/>
    </xf>
    <xf numFmtId="4" fontId="25" fillId="17" borderId="18" xfId="41" applyNumberFormat="1" applyFont="1" applyFill="1" applyBorder="1" applyAlignment="1" applyProtection="1">
      <alignment horizontal="center" vertical="center" shrinkToFit="1"/>
    </xf>
    <xf numFmtId="4" fontId="26" fillId="0" borderId="27" xfId="64" applyNumberFormat="1" applyFont="1" applyFill="1" applyBorder="1" applyAlignment="1" applyProtection="1">
      <alignment horizontal="center" vertical="center"/>
    </xf>
    <xf numFmtId="4" fontId="26" fillId="0" borderId="27" xfId="64" applyNumberFormat="1" applyFont="1" applyBorder="1" applyAlignment="1" applyProtection="1">
      <alignment horizontal="center" vertical="center"/>
    </xf>
    <xf numFmtId="4" fontId="26" fillId="0" borderId="28" xfId="64" applyNumberFormat="1" applyFont="1" applyBorder="1" applyAlignment="1" applyProtection="1">
      <alignment vertical="center"/>
    </xf>
    <xf numFmtId="4" fontId="25" fillId="0" borderId="16" xfId="117" applyNumberFormat="1" applyFont="1" applyBorder="1" applyAlignment="1">
      <alignment horizontal="right" vertical="center"/>
    </xf>
    <xf numFmtId="4" fontId="26" fillId="0" borderId="16" xfId="0" applyNumberFormat="1" applyFont="1" applyBorder="1" applyAlignment="1" applyProtection="1">
      <alignment vertical="center"/>
      <protection locked="0"/>
    </xf>
    <xf numFmtId="4" fontId="25" fillId="0" borderId="18" xfId="0" applyNumberFormat="1" applyFont="1" applyFill="1" applyBorder="1" applyAlignment="1">
      <alignment horizontal="center" vertical="center"/>
    </xf>
    <xf numFmtId="4" fontId="44" fillId="0" borderId="18" xfId="0" applyNumberFormat="1" applyFont="1" applyBorder="1" applyAlignment="1">
      <alignment horizontal="right" wrapText="1"/>
    </xf>
    <xf numFmtId="0" fontId="26" fillId="0" borderId="27" xfId="0" applyFont="1" applyFill="1" applyBorder="1" applyAlignment="1" applyProtection="1">
      <alignment vertical="center"/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center"/>
      <protection locked="0"/>
    </xf>
    <xf numFmtId="4" fontId="26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25" xfId="0" applyFont="1" applyBorder="1" applyAlignment="1" applyProtection="1">
      <alignment wrapText="1"/>
      <protection locked="0"/>
    </xf>
    <xf numFmtId="0" fontId="25" fillId="17" borderId="49" xfId="0" applyFont="1" applyFill="1" applyBorder="1" applyAlignment="1">
      <alignment horizontal="center" vertical="center" wrapText="1"/>
    </xf>
    <xf numFmtId="0" fontId="25" fillId="17" borderId="49" xfId="0" applyFont="1" applyFill="1" applyBorder="1" applyAlignment="1">
      <alignment horizontal="center" vertical="top" wrapText="1"/>
    </xf>
    <xf numFmtId="0" fontId="25" fillId="17" borderId="19" xfId="0" applyFont="1" applyFill="1" applyBorder="1" applyAlignment="1">
      <alignment horizontal="center" vertical="top" wrapText="1"/>
    </xf>
    <xf numFmtId="0" fontId="25" fillId="18" borderId="30" xfId="85" applyNumberFormat="1" applyFont="1" applyFill="1" applyBorder="1" applyAlignment="1" applyProtection="1">
      <alignment horizontal="left" vertical="center" wrapText="1"/>
    </xf>
    <xf numFmtId="0" fontId="26" fillId="19" borderId="30" xfId="85" quotePrefix="1" applyNumberFormat="1" applyFont="1" applyFill="1" applyBorder="1" applyAlignment="1" applyProtection="1">
      <alignment horizontal="left" vertical="center" wrapText="1"/>
    </xf>
    <xf numFmtId="0" fontId="26" fillId="19" borderId="30" xfId="85" applyNumberFormat="1" applyFont="1" applyFill="1" applyBorder="1" applyAlignment="1" applyProtection="1">
      <alignment horizontal="left" vertical="center" wrapText="1"/>
    </xf>
    <xf numFmtId="0" fontId="26" fillId="19" borderId="30" xfId="95" applyNumberFormat="1" applyFont="1" applyFill="1" applyBorder="1" applyAlignment="1" applyProtection="1">
      <alignment vertical="center" wrapText="1"/>
    </xf>
    <xf numFmtId="0" fontId="38" fillId="18" borderId="42" xfId="85" applyNumberFormat="1" applyFont="1" applyFill="1" applyBorder="1" applyAlignment="1" applyProtection="1">
      <alignment horizontal="left" vertical="center" wrapText="1"/>
    </xf>
    <xf numFmtId="0" fontId="39" fillId="19" borderId="42" xfId="85" applyNumberFormat="1" applyFont="1" applyFill="1" applyBorder="1" applyAlignment="1" applyProtection="1">
      <alignment horizontal="left" vertical="center" wrapText="1"/>
    </xf>
    <xf numFmtId="0" fontId="26" fillId="0" borderId="30" xfId="85" applyNumberFormat="1" applyFont="1" applyFill="1" applyBorder="1" applyAlignment="1" applyProtection="1">
      <alignment horizontal="left" vertical="center" wrapText="1"/>
    </xf>
    <xf numFmtId="0" fontId="26" fillId="0" borderId="30" xfId="95" applyNumberFormat="1" applyFont="1" applyFill="1" applyBorder="1" applyAlignment="1" applyProtection="1">
      <alignment vertical="center" wrapText="1"/>
    </xf>
    <xf numFmtId="0" fontId="26" fillId="0" borderId="30" xfId="85" applyNumberFormat="1" applyFont="1" applyFill="1" applyBorder="1" applyAlignment="1" applyProtection="1">
      <alignment horizontal="left" vertical="top" wrapText="1"/>
    </xf>
    <xf numFmtId="0" fontId="25" fillId="18" borderId="30" xfId="85" applyNumberFormat="1" applyFont="1" applyFill="1" applyBorder="1" applyAlignment="1" applyProtection="1">
      <alignment horizontal="left" vertical="top" wrapText="1"/>
    </xf>
    <xf numFmtId="0" fontId="26" fillId="24" borderId="30" xfId="85" applyNumberFormat="1" applyFont="1" applyFill="1" applyBorder="1" applyAlignment="1" applyProtection="1">
      <alignment horizontal="left" vertical="top" wrapText="1"/>
    </xf>
    <xf numFmtId="0" fontId="26" fillId="0" borderId="30" xfId="95" applyNumberFormat="1" applyFont="1" applyFill="1" applyBorder="1" applyAlignment="1" applyProtection="1">
      <alignment vertical="top" wrapText="1"/>
    </xf>
    <xf numFmtId="0" fontId="26" fillId="19" borderId="30" xfId="85" quotePrefix="1" applyNumberFormat="1" applyFont="1" applyFill="1" applyBorder="1" applyAlignment="1" applyProtection="1">
      <alignment horizontal="left" vertical="top" wrapText="1"/>
    </xf>
    <xf numFmtId="0" fontId="26" fillId="0" borderId="30" xfId="85" quotePrefix="1" applyNumberFormat="1" applyFont="1" applyFill="1" applyBorder="1" applyAlignment="1" applyProtection="1">
      <alignment horizontal="left" vertical="top" wrapText="1"/>
    </xf>
    <xf numFmtId="0" fontId="25" fillId="18" borderId="30" xfId="85" quotePrefix="1" applyNumberFormat="1" applyFont="1" applyFill="1" applyBorder="1" applyAlignment="1" applyProtection="1">
      <alignment horizontal="left" vertical="top" wrapText="1"/>
    </xf>
    <xf numFmtId="0" fontId="26" fillId="19" borderId="30" xfId="95" applyNumberFormat="1" applyFont="1" applyFill="1" applyBorder="1" applyAlignment="1" applyProtection="1">
      <alignment vertical="top" wrapText="1"/>
    </xf>
    <xf numFmtId="0" fontId="39" fillId="19" borderId="30" xfId="95" applyNumberFormat="1" applyFont="1" applyFill="1" applyBorder="1" applyAlignment="1" applyProtection="1">
      <alignment vertical="top" wrapText="1"/>
    </xf>
    <xf numFmtId="0" fontId="26" fillId="19" borderId="30" xfId="85" applyNumberFormat="1" applyFont="1" applyFill="1" applyBorder="1" applyAlignment="1" applyProtection="1">
      <alignment horizontal="left" vertical="top" wrapText="1"/>
    </xf>
    <xf numFmtId="0" fontId="40" fillId="18" borderId="30" xfId="85" applyNumberFormat="1" applyFont="1" applyFill="1" applyBorder="1" applyAlignment="1" applyProtection="1">
      <alignment horizontal="left" vertical="top" wrapText="1"/>
    </xf>
    <xf numFmtId="0" fontId="42" fillId="0" borderId="30" xfId="85" applyNumberFormat="1" applyFont="1" applyFill="1" applyBorder="1" applyAlignment="1" applyProtection="1">
      <alignment horizontal="left" vertical="top" wrapText="1"/>
    </xf>
    <xf numFmtId="0" fontId="42" fillId="19" borderId="30" xfId="95" applyNumberFormat="1" applyFont="1" applyFill="1" applyBorder="1" applyAlignment="1" applyProtection="1">
      <alignment vertical="top" wrapText="1"/>
    </xf>
    <xf numFmtId="0" fontId="26" fillId="24" borderId="30" xfId="95" applyNumberFormat="1" applyFont="1" applyFill="1" applyBorder="1" applyAlignment="1" applyProtection="1">
      <alignment vertical="center" wrapText="1"/>
    </xf>
    <xf numFmtId="0" fontId="40" fillId="18" borderId="42" xfId="85" applyNumberFormat="1" applyFont="1" applyFill="1" applyBorder="1" applyAlignment="1" applyProtection="1">
      <alignment horizontal="left" vertical="top" wrapText="1"/>
    </xf>
    <xf numFmtId="0" fontId="42" fillId="19" borderId="42" xfId="95" applyNumberFormat="1" applyFont="1" applyFill="1" applyBorder="1" applyAlignment="1" applyProtection="1">
      <alignment vertical="top" wrapText="1"/>
    </xf>
    <xf numFmtId="0" fontId="25" fillId="18" borderId="42" xfId="85" applyNumberFormat="1" applyFont="1" applyFill="1" applyBorder="1" applyAlignment="1" applyProtection="1">
      <alignment horizontal="left" vertical="top" wrapText="1"/>
    </xf>
    <xf numFmtId="0" fontId="26" fillId="0" borderId="42" xfId="95" applyNumberFormat="1" applyFont="1" applyFill="1" applyBorder="1" applyAlignment="1" applyProtection="1">
      <alignment vertical="top" wrapText="1"/>
    </xf>
    <xf numFmtId="0" fontId="25" fillId="18" borderId="30" xfId="95" applyNumberFormat="1" applyFont="1" applyFill="1" applyBorder="1" applyAlignment="1" applyProtection="1">
      <alignment vertical="top" wrapText="1"/>
    </xf>
    <xf numFmtId="0" fontId="42" fillId="0" borderId="42" xfId="95" applyNumberFormat="1" applyFont="1" applyFill="1" applyBorder="1" applyAlignment="1" applyProtection="1">
      <alignment vertical="top" wrapText="1"/>
    </xf>
    <xf numFmtId="0" fontId="26" fillId="0" borderId="29" xfId="64" applyNumberFormat="1" applyFont="1" applyBorder="1" applyAlignment="1" applyProtection="1">
      <alignment wrapText="1"/>
    </xf>
    <xf numFmtId="0" fontId="26" fillId="0" borderId="25" xfId="81" applyNumberFormat="1" applyFont="1" applyBorder="1" applyAlignment="1" applyProtection="1">
      <alignment wrapText="1"/>
    </xf>
    <xf numFmtId="0" fontId="26" fillId="0" borderId="29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4" fontId="26" fillId="0" borderId="0" xfId="0" applyNumberFormat="1" applyFont="1" applyAlignment="1" applyProtection="1">
      <alignment wrapText="1"/>
      <protection locked="0"/>
    </xf>
    <xf numFmtId="4" fontId="27" fillId="18" borderId="54" xfId="43" applyNumberFormat="1" applyFont="1" applyFill="1" applyBorder="1" applyAlignment="1" applyProtection="1">
      <alignment horizontal="center" vertical="center" shrinkToFit="1"/>
    </xf>
    <xf numFmtId="4" fontId="27" fillId="0" borderId="35" xfId="43" applyNumberFormat="1" applyFont="1" applyFill="1" applyBorder="1" applyAlignment="1" applyProtection="1">
      <alignment horizontal="center" vertical="center" shrinkToFit="1"/>
    </xf>
    <xf numFmtId="4" fontId="27" fillId="25" borderId="35" xfId="43" applyNumberFormat="1" applyFont="1" applyFill="1" applyBorder="1" applyAlignment="1" applyProtection="1">
      <alignment horizontal="center" vertical="center" shrinkToFit="1"/>
    </xf>
    <xf numFmtId="4" fontId="27" fillId="19" borderId="35" xfId="43" applyNumberFormat="1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/>
    <xf numFmtId="0" fontId="46" fillId="0" borderId="0" xfId="0" applyFont="1" applyFill="1" applyBorder="1" applyAlignment="1"/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6" fillId="0" borderId="19" xfId="0" applyFont="1" applyFill="1" applyBorder="1" applyAlignment="1">
      <alignment wrapText="1"/>
    </xf>
    <xf numFmtId="0" fontId="46" fillId="0" borderId="0" xfId="0" applyFont="1" applyFill="1" applyBorder="1"/>
    <xf numFmtId="49" fontId="46" fillId="0" borderId="0" xfId="0" applyNumberFormat="1" applyFont="1" applyFill="1" applyBorder="1"/>
    <xf numFmtId="0" fontId="42" fillId="0" borderId="30" xfId="95" applyNumberFormat="1" applyFont="1" applyFill="1" applyBorder="1" applyAlignment="1" applyProtection="1">
      <alignment vertical="top" wrapText="1"/>
    </xf>
    <xf numFmtId="0" fontId="36" fillId="0" borderId="18" xfId="85" applyNumberFormat="1" applyFont="1" applyFill="1" applyBorder="1" applyAlignment="1" applyProtection="1">
      <alignment horizontal="left" vertical="center" wrapText="1"/>
    </xf>
    <xf numFmtId="4" fontId="28" fillId="24" borderId="37" xfId="89" applyNumberFormat="1" applyFill="1" applyProtection="1">
      <alignment horizontal="right" vertical="top" shrinkToFit="1"/>
    </xf>
    <xf numFmtId="4" fontId="27" fillId="0" borderId="0" xfId="0" applyNumberFormat="1" applyFont="1" applyBorder="1" applyAlignment="1" applyProtection="1">
      <alignment vertical="center"/>
      <protection locked="0"/>
    </xf>
    <xf numFmtId="0" fontId="47" fillId="19" borderId="18" xfId="85" applyNumberFormat="1" applyFont="1" applyFill="1" applyBorder="1" applyAlignment="1" applyProtection="1">
      <alignment horizontal="left" vertical="center" wrapText="1"/>
    </xf>
    <xf numFmtId="49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8" fillId="18" borderId="30" xfId="85" applyNumberFormat="1" applyFont="1" applyFill="1" applyBorder="1" applyAlignment="1" applyProtection="1">
      <alignment horizontal="left" vertical="top" wrapText="1"/>
    </xf>
    <xf numFmtId="0" fontId="32" fillId="18" borderId="18" xfId="85" quotePrefix="1" applyNumberFormat="1" applyFont="1" applyFill="1" applyBorder="1" applyAlignment="1" applyProtection="1">
      <alignment horizontal="left" vertical="center" wrapText="1"/>
    </xf>
    <xf numFmtId="0" fontId="32" fillId="18" borderId="18" xfId="85" applyNumberFormat="1" applyFont="1" applyFill="1" applyBorder="1" applyAlignment="1" applyProtection="1">
      <alignment horizontal="left" vertical="center" wrapText="1"/>
    </xf>
    <xf numFmtId="0" fontId="32" fillId="18" borderId="18" xfId="85" quotePrefix="1" applyNumberFormat="1" applyFont="1" applyFill="1" applyBorder="1" applyAlignment="1" applyProtection="1">
      <alignment horizontal="center" vertical="center" wrapText="1"/>
    </xf>
    <xf numFmtId="0" fontId="33" fillId="24" borderId="18" xfId="85" quotePrefix="1" applyNumberFormat="1" applyFont="1" applyFill="1" applyBorder="1" applyAlignment="1" applyProtection="1">
      <alignment horizontal="left" vertical="center" wrapText="1"/>
    </xf>
    <xf numFmtId="0" fontId="33" fillId="24" borderId="18" xfId="85" quotePrefix="1" applyNumberFormat="1" applyFont="1" applyFill="1" applyBorder="1" applyAlignment="1" applyProtection="1">
      <alignment horizontal="center" vertical="center" wrapText="1"/>
    </xf>
    <xf numFmtId="0" fontId="33" fillId="24" borderId="18" xfId="85" applyNumberFormat="1" applyFont="1" applyFill="1" applyBorder="1" applyAlignment="1" applyProtection="1">
      <alignment horizontal="left" vertical="center" wrapText="1"/>
    </xf>
    <xf numFmtId="4" fontId="39" fillId="24" borderId="18" xfId="43" applyNumberFormat="1" applyFont="1" applyFill="1" applyBorder="1" applyAlignment="1" applyProtection="1">
      <alignment horizontal="center" vertical="center" shrinkToFit="1"/>
    </xf>
    <xf numFmtId="4" fontId="27" fillId="29" borderId="17" xfId="43" applyNumberFormat="1" applyFont="1" applyFill="1" applyBorder="1" applyAlignment="1" applyProtection="1">
      <alignment horizontal="center" vertical="center" shrinkToFit="1"/>
    </xf>
    <xf numFmtId="4" fontId="31" fillId="29" borderId="46" xfId="0" applyNumberFormat="1" applyFont="1" applyFill="1" applyBorder="1" applyProtection="1">
      <protection locked="0"/>
    </xf>
    <xf numFmtId="4" fontId="31" fillId="29" borderId="0" xfId="0" applyNumberFormat="1" applyFont="1" applyFill="1" applyBorder="1" applyProtection="1">
      <protection locked="0"/>
    </xf>
    <xf numFmtId="0" fontId="27" fillId="29" borderId="0" xfId="0" applyFont="1" applyFill="1" applyProtection="1">
      <protection locked="0"/>
    </xf>
    <xf numFmtId="0" fontId="31" fillId="29" borderId="0" xfId="0" applyFont="1" applyFill="1" applyProtection="1">
      <protection locked="0"/>
    </xf>
    <xf numFmtId="0" fontId="27" fillId="18" borderId="31" xfId="85" quotePrefix="1" applyNumberFormat="1" applyFont="1" applyFill="1" applyBorder="1" applyAlignment="1" applyProtection="1">
      <alignment horizontal="center" vertical="center" wrapText="1"/>
    </xf>
    <xf numFmtId="0" fontId="27" fillId="18" borderId="35" xfId="85" applyNumberFormat="1" applyFont="1" applyFill="1" applyBorder="1" applyAlignment="1" applyProtection="1">
      <alignment horizontal="left" vertical="top" wrapText="1"/>
    </xf>
    <xf numFmtId="0" fontId="27" fillId="18" borderId="18" xfId="85" applyNumberFormat="1" applyFont="1" applyFill="1" applyBorder="1" applyAlignment="1" applyProtection="1">
      <alignment horizontal="left" vertical="top" wrapText="1"/>
    </xf>
    <xf numFmtId="0" fontId="48" fillId="0" borderId="1" xfId="85" quotePrefix="1" applyNumberFormat="1" applyFont="1" applyFill="1" applyBorder="1" applyAlignment="1" applyProtection="1">
      <alignment horizontal="left" vertical="center" wrapText="1"/>
    </xf>
    <xf numFmtId="0" fontId="26" fillId="24" borderId="30" xfId="95" applyNumberFormat="1" applyFont="1" applyFill="1" applyBorder="1" applyAlignment="1" applyProtection="1">
      <alignment vertical="top" wrapText="1"/>
    </xf>
    <xf numFmtId="4" fontId="25" fillId="18" borderId="35" xfId="43" applyNumberFormat="1" applyFont="1" applyFill="1" applyBorder="1" applyAlignment="1" applyProtection="1">
      <alignment horizontal="center" vertical="center" shrinkToFit="1"/>
    </xf>
    <xf numFmtId="4" fontId="26" fillId="29" borderId="35" xfId="45" applyNumberFormat="1" applyFont="1" applyFill="1" applyBorder="1" applyAlignment="1" applyProtection="1">
      <alignment horizontal="center" vertical="center" shrinkToFit="1"/>
    </xf>
    <xf numFmtId="4" fontId="25" fillId="18" borderId="54" xfId="43" applyNumberFormat="1" applyFont="1" applyFill="1" applyBorder="1" applyAlignment="1" applyProtection="1">
      <alignment horizontal="center" vertical="center" shrinkToFit="1"/>
    </xf>
    <xf numFmtId="4" fontId="38" fillId="18" borderId="33" xfId="43" applyNumberFormat="1" applyFont="1" applyFill="1" applyBorder="1" applyAlignment="1" applyProtection="1">
      <alignment horizontal="center" vertical="center" shrinkToFit="1"/>
    </xf>
    <xf numFmtId="4" fontId="26" fillId="28" borderId="18" xfId="45" applyNumberFormat="1" applyFont="1" applyFill="1" applyBorder="1" applyAlignment="1" applyProtection="1">
      <alignment horizontal="center" vertical="center" shrinkToFit="1"/>
    </xf>
    <xf numFmtId="0" fontId="27" fillId="18" borderId="20" xfId="85" quotePrefix="1" applyNumberFormat="1" applyFont="1" applyFill="1" applyBorder="1" applyAlignment="1" applyProtection="1">
      <alignment horizontal="left" vertical="center" wrapText="1"/>
    </xf>
    <xf numFmtId="0" fontId="26" fillId="19" borderId="40" xfId="85" quotePrefix="1" applyNumberFormat="1" applyFont="1" applyFill="1" applyBorder="1" applyAlignment="1" applyProtection="1">
      <alignment horizontal="left" vertical="center" wrapText="1"/>
    </xf>
    <xf numFmtId="0" fontId="31" fillId="19" borderId="34" xfId="85" quotePrefix="1" applyNumberFormat="1" applyFont="1" applyFill="1" applyBorder="1" applyAlignment="1" applyProtection="1">
      <alignment horizontal="left" vertical="center" wrapText="1"/>
    </xf>
    <xf numFmtId="0" fontId="31" fillId="19" borderId="34" xfId="85" quotePrefix="1" applyNumberFormat="1" applyFont="1" applyFill="1" applyBorder="1" applyAlignment="1" applyProtection="1">
      <alignment horizontal="center" vertical="center" wrapText="1"/>
    </xf>
    <xf numFmtId="0" fontId="31" fillId="19" borderId="34" xfId="85" applyNumberFormat="1" applyFont="1" applyFill="1" applyBorder="1" applyAlignment="1" applyProtection="1">
      <alignment horizontal="left" vertical="center" wrapText="1"/>
    </xf>
    <xf numFmtId="4" fontId="27" fillId="17" borderId="47" xfId="0" applyNumberFormat="1" applyFont="1" applyFill="1" applyBorder="1" applyAlignment="1">
      <alignment horizontal="center" vertical="center" wrapText="1"/>
    </xf>
    <xf numFmtId="0" fontId="25" fillId="18" borderId="41" xfId="85" applyNumberFormat="1" applyFont="1" applyFill="1" applyBorder="1" applyAlignment="1" applyProtection="1">
      <alignment horizontal="left" vertical="center" wrapText="1"/>
    </xf>
    <xf numFmtId="0" fontId="27" fillId="18" borderId="20" xfId="85" quotePrefix="1" applyNumberFormat="1" applyFont="1" applyFill="1" applyBorder="1" applyAlignment="1" applyProtection="1">
      <alignment horizontal="center" vertical="center" wrapText="1"/>
    </xf>
    <xf numFmtId="0" fontId="27" fillId="18" borderId="20" xfId="85" applyNumberFormat="1" applyFont="1" applyFill="1" applyBorder="1" applyAlignment="1" applyProtection="1">
      <alignment horizontal="left" vertical="center" wrapText="1"/>
    </xf>
    <xf numFmtId="4" fontId="25" fillId="18" borderId="20" xfId="43" applyNumberFormat="1" applyFont="1" applyFill="1" applyBorder="1" applyAlignment="1" applyProtection="1">
      <alignment horizontal="center" vertical="center" shrinkToFit="1"/>
    </xf>
    <xf numFmtId="4" fontId="25" fillId="18" borderId="57" xfId="43" applyNumberFormat="1" applyFont="1" applyFill="1" applyBorder="1" applyAlignment="1" applyProtection="1">
      <alignment horizontal="center" vertical="center" shrinkToFit="1"/>
    </xf>
    <xf numFmtId="4" fontId="27" fillId="18" borderId="56" xfId="43" applyNumberFormat="1" applyFont="1" applyFill="1" applyBorder="1" applyAlignment="1" applyProtection="1">
      <alignment horizontal="center" vertical="center" shrinkToFi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right" vertical="center" wrapText="1"/>
    </xf>
    <xf numFmtId="4" fontId="27" fillId="24" borderId="17" xfId="43" applyNumberFormat="1" applyFont="1" applyFill="1" applyBorder="1" applyAlignment="1" applyProtection="1">
      <alignment horizontal="center" vertical="center" shrinkToFit="1"/>
    </xf>
    <xf numFmtId="14" fontId="31" fillId="24" borderId="46" xfId="0" applyNumberFormat="1" applyFont="1" applyFill="1" applyBorder="1" applyProtection="1">
      <protection locked="0"/>
    </xf>
    <xf numFmtId="0" fontId="31" fillId="24" borderId="0" xfId="0" applyFont="1" applyFill="1" applyBorder="1" applyProtection="1">
      <protection locked="0"/>
    </xf>
    <xf numFmtId="0" fontId="31" fillId="24" borderId="0" xfId="0" applyFont="1" applyFill="1" applyProtection="1">
      <protection locked="0"/>
    </xf>
    <xf numFmtId="4" fontId="27" fillId="29" borderId="35" xfId="43" applyNumberFormat="1" applyFont="1" applyFill="1" applyBorder="1" applyAlignment="1" applyProtection="1">
      <alignment horizontal="center" vertical="center" shrinkToFit="1"/>
    </xf>
    <xf numFmtId="0" fontId="26" fillId="24" borderId="30" xfId="85" applyNumberFormat="1" applyFont="1" applyFill="1" applyBorder="1" applyAlignment="1" applyProtection="1">
      <alignment horizontal="left" vertical="center" wrapText="1"/>
    </xf>
    <xf numFmtId="4" fontId="25" fillId="17" borderId="54" xfId="41" applyNumberFormat="1" applyFont="1" applyFill="1" applyBorder="1" applyAlignment="1" applyProtection="1">
      <alignment horizontal="center" vertical="center" shrinkToFit="1"/>
    </xf>
    <xf numFmtId="0" fontId="31" fillId="0" borderId="30" xfId="95" applyNumberFormat="1" applyFont="1" applyFill="1" applyBorder="1" applyAlignment="1" applyProtection="1">
      <alignment vertical="top" wrapText="1"/>
    </xf>
    <xf numFmtId="4" fontId="27" fillId="18" borderId="30" xfId="43" applyNumberFormat="1" applyFont="1" applyFill="1" applyBorder="1" applyAlignment="1" applyProtection="1">
      <alignment horizontal="center" vertical="center" shrinkToFit="1"/>
    </xf>
    <xf numFmtId="4" fontId="27" fillId="17" borderId="17" xfId="0" applyNumberFormat="1" applyFont="1" applyFill="1" applyBorder="1" applyAlignment="1">
      <alignment horizontal="center" vertical="center" wrapText="1"/>
    </xf>
    <xf numFmtId="4" fontId="31" fillId="0" borderId="47" xfId="0" applyNumberFormat="1" applyFont="1" applyBorder="1" applyAlignment="1" applyProtection="1">
      <alignment vertical="center"/>
      <protection locked="0"/>
    </xf>
    <xf numFmtId="4" fontId="41" fillId="24" borderId="33" xfId="45" applyNumberFormat="1" applyFont="1" applyFill="1" applyBorder="1" applyAlignment="1" applyProtection="1">
      <alignment horizontal="center" vertical="center" shrinkToFit="1"/>
    </xf>
    <xf numFmtId="4" fontId="41" fillId="24" borderId="18" xfId="45" applyNumberFormat="1" applyFont="1" applyFill="1" applyBorder="1" applyAlignment="1" applyProtection="1">
      <alignment horizontal="center" vertical="center" shrinkToFit="1"/>
    </xf>
    <xf numFmtId="0" fontId="50" fillId="0" borderId="18" xfId="85" applyNumberFormat="1" applyFont="1" applyFill="1" applyBorder="1" applyAlignment="1" applyProtection="1">
      <alignment horizontal="left" vertical="center" wrapText="1"/>
    </xf>
    <xf numFmtId="0" fontId="39" fillId="0" borderId="30" xfId="85" applyNumberFormat="1" applyFont="1" applyFill="1" applyBorder="1" applyAlignment="1" applyProtection="1">
      <alignment horizontal="left" vertical="top" wrapText="1"/>
    </xf>
    <xf numFmtId="4" fontId="26" fillId="24" borderId="18" xfId="43" applyNumberFormat="1" applyFont="1" applyFill="1" applyBorder="1" applyAlignment="1" applyProtection="1">
      <alignment horizontal="center" vertical="center" shrinkToFit="1"/>
    </xf>
    <xf numFmtId="4" fontId="39" fillId="24" borderId="33" xfId="0" applyNumberFormat="1" applyFont="1" applyFill="1" applyBorder="1" applyAlignment="1">
      <alignment horizontal="center" vertical="center"/>
    </xf>
    <xf numFmtId="4" fontId="26" fillId="24" borderId="18" xfId="45" applyNumberFormat="1" applyFont="1" applyFill="1" applyBorder="1" applyAlignment="1" applyProtection="1">
      <alignment horizontal="center" vertical="center" shrinkToFit="1"/>
    </xf>
    <xf numFmtId="0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3" fillId="0" borderId="18" xfId="85" quotePrefix="1" applyNumberFormat="1" applyFont="1" applyFill="1" applyBorder="1" applyAlignment="1" applyProtection="1">
      <alignment horizontal="left" vertical="center" wrapText="1"/>
    </xf>
    <xf numFmtId="0" fontId="33" fillId="0" borderId="18" xfId="85" quotePrefix="1" applyNumberFormat="1" applyFont="1" applyFill="1" applyBorder="1" applyAlignment="1" applyProtection="1">
      <alignment horizontal="center" vertical="center" wrapText="1"/>
    </xf>
    <xf numFmtId="0" fontId="36" fillId="19" borderId="18" xfId="85" quotePrefix="1" applyNumberFormat="1" applyFont="1" applyFill="1" applyBorder="1" applyAlignment="1" applyProtection="1">
      <alignment horizontal="left" vertical="center" wrapText="1"/>
    </xf>
    <xf numFmtId="4" fontId="26" fillId="24" borderId="33" xfId="45" applyNumberFormat="1" applyFont="1" applyFill="1" applyBorder="1" applyAlignment="1" applyProtection="1">
      <alignment horizontal="center" vertical="center" shrinkToFit="1"/>
    </xf>
    <xf numFmtId="4" fontId="39" fillId="24" borderId="18" xfId="45" applyNumberFormat="1" applyFont="1" applyFill="1" applyBorder="1" applyAlignment="1" applyProtection="1">
      <alignment horizontal="center" vertical="center" shrinkToFit="1"/>
    </xf>
    <xf numFmtId="4" fontId="39" fillId="24" borderId="43" xfId="45" applyNumberFormat="1" applyFont="1" applyFill="1" applyBorder="1" applyAlignment="1" applyProtection="1">
      <alignment horizontal="center" vertical="center" shrinkToFit="1"/>
    </xf>
    <xf numFmtId="4" fontId="39" fillId="24" borderId="33" xfId="45" applyNumberFormat="1" applyFont="1" applyFill="1" applyBorder="1" applyAlignment="1" applyProtection="1">
      <alignment horizontal="center" vertical="center" shrinkToFit="1"/>
    </xf>
    <xf numFmtId="4" fontId="43" fillId="24" borderId="18" xfId="89" applyNumberFormat="1" applyFont="1" applyFill="1" applyBorder="1" applyAlignment="1" applyProtection="1">
      <alignment horizontal="center" vertical="center" shrinkToFit="1"/>
    </xf>
    <xf numFmtId="4" fontId="42" fillId="24" borderId="18" xfId="45" applyNumberFormat="1" applyFont="1" applyFill="1" applyBorder="1" applyAlignment="1" applyProtection="1">
      <alignment horizontal="center" vertical="center" shrinkToFit="1"/>
    </xf>
    <xf numFmtId="4" fontId="43" fillId="24" borderId="33" xfId="89" applyNumberFormat="1" applyFont="1" applyFill="1" applyBorder="1" applyAlignment="1" applyProtection="1">
      <alignment horizontal="center" vertical="center" shrinkToFit="1"/>
    </xf>
    <xf numFmtId="0" fontId="33" fillId="24" borderId="18" xfId="85" quotePrefix="1" applyNumberFormat="1" applyFont="1" applyFill="1" applyBorder="1" applyAlignment="1" applyProtection="1">
      <alignment horizontal="left" vertical="center" wrapText="1"/>
    </xf>
    <xf numFmtId="0" fontId="26" fillId="24" borderId="40" xfId="85" applyNumberFormat="1" applyFont="1" applyFill="1" applyBorder="1" applyAlignment="1" applyProtection="1">
      <alignment horizontal="center" vertical="center" wrapText="1"/>
    </xf>
    <xf numFmtId="0" fontId="26" fillId="24" borderId="41" xfId="85" applyNumberFormat="1" applyFont="1" applyFill="1" applyBorder="1" applyAlignment="1" applyProtection="1">
      <alignment horizontal="center" vertical="center" wrapText="1"/>
    </xf>
    <xf numFmtId="0" fontId="26" fillId="0" borderId="40" xfId="85" applyNumberFormat="1" applyFont="1" applyFill="1" applyBorder="1" applyAlignment="1" applyProtection="1">
      <alignment horizontal="center" vertical="center" wrapText="1"/>
    </xf>
    <xf numFmtId="0" fontId="26" fillId="0" borderId="41" xfId="85" applyNumberFormat="1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14" xfId="81" applyNumberFormat="1" applyFont="1" applyBorder="1" applyProtection="1">
      <alignment horizontal="left" wrapText="1"/>
    </xf>
    <xf numFmtId="0" fontId="31" fillId="0" borderId="15" xfId="81" applyNumberFormat="1" applyFont="1" applyBorder="1" applyProtection="1">
      <alignment horizontal="left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4" fontId="25" fillId="0" borderId="31" xfId="0" applyNumberFormat="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center" vertical="center"/>
    </xf>
    <xf numFmtId="4" fontId="25" fillId="0" borderId="35" xfId="0" applyNumberFormat="1" applyFont="1" applyFill="1" applyBorder="1" applyAlignment="1">
      <alignment horizontal="center" vertical="center"/>
    </xf>
    <xf numFmtId="0" fontId="26" fillId="24" borderId="40" xfId="85" applyNumberFormat="1" applyFont="1" applyFill="1" applyBorder="1" applyAlignment="1" applyProtection="1">
      <alignment horizontal="left" vertical="top" wrapText="1"/>
    </xf>
    <xf numFmtId="0" fontId="26" fillId="24" borderId="41" xfId="85" applyNumberFormat="1" applyFont="1" applyFill="1" applyBorder="1" applyAlignment="1" applyProtection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26" fillId="24" borderId="55" xfId="85" applyNumberFormat="1" applyFont="1" applyFill="1" applyBorder="1" applyAlignment="1" applyProtection="1">
      <alignment horizontal="center" vertical="center" wrapText="1"/>
    </xf>
    <xf numFmtId="0" fontId="39" fillId="24" borderId="40" xfId="85" applyNumberFormat="1" applyFont="1" applyFill="1" applyBorder="1" applyAlignment="1" applyProtection="1">
      <alignment horizontal="center" vertical="top" wrapText="1"/>
    </xf>
    <xf numFmtId="0" fontId="39" fillId="24" borderId="41" xfId="85" applyNumberFormat="1" applyFont="1" applyFill="1" applyBorder="1" applyAlignment="1" applyProtection="1">
      <alignment horizontal="center" vertical="top" wrapText="1"/>
    </xf>
    <xf numFmtId="4" fontId="31" fillId="0" borderId="31" xfId="0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/>
    </xf>
    <xf numFmtId="4" fontId="31" fillId="0" borderId="35" xfId="0" applyNumberFormat="1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top" wrapText="1"/>
    </xf>
  </cellXfs>
  <cellStyles count="128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38"/>
    <cellStyle name="br 2 2" xfId="124"/>
    <cellStyle name="col" xfId="39"/>
    <cellStyle name="col 2" xfId="40"/>
    <cellStyle name="col 2 2" xfId="125"/>
    <cellStyle name="st24" xfId="41"/>
    <cellStyle name="st25" xfId="42"/>
    <cellStyle name="st25_оконч вариант роспись" xfId="43"/>
    <cellStyle name="st26" xfId="44"/>
    <cellStyle name="st26_оконч вариант роспись" xfId="45"/>
    <cellStyle name="st27" xfId="46"/>
    <cellStyle name="st36" xfId="47"/>
    <cellStyle name="style0" xfId="48"/>
    <cellStyle name="style0 2" xfId="49"/>
    <cellStyle name="td" xfId="50"/>
    <cellStyle name="td 2" xfId="51"/>
    <cellStyle name="tr" xfId="52"/>
    <cellStyle name="tr 2" xfId="53"/>
    <cellStyle name="tr 2 2" xfId="126"/>
    <cellStyle name="xl21" xfId="54"/>
    <cellStyle name="xl21 2" xfId="55"/>
    <cellStyle name="xl22" xfId="56"/>
    <cellStyle name="xl22 2" xfId="57"/>
    <cellStyle name="xl23" xfId="58"/>
    <cellStyle name="xl23 2" xfId="59"/>
    <cellStyle name="xl24" xfId="60"/>
    <cellStyle name="xl24 2" xfId="61"/>
    <cellStyle name="xl25" xfId="62"/>
    <cellStyle name="xl25 2" xfId="63"/>
    <cellStyle name="xl25_оконч вариант роспись" xfId="64"/>
    <cellStyle name="xl26" xfId="65"/>
    <cellStyle name="xl26 2" xfId="66"/>
    <cellStyle name="xl27" xfId="67"/>
    <cellStyle name="xl27 2" xfId="68"/>
    <cellStyle name="xl28" xfId="69"/>
    <cellStyle name="xl28 2" xfId="70"/>
    <cellStyle name="xl29" xfId="71"/>
    <cellStyle name="xl29 2" xfId="72"/>
    <cellStyle name="xl30" xfId="73"/>
    <cellStyle name="xl30 2" xfId="74"/>
    <cellStyle name="xl31" xfId="75"/>
    <cellStyle name="xl31 2" xfId="76"/>
    <cellStyle name="xl32" xfId="77"/>
    <cellStyle name="xl32 2" xfId="78"/>
    <cellStyle name="xl33" xfId="79"/>
    <cellStyle name="xl33 2" xfId="80"/>
    <cellStyle name="xl33_оконч вариант роспись" xfId="81"/>
    <cellStyle name="xl34" xfId="82"/>
    <cellStyle name="xl34 2" xfId="83"/>
    <cellStyle name="xl34_1ММ " xfId="84"/>
    <cellStyle name="xl34_оконч вариант роспись" xfId="85"/>
    <cellStyle name="xl35" xfId="86"/>
    <cellStyle name="xl35 2" xfId="87"/>
    <cellStyle name="xl36" xfId="88"/>
    <cellStyle name="xl36 2" xfId="89"/>
    <cellStyle name="xl36_1ММ " xfId="90"/>
    <cellStyle name="xl37" xfId="91"/>
    <cellStyle name="xl37 2" xfId="92"/>
    <cellStyle name="xl38" xfId="93"/>
    <cellStyle name="xl38 2" xfId="94"/>
    <cellStyle name="xl38_оконч вариант роспись" xfId="95"/>
    <cellStyle name="xl39" xfId="96"/>
    <cellStyle name="xl39 2" xfId="97"/>
    <cellStyle name="Акцент1" xfId="98" builtinId="29" customBuiltin="1"/>
    <cellStyle name="Акцент2" xfId="99" builtinId="33" customBuiltin="1"/>
    <cellStyle name="Акцент3" xfId="100" builtinId="37" customBuiltin="1"/>
    <cellStyle name="Акцент4" xfId="101" builtinId="41" customBuiltin="1"/>
    <cellStyle name="Акцент5" xfId="102" builtinId="45" customBuiltin="1"/>
    <cellStyle name="Акцент6" xfId="103" builtinId="49" customBuiltin="1"/>
    <cellStyle name="Ввод " xfId="104" builtinId="20" customBuiltin="1"/>
    <cellStyle name="Вывод" xfId="105" builtinId="21" customBuiltin="1"/>
    <cellStyle name="Вычисление" xfId="106" builtinId="22" customBuiltin="1"/>
    <cellStyle name="Заголовок 1" xfId="107" builtinId="16" customBuiltin="1"/>
    <cellStyle name="Заголовок 2" xfId="108" builtinId="17" customBuiltin="1"/>
    <cellStyle name="Заголовок 3" xfId="109" builtinId="18" customBuiltin="1"/>
    <cellStyle name="Заголовок 4" xfId="110" builtinId="19" customBuiltin="1"/>
    <cellStyle name="Итог" xfId="111" builtinId="25" customBuiltin="1"/>
    <cellStyle name="Контрольная ячейка" xfId="112" builtinId="23" customBuiltin="1"/>
    <cellStyle name="Название" xfId="113" builtinId="15" customBuiltin="1"/>
    <cellStyle name="Нейтральный" xfId="114" builtinId="28" customBuiltin="1"/>
    <cellStyle name="Обычный" xfId="0" builtinId="0"/>
    <cellStyle name="Обычный 2" xfId="115"/>
    <cellStyle name="Обычный 2 2" xfId="127"/>
    <cellStyle name="Обычный 6" xfId="116"/>
    <cellStyle name="Обычный_1ММ " xfId="117"/>
    <cellStyle name="Плохой" xfId="118" builtinId="27" customBuiltin="1"/>
    <cellStyle name="Пояснение" xfId="119" builtinId="53" customBuiltin="1"/>
    <cellStyle name="Примечание" xfId="120" builtinId="10" customBuiltin="1"/>
    <cellStyle name="Связанная ячейка" xfId="121" builtinId="24" customBuiltin="1"/>
    <cellStyle name="Текст предупреждения" xfId="122" builtinId="11" customBuiltin="1"/>
    <cellStyle name="Хороший" xfId="123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17"/>
  <sheetViews>
    <sheetView tabSelected="1" view="pageBreakPreview" topLeftCell="A223" zoomScale="70" zoomScaleNormal="100" zoomScaleSheetLayoutView="70" workbookViewId="0">
      <selection activeCell="M238" sqref="M238"/>
    </sheetView>
  </sheetViews>
  <sheetFormatPr defaultRowHeight="14.25" outlineLevelRow="5"/>
  <cols>
    <col min="1" max="1" width="57.7109375" style="258" customWidth="1"/>
    <col min="2" max="2" width="6.28515625" style="32" customWidth="1"/>
    <col min="3" max="3" width="5.42578125" style="32" customWidth="1"/>
    <col min="4" max="4" width="12" style="32" customWidth="1"/>
    <col min="5" max="5" width="4.85546875" style="168" bestFit="1" customWidth="1"/>
    <col min="6" max="6" width="10.28515625" style="162" customWidth="1"/>
    <col min="7" max="7" width="16.85546875" style="162" customWidth="1"/>
    <col min="8" max="8" width="22.7109375" style="222" customWidth="1"/>
    <col min="9" max="9" width="21.28515625" style="220" bestFit="1" customWidth="1"/>
    <col min="10" max="10" width="19.140625" style="220" bestFit="1" customWidth="1"/>
    <col min="11" max="11" width="14.85546875" style="162" customWidth="1"/>
    <col min="12" max="13" width="17.28515625" style="32" bestFit="1" customWidth="1"/>
    <col min="14" max="16384" width="9.140625" style="32"/>
  </cols>
  <sheetData>
    <row r="1" spans="1:13">
      <c r="A1" s="223"/>
      <c r="B1" s="28"/>
      <c r="C1" s="28"/>
      <c r="D1" s="28"/>
      <c r="E1" s="29"/>
      <c r="F1" s="30"/>
      <c r="G1" s="30"/>
      <c r="H1" s="169"/>
      <c r="I1" s="170"/>
      <c r="J1" s="171"/>
      <c r="K1" s="31"/>
    </row>
    <row r="2" spans="1:13" ht="12.75">
      <c r="A2" s="351" t="s">
        <v>0</v>
      </c>
      <c r="B2" s="352"/>
      <c r="C2" s="352"/>
      <c r="D2" s="352"/>
      <c r="E2" s="352"/>
      <c r="F2" s="352"/>
      <c r="G2" s="352"/>
      <c r="H2" s="352"/>
      <c r="I2" s="352"/>
      <c r="J2" s="353"/>
      <c r="K2" s="33"/>
    </row>
    <row r="3" spans="1:13" ht="12.75">
      <c r="A3" s="351" t="s">
        <v>1</v>
      </c>
      <c r="B3" s="352"/>
      <c r="C3" s="352"/>
      <c r="D3" s="352"/>
      <c r="E3" s="352"/>
      <c r="F3" s="352"/>
      <c r="G3" s="352"/>
      <c r="H3" s="352"/>
      <c r="I3" s="352"/>
      <c r="J3" s="353"/>
      <c r="K3" s="33"/>
    </row>
    <row r="4" spans="1:13" ht="12.75">
      <c r="A4" s="351" t="s">
        <v>2</v>
      </c>
      <c r="B4" s="352"/>
      <c r="C4" s="352"/>
      <c r="D4" s="352"/>
      <c r="E4" s="352"/>
      <c r="F4" s="352"/>
      <c r="G4" s="352"/>
      <c r="H4" s="352"/>
      <c r="I4" s="352"/>
      <c r="J4" s="353"/>
      <c r="K4" s="33"/>
    </row>
    <row r="5" spans="1:13">
      <c r="A5" s="11"/>
      <c r="B5" s="34"/>
      <c r="C5" s="34"/>
      <c r="D5" s="34"/>
      <c r="E5" s="35"/>
      <c r="F5" s="36"/>
      <c r="G5" s="36"/>
      <c r="H5" s="10"/>
      <c r="I5" s="3"/>
      <c r="J5" s="12"/>
      <c r="K5" s="33"/>
    </row>
    <row r="6" spans="1:13">
      <c r="A6" s="11"/>
      <c r="B6" s="34"/>
      <c r="C6" s="34"/>
      <c r="D6" s="34"/>
      <c r="E6" s="35"/>
      <c r="F6" s="36"/>
      <c r="G6" s="36"/>
      <c r="H6" s="10"/>
      <c r="I6" s="3"/>
      <c r="J6" s="12"/>
      <c r="K6" s="33"/>
    </row>
    <row r="7" spans="1:13">
      <c r="A7" s="11"/>
      <c r="B7" s="34"/>
      <c r="C7" s="34"/>
      <c r="D7" s="352" t="s">
        <v>3</v>
      </c>
      <c r="E7" s="352"/>
      <c r="F7" s="352"/>
      <c r="G7" s="352"/>
      <c r="H7" s="13"/>
      <c r="I7" s="14" t="s">
        <v>4</v>
      </c>
      <c r="J7" s="12"/>
      <c r="K7" s="33"/>
    </row>
    <row r="8" spans="1:13">
      <c r="A8" s="11"/>
      <c r="B8" s="34"/>
      <c r="C8" s="34"/>
      <c r="D8" s="37"/>
      <c r="E8" s="38"/>
      <c r="F8" s="39"/>
      <c r="G8" s="39"/>
      <c r="H8" s="10"/>
      <c r="I8" s="14">
        <v>503010</v>
      </c>
      <c r="J8" s="12"/>
      <c r="K8" s="33"/>
    </row>
    <row r="9" spans="1:13">
      <c r="A9" s="9" t="s">
        <v>192</v>
      </c>
      <c r="B9" s="40"/>
      <c r="C9" s="40"/>
      <c r="D9" s="352" t="s">
        <v>283</v>
      </c>
      <c r="E9" s="352"/>
      <c r="F9" s="352"/>
      <c r="G9" s="352"/>
      <c r="H9" s="15" t="s">
        <v>5</v>
      </c>
      <c r="I9" s="5"/>
      <c r="J9" s="12"/>
      <c r="K9" s="33"/>
    </row>
    <row r="10" spans="1:13">
      <c r="A10" s="349" t="s">
        <v>6</v>
      </c>
      <c r="B10" s="350"/>
      <c r="C10" s="350"/>
      <c r="D10" s="350"/>
      <c r="E10" s="350"/>
      <c r="F10" s="350"/>
      <c r="G10" s="36"/>
      <c r="H10" s="15" t="s">
        <v>7</v>
      </c>
      <c r="I10" s="16"/>
      <c r="J10" s="12"/>
      <c r="K10" s="33"/>
    </row>
    <row r="11" spans="1:13">
      <c r="A11" s="349" t="s">
        <v>8</v>
      </c>
      <c r="B11" s="350"/>
      <c r="C11" s="350"/>
      <c r="D11" s="350"/>
      <c r="E11" s="350"/>
      <c r="F11" s="350"/>
      <c r="G11" s="36"/>
      <c r="H11" s="15" t="s">
        <v>9</v>
      </c>
      <c r="I11" s="14"/>
      <c r="J11" s="12"/>
      <c r="K11" s="33"/>
    </row>
    <row r="12" spans="1:13">
      <c r="A12" s="9" t="s">
        <v>10</v>
      </c>
      <c r="B12" s="34"/>
      <c r="C12" s="34"/>
      <c r="D12" s="34"/>
      <c r="E12" s="35"/>
      <c r="F12" s="36"/>
      <c r="G12" s="36"/>
      <c r="H12" s="15" t="s">
        <v>11</v>
      </c>
      <c r="I12" s="5" t="s">
        <v>12</v>
      </c>
      <c r="J12" s="12"/>
      <c r="K12" s="33"/>
    </row>
    <row r="13" spans="1:13">
      <c r="A13" s="9" t="s">
        <v>13</v>
      </c>
      <c r="B13" s="34"/>
      <c r="C13" s="34"/>
      <c r="D13" s="34"/>
      <c r="E13" s="35"/>
      <c r="F13" s="36"/>
      <c r="G13" s="36"/>
      <c r="H13" s="15" t="s">
        <v>14</v>
      </c>
      <c r="I13" s="5" t="s">
        <v>15</v>
      </c>
      <c r="J13" s="12"/>
      <c r="K13" s="33"/>
    </row>
    <row r="14" spans="1:13">
      <c r="A14" s="11"/>
      <c r="B14" s="34"/>
      <c r="C14" s="34"/>
      <c r="D14" s="34"/>
      <c r="E14" s="35"/>
      <c r="F14" s="36"/>
      <c r="G14" s="36"/>
      <c r="H14" s="10"/>
      <c r="I14" s="3"/>
      <c r="J14" s="12"/>
      <c r="K14" s="33"/>
    </row>
    <row r="15" spans="1:13" ht="15" thickBot="1">
      <c r="A15" s="11"/>
      <c r="B15" s="34"/>
      <c r="C15" s="34"/>
      <c r="D15" s="34"/>
      <c r="E15" s="35"/>
      <c r="F15" s="36"/>
      <c r="G15" s="36"/>
      <c r="H15" s="10"/>
      <c r="I15" s="3"/>
      <c r="J15" s="12"/>
      <c r="K15" s="33"/>
    </row>
    <row r="16" spans="1:13" ht="105.75" thickBot="1">
      <c r="A16" s="224" t="s">
        <v>16</v>
      </c>
      <c r="B16" s="21" t="s">
        <v>17</v>
      </c>
      <c r="C16" s="22" t="s">
        <v>18</v>
      </c>
      <c r="D16" s="21" t="s">
        <v>19</v>
      </c>
      <c r="E16" s="21" t="s">
        <v>20</v>
      </c>
      <c r="F16" s="21" t="s">
        <v>21</v>
      </c>
      <c r="G16" s="21" t="s">
        <v>22</v>
      </c>
      <c r="H16" s="172" t="s">
        <v>249</v>
      </c>
      <c r="I16" s="172" t="s">
        <v>23</v>
      </c>
      <c r="J16" s="173" t="s">
        <v>24</v>
      </c>
      <c r="K16" s="42" t="s">
        <v>25</v>
      </c>
      <c r="L16" s="43"/>
      <c r="M16" s="34"/>
    </row>
    <row r="17" spans="1:13" ht="15.75" thickBot="1">
      <c r="A17" s="225">
        <v>1</v>
      </c>
      <c r="B17" s="23">
        <v>2</v>
      </c>
      <c r="C17" s="23">
        <v>3</v>
      </c>
      <c r="D17" s="23">
        <v>4</v>
      </c>
      <c r="E17" s="21">
        <v>5</v>
      </c>
      <c r="F17" s="21">
        <v>6</v>
      </c>
      <c r="G17" s="21">
        <v>7</v>
      </c>
      <c r="H17" s="172">
        <v>8</v>
      </c>
      <c r="I17" s="172">
        <v>9</v>
      </c>
      <c r="J17" s="174">
        <v>10</v>
      </c>
      <c r="K17" s="42"/>
      <c r="L17" s="44"/>
      <c r="M17" s="34"/>
    </row>
    <row r="18" spans="1:13" ht="15">
      <c r="A18" s="226"/>
      <c r="B18" s="45"/>
      <c r="C18" s="45"/>
      <c r="D18" s="45"/>
      <c r="E18" s="46"/>
      <c r="F18" s="46"/>
      <c r="G18" s="46"/>
      <c r="H18" s="175"/>
      <c r="I18" s="176"/>
      <c r="J18" s="177"/>
      <c r="K18" s="42"/>
      <c r="L18" s="44"/>
      <c r="M18" s="34"/>
    </row>
    <row r="19" spans="1:13" ht="30">
      <c r="A19" s="227" t="s">
        <v>231</v>
      </c>
      <c r="B19" s="47" t="s">
        <v>28</v>
      </c>
      <c r="C19" s="47" t="s">
        <v>232</v>
      </c>
      <c r="D19" s="47" t="s">
        <v>233</v>
      </c>
      <c r="E19" s="48" t="s">
        <v>29</v>
      </c>
      <c r="F19" s="49"/>
      <c r="G19" s="49"/>
      <c r="H19" s="178">
        <f>SUM(H20)</f>
        <v>148501.42000000001</v>
      </c>
      <c r="I19" s="178">
        <f>SUM(I20)</f>
        <v>148501.42000000001</v>
      </c>
      <c r="J19" s="179">
        <f>SUM(J20)</f>
        <v>148501.42000000001</v>
      </c>
      <c r="K19" s="260">
        <f>SUM(K20)</f>
        <v>0</v>
      </c>
      <c r="L19" s="44"/>
      <c r="M19" s="34"/>
    </row>
    <row r="20" spans="1:13">
      <c r="A20" s="301" t="s">
        <v>30</v>
      </c>
      <c r="B20" s="302" t="s">
        <v>28</v>
      </c>
      <c r="C20" s="302" t="s">
        <v>232</v>
      </c>
      <c r="D20" s="302" t="s">
        <v>233</v>
      </c>
      <c r="E20" s="303" t="s">
        <v>31</v>
      </c>
      <c r="F20" s="304"/>
      <c r="G20" s="304"/>
      <c r="H20" s="332">
        <v>148501.42000000001</v>
      </c>
      <c r="I20" s="332">
        <v>148501.42000000001</v>
      </c>
      <c r="J20" s="337">
        <v>148501.42000000001</v>
      </c>
      <c r="K20" s="305">
        <f>I20-J20</f>
        <v>0</v>
      </c>
      <c r="L20" s="50">
        <v>44986</v>
      </c>
      <c r="M20" s="34" t="s">
        <v>234</v>
      </c>
    </row>
    <row r="21" spans="1:13" s="54" customFormat="1" ht="80.25" customHeight="1" outlineLevel="4">
      <c r="A21" s="227" t="s">
        <v>267</v>
      </c>
      <c r="B21" s="47" t="s">
        <v>28</v>
      </c>
      <c r="C21" s="47" t="s">
        <v>279</v>
      </c>
      <c r="D21" s="47">
        <v>9990020670</v>
      </c>
      <c r="E21" s="48" t="s">
        <v>29</v>
      </c>
      <c r="F21" s="49"/>
      <c r="G21" s="49"/>
      <c r="H21" s="178">
        <f>SUM(H22:H23)</f>
        <v>133757758</v>
      </c>
      <c r="I21" s="178">
        <f>SUM(I22:I23)</f>
        <v>133757758</v>
      </c>
      <c r="J21" s="179">
        <f>SUM(J22:J23)</f>
        <v>69691690</v>
      </c>
      <c r="K21" s="295">
        <f>SUM(K22:K23)</f>
        <v>64066068</v>
      </c>
      <c r="L21" s="50">
        <v>45200</v>
      </c>
      <c r="M21" s="34" t="s">
        <v>234</v>
      </c>
    </row>
    <row r="22" spans="1:13" s="288" customFormat="1" ht="22.5" customHeight="1" outlineLevel="4">
      <c r="A22" s="320" t="s">
        <v>268</v>
      </c>
      <c r="B22" s="75">
        <v>148</v>
      </c>
      <c r="C22" s="75" t="s">
        <v>279</v>
      </c>
      <c r="D22" s="75">
        <v>9990020670</v>
      </c>
      <c r="E22" s="76">
        <v>360</v>
      </c>
      <c r="F22" s="77"/>
      <c r="G22" s="77"/>
      <c r="H22" s="332">
        <v>133036068</v>
      </c>
      <c r="I22" s="332">
        <v>133036068</v>
      </c>
      <c r="J22" s="337">
        <v>68970000</v>
      </c>
      <c r="K22" s="319">
        <f>I22-J22</f>
        <v>64066068</v>
      </c>
      <c r="L22" s="50"/>
      <c r="M22" s="287"/>
    </row>
    <row r="23" spans="1:13" s="288" customFormat="1" ht="22.5" customHeight="1" outlineLevel="4">
      <c r="A23" s="229" t="s">
        <v>30</v>
      </c>
      <c r="B23" s="75">
        <v>148</v>
      </c>
      <c r="C23" s="75" t="s">
        <v>279</v>
      </c>
      <c r="D23" s="75">
        <v>9990020670</v>
      </c>
      <c r="E23" s="76">
        <v>244</v>
      </c>
      <c r="F23" s="77"/>
      <c r="G23" s="77"/>
      <c r="H23" s="332">
        <v>721690</v>
      </c>
      <c r="I23" s="332">
        <v>721690</v>
      </c>
      <c r="J23" s="337">
        <v>721690</v>
      </c>
      <c r="K23" s="319">
        <f>I23-J23</f>
        <v>0</v>
      </c>
      <c r="L23" s="50"/>
      <c r="M23" s="287"/>
    </row>
    <row r="24" spans="1:13" s="54" customFormat="1" ht="80.25" customHeight="1" outlineLevel="4">
      <c r="A24" s="306" t="s">
        <v>32</v>
      </c>
      <c r="B24" s="300" t="s">
        <v>28</v>
      </c>
      <c r="C24" s="300" t="s">
        <v>33</v>
      </c>
      <c r="D24" s="300" t="s">
        <v>34</v>
      </c>
      <c r="E24" s="307" t="s">
        <v>29</v>
      </c>
      <c r="F24" s="308"/>
      <c r="G24" s="308"/>
      <c r="H24" s="309">
        <f>SUM(H25:H29)</f>
        <v>1489376</v>
      </c>
      <c r="I24" s="309">
        <f>SUM(I25:I29)</f>
        <v>789376</v>
      </c>
      <c r="J24" s="310">
        <f>SUM(J25:J29)</f>
        <v>750573.5</v>
      </c>
      <c r="K24" s="311">
        <f>SUM(K25:K29)</f>
        <v>38802.5</v>
      </c>
      <c r="L24" s="52"/>
      <c r="M24" s="53"/>
    </row>
    <row r="25" spans="1:13" s="56" customFormat="1" ht="38.25" customHeight="1" outlineLevel="5">
      <c r="A25" s="229" t="s">
        <v>30</v>
      </c>
      <c r="B25" s="24" t="s">
        <v>28</v>
      </c>
      <c r="C25" s="24" t="s">
        <v>33</v>
      </c>
      <c r="D25" s="24" t="s">
        <v>34</v>
      </c>
      <c r="E25" s="25" t="s">
        <v>31</v>
      </c>
      <c r="F25" s="24" t="s">
        <v>213</v>
      </c>
      <c r="G25" s="24" t="s">
        <v>35</v>
      </c>
      <c r="H25" s="332">
        <v>4000</v>
      </c>
      <c r="I25" s="332">
        <v>4000</v>
      </c>
      <c r="J25" s="337">
        <v>4000</v>
      </c>
      <c r="K25" s="55">
        <f t="shared" ref="K25:K29" si="0">I25-J25</f>
        <v>0</v>
      </c>
      <c r="L25" s="52"/>
      <c r="M25" s="53"/>
    </row>
    <row r="26" spans="1:13" s="56" customFormat="1" ht="38.25" customHeight="1" outlineLevel="5">
      <c r="A26" s="229" t="s">
        <v>30</v>
      </c>
      <c r="B26" s="24" t="s">
        <v>28</v>
      </c>
      <c r="C26" s="24" t="s">
        <v>33</v>
      </c>
      <c r="D26" s="24" t="s">
        <v>34</v>
      </c>
      <c r="E26" s="25" t="s">
        <v>31</v>
      </c>
      <c r="F26" s="24" t="s">
        <v>213</v>
      </c>
      <c r="G26" s="24" t="s">
        <v>36</v>
      </c>
      <c r="H26" s="332">
        <v>76000</v>
      </c>
      <c r="I26" s="332">
        <v>76000</v>
      </c>
      <c r="J26" s="337">
        <v>76000</v>
      </c>
      <c r="K26" s="55">
        <f t="shared" si="0"/>
        <v>0</v>
      </c>
      <c r="L26" s="52"/>
      <c r="M26" s="53"/>
    </row>
    <row r="27" spans="1:13" s="56" customFormat="1" ht="38.25" customHeight="1" outlineLevel="5">
      <c r="A27" s="230" t="s">
        <v>37</v>
      </c>
      <c r="B27" s="24" t="s">
        <v>28</v>
      </c>
      <c r="C27" s="24" t="s">
        <v>33</v>
      </c>
      <c r="D27" s="24" t="s">
        <v>34</v>
      </c>
      <c r="E27" s="25" t="s">
        <v>38</v>
      </c>
      <c r="F27" s="24" t="s">
        <v>213</v>
      </c>
      <c r="G27" s="24" t="s">
        <v>35</v>
      </c>
      <c r="H27" s="332">
        <v>66000</v>
      </c>
      <c r="I27" s="332">
        <v>31000</v>
      </c>
      <c r="J27" s="337">
        <v>29059.88</v>
      </c>
      <c r="K27" s="55">
        <f t="shared" si="0"/>
        <v>1940.119999999999</v>
      </c>
      <c r="L27" s="52"/>
      <c r="M27" s="53"/>
    </row>
    <row r="28" spans="1:13" s="56" customFormat="1" ht="38.25" customHeight="1" outlineLevel="5">
      <c r="A28" s="230" t="s">
        <v>37</v>
      </c>
      <c r="B28" s="24" t="s">
        <v>28</v>
      </c>
      <c r="C28" s="24" t="s">
        <v>33</v>
      </c>
      <c r="D28" s="24" t="s">
        <v>34</v>
      </c>
      <c r="E28" s="25" t="s">
        <v>38</v>
      </c>
      <c r="F28" s="24" t="s">
        <v>213</v>
      </c>
      <c r="G28" s="24" t="s">
        <v>36</v>
      </c>
      <c r="H28" s="332">
        <v>1254000</v>
      </c>
      <c r="I28" s="332">
        <v>589000</v>
      </c>
      <c r="J28" s="337">
        <v>552137.62</v>
      </c>
      <c r="K28" s="55">
        <f t="shared" si="0"/>
        <v>36862.380000000005</v>
      </c>
      <c r="L28" s="52"/>
      <c r="M28" s="53"/>
    </row>
    <row r="29" spans="1:13" s="56" customFormat="1" ht="28.5" customHeight="1" outlineLevel="5">
      <c r="A29" s="230" t="s">
        <v>37</v>
      </c>
      <c r="B29" s="24" t="s">
        <v>28</v>
      </c>
      <c r="C29" s="24" t="s">
        <v>33</v>
      </c>
      <c r="D29" s="24" t="s">
        <v>34</v>
      </c>
      <c r="E29" s="25">
        <v>853</v>
      </c>
      <c r="F29" s="24"/>
      <c r="G29" s="24"/>
      <c r="H29" s="332">
        <v>89376</v>
      </c>
      <c r="I29" s="332">
        <v>89376</v>
      </c>
      <c r="J29" s="337">
        <v>89376</v>
      </c>
      <c r="K29" s="55">
        <f t="shared" si="0"/>
        <v>0</v>
      </c>
      <c r="L29" s="50">
        <v>45047</v>
      </c>
      <c r="M29" s="34" t="s">
        <v>234</v>
      </c>
    </row>
    <row r="30" spans="1:13" ht="45">
      <c r="A30" s="227" t="s">
        <v>235</v>
      </c>
      <c r="B30" s="47" t="s">
        <v>28</v>
      </c>
      <c r="C30" s="47" t="s">
        <v>236</v>
      </c>
      <c r="D30" s="47" t="s">
        <v>260</v>
      </c>
      <c r="E30" s="48" t="s">
        <v>29</v>
      </c>
      <c r="F30" s="49"/>
      <c r="G30" s="49"/>
      <c r="H30" s="178">
        <f>SUM(H31)</f>
        <v>300000</v>
      </c>
      <c r="I30" s="178">
        <f>SUM(I31)</f>
        <v>300000</v>
      </c>
      <c r="J30" s="179">
        <f>SUM(J31)</f>
        <v>100000</v>
      </c>
      <c r="K30" s="260">
        <f>SUM(K31)</f>
        <v>200000</v>
      </c>
      <c r="L30" s="44"/>
      <c r="M30" s="34"/>
    </row>
    <row r="31" spans="1:13" ht="18" customHeight="1">
      <c r="A31" s="228" t="s">
        <v>30</v>
      </c>
      <c r="B31" s="24" t="s">
        <v>28</v>
      </c>
      <c r="C31" s="24" t="s">
        <v>236</v>
      </c>
      <c r="D31" s="24" t="s">
        <v>260</v>
      </c>
      <c r="E31" s="25" t="s">
        <v>31</v>
      </c>
      <c r="F31" s="26"/>
      <c r="G31" s="26"/>
      <c r="H31" s="332">
        <v>300000</v>
      </c>
      <c r="I31" s="332">
        <v>300000</v>
      </c>
      <c r="J31" s="337">
        <v>100000</v>
      </c>
      <c r="K31" s="324">
        <f>I31-J31</f>
        <v>200000</v>
      </c>
      <c r="L31" s="50">
        <v>44986</v>
      </c>
      <c r="M31" s="34" t="s">
        <v>234</v>
      </c>
    </row>
    <row r="32" spans="1:13" s="54" customFormat="1" ht="57" outlineLevel="3">
      <c r="A32" s="231" t="s">
        <v>39</v>
      </c>
      <c r="B32" s="57" t="s">
        <v>28</v>
      </c>
      <c r="C32" s="57" t="s">
        <v>27</v>
      </c>
      <c r="D32" s="57" t="s">
        <v>40</v>
      </c>
      <c r="E32" s="58" t="s">
        <v>29</v>
      </c>
      <c r="F32" s="59"/>
      <c r="G32" s="59"/>
      <c r="H32" s="181">
        <f>SUM(H33:H33)</f>
        <v>0</v>
      </c>
      <c r="I32" s="182">
        <f>SUM(I33:I33)</f>
        <v>0</v>
      </c>
      <c r="J32" s="183">
        <f>SUM(J33:J33)</f>
        <v>0</v>
      </c>
      <c r="K32" s="60">
        <f>SUM(K33:K33)</f>
        <v>0</v>
      </c>
      <c r="L32" s="52"/>
      <c r="M32" s="61"/>
    </row>
    <row r="33" spans="1:13" s="67" customFormat="1" outlineLevel="5">
      <c r="A33" s="232" t="s">
        <v>30</v>
      </c>
      <c r="B33" s="62" t="s">
        <v>28</v>
      </c>
      <c r="C33" s="62" t="s">
        <v>27</v>
      </c>
      <c r="D33" s="62" t="s">
        <v>40</v>
      </c>
      <c r="E33" s="63" t="s">
        <v>31</v>
      </c>
      <c r="F33" s="64"/>
      <c r="G33" s="64"/>
      <c r="H33" s="184">
        <v>0</v>
      </c>
      <c r="I33" s="185">
        <v>0</v>
      </c>
      <c r="J33" s="186">
        <v>0</v>
      </c>
      <c r="K33" s="65">
        <f>I33-J33</f>
        <v>0</v>
      </c>
      <c r="L33" s="52"/>
      <c r="M33" s="66"/>
    </row>
    <row r="34" spans="1:13" s="54" customFormat="1" ht="18.75" customHeight="1" outlineLevel="3">
      <c r="A34" s="227" t="s">
        <v>26</v>
      </c>
      <c r="B34" s="47" t="s">
        <v>28</v>
      </c>
      <c r="C34" s="47" t="s">
        <v>27</v>
      </c>
      <c r="D34" s="47" t="s">
        <v>41</v>
      </c>
      <c r="E34" s="48" t="s">
        <v>29</v>
      </c>
      <c r="F34" s="49"/>
      <c r="G34" s="49"/>
      <c r="H34" s="178">
        <f>SUM(H35:H36)</f>
        <v>17432700</v>
      </c>
      <c r="I34" s="178">
        <f>SUM(I35:I36)</f>
        <v>14038708.32</v>
      </c>
      <c r="J34" s="179">
        <f>SUM(J35:J36)</f>
        <v>13416249.6</v>
      </c>
      <c r="K34" s="51">
        <f>SUM(K35:K36)</f>
        <v>622458.72</v>
      </c>
      <c r="L34" s="68"/>
      <c r="M34" s="69"/>
    </row>
    <row r="35" spans="1:13" s="56" customFormat="1" ht="18" customHeight="1" outlineLevel="5">
      <c r="A35" s="233" t="s">
        <v>30</v>
      </c>
      <c r="B35" s="24" t="s">
        <v>28</v>
      </c>
      <c r="C35" s="24" t="s">
        <v>27</v>
      </c>
      <c r="D35" s="24" t="s">
        <v>41</v>
      </c>
      <c r="E35" s="70" t="s">
        <v>31</v>
      </c>
      <c r="F35" s="71"/>
      <c r="G35" s="71"/>
      <c r="H35" s="332">
        <v>86700</v>
      </c>
      <c r="I35" s="332">
        <v>69844.320000000007</v>
      </c>
      <c r="J35" s="337">
        <v>61401.599999999999</v>
      </c>
      <c r="K35" s="72">
        <f>I35-J35</f>
        <v>8442.7200000000084</v>
      </c>
      <c r="L35" s="52"/>
      <c r="M35" s="53"/>
    </row>
    <row r="36" spans="1:13" s="56" customFormat="1" ht="32.25" customHeight="1" outlineLevel="5">
      <c r="A36" s="234" t="s">
        <v>37</v>
      </c>
      <c r="B36" s="24" t="s">
        <v>28</v>
      </c>
      <c r="C36" s="24" t="s">
        <v>27</v>
      </c>
      <c r="D36" s="24" t="s">
        <v>41</v>
      </c>
      <c r="E36" s="70" t="s">
        <v>38</v>
      </c>
      <c r="F36" s="71"/>
      <c r="G36" s="71"/>
      <c r="H36" s="332">
        <v>17346000</v>
      </c>
      <c r="I36" s="332">
        <v>13968864</v>
      </c>
      <c r="J36" s="337">
        <v>13354848</v>
      </c>
      <c r="K36" s="73">
        <f>I36-J36</f>
        <v>614016</v>
      </c>
      <c r="L36" s="52"/>
      <c r="M36" s="53"/>
    </row>
    <row r="37" spans="1:13" s="54" customFormat="1" ht="49.5" customHeight="1" outlineLevel="3">
      <c r="A37" s="227" t="s">
        <v>42</v>
      </c>
      <c r="B37" s="47" t="s">
        <v>28</v>
      </c>
      <c r="C37" s="47" t="s">
        <v>27</v>
      </c>
      <c r="D37" s="47" t="s">
        <v>43</v>
      </c>
      <c r="E37" s="48" t="s">
        <v>29</v>
      </c>
      <c r="F37" s="49"/>
      <c r="G37" s="49"/>
      <c r="H37" s="178">
        <f>SUM(H38)</f>
        <v>2289000</v>
      </c>
      <c r="I37" s="178">
        <f>SUM(I38)</f>
        <v>1449700</v>
      </c>
      <c r="J37" s="179">
        <f>SUM(J38)</f>
        <v>1449700</v>
      </c>
      <c r="K37" s="51">
        <f>SUM(K38)</f>
        <v>0</v>
      </c>
      <c r="L37" s="52"/>
      <c r="M37" s="53"/>
    </row>
    <row r="38" spans="1:13" s="56" customFormat="1" ht="63.75" customHeight="1" outlineLevel="5">
      <c r="A38" s="233" t="s">
        <v>44</v>
      </c>
      <c r="B38" s="74" t="s">
        <v>28</v>
      </c>
      <c r="C38" s="74" t="s">
        <v>27</v>
      </c>
      <c r="D38" s="74" t="s">
        <v>43</v>
      </c>
      <c r="E38" s="70" t="s">
        <v>45</v>
      </c>
      <c r="F38" s="71"/>
      <c r="G38" s="71"/>
      <c r="H38" s="332">
        <v>2289000</v>
      </c>
      <c r="I38" s="332">
        <v>1449700</v>
      </c>
      <c r="J38" s="337">
        <v>1449700</v>
      </c>
      <c r="K38" s="73">
        <f>I38-J38</f>
        <v>0</v>
      </c>
      <c r="L38" s="52"/>
      <c r="M38" s="53"/>
    </row>
    <row r="39" spans="1:13" s="54" customFormat="1" ht="63" customHeight="1" outlineLevel="3">
      <c r="A39" s="227" t="s">
        <v>46</v>
      </c>
      <c r="B39" s="47" t="s">
        <v>28</v>
      </c>
      <c r="C39" s="47" t="s">
        <v>27</v>
      </c>
      <c r="D39" s="47" t="s">
        <v>47</v>
      </c>
      <c r="E39" s="48" t="s">
        <v>29</v>
      </c>
      <c r="F39" s="49"/>
      <c r="G39" s="49"/>
      <c r="H39" s="178">
        <f>SUM(H40)</f>
        <v>6206700</v>
      </c>
      <c r="I39" s="178">
        <f>SUM(I40)</f>
        <v>5817728.9100000001</v>
      </c>
      <c r="J39" s="179">
        <f>SUM(J40)</f>
        <v>5817728.9100000001</v>
      </c>
      <c r="K39" s="51">
        <f>SUM(K40)</f>
        <v>0</v>
      </c>
      <c r="L39" s="52"/>
      <c r="M39" s="53"/>
    </row>
    <row r="40" spans="1:13" s="56" customFormat="1" ht="65.25" customHeight="1" outlineLevel="5">
      <c r="A40" s="233" t="s">
        <v>44</v>
      </c>
      <c r="B40" s="74" t="s">
        <v>28</v>
      </c>
      <c r="C40" s="74" t="s">
        <v>27</v>
      </c>
      <c r="D40" s="74" t="s">
        <v>47</v>
      </c>
      <c r="E40" s="70" t="s">
        <v>45</v>
      </c>
      <c r="F40" s="71"/>
      <c r="G40" s="71"/>
      <c r="H40" s="332">
        <v>6206700</v>
      </c>
      <c r="I40" s="332">
        <v>5817728.9100000001</v>
      </c>
      <c r="J40" s="337">
        <v>5817728.9100000001</v>
      </c>
      <c r="K40" s="73">
        <f>I40-J40</f>
        <v>0</v>
      </c>
      <c r="L40" s="52"/>
      <c r="M40" s="53"/>
    </row>
    <row r="41" spans="1:13" s="54" customFormat="1" ht="95.25" customHeight="1" outlineLevel="3">
      <c r="A41" s="236" t="s">
        <v>246</v>
      </c>
      <c r="B41" s="47" t="s">
        <v>28</v>
      </c>
      <c r="C41" s="47" t="s">
        <v>27</v>
      </c>
      <c r="D41" s="47" t="s">
        <v>190</v>
      </c>
      <c r="E41" s="48" t="s">
        <v>29</v>
      </c>
      <c r="F41" s="49"/>
      <c r="G41" s="49"/>
      <c r="H41" s="178">
        <f>SUM(H42)</f>
        <v>716200</v>
      </c>
      <c r="I41" s="178">
        <f>SUM(I42)</f>
        <v>652758.75</v>
      </c>
      <c r="J41" s="179">
        <f>SUM(J42)</f>
        <v>652758.75</v>
      </c>
      <c r="K41" s="51">
        <f>SUM(K42)</f>
        <v>0</v>
      </c>
      <c r="L41" s="52"/>
      <c r="M41" s="53"/>
    </row>
    <row r="42" spans="1:13" s="56" customFormat="1" ht="63.75" customHeight="1" outlineLevel="5">
      <c r="A42" s="233" t="s">
        <v>44</v>
      </c>
      <c r="B42" s="74" t="s">
        <v>28</v>
      </c>
      <c r="C42" s="74" t="s">
        <v>27</v>
      </c>
      <c r="D42" s="74" t="s">
        <v>190</v>
      </c>
      <c r="E42" s="70" t="s">
        <v>45</v>
      </c>
      <c r="F42" s="71"/>
      <c r="G42" s="71"/>
      <c r="H42" s="332">
        <v>716200</v>
      </c>
      <c r="I42" s="332">
        <v>652758.75</v>
      </c>
      <c r="J42" s="337">
        <v>652758.75</v>
      </c>
      <c r="K42" s="73">
        <f>I42-J42</f>
        <v>0</v>
      </c>
      <c r="L42" s="52"/>
      <c r="M42" s="53"/>
    </row>
    <row r="43" spans="1:13" s="54" customFormat="1" ht="96" customHeight="1" outlineLevel="3">
      <c r="A43" s="227" t="s">
        <v>247</v>
      </c>
      <c r="B43" s="47" t="s">
        <v>28</v>
      </c>
      <c r="C43" s="47" t="s">
        <v>27</v>
      </c>
      <c r="D43" s="47" t="s">
        <v>191</v>
      </c>
      <c r="E43" s="48" t="s">
        <v>29</v>
      </c>
      <c r="F43" s="49"/>
      <c r="G43" s="49"/>
      <c r="H43" s="178">
        <f>SUM(H44)</f>
        <v>7855400</v>
      </c>
      <c r="I43" s="178">
        <f>SUM(I44)</f>
        <v>5600793.8200000003</v>
      </c>
      <c r="J43" s="179">
        <f>SUM(J44)</f>
        <v>5558499.6500000004</v>
      </c>
      <c r="K43" s="51">
        <f>SUM(K44)</f>
        <v>42294.169999999925</v>
      </c>
      <c r="L43" s="52"/>
      <c r="M43" s="53"/>
    </row>
    <row r="44" spans="1:13" s="56" customFormat="1" ht="60" customHeight="1" outlineLevel="5">
      <c r="A44" s="235" t="s">
        <v>44</v>
      </c>
      <c r="B44" s="74" t="s">
        <v>28</v>
      </c>
      <c r="C44" s="74" t="s">
        <v>27</v>
      </c>
      <c r="D44" s="74" t="s">
        <v>191</v>
      </c>
      <c r="E44" s="70" t="s">
        <v>45</v>
      </c>
      <c r="F44" s="71"/>
      <c r="G44" s="71"/>
      <c r="H44" s="332">
        <v>7855400</v>
      </c>
      <c r="I44" s="332">
        <v>5600793.8200000003</v>
      </c>
      <c r="J44" s="337">
        <v>5558499.6500000004</v>
      </c>
      <c r="K44" s="73">
        <f>I44-J44</f>
        <v>42294.169999999925</v>
      </c>
      <c r="L44" s="52"/>
      <c r="M44" s="53"/>
    </row>
    <row r="45" spans="1:13" s="54" customFormat="1" ht="34.5" customHeight="1" outlineLevel="3">
      <c r="A45" s="236" t="s">
        <v>51</v>
      </c>
      <c r="B45" s="47" t="s">
        <v>28</v>
      </c>
      <c r="C45" s="47" t="s">
        <v>27</v>
      </c>
      <c r="D45" s="47" t="s">
        <v>52</v>
      </c>
      <c r="E45" s="48" t="s">
        <v>29</v>
      </c>
      <c r="F45" s="49"/>
      <c r="G45" s="49"/>
      <c r="H45" s="178">
        <f>SUM(H46:H53)</f>
        <v>268782979.24000001</v>
      </c>
      <c r="I45" s="178">
        <f>SUM(I46:I53)</f>
        <v>223216374.33999997</v>
      </c>
      <c r="J45" s="179">
        <f>SUM(J46:J53)</f>
        <v>215130764.38</v>
      </c>
      <c r="K45" s="51">
        <f>SUM(K46:K53)</f>
        <v>8085609.9599999897</v>
      </c>
      <c r="L45" s="68"/>
      <c r="M45" s="69"/>
    </row>
    <row r="46" spans="1:13" s="56" customFormat="1" outlineLevel="5">
      <c r="A46" s="235" t="s">
        <v>53</v>
      </c>
      <c r="B46" s="74" t="s">
        <v>28</v>
      </c>
      <c r="C46" s="74" t="s">
        <v>27</v>
      </c>
      <c r="D46" s="74" t="s">
        <v>52</v>
      </c>
      <c r="E46" s="70" t="s">
        <v>54</v>
      </c>
      <c r="F46" s="71"/>
      <c r="G46" s="71"/>
      <c r="H46" s="332">
        <v>185218826</v>
      </c>
      <c r="I46" s="332">
        <v>154208672.66999999</v>
      </c>
      <c r="J46" s="337">
        <v>148977588.06</v>
      </c>
      <c r="K46" s="73">
        <f t="shared" ref="K46:K52" si="1">I46-J46</f>
        <v>5231084.6099999845</v>
      </c>
      <c r="L46" s="52"/>
      <c r="M46" s="53"/>
    </row>
    <row r="47" spans="1:13" s="56" customFormat="1" ht="49.5" customHeight="1" outlineLevel="5">
      <c r="A47" s="235" t="s">
        <v>55</v>
      </c>
      <c r="B47" s="74" t="s">
        <v>28</v>
      </c>
      <c r="C47" s="74" t="s">
        <v>27</v>
      </c>
      <c r="D47" s="74" t="s">
        <v>52</v>
      </c>
      <c r="E47" s="70" t="s">
        <v>56</v>
      </c>
      <c r="F47" s="71"/>
      <c r="G47" s="71"/>
      <c r="H47" s="332">
        <v>55936060</v>
      </c>
      <c r="I47" s="332">
        <v>46570184.670000002</v>
      </c>
      <c r="J47" s="337">
        <v>44474517.729999997</v>
      </c>
      <c r="K47" s="72">
        <f t="shared" si="1"/>
        <v>2095666.9400000051</v>
      </c>
      <c r="L47" s="52"/>
      <c r="M47" s="53"/>
    </row>
    <row r="48" spans="1:13" s="56" customFormat="1" ht="31.5" customHeight="1" outlineLevel="5">
      <c r="A48" s="235" t="s">
        <v>57</v>
      </c>
      <c r="B48" s="74" t="s">
        <v>28</v>
      </c>
      <c r="C48" s="74" t="s">
        <v>27</v>
      </c>
      <c r="D48" s="74" t="s">
        <v>52</v>
      </c>
      <c r="E48" s="70" t="s">
        <v>58</v>
      </c>
      <c r="F48" s="71"/>
      <c r="G48" s="71"/>
      <c r="H48" s="332">
        <f>6224380+2681300</f>
        <v>8905680</v>
      </c>
      <c r="I48" s="332">
        <v>8627414</v>
      </c>
      <c r="J48" s="337">
        <v>8545345.4299999997</v>
      </c>
      <c r="K48" s="72">
        <f t="shared" si="1"/>
        <v>82068.570000000298</v>
      </c>
      <c r="L48" s="52"/>
      <c r="M48" s="53"/>
    </row>
    <row r="49" spans="1:13" s="56" customFormat="1" ht="17.25" customHeight="1" outlineLevel="5">
      <c r="A49" s="235" t="s">
        <v>30</v>
      </c>
      <c r="B49" s="74" t="s">
        <v>28</v>
      </c>
      <c r="C49" s="74" t="s">
        <v>27</v>
      </c>
      <c r="D49" s="74" t="s">
        <v>52</v>
      </c>
      <c r="E49" s="70" t="s">
        <v>31</v>
      </c>
      <c r="F49" s="71"/>
      <c r="G49" s="71"/>
      <c r="H49" s="332">
        <v>9746177.2400000002</v>
      </c>
      <c r="I49" s="332">
        <v>7583031</v>
      </c>
      <c r="J49" s="337">
        <v>7533836.8700000001</v>
      </c>
      <c r="K49" s="72">
        <f t="shared" si="1"/>
        <v>49194.129999999888</v>
      </c>
      <c r="L49" s="52"/>
      <c r="M49" s="53"/>
    </row>
    <row r="50" spans="1:13" s="56" customFormat="1" ht="17.25" customHeight="1" outlineLevel="5">
      <c r="A50" s="235" t="s">
        <v>181</v>
      </c>
      <c r="B50" s="74" t="s">
        <v>28</v>
      </c>
      <c r="C50" s="74" t="s">
        <v>27</v>
      </c>
      <c r="D50" s="74" t="s">
        <v>52</v>
      </c>
      <c r="E50" s="70">
        <v>247</v>
      </c>
      <c r="F50" s="71"/>
      <c r="G50" s="71"/>
      <c r="H50" s="332">
        <v>5176709</v>
      </c>
      <c r="I50" s="332">
        <v>3664807</v>
      </c>
      <c r="J50" s="337">
        <v>3315402.29</v>
      </c>
      <c r="K50" s="72">
        <f t="shared" si="1"/>
        <v>349404.70999999996</v>
      </c>
      <c r="L50" s="52"/>
      <c r="M50" s="53"/>
    </row>
    <row r="51" spans="1:13" s="56" customFormat="1" ht="60" customHeight="1" outlineLevel="5">
      <c r="A51" s="235" t="s">
        <v>59</v>
      </c>
      <c r="B51" s="74" t="s">
        <v>28</v>
      </c>
      <c r="C51" s="74" t="s">
        <v>27</v>
      </c>
      <c r="D51" s="74" t="s">
        <v>52</v>
      </c>
      <c r="E51" s="70" t="s">
        <v>60</v>
      </c>
      <c r="F51" s="71"/>
      <c r="G51" s="71"/>
      <c r="H51" s="332">
        <v>3154274</v>
      </c>
      <c r="I51" s="332">
        <v>2134583</v>
      </c>
      <c r="J51" s="337">
        <v>1879193</v>
      </c>
      <c r="K51" s="73">
        <f t="shared" si="1"/>
        <v>255390</v>
      </c>
      <c r="L51" s="52"/>
      <c r="M51" s="53"/>
    </row>
    <row r="52" spans="1:13" s="56" customFormat="1" ht="32.25" customHeight="1" outlineLevel="5">
      <c r="A52" s="235" t="s">
        <v>61</v>
      </c>
      <c r="B52" s="74" t="s">
        <v>28</v>
      </c>
      <c r="C52" s="74" t="s">
        <v>27</v>
      </c>
      <c r="D52" s="74" t="s">
        <v>52</v>
      </c>
      <c r="E52" s="70" t="s">
        <v>62</v>
      </c>
      <c r="F52" s="71"/>
      <c r="G52" s="71"/>
      <c r="H52" s="332">
        <v>514810</v>
      </c>
      <c r="I52" s="332">
        <v>333945</v>
      </c>
      <c r="J52" s="337">
        <v>318081</v>
      </c>
      <c r="K52" s="73">
        <f t="shared" si="1"/>
        <v>15864</v>
      </c>
      <c r="L52" s="52"/>
      <c r="M52" s="53"/>
    </row>
    <row r="53" spans="1:13" s="56" customFormat="1" ht="17.25" customHeight="1" outlineLevel="5">
      <c r="A53" s="235" t="s">
        <v>63</v>
      </c>
      <c r="B53" s="74" t="s">
        <v>28</v>
      </c>
      <c r="C53" s="74" t="s">
        <v>27</v>
      </c>
      <c r="D53" s="74" t="s">
        <v>52</v>
      </c>
      <c r="E53" s="70" t="s">
        <v>64</v>
      </c>
      <c r="F53" s="71"/>
      <c r="G53" s="71"/>
      <c r="H53" s="332">
        <v>130443</v>
      </c>
      <c r="I53" s="332">
        <v>93737</v>
      </c>
      <c r="J53" s="337">
        <v>86800</v>
      </c>
      <c r="K53" s="72">
        <f>I53-J53</f>
        <v>6937</v>
      </c>
      <c r="L53" s="52"/>
      <c r="M53" s="53"/>
    </row>
    <row r="54" spans="1:13" s="54" customFormat="1" ht="71.25" outlineLevel="3">
      <c r="A54" s="277" t="s">
        <v>258</v>
      </c>
      <c r="B54" s="278" t="s">
        <v>28</v>
      </c>
      <c r="C54" s="278" t="s">
        <v>27</v>
      </c>
      <c r="D54" s="279" t="s">
        <v>257</v>
      </c>
      <c r="E54" s="280" t="s">
        <v>29</v>
      </c>
      <c r="F54" s="279"/>
      <c r="G54" s="279"/>
      <c r="H54" s="182">
        <f>SUM(H55:H56)</f>
        <v>0</v>
      </c>
      <c r="I54" s="182">
        <f t="shared" ref="I54" si="2">SUM(I55:I56)</f>
        <v>0</v>
      </c>
      <c r="J54" s="298">
        <f>SUM(J55:J56)</f>
        <v>-3.6</v>
      </c>
      <c r="K54" s="295">
        <f>SUM(K55:K56)</f>
        <v>3.6</v>
      </c>
      <c r="L54" s="52" t="s">
        <v>254</v>
      </c>
      <c r="M54" s="69"/>
    </row>
    <row r="55" spans="1:13" s="54" customFormat="1" ht="25.5" outlineLevel="3">
      <c r="A55" s="369" t="s">
        <v>214</v>
      </c>
      <c r="B55" s="281" t="s">
        <v>28</v>
      </c>
      <c r="C55" s="281" t="s">
        <v>27</v>
      </c>
      <c r="D55" s="344" t="s">
        <v>289</v>
      </c>
      <c r="E55" s="282">
        <v>812</v>
      </c>
      <c r="F55" s="283"/>
      <c r="G55" s="281"/>
      <c r="H55" s="284">
        <v>0</v>
      </c>
      <c r="I55" s="284">
        <v>0</v>
      </c>
      <c r="J55" s="340">
        <v>-0.04</v>
      </c>
      <c r="K55" s="295">
        <f>I55-J55</f>
        <v>0.04</v>
      </c>
      <c r="L55" s="68"/>
      <c r="M55" s="69"/>
    </row>
    <row r="56" spans="1:13" s="54" customFormat="1" ht="46.5" customHeight="1" outlineLevel="3">
      <c r="A56" s="370"/>
      <c r="B56" s="281" t="s">
        <v>28</v>
      </c>
      <c r="C56" s="281" t="s">
        <v>27</v>
      </c>
      <c r="D56" s="344" t="s">
        <v>289</v>
      </c>
      <c r="E56" s="282">
        <v>812</v>
      </c>
      <c r="F56" s="283" t="s">
        <v>282</v>
      </c>
      <c r="G56" s="281" t="s">
        <v>36</v>
      </c>
      <c r="H56" s="284">
        <v>0</v>
      </c>
      <c r="I56" s="284">
        <v>0</v>
      </c>
      <c r="J56" s="340">
        <v>-3.56</v>
      </c>
      <c r="K56" s="295">
        <f>I56-J56</f>
        <v>3.56</v>
      </c>
      <c r="L56" s="68"/>
      <c r="M56" s="69"/>
    </row>
    <row r="57" spans="1:13" s="54" customFormat="1" ht="69.75" customHeight="1" outlineLevel="3">
      <c r="A57" s="236" t="s">
        <v>200</v>
      </c>
      <c r="B57" s="47" t="s">
        <v>28</v>
      </c>
      <c r="C57" s="47" t="s">
        <v>27</v>
      </c>
      <c r="D57" s="49" t="s">
        <v>201</v>
      </c>
      <c r="E57" s="48" t="s">
        <v>29</v>
      </c>
      <c r="F57" s="49"/>
      <c r="G57" s="49"/>
      <c r="H57" s="178">
        <f>SUM(H58:H61)</f>
        <v>36925960</v>
      </c>
      <c r="I57" s="178">
        <f>SUM(I58:I61)</f>
        <v>36925959.990000002</v>
      </c>
      <c r="J57" s="179">
        <f>SUM(J58:J61)</f>
        <v>36925959.82</v>
      </c>
      <c r="K57" s="295">
        <f>SUM(K58:K61)</f>
        <v>0.17000000087864464</v>
      </c>
      <c r="L57" s="68"/>
      <c r="M57" s="69"/>
    </row>
    <row r="58" spans="1:13" s="56" customFormat="1" ht="38.25" customHeight="1" outlineLevel="5">
      <c r="A58" s="345" t="s">
        <v>214</v>
      </c>
      <c r="B58" s="75" t="s">
        <v>28</v>
      </c>
      <c r="C58" s="75" t="s">
        <v>27</v>
      </c>
      <c r="D58" s="75" t="s">
        <v>201</v>
      </c>
      <c r="E58" s="76">
        <v>812</v>
      </c>
      <c r="F58" s="75" t="s">
        <v>202</v>
      </c>
      <c r="G58" s="75" t="s">
        <v>36</v>
      </c>
      <c r="H58" s="332">
        <v>5624685.7800000003</v>
      </c>
      <c r="I58" s="332">
        <v>5624685.7699999996</v>
      </c>
      <c r="J58" s="337">
        <f>5681501.19-J59-0.17</f>
        <v>5624685.9500000002</v>
      </c>
      <c r="K58" s="72">
        <f t="shared" ref="K58" si="3">I58-J58</f>
        <v>-0.18000000063329935</v>
      </c>
      <c r="L58" s="52"/>
      <c r="M58" s="53"/>
    </row>
    <row r="59" spans="1:13" s="56" customFormat="1" ht="38.25" customHeight="1" outlineLevel="5">
      <c r="A59" s="368"/>
      <c r="B59" s="75" t="s">
        <v>28</v>
      </c>
      <c r="C59" s="75" t="s">
        <v>27</v>
      </c>
      <c r="D59" s="75" t="s">
        <v>201</v>
      </c>
      <c r="E59" s="76">
        <v>812</v>
      </c>
      <c r="F59" s="75" t="s">
        <v>202</v>
      </c>
      <c r="G59" s="75" t="s">
        <v>35</v>
      </c>
      <c r="H59" s="332">
        <v>56815.42</v>
      </c>
      <c r="I59" s="332">
        <v>56815.42</v>
      </c>
      <c r="J59" s="337">
        <v>56815.07</v>
      </c>
      <c r="K59" s="73">
        <f>I59-J59</f>
        <v>0.34999999999854481</v>
      </c>
      <c r="L59" s="52">
        <v>48800.53</v>
      </c>
      <c r="M59" s="53"/>
    </row>
    <row r="60" spans="1:13" s="56" customFormat="1" ht="38.25" customHeight="1" outlineLevel="5">
      <c r="A60" s="368"/>
      <c r="B60" s="75" t="s">
        <v>28</v>
      </c>
      <c r="C60" s="75" t="s">
        <v>27</v>
      </c>
      <c r="D60" s="75" t="s">
        <v>201</v>
      </c>
      <c r="E60" s="76">
        <v>813</v>
      </c>
      <c r="F60" s="75" t="s">
        <v>202</v>
      </c>
      <c r="G60" s="75" t="s">
        <v>36</v>
      </c>
      <c r="H60" s="332">
        <v>30932014.219999999</v>
      </c>
      <c r="I60" s="332">
        <f>31244458.8-I61</f>
        <v>30932014.220000003</v>
      </c>
      <c r="J60" s="337">
        <f>31244458.8-J61</f>
        <v>30932013.870000001</v>
      </c>
      <c r="K60" s="72">
        <f>I60-J60</f>
        <v>0.35000000149011612</v>
      </c>
      <c r="L60" s="52" t="s">
        <v>254</v>
      </c>
      <c r="M60" s="53"/>
    </row>
    <row r="61" spans="1:13" s="56" customFormat="1" ht="38.25" customHeight="1" outlineLevel="5">
      <c r="A61" s="346"/>
      <c r="B61" s="75" t="s">
        <v>28</v>
      </c>
      <c r="C61" s="75" t="s">
        <v>27</v>
      </c>
      <c r="D61" s="75" t="s">
        <v>201</v>
      </c>
      <c r="E61" s="76">
        <v>813</v>
      </c>
      <c r="F61" s="75" t="s">
        <v>202</v>
      </c>
      <c r="G61" s="75" t="s">
        <v>35</v>
      </c>
      <c r="H61" s="332">
        <v>312444.58</v>
      </c>
      <c r="I61" s="332">
        <v>312444.58</v>
      </c>
      <c r="J61" s="337">
        <v>312444.93</v>
      </c>
      <c r="K61" s="73">
        <f t="shared" ref="K61" si="4">I61-J61</f>
        <v>-0.34999999997671694</v>
      </c>
      <c r="L61" s="52" t="s">
        <v>254</v>
      </c>
      <c r="M61" s="53"/>
    </row>
    <row r="62" spans="1:13" s="54" customFormat="1" ht="69.75" customHeight="1" outlineLevel="3">
      <c r="A62" s="236" t="s">
        <v>204</v>
      </c>
      <c r="B62" s="47" t="s">
        <v>28</v>
      </c>
      <c r="C62" s="47" t="s">
        <v>27</v>
      </c>
      <c r="D62" s="49" t="s">
        <v>203</v>
      </c>
      <c r="E62" s="48" t="s">
        <v>29</v>
      </c>
      <c r="F62" s="49"/>
      <c r="G62" s="49"/>
      <c r="H62" s="178">
        <f>SUM(H63:H64)</f>
        <v>2964489.8400000003</v>
      </c>
      <c r="I62" s="178">
        <f>SUM(I63:I64)</f>
        <v>2964489.84</v>
      </c>
      <c r="J62" s="179">
        <f>SUM(J63:J64)</f>
        <v>2964489.84</v>
      </c>
      <c r="K62" s="51">
        <f>SUM(K63:K64)</f>
        <v>1.673470251262188E-10</v>
      </c>
      <c r="L62" s="52" t="s">
        <v>253</v>
      </c>
      <c r="M62" s="69"/>
    </row>
    <row r="63" spans="1:13" s="56" customFormat="1" ht="38.25" outlineLevel="5">
      <c r="A63" s="365" t="s">
        <v>214</v>
      </c>
      <c r="B63" s="75" t="s">
        <v>28</v>
      </c>
      <c r="C63" s="75" t="s">
        <v>27</v>
      </c>
      <c r="D63" s="75" t="s">
        <v>203</v>
      </c>
      <c r="E63" s="76">
        <v>812</v>
      </c>
      <c r="F63" s="75" t="s">
        <v>215</v>
      </c>
      <c r="G63" s="75" t="s">
        <v>36</v>
      </c>
      <c r="H63" s="332">
        <f>2027001.6-H64+304050.24+633438</f>
        <v>2934844.9400000004</v>
      </c>
      <c r="I63" s="332">
        <f>2964489.84-I64</f>
        <v>2934844.94</v>
      </c>
      <c r="J63" s="337">
        <f>2964489.84-J64</f>
        <v>2934844.26</v>
      </c>
      <c r="K63" s="72">
        <f t="shared" ref="K63:K64" si="5">I63-J63</f>
        <v>0.68000000016763806</v>
      </c>
      <c r="L63" s="52"/>
      <c r="M63" s="53"/>
    </row>
    <row r="64" spans="1:13" s="56" customFormat="1" ht="38.25" outlineLevel="5">
      <c r="A64" s="366"/>
      <c r="B64" s="75" t="s">
        <v>28</v>
      </c>
      <c r="C64" s="75" t="s">
        <v>27</v>
      </c>
      <c r="D64" s="75" t="s">
        <v>203</v>
      </c>
      <c r="E64" s="76">
        <v>812</v>
      </c>
      <c r="F64" s="75" t="s">
        <v>215</v>
      </c>
      <c r="G64" s="75" t="s">
        <v>35</v>
      </c>
      <c r="H64" s="332">
        <v>29644.9</v>
      </c>
      <c r="I64" s="332">
        <v>29644.9</v>
      </c>
      <c r="J64" s="337">
        <v>29645.58</v>
      </c>
      <c r="K64" s="73">
        <f t="shared" si="5"/>
        <v>-0.68000000000029104</v>
      </c>
      <c r="L64" s="52"/>
      <c r="M64" s="53"/>
    </row>
    <row r="65" spans="1:13" s="54" customFormat="1" ht="65.25" customHeight="1" outlineLevel="3">
      <c r="A65" s="236" t="s">
        <v>204</v>
      </c>
      <c r="B65" s="47" t="s">
        <v>28</v>
      </c>
      <c r="C65" s="47" t="s">
        <v>27</v>
      </c>
      <c r="D65" s="49" t="s">
        <v>203</v>
      </c>
      <c r="E65" s="48" t="s">
        <v>29</v>
      </c>
      <c r="F65" s="49"/>
      <c r="G65" s="49"/>
      <c r="H65" s="178">
        <f>SUM(H66:H67)</f>
        <v>16191070.16</v>
      </c>
      <c r="I65" s="178">
        <f>SUM(I66:I67)</f>
        <v>14797506.560000001</v>
      </c>
      <c r="J65" s="179">
        <f>SUM(J66:J67)</f>
        <v>14797506.560000001</v>
      </c>
      <c r="K65" s="51">
        <f>SUM(K66:K67)</f>
        <v>-4.6566128730773926E-10</v>
      </c>
      <c r="L65" s="68"/>
      <c r="M65" s="69"/>
    </row>
    <row r="66" spans="1:13" s="56" customFormat="1" ht="38.25" customHeight="1" outlineLevel="5">
      <c r="A66" s="365" t="s">
        <v>115</v>
      </c>
      <c r="B66" s="75" t="s">
        <v>28</v>
      </c>
      <c r="C66" s="75" t="s">
        <v>27</v>
      </c>
      <c r="D66" s="75" t="s">
        <v>203</v>
      </c>
      <c r="E66" s="76">
        <v>813</v>
      </c>
      <c r="F66" s="75" t="s">
        <v>215</v>
      </c>
      <c r="G66" s="75" t="s">
        <v>36</v>
      </c>
      <c r="H66" s="332">
        <v>16029155.060000001</v>
      </c>
      <c r="I66" s="332">
        <v>14649527.1</v>
      </c>
      <c r="J66" s="337">
        <v>14649528.08</v>
      </c>
      <c r="K66" s="72">
        <f>I66-J66</f>
        <v>-0.98000000044703484</v>
      </c>
      <c r="L66" s="52"/>
      <c r="M66" s="53"/>
    </row>
    <row r="67" spans="1:13" s="56" customFormat="1" ht="38.25" customHeight="1" outlineLevel="5">
      <c r="A67" s="366"/>
      <c r="B67" s="75" t="s">
        <v>28</v>
      </c>
      <c r="C67" s="75" t="s">
        <v>27</v>
      </c>
      <c r="D67" s="75" t="s">
        <v>203</v>
      </c>
      <c r="E67" s="76">
        <v>813</v>
      </c>
      <c r="F67" s="75" t="s">
        <v>215</v>
      </c>
      <c r="G67" s="75" t="s">
        <v>35</v>
      </c>
      <c r="H67" s="332">
        <v>161915.1</v>
      </c>
      <c r="I67" s="332">
        <v>147979.46</v>
      </c>
      <c r="J67" s="337">
        <v>147978.48000000001</v>
      </c>
      <c r="K67" s="73">
        <f t="shared" ref="K67" si="6">I67-J67</f>
        <v>0.97999999998137355</v>
      </c>
      <c r="L67" s="52"/>
      <c r="M67" s="53"/>
    </row>
    <row r="68" spans="1:13" s="56" customFormat="1" ht="107.25" customHeight="1" outlineLevel="5">
      <c r="A68" s="236" t="s">
        <v>244</v>
      </c>
      <c r="B68" s="47">
        <v>148</v>
      </c>
      <c r="C68" s="47" t="s">
        <v>240</v>
      </c>
      <c r="D68" s="47" t="s">
        <v>241</v>
      </c>
      <c r="E68" s="48" t="s">
        <v>29</v>
      </c>
      <c r="F68" s="49"/>
      <c r="G68" s="49"/>
      <c r="H68" s="178">
        <f>SUM(H69:H70)</f>
        <v>10307684</v>
      </c>
      <c r="I68" s="178">
        <f t="shared" ref="I68:J68" si="7">SUM(I69:I70)</f>
        <v>319410.5</v>
      </c>
      <c r="J68" s="179">
        <f t="shared" si="7"/>
        <v>271426.98</v>
      </c>
      <c r="K68" s="295">
        <f>SUM(K69:K70)</f>
        <v>47983.519999999975</v>
      </c>
      <c r="L68" s="52" t="s">
        <v>242</v>
      </c>
      <c r="M68" s="53"/>
    </row>
    <row r="69" spans="1:13" s="56" customFormat="1" ht="38.25" customHeight="1" outlineLevel="5">
      <c r="A69" s="365" t="s">
        <v>137</v>
      </c>
      <c r="B69" s="75">
        <v>148</v>
      </c>
      <c r="C69" s="75" t="s">
        <v>240</v>
      </c>
      <c r="D69" s="75" t="s">
        <v>241</v>
      </c>
      <c r="E69" s="76">
        <v>323</v>
      </c>
      <c r="F69" s="75" t="s">
        <v>243</v>
      </c>
      <c r="G69" s="75" t="s">
        <v>36</v>
      </c>
      <c r="H69" s="332">
        <v>9792300</v>
      </c>
      <c r="I69" s="332">
        <v>303431.96999999997</v>
      </c>
      <c r="J69" s="337">
        <v>257855.65</v>
      </c>
      <c r="K69" s="73">
        <f t="shared" ref="K69" si="8">I69-J69</f>
        <v>45576.319999999978</v>
      </c>
      <c r="L69" s="27"/>
      <c r="M69" s="299"/>
    </row>
    <row r="70" spans="1:13" s="56" customFormat="1" ht="38.25" customHeight="1" outlineLevel="5">
      <c r="A70" s="367"/>
      <c r="B70" s="75">
        <v>148</v>
      </c>
      <c r="C70" s="276" t="s">
        <v>240</v>
      </c>
      <c r="D70" s="75" t="s">
        <v>241</v>
      </c>
      <c r="E70" s="76">
        <v>323</v>
      </c>
      <c r="F70" s="75" t="s">
        <v>243</v>
      </c>
      <c r="G70" s="75" t="s">
        <v>35</v>
      </c>
      <c r="H70" s="332">
        <v>515384</v>
      </c>
      <c r="I70" s="332">
        <v>15978.53</v>
      </c>
      <c r="J70" s="337">
        <v>13571.33</v>
      </c>
      <c r="K70" s="296">
        <f>I70-J70</f>
        <v>2407.2000000000007</v>
      </c>
      <c r="L70" s="52"/>
      <c r="M70" s="53"/>
    </row>
    <row r="71" spans="1:13" s="78" customFormat="1" ht="51.75" customHeight="1" outlineLevel="5">
      <c r="A71" s="236" t="s">
        <v>273</v>
      </c>
      <c r="B71" s="47" t="s">
        <v>28</v>
      </c>
      <c r="C71" s="47" t="s">
        <v>269</v>
      </c>
      <c r="D71" s="47" t="s">
        <v>270</v>
      </c>
      <c r="E71" s="48" t="s">
        <v>29</v>
      </c>
      <c r="F71" s="49"/>
      <c r="G71" s="49"/>
      <c r="H71" s="178">
        <f>SUM(H72:H83)</f>
        <v>459099</v>
      </c>
      <c r="I71" s="178">
        <f t="shared" ref="I71:J71" si="9">SUM(I72:I83)</f>
        <v>459099</v>
      </c>
      <c r="J71" s="178">
        <f t="shared" si="9"/>
        <v>194272.87</v>
      </c>
      <c r="K71" s="295">
        <f>SUM(K72:K83)</f>
        <v>264826.13</v>
      </c>
      <c r="L71" s="52" t="s">
        <v>272</v>
      </c>
      <c r="M71" s="69"/>
    </row>
    <row r="72" spans="1:13" s="78" customFormat="1" ht="36" customHeight="1" outlineLevel="5">
      <c r="A72" s="345" t="s">
        <v>30</v>
      </c>
      <c r="B72" s="75" t="s">
        <v>28</v>
      </c>
      <c r="C72" s="75" t="s">
        <v>269</v>
      </c>
      <c r="D72" s="75" t="s">
        <v>270</v>
      </c>
      <c r="E72" s="76">
        <v>244</v>
      </c>
      <c r="F72" s="75" t="s">
        <v>271</v>
      </c>
      <c r="G72" s="75" t="s">
        <v>36</v>
      </c>
      <c r="H72" s="332">
        <v>21901.06</v>
      </c>
      <c r="I72" s="332">
        <v>21901.06</v>
      </c>
      <c r="J72" s="337">
        <v>26866.1</v>
      </c>
      <c r="K72" s="72">
        <f t="shared" ref="K72:K81" si="10">I72-J72</f>
        <v>-4965.0399999999972</v>
      </c>
      <c r="L72" s="52"/>
      <c r="M72" s="53"/>
    </row>
    <row r="73" spans="1:13" s="78" customFormat="1" ht="36" customHeight="1" outlineLevel="5">
      <c r="A73" s="346"/>
      <c r="B73" s="75" t="s">
        <v>28</v>
      </c>
      <c r="C73" s="75" t="s">
        <v>269</v>
      </c>
      <c r="D73" s="75" t="s">
        <v>270</v>
      </c>
      <c r="E73" s="76">
        <v>244</v>
      </c>
      <c r="F73" s="75" t="s">
        <v>271</v>
      </c>
      <c r="G73" s="75" t="s">
        <v>35</v>
      </c>
      <c r="H73" s="332">
        <v>21901.15</v>
      </c>
      <c r="I73" s="332">
        <v>21901.15</v>
      </c>
      <c r="J73" s="337">
        <v>2403.6999999999998</v>
      </c>
      <c r="K73" s="72">
        <f t="shared" si="10"/>
        <v>19497.45</v>
      </c>
      <c r="L73" s="52"/>
      <c r="M73" s="53"/>
    </row>
    <row r="74" spans="1:13" s="78" customFormat="1" ht="36" customHeight="1" outlineLevel="5">
      <c r="A74" s="345" t="s">
        <v>30</v>
      </c>
      <c r="B74" s="75" t="s">
        <v>28</v>
      </c>
      <c r="C74" s="75" t="s">
        <v>269</v>
      </c>
      <c r="D74" s="75" t="s">
        <v>270</v>
      </c>
      <c r="E74" s="76">
        <v>244</v>
      </c>
      <c r="F74" s="75" t="s">
        <v>284</v>
      </c>
      <c r="G74" s="75" t="s">
        <v>36</v>
      </c>
      <c r="H74" s="332">
        <v>15897.72</v>
      </c>
      <c r="I74" s="332">
        <v>15897.72</v>
      </c>
      <c r="J74" s="337">
        <v>0</v>
      </c>
      <c r="K74" s="72">
        <f>I74-J74</f>
        <v>15897.72</v>
      </c>
      <c r="L74" s="52" t="s">
        <v>285</v>
      </c>
      <c r="M74" s="53"/>
    </row>
    <row r="75" spans="1:13" s="78" customFormat="1" ht="36" customHeight="1" outlineLevel="5">
      <c r="A75" s="346"/>
      <c r="B75" s="75" t="s">
        <v>28</v>
      </c>
      <c r="C75" s="75" t="s">
        <v>269</v>
      </c>
      <c r="D75" s="75" t="s">
        <v>270</v>
      </c>
      <c r="E75" s="76">
        <v>244</v>
      </c>
      <c r="F75" s="75" t="s">
        <v>284</v>
      </c>
      <c r="G75" s="75" t="s">
        <v>35</v>
      </c>
      <c r="H75" s="332">
        <v>15897.72</v>
      </c>
      <c r="I75" s="332">
        <v>15897.72</v>
      </c>
      <c r="J75" s="180">
        <v>0</v>
      </c>
      <c r="K75" s="72">
        <f t="shared" ref="K75" si="11">I75-J75</f>
        <v>15897.72</v>
      </c>
      <c r="L75" s="52" t="s">
        <v>285</v>
      </c>
      <c r="M75" s="53"/>
    </row>
    <row r="76" spans="1:13" s="78" customFormat="1" ht="36" customHeight="1" outlineLevel="5">
      <c r="A76" s="347" t="s">
        <v>181</v>
      </c>
      <c r="B76" s="75">
        <v>148</v>
      </c>
      <c r="C76" s="75" t="s">
        <v>269</v>
      </c>
      <c r="D76" s="75" t="s">
        <v>270</v>
      </c>
      <c r="E76" s="76">
        <v>247</v>
      </c>
      <c r="F76" s="75" t="s">
        <v>271</v>
      </c>
      <c r="G76" s="75" t="s">
        <v>36</v>
      </c>
      <c r="H76" s="332">
        <v>154916.14000000001</v>
      </c>
      <c r="I76" s="332">
        <v>154916.14000000001</v>
      </c>
      <c r="J76" s="337">
        <v>131830.16</v>
      </c>
      <c r="K76" s="72">
        <f t="shared" si="10"/>
        <v>23085.98000000001</v>
      </c>
      <c r="L76" s="52"/>
      <c r="M76" s="53"/>
    </row>
    <row r="77" spans="1:13" s="78" customFormat="1" ht="36" customHeight="1" outlineLevel="5">
      <c r="A77" s="348"/>
      <c r="B77" s="75">
        <v>148</v>
      </c>
      <c r="C77" s="75" t="s">
        <v>269</v>
      </c>
      <c r="D77" s="75" t="s">
        <v>270</v>
      </c>
      <c r="E77" s="76">
        <v>247</v>
      </c>
      <c r="F77" s="75" t="s">
        <v>271</v>
      </c>
      <c r="G77" s="75" t="s">
        <v>35</v>
      </c>
      <c r="H77" s="332">
        <v>154916.74</v>
      </c>
      <c r="I77" s="332">
        <v>154916.74</v>
      </c>
      <c r="J77" s="337">
        <v>11794.79</v>
      </c>
      <c r="K77" s="72">
        <f t="shared" si="10"/>
        <v>143121.94999999998</v>
      </c>
      <c r="L77" s="52"/>
      <c r="M77" s="53"/>
    </row>
    <row r="78" spans="1:13" s="78" customFormat="1" ht="36" customHeight="1" outlineLevel="5">
      <c r="A78" s="347" t="s">
        <v>181</v>
      </c>
      <c r="B78" s="75">
        <v>148</v>
      </c>
      <c r="C78" s="75" t="s">
        <v>269</v>
      </c>
      <c r="D78" s="75" t="s">
        <v>270</v>
      </c>
      <c r="E78" s="76">
        <v>247</v>
      </c>
      <c r="F78" s="333" t="s">
        <v>284</v>
      </c>
      <c r="G78" s="75" t="s">
        <v>36</v>
      </c>
      <c r="H78" s="332">
        <v>17906.8</v>
      </c>
      <c r="I78" s="332">
        <v>17906.8</v>
      </c>
      <c r="J78" s="337">
        <v>0</v>
      </c>
      <c r="K78" s="72">
        <f t="shared" ref="K78:K79" si="12">I78-J78</f>
        <v>17906.8</v>
      </c>
      <c r="L78" s="52" t="s">
        <v>285</v>
      </c>
      <c r="M78" s="53"/>
    </row>
    <row r="79" spans="1:13" s="78" customFormat="1" ht="36" customHeight="1" outlineLevel="5">
      <c r="A79" s="348"/>
      <c r="B79" s="75">
        <v>148</v>
      </c>
      <c r="C79" s="75" t="s">
        <v>269</v>
      </c>
      <c r="D79" s="75" t="s">
        <v>270</v>
      </c>
      <c r="E79" s="76">
        <v>247</v>
      </c>
      <c r="F79" s="333" t="s">
        <v>284</v>
      </c>
      <c r="G79" s="75" t="s">
        <v>35</v>
      </c>
      <c r="H79" s="332">
        <v>17906.8</v>
      </c>
      <c r="I79" s="332">
        <v>17906.8</v>
      </c>
      <c r="J79" s="337">
        <v>0</v>
      </c>
      <c r="K79" s="72">
        <f t="shared" si="12"/>
        <v>17906.8</v>
      </c>
      <c r="L79" s="52" t="s">
        <v>285</v>
      </c>
      <c r="M79" s="53"/>
    </row>
    <row r="80" spans="1:13" s="78" customFormat="1" ht="38.25" outlineLevel="5">
      <c r="A80" s="347" t="s">
        <v>245</v>
      </c>
      <c r="B80" s="75" t="s">
        <v>28</v>
      </c>
      <c r="C80" s="75" t="s">
        <v>269</v>
      </c>
      <c r="D80" s="75" t="s">
        <v>270</v>
      </c>
      <c r="E80" s="76">
        <v>612</v>
      </c>
      <c r="F80" s="75" t="s">
        <v>271</v>
      </c>
      <c r="G80" s="75" t="s">
        <v>36</v>
      </c>
      <c r="H80" s="332">
        <v>10689.04</v>
      </c>
      <c r="I80" s="332">
        <v>10689.04</v>
      </c>
      <c r="J80" s="337">
        <v>19622.5</v>
      </c>
      <c r="K80" s="72">
        <f t="shared" si="10"/>
        <v>-8933.4599999999991</v>
      </c>
      <c r="L80" s="52"/>
      <c r="M80" s="53"/>
    </row>
    <row r="81" spans="1:13" s="78" customFormat="1" ht="38.25" outlineLevel="5">
      <c r="A81" s="348"/>
      <c r="B81" s="75" t="s">
        <v>28</v>
      </c>
      <c r="C81" s="75" t="s">
        <v>269</v>
      </c>
      <c r="D81" s="75" t="s">
        <v>270</v>
      </c>
      <c r="E81" s="76">
        <v>612</v>
      </c>
      <c r="F81" s="75" t="s">
        <v>271</v>
      </c>
      <c r="G81" s="75" t="s">
        <v>35</v>
      </c>
      <c r="H81" s="332">
        <v>10689.08</v>
      </c>
      <c r="I81" s="332">
        <v>10689.08</v>
      </c>
      <c r="J81" s="337">
        <v>1755.62</v>
      </c>
      <c r="K81" s="72">
        <f t="shared" si="10"/>
        <v>8933.4599999999991</v>
      </c>
      <c r="L81" s="52"/>
      <c r="M81" s="53"/>
    </row>
    <row r="82" spans="1:13" s="78" customFormat="1" ht="38.25" outlineLevel="5">
      <c r="A82" s="347" t="s">
        <v>245</v>
      </c>
      <c r="B82" s="75" t="s">
        <v>28</v>
      </c>
      <c r="C82" s="75" t="s">
        <v>269</v>
      </c>
      <c r="D82" s="75" t="s">
        <v>270</v>
      </c>
      <c r="E82" s="76">
        <v>612</v>
      </c>
      <c r="F82" s="333" t="s">
        <v>284</v>
      </c>
      <c r="G82" s="75" t="s">
        <v>36</v>
      </c>
      <c r="H82" s="332">
        <v>8238.3799999999992</v>
      </c>
      <c r="I82" s="332">
        <v>8238.3799999999992</v>
      </c>
      <c r="J82" s="337">
        <v>0</v>
      </c>
      <c r="K82" s="72">
        <f t="shared" ref="K82:K83" si="13">I82-J82</f>
        <v>8238.3799999999992</v>
      </c>
      <c r="L82" s="52" t="s">
        <v>285</v>
      </c>
      <c r="M82" s="53"/>
    </row>
    <row r="83" spans="1:13" s="78" customFormat="1" ht="38.25" outlineLevel="5">
      <c r="A83" s="348"/>
      <c r="B83" s="75" t="s">
        <v>28</v>
      </c>
      <c r="C83" s="75" t="s">
        <v>269</v>
      </c>
      <c r="D83" s="75" t="s">
        <v>270</v>
      </c>
      <c r="E83" s="76">
        <v>612</v>
      </c>
      <c r="F83" s="333" t="s">
        <v>284</v>
      </c>
      <c r="G83" s="75" t="s">
        <v>35</v>
      </c>
      <c r="H83" s="332">
        <v>8238.3700000000008</v>
      </c>
      <c r="I83" s="332">
        <v>8238.3700000000008</v>
      </c>
      <c r="J83" s="337">
        <v>0</v>
      </c>
      <c r="K83" s="72">
        <f t="shared" si="13"/>
        <v>8238.3700000000008</v>
      </c>
      <c r="L83" s="52" t="s">
        <v>285</v>
      </c>
      <c r="M83" s="53"/>
    </row>
    <row r="84" spans="1:13" s="54" customFormat="1" ht="45" outlineLevel="3">
      <c r="A84" s="236" t="s">
        <v>49</v>
      </c>
      <c r="B84" s="47" t="s">
        <v>28</v>
      </c>
      <c r="C84" s="47" t="s">
        <v>205</v>
      </c>
      <c r="D84" s="47">
        <v>2310281022</v>
      </c>
      <c r="E84" s="48" t="s">
        <v>29</v>
      </c>
      <c r="F84" s="49"/>
      <c r="G84" s="49"/>
      <c r="H84" s="178">
        <f>SUM(H85)</f>
        <v>4250000</v>
      </c>
      <c r="I84" s="178">
        <f>SUM(I85)</f>
        <v>4250000</v>
      </c>
      <c r="J84" s="179">
        <f>SUM(J85)</f>
        <v>4063699</v>
      </c>
      <c r="K84" s="51">
        <f>SUM(K85)</f>
        <v>186301</v>
      </c>
      <c r="L84" s="52"/>
      <c r="M84" s="53"/>
    </row>
    <row r="85" spans="1:13" s="56" customFormat="1" ht="15.75" customHeight="1" outlineLevel="5">
      <c r="A85" s="237" t="s">
        <v>30</v>
      </c>
      <c r="B85" s="75" t="s">
        <v>28</v>
      </c>
      <c r="C85" s="75" t="s">
        <v>205</v>
      </c>
      <c r="D85" s="75">
        <v>2310281022</v>
      </c>
      <c r="E85" s="76">
        <v>244</v>
      </c>
      <c r="F85" s="77"/>
      <c r="G85" s="77"/>
      <c r="H85" s="332">
        <v>4250000</v>
      </c>
      <c r="I85" s="332">
        <v>4250000</v>
      </c>
      <c r="J85" s="337">
        <v>4063699</v>
      </c>
      <c r="K85" s="73">
        <f>I85-J85</f>
        <v>186301</v>
      </c>
      <c r="L85" s="52"/>
      <c r="M85" s="53"/>
    </row>
    <row r="86" spans="1:13" s="78" customFormat="1" ht="51.75" customHeight="1" outlineLevel="5">
      <c r="A86" s="236" t="s">
        <v>207</v>
      </c>
      <c r="B86" s="47" t="s">
        <v>28</v>
      </c>
      <c r="C86" s="47" t="s">
        <v>205</v>
      </c>
      <c r="D86" s="47" t="s">
        <v>206</v>
      </c>
      <c r="E86" s="48" t="s">
        <v>29</v>
      </c>
      <c r="F86" s="49"/>
      <c r="G86" s="49"/>
      <c r="H86" s="178">
        <f>SUM(H87:H88)</f>
        <v>15967470</v>
      </c>
      <c r="I86" s="178">
        <f t="shared" ref="I86" si="14">SUM(I87:I88)</f>
        <v>15967470</v>
      </c>
      <c r="J86" s="179">
        <f>SUM(J87:J88)</f>
        <v>0</v>
      </c>
      <c r="K86" s="51">
        <f>SUM(K87:K88)</f>
        <v>15967470</v>
      </c>
      <c r="L86" s="68"/>
      <c r="M86" s="69"/>
    </row>
    <row r="87" spans="1:13" s="78" customFormat="1" ht="36" customHeight="1" outlineLevel="5">
      <c r="A87" s="365" t="s">
        <v>214</v>
      </c>
      <c r="B87" s="75" t="s">
        <v>28</v>
      </c>
      <c r="C87" s="75" t="s">
        <v>205</v>
      </c>
      <c r="D87" s="75" t="s">
        <v>206</v>
      </c>
      <c r="E87" s="76">
        <v>812</v>
      </c>
      <c r="F87" s="75" t="s">
        <v>208</v>
      </c>
      <c r="G87" s="75" t="s">
        <v>35</v>
      </c>
      <c r="H87" s="332">
        <v>159670</v>
      </c>
      <c r="I87" s="332">
        <v>159670</v>
      </c>
      <c r="J87" s="180">
        <v>0</v>
      </c>
      <c r="K87" s="72">
        <f>I87-J87</f>
        <v>159670</v>
      </c>
      <c r="L87" s="52"/>
      <c r="M87" s="53"/>
    </row>
    <row r="88" spans="1:13" s="78" customFormat="1" ht="38.25" outlineLevel="5">
      <c r="A88" s="366"/>
      <c r="B88" s="75" t="s">
        <v>28</v>
      </c>
      <c r="C88" s="75" t="s">
        <v>205</v>
      </c>
      <c r="D88" s="75" t="s">
        <v>206</v>
      </c>
      <c r="E88" s="76">
        <v>812</v>
      </c>
      <c r="F88" s="75" t="s">
        <v>208</v>
      </c>
      <c r="G88" s="75" t="s">
        <v>36</v>
      </c>
      <c r="H88" s="332">
        <v>15807800</v>
      </c>
      <c r="I88" s="332">
        <v>15807800</v>
      </c>
      <c r="J88" s="180">
        <v>0</v>
      </c>
      <c r="K88" s="72">
        <f>I88-J88</f>
        <v>15807800</v>
      </c>
      <c r="L88" s="52"/>
      <c r="M88" s="53"/>
    </row>
    <row r="89" spans="1:13" s="56" customFormat="1" ht="49.5" customHeight="1" outlineLevel="5">
      <c r="A89" s="236" t="s">
        <v>179</v>
      </c>
      <c r="B89" s="47">
        <v>148</v>
      </c>
      <c r="C89" s="47" t="s">
        <v>205</v>
      </c>
      <c r="D89" s="47">
        <v>2330281320</v>
      </c>
      <c r="E89" s="48" t="s">
        <v>29</v>
      </c>
      <c r="F89" s="49"/>
      <c r="G89" s="49"/>
      <c r="H89" s="178">
        <f>SUM(H90:H90)</f>
        <v>750000</v>
      </c>
      <c r="I89" s="178">
        <f>SUM(I90:I90)</f>
        <v>750000</v>
      </c>
      <c r="J89" s="179">
        <f>SUM(J90:J90)</f>
        <v>687000</v>
      </c>
      <c r="K89" s="51">
        <f>SUM(K90)</f>
        <v>63000</v>
      </c>
      <c r="L89" s="52"/>
      <c r="M89" s="53"/>
    </row>
    <row r="90" spans="1:13" s="67" customFormat="1" ht="19.5" customHeight="1" outlineLevel="5">
      <c r="A90" s="237" t="s">
        <v>30</v>
      </c>
      <c r="B90" s="75" t="s">
        <v>28</v>
      </c>
      <c r="C90" s="75" t="s">
        <v>205</v>
      </c>
      <c r="D90" s="75">
        <v>2330281320</v>
      </c>
      <c r="E90" s="76">
        <v>244</v>
      </c>
      <c r="F90" s="77"/>
      <c r="G90" s="75"/>
      <c r="H90" s="332">
        <v>750000</v>
      </c>
      <c r="I90" s="332">
        <v>750000</v>
      </c>
      <c r="J90" s="337">
        <v>687000</v>
      </c>
      <c r="K90" s="55">
        <f>I90-J90</f>
        <v>63000</v>
      </c>
      <c r="L90" s="52"/>
      <c r="M90" s="53"/>
    </row>
    <row r="91" spans="1:13" s="54" customFormat="1" ht="69.75" customHeight="1" outlineLevel="3">
      <c r="A91" s="236" t="s">
        <v>252</v>
      </c>
      <c r="B91" s="47" t="s">
        <v>28</v>
      </c>
      <c r="C91" s="47" t="s">
        <v>209</v>
      </c>
      <c r="D91" s="47">
        <v>6510900110</v>
      </c>
      <c r="E91" s="48" t="s">
        <v>29</v>
      </c>
      <c r="F91" s="49"/>
      <c r="G91" s="49"/>
      <c r="H91" s="178">
        <f>SUM(H92:H93)</f>
        <v>1499500</v>
      </c>
      <c r="I91" s="178">
        <f t="shared" ref="I91:J91" si="15">SUM(I92:I93)</f>
        <v>499500</v>
      </c>
      <c r="J91" s="179">
        <f t="shared" si="15"/>
        <v>499500</v>
      </c>
      <c r="K91" s="295">
        <f>SUM(K92:K93)</f>
        <v>0</v>
      </c>
      <c r="L91" s="52"/>
      <c r="M91" s="53"/>
    </row>
    <row r="92" spans="1:13" s="54" customFormat="1" ht="69.75" customHeight="1" outlineLevel="3">
      <c r="A92" s="237" t="s">
        <v>216</v>
      </c>
      <c r="B92" s="75" t="s">
        <v>28</v>
      </c>
      <c r="C92" s="75" t="s">
        <v>209</v>
      </c>
      <c r="D92" s="75">
        <v>6510900110</v>
      </c>
      <c r="E92" s="76">
        <v>244</v>
      </c>
      <c r="F92" s="77"/>
      <c r="G92" s="77"/>
      <c r="H92" s="332">
        <v>499500</v>
      </c>
      <c r="I92" s="332">
        <v>499500</v>
      </c>
      <c r="J92" s="337">
        <v>499500</v>
      </c>
      <c r="K92" s="51">
        <v>0</v>
      </c>
      <c r="L92" s="52" t="s">
        <v>250</v>
      </c>
      <c r="M92" s="53"/>
    </row>
    <row r="93" spans="1:13" s="56" customFormat="1" ht="30" customHeight="1" outlineLevel="5">
      <c r="A93" s="237" t="s">
        <v>216</v>
      </c>
      <c r="B93" s="75" t="s">
        <v>28</v>
      </c>
      <c r="C93" s="75" t="s">
        <v>209</v>
      </c>
      <c r="D93" s="75">
        <v>6510900110</v>
      </c>
      <c r="E93" s="76">
        <v>633</v>
      </c>
      <c r="F93" s="77"/>
      <c r="G93" s="77"/>
      <c r="H93" s="332">
        <v>1000000</v>
      </c>
      <c r="I93" s="332">
        <v>0</v>
      </c>
      <c r="J93" s="337">
        <v>0</v>
      </c>
      <c r="K93" s="73">
        <f>I93-J93</f>
        <v>0</v>
      </c>
      <c r="L93" s="52"/>
      <c r="M93" s="53"/>
    </row>
    <row r="94" spans="1:13" s="54" customFormat="1" ht="75" outlineLevel="3">
      <c r="A94" s="236" t="s">
        <v>66</v>
      </c>
      <c r="B94" s="47" t="s">
        <v>28</v>
      </c>
      <c r="C94" s="47" t="s">
        <v>67</v>
      </c>
      <c r="D94" s="47" t="s">
        <v>68</v>
      </c>
      <c r="E94" s="48" t="s">
        <v>29</v>
      </c>
      <c r="F94" s="49"/>
      <c r="G94" s="49"/>
      <c r="H94" s="178">
        <f>SUM(H95:H96)</f>
        <v>191200000</v>
      </c>
      <c r="I94" s="178">
        <f>SUM(I95:I96)</f>
        <v>157059700</v>
      </c>
      <c r="J94" s="179">
        <f>SUM(J95:J96)</f>
        <v>156679514.31999999</v>
      </c>
      <c r="K94" s="51">
        <f>SUM(K95:K96)</f>
        <v>380185.68000000948</v>
      </c>
      <c r="L94" s="52"/>
      <c r="M94" s="53"/>
    </row>
    <row r="95" spans="1:13" s="56" customFormat="1" ht="19.5" customHeight="1" outlineLevel="5">
      <c r="A95" s="235" t="s">
        <v>30</v>
      </c>
      <c r="B95" s="74" t="s">
        <v>28</v>
      </c>
      <c r="C95" s="74" t="s">
        <v>67</v>
      </c>
      <c r="D95" s="74" t="s">
        <v>68</v>
      </c>
      <c r="E95" s="70" t="s">
        <v>31</v>
      </c>
      <c r="F95" s="71"/>
      <c r="G95" s="71"/>
      <c r="H95" s="332">
        <v>1200000</v>
      </c>
      <c r="I95" s="332">
        <v>819700</v>
      </c>
      <c r="J95" s="337">
        <v>793293.56</v>
      </c>
      <c r="K95" s="73">
        <f>I95-J95</f>
        <v>26406.439999999944</v>
      </c>
      <c r="L95" s="52"/>
      <c r="M95" s="53"/>
    </row>
    <row r="96" spans="1:13" s="56" customFormat="1" ht="33" customHeight="1" outlineLevel="5">
      <c r="A96" s="238" t="s">
        <v>37</v>
      </c>
      <c r="B96" s="74" t="s">
        <v>28</v>
      </c>
      <c r="C96" s="74" t="s">
        <v>67</v>
      </c>
      <c r="D96" s="74" t="s">
        <v>68</v>
      </c>
      <c r="E96" s="70" t="s">
        <v>69</v>
      </c>
      <c r="F96" s="71"/>
      <c r="G96" s="71"/>
      <c r="H96" s="332">
        <v>190000000</v>
      </c>
      <c r="I96" s="332">
        <v>156240000</v>
      </c>
      <c r="J96" s="337">
        <v>155886220.75999999</v>
      </c>
      <c r="K96" s="73">
        <f>I96-J96</f>
        <v>353779.24000000954</v>
      </c>
      <c r="L96" s="52"/>
      <c r="M96" s="53"/>
    </row>
    <row r="97" spans="1:13" s="54" customFormat="1" ht="60" outlineLevel="3">
      <c r="A97" s="236" t="s">
        <v>70</v>
      </c>
      <c r="B97" s="47" t="s">
        <v>28</v>
      </c>
      <c r="C97" s="47" t="s">
        <v>67</v>
      </c>
      <c r="D97" s="47" t="s">
        <v>71</v>
      </c>
      <c r="E97" s="48" t="s">
        <v>29</v>
      </c>
      <c r="F97" s="49"/>
      <c r="G97" s="49"/>
      <c r="H97" s="187">
        <f>SUM(H98:H98)</f>
        <v>29631700</v>
      </c>
      <c r="I97" s="187">
        <f>SUM(I98:I98)</f>
        <v>24516505.579999998</v>
      </c>
      <c r="J97" s="188">
        <f>SUM(J98:J98)</f>
        <v>24516505.579999998</v>
      </c>
      <c r="K97" s="51">
        <f>SUM(K98:K98)</f>
        <v>0</v>
      </c>
      <c r="L97" s="52"/>
      <c r="M97" s="53"/>
    </row>
    <row r="98" spans="1:13" s="56" customFormat="1" ht="38.25" outlineLevel="5">
      <c r="A98" s="235" t="s">
        <v>72</v>
      </c>
      <c r="B98" s="74" t="s">
        <v>28</v>
      </c>
      <c r="C98" s="74" t="s">
        <v>67</v>
      </c>
      <c r="D98" s="74" t="s">
        <v>71</v>
      </c>
      <c r="E98" s="70">
        <v>540</v>
      </c>
      <c r="F98" s="74" t="s">
        <v>217</v>
      </c>
      <c r="G98" s="74" t="s">
        <v>36</v>
      </c>
      <c r="H98" s="332">
        <v>29631700</v>
      </c>
      <c r="I98" s="332">
        <v>24516505.579999998</v>
      </c>
      <c r="J98" s="337">
        <v>24516505.579999998</v>
      </c>
      <c r="K98" s="73">
        <f>I98-J98</f>
        <v>0</v>
      </c>
      <c r="L98" s="52"/>
      <c r="M98" s="53"/>
    </row>
    <row r="99" spans="1:13" s="54" customFormat="1" ht="30" outlineLevel="3">
      <c r="A99" s="236" t="s">
        <v>51</v>
      </c>
      <c r="B99" s="47" t="s">
        <v>28</v>
      </c>
      <c r="C99" s="47" t="s">
        <v>73</v>
      </c>
      <c r="D99" s="47" t="s">
        <v>74</v>
      </c>
      <c r="E99" s="48" t="s">
        <v>29</v>
      </c>
      <c r="F99" s="49"/>
      <c r="G99" s="49"/>
      <c r="H99" s="178">
        <f>SUM(H100:H112)</f>
        <v>3666954115.1399999</v>
      </c>
      <c r="I99" s="178">
        <f>SUM(I100:I112)</f>
        <v>3065097933.1700001</v>
      </c>
      <c r="J99" s="179">
        <f>SUM(J100:J112)</f>
        <v>3046584186.4500003</v>
      </c>
      <c r="K99" s="51">
        <f>SUM(K100:K112)</f>
        <v>18513746.719999999</v>
      </c>
      <c r="L99" s="68"/>
      <c r="M99" s="69"/>
    </row>
    <row r="100" spans="1:13" s="56" customFormat="1" ht="20.25" customHeight="1" outlineLevel="5">
      <c r="A100" s="235" t="s">
        <v>53</v>
      </c>
      <c r="B100" s="74" t="s">
        <v>28</v>
      </c>
      <c r="C100" s="74" t="s">
        <v>73</v>
      </c>
      <c r="D100" s="74" t="s">
        <v>74</v>
      </c>
      <c r="E100" s="70" t="s">
        <v>54</v>
      </c>
      <c r="F100" s="71"/>
      <c r="G100" s="71"/>
      <c r="H100" s="332">
        <v>304458237</v>
      </c>
      <c r="I100" s="332">
        <v>234100539</v>
      </c>
      <c r="J100" s="337">
        <v>223028167.59999999</v>
      </c>
      <c r="K100" s="73">
        <f t="shared" ref="K100:K124" si="16">I100-J100</f>
        <v>11072371.400000006</v>
      </c>
      <c r="L100" s="52"/>
      <c r="M100" s="53"/>
    </row>
    <row r="101" spans="1:13" s="56" customFormat="1" ht="20.25" customHeight="1" outlineLevel="5">
      <c r="A101" s="235" t="s">
        <v>286</v>
      </c>
      <c r="B101" s="74" t="s">
        <v>28</v>
      </c>
      <c r="C101" s="74" t="s">
        <v>73</v>
      </c>
      <c r="D101" s="74" t="s">
        <v>74</v>
      </c>
      <c r="E101" s="70">
        <v>112</v>
      </c>
      <c r="F101" s="71"/>
      <c r="G101" s="71"/>
      <c r="H101" s="332">
        <v>280000</v>
      </c>
      <c r="I101" s="332">
        <v>0</v>
      </c>
      <c r="J101" s="337">
        <v>0</v>
      </c>
      <c r="K101" s="73"/>
      <c r="L101" s="52" t="s">
        <v>285</v>
      </c>
      <c r="M101" s="53"/>
    </row>
    <row r="102" spans="1:13" s="56" customFormat="1" ht="47.25" customHeight="1" outlineLevel="5">
      <c r="A102" s="235" t="s">
        <v>55</v>
      </c>
      <c r="B102" s="74" t="s">
        <v>28</v>
      </c>
      <c r="C102" s="74" t="s">
        <v>73</v>
      </c>
      <c r="D102" s="74" t="s">
        <v>74</v>
      </c>
      <c r="E102" s="70" t="s">
        <v>56</v>
      </c>
      <c r="F102" s="71"/>
      <c r="G102" s="71"/>
      <c r="H102" s="332">
        <v>92071024</v>
      </c>
      <c r="I102" s="332">
        <v>70698363</v>
      </c>
      <c r="J102" s="337">
        <v>65217737.93</v>
      </c>
      <c r="K102" s="73">
        <f t="shared" si="16"/>
        <v>5480625.0700000003</v>
      </c>
      <c r="L102" s="52"/>
      <c r="M102" s="53"/>
    </row>
    <row r="103" spans="1:13" s="56" customFormat="1" ht="30.75" customHeight="1" outlineLevel="5">
      <c r="A103" s="235" t="s">
        <v>57</v>
      </c>
      <c r="B103" s="74" t="s">
        <v>28</v>
      </c>
      <c r="C103" s="74" t="s">
        <v>73</v>
      </c>
      <c r="D103" s="74" t="s">
        <v>74</v>
      </c>
      <c r="E103" s="70" t="s">
        <v>58</v>
      </c>
      <c r="F103" s="71"/>
      <c r="G103" s="71"/>
      <c r="H103" s="332">
        <v>3899916</v>
      </c>
      <c r="I103" s="332">
        <v>2898678.84</v>
      </c>
      <c r="J103" s="337">
        <v>2852549.86</v>
      </c>
      <c r="K103" s="73">
        <f t="shared" si="16"/>
        <v>46128.979999999981</v>
      </c>
      <c r="L103" s="52"/>
      <c r="M103" s="53"/>
    </row>
    <row r="104" spans="1:13" s="56" customFormat="1" ht="30.75" customHeight="1" outlineLevel="5">
      <c r="A104" s="235" t="s">
        <v>256</v>
      </c>
      <c r="B104" s="74" t="s">
        <v>28</v>
      </c>
      <c r="C104" s="74" t="s">
        <v>73</v>
      </c>
      <c r="D104" s="74" t="s">
        <v>74</v>
      </c>
      <c r="E104" s="70" t="s">
        <v>255</v>
      </c>
      <c r="F104" s="71"/>
      <c r="G104" s="71"/>
      <c r="H104" s="332">
        <v>16400000</v>
      </c>
      <c r="I104" s="332">
        <v>16400000</v>
      </c>
      <c r="J104" s="337">
        <v>16400000</v>
      </c>
      <c r="K104" s="73">
        <f t="shared" si="16"/>
        <v>0</v>
      </c>
      <c r="L104" s="52" t="s">
        <v>254</v>
      </c>
      <c r="M104" s="53"/>
    </row>
    <row r="105" spans="1:13" s="56" customFormat="1" ht="17.25" customHeight="1" outlineLevel="5">
      <c r="A105" s="235" t="s">
        <v>30</v>
      </c>
      <c r="B105" s="74" t="s">
        <v>28</v>
      </c>
      <c r="C105" s="74" t="s">
        <v>73</v>
      </c>
      <c r="D105" s="74" t="s">
        <v>74</v>
      </c>
      <c r="E105" s="70" t="s">
        <v>31</v>
      </c>
      <c r="F105" s="71"/>
      <c r="G105" s="71"/>
      <c r="H105" s="332">
        <v>62806701.189999998</v>
      </c>
      <c r="I105" s="332">
        <v>38002001.799999997</v>
      </c>
      <c r="J105" s="337">
        <v>37762410.520000003</v>
      </c>
      <c r="K105" s="79">
        <f t="shared" si="16"/>
        <v>239591.27999999374</v>
      </c>
      <c r="L105" s="52"/>
      <c r="M105" s="53"/>
    </row>
    <row r="106" spans="1:13" s="56" customFormat="1" ht="16.5" customHeight="1" outlineLevel="5">
      <c r="A106" s="235" t="s">
        <v>181</v>
      </c>
      <c r="B106" s="74" t="s">
        <v>28</v>
      </c>
      <c r="C106" s="74" t="s">
        <v>73</v>
      </c>
      <c r="D106" s="74" t="s">
        <v>74</v>
      </c>
      <c r="E106" s="70">
        <v>247</v>
      </c>
      <c r="F106" s="71"/>
      <c r="G106" s="71"/>
      <c r="H106" s="332">
        <v>8130851</v>
      </c>
      <c r="I106" s="332">
        <v>6098138</v>
      </c>
      <c r="J106" s="337">
        <v>4427496.01</v>
      </c>
      <c r="K106" s="73">
        <f t="shared" si="16"/>
        <v>1670641.9900000002</v>
      </c>
      <c r="L106" s="52"/>
      <c r="M106" s="53"/>
    </row>
    <row r="107" spans="1:13" s="56" customFormat="1" ht="60" customHeight="1" outlineLevel="5">
      <c r="A107" s="235" t="s">
        <v>59</v>
      </c>
      <c r="B107" s="74" t="s">
        <v>28</v>
      </c>
      <c r="C107" s="74" t="s">
        <v>73</v>
      </c>
      <c r="D107" s="74" t="s">
        <v>74</v>
      </c>
      <c r="E107" s="70" t="s">
        <v>60</v>
      </c>
      <c r="F107" s="71"/>
      <c r="G107" s="71"/>
      <c r="H107" s="332">
        <v>3106128827.4499998</v>
      </c>
      <c r="I107" s="332">
        <v>2636867319.77</v>
      </c>
      <c r="J107" s="337">
        <v>2636867319.77</v>
      </c>
      <c r="K107" s="73">
        <f>I107-J107</f>
        <v>0</v>
      </c>
      <c r="L107" s="52"/>
      <c r="M107" s="53"/>
    </row>
    <row r="108" spans="1:13" s="56" customFormat="1" ht="20.25" customHeight="1" outlineLevel="5">
      <c r="A108" s="235" t="s">
        <v>245</v>
      </c>
      <c r="B108" s="74" t="s">
        <v>28</v>
      </c>
      <c r="C108" s="74" t="s">
        <v>73</v>
      </c>
      <c r="D108" s="74" t="s">
        <v>74</v>
      </c>
      <c r="E108" s="70" t="s">
        <v>48</v>
      </c>
      <c r="F108" s="71"/>
      <c r="G108" s="71"/>
      <c r="H108" s="332">
        <v>71258177.5</v>
      </c>
      <c r="I108" s="332">
        <v>59408947.759999998</v>
      </c>
      <c r="J108" s="337">
        <v>59408947.759999998</v>
      </c>
      <c r="K108" s="73">
        <f t="shared" si="16"/>
        <v>0</v>
      </c>
      <c r="L108" s="52"/>
      <c r="M108" s="53"/>
    </row>
    <row r="109" spans="1:13" s="56" customFormat="1" ht="30" customHeight="1" outlineLevel="5">
      <c r="A109" s="235" t="s">
        <v>144</v>
      </c>
      <c r="B109" s="75" t="s">
        <v>28</v>
      </c>
      <c r="C109" s="75" t="s">
        <v>73</v>
      </c>
      <c r="D109" s="75" t="s">
        <v>74</v>
      </c>
      <c r="E109" s="76">
        <v>831</v>
      </c>
      <c r="F109" s="77"/>
      <c r="G109" s="77"/>
      <c r="H109" s="332">
        <v>1000</v>
      </c>
      <c r="I109" s="332">
        <v>1000</v>
      </c>
      <c r="J109" s="337">
        <v>0</v>
      </c>
      <c r="K109" s="73">
        <f t="shared" ref="K109" si="17">I109-J109</f>
        <v>1000</v>
      </c>
      <c r="L109" s="50">
        <v>45200</v>
      </c>
      <c r="M109" s="34" t="s">
        <v>234</v>
      </c>
    </row>
    <row r="110" spans="1:13" s="56" customFormat="1" ht="30" customHeight="1" outlineLevel="5">
      <c r="A110" s="235" t="s">
        <v>61</v>
      </c>
      <c r="B110" s="74" t="s">
        <v>28</v>
      </c>
      <c r="C110" s="74" t="s">
        <v>73</v>
      </c>
      <c r="D110" s="74" t="s">
        <v>74</v>
      </c>
      <c r="E110" s="70" t="s">
        <v>62</v>
      </c>
      <c r="F110" s="71"/>
      <c r="G110" s="71"/>
      <c r="H110" s="332">
        <v>1457834</v>
      </c>
      <c r="I110" s="332">
        <v>585256</v>
      </c>
      <c r="J110" s="337">
        <v>585256</v>
      </c>
      <c r="K110" s="73">
        <f t="shared" si="16"/>
        <v>0</v>
      </c>
      <c r="L110" s="52"/>
      <c r="M110" s="53"/>
    </row>
    <row r="111" spans="1:13" s="56" customFormat="1" ht="17.25" customHeight="1" outlineLevel="5">
      <c r="A111" s="235" t="s">
        <v>63</v>
      </c>
      <c r="B111" s="74" t="s">
        <v>28</v>
      </c>
      <c r="C111" s="74" t="s">
        <v>73</v>
      </c>
      <c r="D111" s="74" t="s">
        <v>74</v>
      </c>
      <c r="E111" s="70" t="s">
        <v>64</v>
      </c>
      <c r="F111" s="71"/>
      <c r="G111" s="71"/>
      <c r="H111" s="332">
        <v>49138</v>
      </c>
      <c r="I111" s="332">
        <v>37689</v>
      </c>
      <c r="J111" s="337">
        <v>34301</v>
      </c>
      <c r="K111" s="73">
        <f t="shared" si="16"/>
        <v>3388</v>
      </c>
      <c r="L111" s="52"/>
      <c r="M111" s="53"/>
    </row>
    <row r="112" spans="1:13" s="56" customFormat="1" ht="18.75" customHeight="1" outlineLevel="5">
      <c r="A112" s="235" t="s">
        <v>65</v>
      </c>
      <c r="B112" s="74" t="s">
        <v>28</v>
      </c>
      <c r="C112" s="74" t="s">
        <v>73</v>
      </c>
      <c r="D112" s="74" t="s">
        <v>74</v>
      </c>
      <c r="E112" s="70">
        <v>853</v>
      </c>
      <c r="F112" s="71"/>
      <c r="G112" s="71"/>
      <c r="H112" s="332">
        <f>13409-1000</f>
        <v>12409</v>
      </c>
      <c r="I112" s="332">
        <v>0</v>
      </c>
      <c r="J112" s="337">
        <v>0</v>
      </c>
      <c r="K112" s="73">
        <f t="shared" si="16"/>
        <v>0</v>
      </c>
      <c r="L112" s="52"/>
      <c r="M112" s="53"/>
    </row>
    <row r="113" spans="1:13" s="78" customFormat="1" ht="96" customHeight="1" outlineLevel="5">
      <c r="A113" s="236" t="s">
        <v>180</v>
      </c>
      <c r="B113" s="47" t="s">
        <v>28</v>
      </c>
      <c r="C113" s="47" t="s">
        <v>73</v>
      </c>
      <c r="D113" s="47">
        <v>2220681950</v>
      </c>
      <c r="E113" s="48" t="s">
        <v>29</v>
      </c>
      <c r="F113" s="80"/>
      <c r="G113" s="80"/>
      <c r="H113" s="189">
        <f>SUM(H114:H114)</f>
        <v>2175600</v>
      </c>
      <c r="I113" s="189">
        <f>SUM(I114:I114)</f>
        <v>1573210.71</v>
      </c>
      <c r="J113" s="190">
        <f>SUM(J114:J114)</f>
        <v>1573210.71</v>
      </c>
      <c r="K113" s="81">
        <f>SUM(K114:K114)</f>
        <v>0</v>
      </c>
      <c r="L113" s="52"/>
      <c r="M113" s="53"/>
    </row>
    <row r="114" spans="1:13" s="56" customFormat="1" ht="17.25" customHeight="1" outlineLevel="5">
      <c r="A114" s="235" t="s">
        <v>53</v>
      </c>
      <c r="B114" s="74" t="s">
        <v>28</v>
      </c>
      <c r="C114" s="74" t="s">
        <v>73</v>
      </c>
      <c r="D114" s="74">
        <v>2220681950</v>
      </c>
      <c r="E114" s="70">
        <v>631</v>
      </c>
      <c r="F114" s="71"/>
      <c r="G114" s="71"/>
      <c r="H114" s="332">
        <v>2175600</v>
      </c>
      <c r="I114" s="332">
        <v>1573210.71</v>
      </c>
      <c r="J114" s="337">
        <v>1573210.71</v>
      </c>
      <c r="K114" s="73">
        <f t="shared" si="16"/>
        <v>0</v>
      </c>
      <c r="L114" s="52"/>
      <c r="M114" s="53"/>
    </row>
    <row r="115" spans="1:13" s="84" customFormat="1" ht="120.75" customHeight="1" outlineLevel="5">
      <c r="A115" s="236" t="s">
        <v>194</v>
      </c>
      <c r="B115" s="49">
        <v>148</v>
      </c>
      <c r="C115" s="49">
        <v>1003</v>
      </c>
      <c r="D115" s="49" t="s">
        <v>198</v>
      </c>
      <c r="E115" s="82">
        <v>322</v>
      </c>
      <c r="F115" s="49" t="s">
        <v>224</v>
      </c>
      <c r="G115" s="49" t="s">
        <v>36</v>
      </c>
      <c r="H115" s="187">
        <v>14906400</v>
      </c>
      <c r="I115" s="187">
        <v>14906400</v>
      </c>
      <c r="J115" s="188">
        <v>14906400</v>
      </c>
      <c r="K115" s="83">
        <f>I115-J115</f>
        <v>0</v>
      </c>
      <c r="L115" s="52"/>
      <c r="M115" s="53"/>
    </row>
    <row r="116" spans="1:13" s="54" customFormat="1" ht="36.75" customHeight="1" outlineLevel="3">
      <c r="A116" s="236" t="s">
        <v>75</v>
      </c>
      <c r="B116" s="47" t="s">
        <v>28</v>
      </c>
      <c r="C116" s="47" t="s">
        <v>76</v>
      </c>
      <c r="D116" s="47" t="s">
        <v>77</v>
      </c>
      <c r="E116" s="48" t="s">
        <v>29</v>
      </c>
      <c r="F116" s="49"/>
      <c r="G116" s="49"/>
      <c r="H116" s="178">
        <f>SUM(H117:H117)</f>
        <v>130140800</v>
      </c>
      <c r="I116" s="178">
        <f>SUM(I117:I117)</f>
        <v>130140800</v>
      </c>
      <c r="J116" s="179">
        <f>SUM(J117:J117)</f>
        <v>130140800</v>
      </c>
      <c r="K116" s="51">
        <f>SUM(K117:K117)</f>
        <v>0</v>
      </c>
      <c r="L116" s="52"/>
      <c r="M116" s="53"/>
    </row>
    <row r="117" spans="1:13" s="56" customFormat="1" ht="38.25" outlineLevel="5">
      <c r="A117" s="235" t="s">
        <v>78</v>
      </c>
      <c r="B117" s="74" t="s">
        <v>28</v>
      </c>
      <c r="C117" s="74" t="s">
        <v>76</v>
      </c>
      <c r="D117" s="74" t="s">
        <v>77</v>
      </c>
      <c r="E117" s="70" t="s">
        <v>79</v>
      </c>
      <c r="F117" s="74" t="s">
        <v>223</v>
      </c>
      <c r="G117" s="74" t="s">
        <v>36</v>
      </c>
      <c r="H117" s="332">
        <v>130140800</v>
      </c>
      <c r="I117" s="332">
        <v>130140800</v>
      </c>
      <c r="J117" s="337">
        <v>130140800</v>
      </c>
      <c r="K117" s="73">
        <f>I117-J117</f>
        <v>0</v>
      </c>
      <c r="L117" s="52"/>
      <c r="M117" s="53"/>
    </row>
    <row r="118" spans="1:13" s="54" customFormat="1" ht="48.75" customHeight="1" outlineLevel="3">
      <c r="A118" s="236" t="s">
        <v>80</v>
      </c>
      <c r="B118" s="47" t="s">
        <v>28</v>
      </c>
      <c r="C118" s="47" t="s">
        <v>76</v>
      </c>
      <c r="D118" s="47" t="s">
        <v>81</v>
      </c>
      <c r="E118" s="48" t="s">
        <v>29</v>
      </c>
      <c r="F118" s="49"/>
      <c r="G118" s="49"/>
      <c r="H118" s="178">
        <f>SUM(H119:H119)</f>
        <v>178558200</v>
      </c>
      <c r="I118" s="178">
        <f>SUM(I119:I119)</f>
        <v>178558200</v>
      </c>
      <c r="J118" s="179">
        <f>SUM(J119:J119)</f>
        <v>178558200</v>
      </c>
      <c r="K118" s="51">
        <f>SUM(K119:K119)</f>
        <v>0</v>
      </c>
      <c r="L118" s="52"/>
      <c r="M118" s="53"/>
    </row>
    <row r="119" spans="1:13" s="56" customFormat="1" ht="38.25" outlineLevel="5">
      <c r="A119" s="240" t="s">
        <v>78</v>
      </c>
      <c r="B119" s="74" t="s">
        <v>28</v>
      </c>
      <c r="C119" s="74" t="s">
        <v>76</v>
      </c>
      <c r="D119" s="74" t="s">
        <v>81</v>
      </c>
      <c r="E119" s="70" t="s">
        <v>79</v>
      </c>
      <c r="F119" s="74" t="s">
        <v>222</v>
      </c>
      <c r="G119" s="74" t="s">
        <v>36</v>
      </c>
      <c r="H119" s="332">
        <v>178558200</v>
      </c>
      <c r="I119" s="332">
        <v>178558200</v>
      </c>
      <c r="J119" s="337">
        <v>178558200</v>
      </c>
      <c r="K119" s="73">
        <f>I119-J119</f>
        <v>0</v>
      </c>
      <c r="L119" s="52"/>
      <c r="M119" s="53"/>
    </row>
    <row r="120" spans="1:13" s="54" customFormat="1" ht="15" outlineLevel="3">
      <c r="A120" s="241" t="s">
        <v>82</v>
      </c>
      <c r="B120" s="47" t="s">
        <v>28</v>
      </c>
      <c r="C120" s="47" t="s">
        <v>76</v>
      </c>
      <c r="D120" s="47" t="s">
        <v>83</v>
      </c>
      <c r="E120" s="48" t="s">
        <v>29</v>
      </c>
      <c r="F120" s="49"/>
      <c r="G120" s="49"/>
      <c r="H120" s="178">
        <f>SUM(H121)</f>
        <v>240140800</v>
      </c>
      <c r="I120" s="178">
        <f>SUM(I121)</f>
        <v>240140800</v>
      </c>
      <c r="J120" s="179">
        <f>SUM(J121)</f>
        <v>240140800</v>
      </c>
      <c r="K120" s="51">
        <f>SUM(K121)</f>
        <v>0</v>
      </c>
      <c r="L120" s="52"/>
      <c r="M120" s="53"/>
    </row>
    <row r="121" spans="1:13" s="56" customFormat="1" ht="18.75" customHeight="1" outlineLevel="5">
      <c r="A121" s="235" t="s">
        <v>78</v>
      </c>
      <c r="B121" s="74" t="s">
        <v>28</v>
      </c>
      <c r="C121" s="74" t="s">
        <v>76</v>
      </c>
      <c r="D121" s="74" t="s">
        <v>83</v>
      </c>
      <c r="E121" s="70" t="s">
        <v>79</v>
      </c>
      <c r="F121" s="71"/>
      <c r="G121" s="71"/>
      <c r="H121" s="332">
        <v>240140800</v>
      </c>
      <c r="I121" s="332">
        <v>240140800</v>
      </c>
      <c r="J121" s="337">
        <v>240140800</v>
      </c>
      <c r="K121" s="73">
        <f>I121-J121</f>
        <v>0</v>
      </c>
      <c r="L121" s="52"/>
      <c r="M121" s="53"/>
    </row>
    <row r="122" spans="1:13" s="54" customFormat="1" ht="45" outlineLevel="3">
      <c r="A122" s="236" t="s">
        <v>84</v>
      </c>
      <c r="B122" s="47" t="s">
        <v>28</v>
      </c>
      <c r="C122" s="47" t="s">
        <v>76</v>
      </c>
      <c r="D122" s="47">
        <v>2210252520</v>
      </c>
      <c r="E122" s="48" t="s">
        <v>29</v>
      </c>
      <c r="F122" s="49"/>
      <c r="G122" s="49"/>
      <c r="H122" s="178">
        <f>SUM(H123:H124)</f>
        <v>98187</v>
      </c>
      <c r="I122" s="178">
        <f>SUM(I123:I124)</f>
        <v>98187</v>
      </c>
      <c r="J122" s="179">
        <f>SUM(J123:J124)</f>
        <v>97998.19</v>
      </c>
      <c r="K122" s="51">
        <f>SUM(K123:K124)</f>
        <v>188.81</v>
      </c>
      <c r="L122" s="52"/>
      <c r="M122" s="53"/>
    </row>
    <row r="123" spans="1:13" s="56" customFormat="1" ht="17.25" customHeight="1" outlineLevel="5">
      <c r="A123" s="235" t="s">
        <v>30</v>
      </c>
      <c r="B123" s="74" t="s">
        <v>28</v>
      </c>
      <c r="C123" s="74" t="s">
        <v>76</v>
      </c>
      <c r="D123" s="74">
        <v>2210252520</v>
      </c>
      <c r="E123" s="70" t="s">
        <v>31</v>
      </c>
      <c r="F123" s="71"/>
      <c r="G123" s="71"/>
      <c r="H123" s="332">
        <v>687</v>
      </c>
      <c r="I123" s="332">
        <v>687</v>
      </c>
      <c r="J123" s="337">
        <v>498.19</v>
      </c>
      <c r="K123" s="73">
        <f t="shared" si="16"/>
        <v>188.81</v>
      </c>
      <c r="L123" s="52"/>
      <c r="M123" s="53"/>
    </row>
    <row r="124" spans="1:13" s="56" customFormat="1" ht="33" customHeight="1" outlineLevel="5">
      <c r="A124" s="238" t="s">
        <v>37</v>
      </c>
      <c r="B124" s="74" t="s">
        <v>28</v>
      </c>
      <c r="C124" s="74" t="s">
        <v>76</v>
      </c>
      <c r="D124" s="74">
        <v>2210252520</v>
      </c>
      <c r="E124" s="70">
        <v>321</v>
      </c>
      <c r="F124" s="71"/>
      <c r="G124" s="71"/>
      <c r="H124" s="332">
        <v>97500</v>
      </c>
      <c r="I124" s="332">
        <v>97500</v>
      </c>
      <c r="J124" s="337">
        <v>97500</v>
      </c>
      <c r="K124" s="73">
        <f t="shared" si="16"/>
        <v>0</v>
      </c>
      <c r="L124" s="52"/>
      <c r="M124" s="53"/>
    </row>
    <row r="125" spans="1:13" s="54" customFormat="1" ht="80.25" customHeight="1" outlineLevel="3">
      <c r="A125" s="236" t="s">
        <v>85</v>
      </c>
      <c r="B125" s="47" t="s">
        <v>28</v>
      </c>
      <c r="C125" s="47" t="s">
        <v>76</v>
      </c>
      <c r="D125" s="47" t="s">
        <v>86</v>
      </c>
      <c r="E125" s="48" t="s">
        <v>29</v>
      </c>
      <c r="F125" s="49"/>
      <c r="G125" s="49"/>
      <c r="H125" s="178">
        <f>SUM(H126:H127)</f>
        <v>5374856</v>
      </c>
      <c r="I125" s="178">
        <f>SUM(I126:I127)</f>
        <v>5356787.5</v>
      </c>
      <c r="J125" s="179">
        <f>SUM(J126:J127)</f>
        <v>5356748.24</v>
      </c>
      <c r="K125" s="51">
        <f>SUM(K126:K127)</f>
        <v>39.260000000002037</v>
      </c>
      <c r="L125" s="68"/>
      <c r="M125" s="69"/>
    </row>
    <row r="126" spans="1:13" s="56" customFormat="1" ht="18" customHeight="1" outlineLevel="5">
      <c r="A126" s="235" t="s">
        <v>30</v>
      </c>
      <c r="B126" s="74" t="s">
        <v>28</v>
      </c>
      <c r="C126" s="74" t="s">
        <v>76</v>
      </c>
      <c r="D126" s="74" t="s">
        <v>86</v>
      </c>
      <c r="E126" s="70" t="s">
        <v>31</v>
      </c>
      <c r="F126" s="71"/>
      <c r="G126" s="71"/>
      <c r="H126" s="332">
        <v>70856</v>
      </c>
      <c r="I126" s="332">
        <v>54787.5</v>
      </c>
      <c r="J126" s="337">
        <v>54748.24</v>
      </c>
      <c r="K126" s="79">
        <f t="shared" ref="K126:K162" si="18">I126-J126</f>
        <v>39.260000000002037</v>
      </c>
      <c r="L126" s="52"/>
      <c r="M126" s="53"/>
    </row>
    <row r="127" spans="1:13" s="67" customFormat="1" ht="32.25" customHeight="1" outlineLevel="5">
      <c r="A127" s="242" t="s">
        <v>37</v>
      </c>
      <c r="B127" s="24" t="s">
        <v>28</v>
      </c>
      <c r="C127" s="24" t="s">
        <v>76</v>
      </c>
      <c r="D127" s="24" t="s">
        <v>86</v>
      </c>
      <c r="E127" s="25" t="s">
        <v>69</v>
      </c>
      <c r="F127" s="26"/>
      <c r="G127" s="26"/>
      <c r="H127" s="332">
        <v>5304000</v>
      </c>
      <c r="I127" s="332">
        <v>5302000</v>
      </c>
      <c r="J127" s="337">
        <v>5302000</v>
      </c>
      <c r="K127" s="79">
        <f t="shared" si="18"/>
        <v>0</v>
      </c>
      <c r="L127" s="52"/>
      <c r="M127" s="53"/>
    </row>
    <row r="128" spans="1:13" s="54" customFormat="1" ht="63" customHeight="1" outlineLevel="3">
      <c r="A128" s="236" t="s">
        <v>87</v>
      </c>
      <c r="B128" s="47" t="s">
        <v>28</v>
      </c>
      <c r="C128" s="47" t="s">
        <v>76</v>
      </c>
      <c r="D128" s="47" t="s">
        <v>88</v>
      </c>
      <c r="E128" s="48" t="s">
        <v>29</v>
      </c>
      <c r="F128" s="49"/>
      <c r="G128" s="49"/>
      <c r="H128" s="178">
        <f>SUM(H129:H130)</f>
        <v>3447333</v>
      </c>
      <c r="I128" s="178">
        <f>SUM(I129:I130)</f>
        <v>2862639.4</v>
      </c>
      <c r="J128" s="179">
        <f>SUM(J129:J130)</f>
        <v>2862384.8</v>
      </c>
      <c r="K128" s="51">
        <f>SUM(K129:K130)</f>
        <v>254.60000000000218</v>
      </c>
      <c r="L128" s="68"/>
      <c r="M128" s="69"/>
    </row>
    <row r="129" spans="1:13" s="56" customFormat="1" ht="17.25" customHeight="1" outlineLevel="5">
      <c r="A129" s="235" t="s">
        <v>30</v>
      </c>
      <c r="B129" s="74" t="s">
        <v>28</v>
      </c>
      <c r="C129" s="74" t="s">
        <v>76</v>
      </c>
      <c r="D129" s="74" t="s">
        <v>88</v>
      </c>
      <c r="E129" s="70" t="s">
        <v>31</v>
      </c>
      <c r="F129" s="71"/>
      <c r="G129" s="71"/>
      <c r="H129" s="332">
        <v>27333</v>
      </c>
      <c r="I129" s="332">
        <v>22639.4</v>
      </c>
      <c r="J129" s="337">
        <v>22384.799999999999</v>
      </c>
      <c r="K129" s="79">
        <f>I129-J129</f>
        <v>254.60000000000218</v>
      </c>
      <c r="L129" s="52"/>
      <c r="M129" s="53"/>
    </row>
    <row r="130" spans="1:13" s="67" customFormat="1" ht="32.25" customHeight="1" outlineLevel="5">
      <c r="A130" s="242" t="s">
        <v>37</v>
      </c>
      <c r="B130" s="24" t="s">
        <v>28</v>
      </c>
      <c r="C130" s="24" t="s">
        <v>76</v>
      </c>
      <c r="D130" s="24" t="s">
        <v>88</v>
      </c>
      <c r="E130" s="25" t="s">
        <v>69</v>
      </c>
      <c r="F130" s="26"/>
      <c r="G130" s="26"/>
      <c r="H130" s="332">
        <v>3420000</v>
      </c>
      <c r="I130" s="332">
        <v>2840000</v>
      </c>
      <c r="J130" s="337">
        <v>2840000</v>
      </c>
      <c r="K130" s="79">
        <f>I130-J130</f>
        <v>0</v>
      </c>
      <c r="L130" s="52"/>
      <c r="M130" s="53"/>
    </row>
    <row r="131" spans="1:13" s="54" customFormat="1" ht="30" outlineLevel="3">
      <c r="A131" s="236" t="s">
        <v>89</v>
      </c>
      <c r="B131" s="47" t="s">
        <v>28</v>
      </c>
      <c r="C131" s="47" t="s">
        <v>76</v>
      </c>
      <c r="D131" s="47" t="s">
        <v>90</v>
      </c>
      <c r="E131" s="48" t="s">
        <v>29</v>
      </c>
      <c r="F131" s="49"/>
      <c r="G131" s="49"/>
      <c r="H131" s="178">
        <f>SUM(H132:H137)</f>
        <v>727407900</v>
      </c>
      <c r="I131" s="178">
        <f>SUM(I132:I137)</f>
        <v>499065355</v>
      </c>
      <c r="J131" s="179">
        <f>SUM(J132:J137)</f>
        <v>498811117.47999996</v>
      </c>
      <c r="K131" s="51">
        <f>SUM(K132:K137)</f>
        <v>254237.52000002644</v>
      </c>
      <c r="L131" s="68"/>
      <c r="M131" s="69"/>
    </row>
    <row r="132" spans="1:13" s="67" customFormat="1" ht="42.75" outlineLevel="5">
      <c r="A132" s="243" t="s">
        <v>37</v>
      </c>
      <c r="B132" s="92" t="s">
        <v>28</v>
      </c>
      <c r="C132" s="92" t="s">
        <v>76</v>
      </c>
      <c r="D132" s="92" t="s">
        <v>90</v>
      </c>
      <c r="E132" s="93">
        <v>313</v>
      </c>
      <c r="F132" s="92" t="s">
        <v>221</v>
      </c>
      <c r="G132" s="92" t="s">
        <v>36</v>
      </c>
      <c r="H132" s="191">
        <v>0</v>
      </c>
      <c r="I132" s="185">
        <v>0</v>
      </c>
      <c r="J132" s="192">
        <v>0</v>
      </c>
      <c r="K132" s="55">
        <f>I132-J132</f>
        <v>0</v>
      </c>
      <c r="L132" s="52"/>
      <c r="M132" s="53"/>
    </row>
    <row r="133" spans="1:13" s="67" customFormat="1" ht="42.75" outlineLevel="5">
      <c r="A133" s="243" t="s">
        <v>37</v>
      </c>
      <c r="B133" s="92" t="s">
        <v>28</v>
      </c>
      <c r="C133" s="92" t="s">
        <v>76</v>
      </c>
      <c r="D133" s="92" t="s">
        <v>90</v>
      </c>
      <c r="E133" s="93">
        <v>321</v>
      </c>
      <c r="F133" s="92" t="s">
        <v>251</v>
      </c>
      <c r="G133" s="92"/>
      <c r="H133" s="191">
        <v>0</v>
      </c>
      <c r="I133" s="185">
        <v>0</v>
      </c>
      <c r="J133" s="192">
        <v>0</v>
      </c>
      <c r="K133" s="55">
        <f>I133-J133</f>
        <v>0</v>
      </c>
      <c r="L133" s="52"/>
      <c r="M133" s="53"/>
    </row>
    <row r="134" spans="1:13" s="67" customFormat="1" ht="42.75" outlineLevel="5">
      <c r="A134" s="243" t="s">
        <v>37</v>
      </c>
      <c r="B134" s="92" t="s">
        <v>28</v>
      </c>
      <c r="C134" s="92" t="s">
        <v>76</v>
      </c>
      <c r="D134" s="92" t="s">
        <v>90</v>
      </c>
      <c r="E134" s="93">
        <v>321</v>
      </c>
      <c r="F134" s="92"/>
      <c r="G134" s="92"/>
      <c r="H134" s="332">
        <v>0</v>
      </c>
      <c r="I134" s="332">
        <v>0</v>
      </c>
      <c r="J134" s="340">
        <v>-12676.92</v>
      </c>
      <c r="K134" s="55">
        <f t="shared" ref="K134:K135" si="19">I134-J134</f>
        <v>12676.92</v>
      </c>
      <c r="L134" s="52"/>
      <c r="M134" s="53"/>
    </row>
    <row r="135" spans="1:13" s="67" customFormat="1" ht="42.75" outlineLevel="5">
      <c r="A135" s="243" t="s">
        <v>37</v>
      </c>
      <c r="B135" s="92" t="s">
        <v>28</v>
      </c>
      <c r="C135" s="92" t="s">
        <v>76</v>
      </c>
      <c r="D135" s="92" t="s">
        <v>90</v>
      </c>
      <c r="E135" s="93">
        <v>321</v>
      </c>
      <c r="F135" s="92" t="s">
        <v>195</v>
      </c>
      <c r="G135" s="92" t="s">
        <v>36</v>
      </c>
      <c r="H135" s="332">
        <v>0</v>
      </c>
      <c r="I135" s="332">
        <v>0</v>
      </c>
      <c r="J135" s="340">
        <v>-1078.22</v>
      </c>
      <c r="K135" s="55">
        <f t="shared" si="19"/>
        <v>1078.22</v>
      </c>
      <c r="L135" s="52"/>
      <c r="M135" s="53"/>
    </row>
    <row r="136" spans="1:13" s="56" customFormat="1" ht="38.25" outlineLevel="5">
      <c r="A136" s="244" t="s">
        <v>30</v>
      </c>
      <c r="B136" s="24" t="s">
        <v>28</v>
      </c>
      <c r="C136" s="24" t="s">
        <v>76</v>
      </c>
      <c r="D136" s="24" t="s">
        <v>90</v>
      </c>
      <c r="E136" s="25" t="s">
        <v>31</v>
      </c>
      <c r="F136" s="24" t="s">
        <v>221</v>
      </c>
      <c r="G136" s="24" t="s">
        <v>36</v>
      </c>
      <c r="H136" s="332">
        <v>7274079</v>
      </c>
      <c r="I136" s="332">
        <v>4065496</v>
      </c>
      <c r="J136" s="337">
        <v>4050301.28</v>
      </c>
      <c r="K136" s="55">
        <f t="shared" ref="K136:K137" si="20">I136-J136</f>
        <v>15194.720000000205</v>
      </c>
      <c r="L136" s="52"/>
      <c r="M136" s="53"/>
    </row>
    <row r="137" spans="1:13" s="56" customFormat="1" ht="38.25" customHeight="1" outlineLevel="5">
      <c r="A137" s="242" t="s">
        <v>37</v>
      </c>
      <c r="B137" s="24" t="s">
        <v>28</v>
      </c>
      <c r="C137" s="24" t="s">
        <v>76</v>
      </c>
      <c r="D137" s="24" t="s">
        <v>90</v>
      </c>
      <c r="E137" s="25" t="s">
        <v>38</v>
      </c>
      <c r="F137" s="24" t="s">
        <v>221</v>
      </c>
      <c r="G137" s="24" t="s">
        <v>36</v>
      </c>
      <c r="H137" s="332">
        <v>720133821</v>
      </c>
      <c r="I137" s="332">
        <v>494999859</v>
      </c>
      <c r="J137" s="337">
        <v>494774571.33999997</v>
      </c>
      <c r="K137" s="55">
        <f t="shared" si="20"/>
        <v>225287.66000002623</v>
      </c>
      <c r="L137" s="52"/>
      <c r="M137" s="53"/>
    </row>
    <row r="138" spans="1:13" s="54" customFormat="1" ht="18" customHeight="1" outlineLevel="3">
      <c r="A138" s="236" t="s">
        <v>91</v>
      </c>
      <c r="B138" s="47" t="s">
        <v>28</v>
      </c>
      <c r="C138" s="47" t="s">
        <v>76</v>
      </c>
      <c r="D138" s="47" t="s">
        <v>92</v>
      </c>
      <c r="E138" s="48" t="s">
        <v>29</v>
      </c>
      <c r="F138" s="49"/>
      <c r="G138" s="49"/>
      <c r="H138" s="178">
        <f>SUM(H139:H140)</f>
        <v>428325470</v>
      </c>
      <c r="I138" s="178">
        <f>SUM(I139:I140)</f>
        <v>355564440</v>
      </c>
      <c r="J138" s="179">
        <f>SUM(J139:J140)</f>
        <v>354694885.72999996</v>
      </c>
      <c r="K138" s="51">
        <f>SUM(K139:K140)</f>
        <v>869554.27000001445</v>
      </c>
      <c r="L138" s="68"/>
      <c r="M138" s="69"/>
    </row>
    <row r="139" spans="1:13" s="56" customFormat="1" ht="17.25" customHeight="1" outlineLevel="5">
      <c r="A139" s="235" t="s">
        <v>30</v>
      </c>
      <c r="B139" s="74" t="s">
        <v>28</v>
      </c>
      <c r="C139" s="74" t="s">
        <v>76</v>
      </c>
      <c r="D139" s="74" t="s">
        <v>92</v>
      </c>
      <c r="E139" s="70" t="s">
        <v>31</v>
      </c>
      <c r="F139" s="71"/>
      <c r="G139" s="71"/>
      <c r="H139" s="332">
        <v>4516100</v>
      </c>
      <c r="I139" s="332">
        <v>3680555</v>
      </c>
      <c r="J139" s="332">
        <v>3609005.84</v>
      </c>
      <c r="K139" s="79">
        <f>I139-J139</f>
        <v>71549.160000000149</v>
      </c>
      <c r="L139" s="52"/>
      <c r="M139" s="53"/>
    </row>
    <row r="140" spans="1:13" s="67" customFormat="1" ht="32.25" customHeight="1" outlineLevel="5">
      <c r="A140" s="242" t="s">
        <v>37</v>
      </c>
      <c r="B140" s="24" t="s">
        <v>28</v>
      </c>
      <c r="C140" s="24" t="s">
        <v>76</v>
      </c>
      <c r="D140" s="24" t="s">
        <v>92</v>
      </c>
      <c r="E140" s="25" t="s">
        <v>69</v>
      </c>
      <c r="F140" s="26"/>
      <c r="G140" s="26"/>
      <c r="H140" s="332">
        <v>423809370</v>
      </c>
      <c r="I140" s="332">
        <v>351883885</v>
      </c>
      <c r="J140" s="332">
        <v>351085879.88999999</v>
      </c>
      <c r="K140" s="79">
        <f>I140-J140</f>
        <v>798005.11000001431</v>
      </c>
      <c r="L140" s="52"/>
      <c r="M140" s="53"/>
    </row>
    <row r="141" spans="1:13" s="54" customFormat="1" ht="45" outlineLevel="3">
      <c r="A141" s="236" t="s">
        <v>93</v>
      </c>
      <c r="B141" s="47" t="s">
        <v>28</v>
      </c>
      <c r="C141" s="47" t="s">
        <v>76</v>
      </c>
      <c r="D141" s="47" t="s">
        <v>94</v>
      </c>
      <c r="E141" s="48" t="s">
        <v>29</v>
      </c>
      <c r="F141" s="49"/>
      <c r="G141" s="49"/>
      <c r="H141" s="178">
        <f>SUM(H142:H143)</f>
        <v>78155600</v>
      </c>
      <c r="I141" s="178">
        <f>SUM(I142:I143)</f>
        <v>64966030</v>
      </c>
      <c r="J141" s="179">
        <f>SUM(J142:J143)</f>
        <v>64578178.950000003</v>
      </c>
      <c r="K141" s="51">
        <f>SUM(K142:K143)</f>
        <v>387851.0499999976</v>
      </c>
      <c r="L141" s="68"/>
      <c r="M141" s="69"/>
    </row>
    <row r="142" spans="1:13" s="56" customFormat="1" ht="15" customHeight="1" outlineLevel="5">
      <c r="A142" s="235" t="s">
        <v>30</v>
      </c>
      <c r="B142" s="74" t="s">
        <v>28</v>
      </c>
      <c r="C142" s="74" t="s">
        <v>76</v>
      </c>
      <c r="D142" s="74" t="s">
        <v>94</v>
      </c>
      <c r="E142" s="70" t="s">
        <v>31</v>
      </c>
      <c r="F142" s="71"/>
      <c r="G142" s="71"/>
      <c r="H142" s="332">
        <v>856940</v>
      </c>
      <c r="I142" s="332">
        <v>712213</v>
      </c>
      <c r="J142" s="332">
        <v>709145.14</v>
      </c>
      <c r="K142" s="79">
        <f t="shared" si="18"/>
        <v>3067.859999999986</v>
      </c>
      <c r="L142" s="52"/>
      <c r="M142" s="53"/>
    </row>
    <row r="143" spans="1:13" s="67" customFormat="1" ht="29.25" customHeight="1" outlineLevel="5">
      <c r="A143" s="242" t="s">
        <v>37</v>
      </c>
      <c r="B143" s="24" t="s">
        <v>28</v>
      </c>
      <c r="C143" s="24" t="s">
        <v>76</v>
      </c>
      <c r="D143" s="24" t="s">
        <v>94</v>
      </c>
      <c r="E143" s="25" t="s">
        <v>69</v>
      </c>
      <c r="F143" s="26"/>
      <c r="G143" s="26"/>
      <c r="H143" s="332">
        <v>77298660</v>
      </c>
      <c r="I143" s="332">
        <v>64253817</v>
      </c>
      <c r="J143" s="332">
        <v>63869033.810000002</v>
      </c>
      <c r="K143" s="79">
        <f t="shared" si="18"/>
        <v>384783.18999999762</v>
      </c>
      <c r="L143" s="52"/>
      <c r="M143" s="53"/>
    </row>
    <row r="144" spans="1:13" s="54" customFormat="1" ht="18" customHeight="1" outlineLevel="3">
      <c r="A144" s="236" t="s">
        <v>95</v>
      </c>
      <c r="B144" s="47" t="s">
        <v>28</v>
      </c>
      <c r="C144" s="47" t="s">
        <v>76</v>
      </c>
      <c r="D144" s="47" t="s">
        <v>96</v>
      </c>
      <c r="E144" s="48" t="s">
        <v>29</v>
      </c>
      <c r="F144" s="49"/>
      <c r="G144" s="49"/>
      <c r="H144" s="178">
        <f>SUM(H145:H147)</f>
        <v>22022900</v>
      </c>
      <c r="I144" s="178">
        <f>SUM(I145:I147)</f>
        <v>18179184</v>
      </c>
      <c r="J144" s="179">
        <f>SUM(J145:J147)</f>
        <v>18168377.850000001</v>
      </c>
      <c r="K144" s="51">
        <f>SUM(K145:K147)</f>
        <v>10806.149999998364</v>
      </c>
      <c r="L144" s="68"/>
      <c r="M144" s="69"/>
    </row>
    <row r="145" spans="1:13" s="56" customFormat="1" ht="15.75" customHeight="1" outlineLevel="5">
      <c r="A145" s="235" t="s">
        <v>30</v>
      </c>
      <c r="B145" s="74" t="s">
        <v>28</v>
      </c>
      <c r="C145" s="74" t="s">
        <v>76</v>
      </c>
      <c r="D145" s="74" t="s">
        <v>96</v>
      </c>
      <c r="E145" s="70" t="s">
        <v>31</v>
      </c>
      <c r="F145" s="71"/>
      <c r="G145" s="71"/>
      <c r="H145" s="332">
        <v>285280</v>
      </c>
      <c r="I145" s="332">
        <v>236917</v>
      </c>
      <c r="J145" s="332">
        <v>233900.09</v>
      </c>
      <c r="K145" s="79">
        <f t="shared" si="18"/>
        <v>3016.9100000000035</v>
      </c>
      <c r="L145" s="52"/>
      <c r="M145" s="53"/>
    </row>
    <row r="146" spans="1:13" s="56" customFormat="1" ht="38.25" customHeight="1" outlineLevel="5">
      <c r="A146" s="242" t="s">
        <v>37</v>
      </c>
      <c r="B146" s="24" t="s">
        <v>28</v>
      </c>
      <c r="C146" s="24" t="s">
        <v>76</v>
      </c>
      <c r="D146" s="24" t="s">
        <v>96</v>
      </c>
      <c r="E146" s="25" t="s">
        <v>69</v>
      </c>
      <c r="F146" s="26" t="s">
        <v>259</v>
      </c>
      <c r="G146" s="26"/>
      <c r="H146" s="27">
        <v>0</v>
      </c>
      <c r="I146" s="332">
        <v>0</v>
      </c>
      <c r="J146" s="332">
        <v>0</v>
      </c>
      <c r="K146" s="79">
        <f t="shared" ref="K146" si="21">I146-J146</f>
        <v>0</v>
      </c>
      <c r="L146" s="52"/>
      <c r="M146" s="53"/>
    </row>
    <row r="147" spans="1:13" s="67" customFormat="1" ht="31.5" customHeight="1" outlineLevel="5">
      <c r="A147" s="242" t="s">
        <v>37</v>
      </c>
      <c r="B147" s="24" t="s">
        <v>28</v>
      </c>
      <c r="C147" s="24" t="s">
        <v>76</v>
      </c>
      <c r="D147" s="24" t="s">
        <v>96</v>
      </c>
      <c r="E147" s="25" t="s">
        <v>69</v>
      </c>
      <c r="F147" s="26"/>
      <c r="G147" s="26"/>
      <c r="H147" s="332">
        <v>21737620</v>
      </c>
      <c r="I147" s="332">
        <v>17942267</v>
      </c>
      <c r="J147" s="332">
        <v>17934477.760000002</v>
      </c>
      <c r="K147" s="79">
        <f t="shared" si="18"/>
        <v>7789.2399999983609</v>
      </c>
      <c r="L147" s="52"/>
      <c r="M147" s="53"/>
    </row>
    <row r="148" spans="1:13" s="54" customFormat="1" ht="33" customHeight="1" outlineLevel="3">
      <c r="A148" s="236" t="s">
        <v>97</v>
      </c>
      <c r="B148" s="47" t="s">
        <v>28</v>
      </c>
      <c r="C148" s="47" t="s">
        <v>76</v>
      </c>
      <c r="D148" s="47" t="s">
        <v>98</v>
      </c>
      <c r="E148" s="48" t="s">
        <v>29</v>
      </c>
      <c r="F148" s="49"/>
      <c r="G148" s="49"/>
      <c r="H148" s="178">
        <f>SUM(H149:H150)</f>
        <v>184879500</v>
      </c>
      <c r="I148" s="178">
        <f>SUM(I149:I150)</f>
        <v>155719107</v>
      </c>
      <c r="J148" s="179">
        <f>SUM(J149:J150)</f>
        <v>155637583.94</v>
      </c>
      <c r="K148" s="51">
        <f>SUM(K149:K150)</f>
        <v>81523.06000000122</v>
      </c>
      <c r="L148" s="68"/>
      <c r="M148" s="69"/>
    </row>
    <row r="149" spans="1:13" s="56" customFormat="1" ht="15.75" customHeight="1" outlineLevel="5">
      <c r="A149" s="235" t="s">
        <v>30</v>
      </c>
      <c r="B149" s="74" t="s">
        <v>28</v>
      </c>
      <c r="C149" s="74" t="s">
        <v>76</v>
      </c>
      <c r="D149" s="74" t="s">
        <v>98</v>
      </c>
      <c r="E149" s="70" t="s">
        <v>31</v>
      </c>
      <c r="F149" s="71"/>
      <c r="G149" s="71"/>
      <c r="H149" s="332">
        <v>1839675</v>
      </c>
      <c r="I149" s="332">
        <v>1476636</v>
      </c>
      <c r="J149" s="332">
        <v>1444869.22</v>
      </c>
      <c r="K149" s="79">
        <f>I149-J149</f>
        <v>31766.780000000028</v>
      </c>
      <c r="L149" s="52"/>
      <c r="M149" s="53"/>
    </row>
    <row r="150" spans="1:13" s="56" customFormat="1" ht="33" customHeight="1" outlineLevel="5">
      <c r="A150" s="238" t="s">
        <v>37</v>
      </c>
      <c r="B150" s="74" t="s">
        <v>28</v>
      </c>
      <c r="C150" s="74" t="s">
        <v>76</v>
      </c>
      <c r="D150" s="74" t="s">
        <v>98</v>
      </c>
      <c r="E150" s="70" t="s">
        <v>38</v>
      </c>
      <c r="F150" s="71"/>
      <c r="G150" s="71"/>
      <c r="H150" s="332">
        <v>183039825</v>
      </c>
      <c r="I150" s="332">
        <v>154242471</v>
      </c>
      <c r="J150" s="332">
        <v>154192714.72</v>
      </c>
      <c r="K150" s="79">
        <f t="shared" si="18"/>
        <v>49756.280000001192</v>
      </c>
      <c r="L150" s="52"/>
      <c r="M150" s="53"/>
    </row>
    <row r="151" spans="1:13" s="54" customFormat="1" ht="60" outlineLevel="3">
      <c r="A151" s="236" t="s">
        <v>99</v>
      </c>
      <c r="B151" s="47" t="s">
        <v>28</v>
      </c>
      <c r="C151" s="47" t="s">
        <v>76</v>
      </c>
      <c r="D151" s="47" t="s">
        <v>100</v>
      </c>
      <c r="E151" s="48" t="s">
        <v>29</v>
      </c>
      <c r="F151" s="49"/>
      <c r="G151" s="49"/>
      <c r="H151" s="178">
        <f>SUM(H152:H153)</f>
        <v>14341100</v>
      </c>
      <c r="I151" s="178">
        <f>SUM(I152:I153)</f>
        <v>11944824</v>
      </c>
      <c r="J151" s="179">
        <f>SUM(J152:J153)</f>
        <v>11942943.18</v>
      </c>
      <c r="K151" s="51">
        <f>SUM(K152:K153)</f>
        <v>1880.8199999999197</v>
      </c>
      <c r="L151" s="68"/>
      <c r="M151" s="69"/>
    </row>
    <row r="152" spans="1:13" s="56" customFormat="1" ht="17.25" customHeight="1" outlineLevel="5">
      <c r="A152" s="235" t="s">
        <v>30</v>
      </c>
      <c r="B152" s="74" t="s">
        <v>28</v>
      </c>
      <c r="C152" s="74" t="s">
        <v>76</v>
      </c>
      <c r="D152" s="74" t="s">
        <v>100</v>
      </c>
      <c r="E152" s="70" t="s">
        <v>31</v>
      </c>
      <c r="F152" s="71"/>
      <c r="G152" s="71"/>
      <c r="H152" s="332">
        <v>156937</v>
      </c>
      <c r="I152" s="332">
        <v>127584</v>
      </c>
      <c r="J152" s="332">
        <v>126906.1</v>
      </c>
      <c r="K152" s="79">
        <f t="shared" si="18"/>
        <v>677.89999999999418</v>
      </c>
      <c r="L152" s="52"/>
      <c r="M152" s="53"/>
    </row>
    <row r="153" spans="1:13" s="56" customFormat="1" ht="31.5" customHeight="1" outlineLevel="5">
      <c r="A153" s="238" t="s">
        <v>37</v>
      </c>
      <c r="B153" s="74" t="s">
        <v>28</v>
      </c>
      <c r="C153" s="74" t="s">
        <v>76</v>
      </c>
      <c r="D153" s="74" t="s">
        <v>100</v>
      </c>
      <c r="E153" s="70" t="s">
        <v>38</v>
      </c>
      <c r="F153" s="71"/>
      <c r="G153" s="71"/>
      <c r="H153" s="332">
        <v>14184163</v>
      </c>
      <c r="I153" s="332">
        <v>11817240</v>
      </c>
      <c r="J153" s="332">
        <v>11816037.08</v>
      </c>
      <c r="K153" s="79">
        <f>I153-J153</f>
        <v>1202.9199999999255</v>
      </c>
      <c r="L153" s="52"/>
      <c r="M153" s="53"/>
    </row>
    <row r="154" spans="1:13" s="54" customFormat="1" ht="46.5" customHeight="1" outlineLevel="3">
      <c r="A154" s="236" t="s">
        <v>101</v>
      </c>
      <c r="B154" s="47" t="s">
        <v>28</v>
      </c>
      <c r="C154" s="47" t="s">
        <v>76</v>
      </c>
      <c r="D154" s="47" t="s">
        <v>102</v>
      </c>
      <c r="E154" s="48" t="s">
        <v>29</v>
      </c>
      <c r="F154" s="49"/>
      <c r="G154" s="49"/>
      <c r="H154" s="178">
        <f>SUM(H155:H156)</f>
        <v>956797000</v>
      </c>
      <c r="I154" s="178">
        <f>SUM(I155:I156)</f>
        <v>798143962</v>
      </c>
      <c r="J154" s="179">
        <f>SUM(J155:J156)</f>
        <v>797893938.41999996</v>
      </c>
      <c r="K154" s="51">
        <f>SUM(K155:K156)</f>
        <v>250023.58000004292</v>
      </c>
      <c r="L154" s="68"/>
      <c r="M154" s="69"/>
    </row>
    <row r="155" spans="1:13" s="56" customFormat="1" ht="18" customHeight="1" outlineLevel="5">
      <c r="A155" s="235" t="s">
        <v>30</v>
      </c>
      <c r="B155" s="74" t="s">
        <v>28</v>
      </c>
      <c r="C155" s="74" t="s">
        <v>76</v>
      </c>
      <c r="D155" s="74" t="s">
        <v>102</v>
      </c>
      <c r="E155" s="70" t="s">
        <v>31</v>
      </c>
      <c r="F155" s="71"/>
      <c r="G155" s="71"/>
      <c r="H155" s="332">
        <v>7309800</v>
      </c>
      <c r="I155" s="332">
        <v>5884941</v>
      </c>
      <c r="J155" s="332">
        <v>5832992</v>
      </c>
      <c r="K155" s="79">
        <f t="shared" si="18"/>
        <v>51949</v>
      </c>
      <c r="L155" s="52"/>
      <c r="M155" s="53"/>
    </row>
    <row r="156" spans="1:13" s="67" customFormat="1" ht="32.25" customHeight="1" outlineLevel="5">
      <c r="A156" s="242" t="s">
        <v>37</v>
      </c>
      <c r="B156" s="24" t="s">
        <v>28</v>
      </c>
      <c r="C156" s="24" t="s">
        <v>76</v>
      </c>
      <c r="D156" s="24" t="s">
        <v>102</v>
      </c>
      <c r="E156" s="25" t="s">
        <v>69</v>
      </c>
      <c r="F156" s="26"/>
      <c r="G156" s="26"/>
      <c r="H156" s="332">
        <v>949487200</v>
      </c>
      <c r="I156" s="332">
        <v>792259021</v>
      </c>
      <c r="J156" s="332">
        <v>792060946.41999996</v>
      </c>
      <c r="K156" s="79">
        <f t="shared" si="18"/>
        <v>198074.58000004292</v>
      </c>
      <c r="L156" s="52"/>
      <c r="M156" s="53"/>
    </row>
    <row r="157" spans="1:13" s="54" customFormat="1" ht="45" outlineLevel="3">
      <c r="A157" s="236" t="s">
        <v>103</v>
      </c>
      <c r="B157" s="47" t="s">
        <v>28</v>
      </c>
      <c r="C157" s="47" t="s">
        <v>76</v>
      </c>
      <c r="D157" s="47" t="s">
        <v>104</v>
      </c>
      <c r="E157" s="48" t="s">
        <v>29</v>
      </c>
      <c r="F157" s="49"/>
      <c r="G157" s="49"/>
      <c r="H157" s="178">
        <f>SUM(H158:H159)</f>
        <v>600</v>
      </c>
      <c r="I157" s="178">
        <f>SUM(I158:I159)</f>
        <v>0</v>
      </c>
      <c r="J157" s="179">
        <f>SUM(J158:J159)</f>
        <v>0</v>
      </c>
      <c r="K157" s="51">
        <f>SUM(K158:K159)</f>
        <v>0</v>
      </c>
      <c r="L157" s="68"/>
      <c r="M157" s="69"/>
    </row>
    <row r="158" spans="1:13" s="56" customFormat="1" ht="17.25" customHeight="1" outlineLevel="5">
      <c r="A158" s="235" t="s">
        <v>30</v>
      </c>
      <c r="B158" s="74" t="s">
        <v>28</v>
      </c>
      <c r="C158" s="74" t="s">
        <v>76</v>
      </c>
      <c r="D158" s="74" t="s">
        <v>104</v>
      </c>
      <c r="E158" s="70" t="s">
        <v>31</v>
      </c>
      <c r="F158" s="71"/>
      <c r="G158" s="71"/>
      <c r="H158" s="332">
        <v>30</v>
      </c>
      <c r="I158" s="27">
        <v>0</v>
      </c>
      <c r="J158" s="180">
        <v>0</v>
      </c>
      <c r="K158" s="79">
        <f t="shared" si="18"/>
        <v>0</v>
      </c>
      <c r="L158" s="52"/>
      <c r="M158" s="53"/>
    </row>
    <row r="159" spans="1:13" s="56" customFormat="1" ht="32.25" customHeight="1" outlineLevel="5">
      <c r="A159" s="238" t="s">
        <v>37</v>
      </c>
      <c r="B159" s="74" t="s">
        <v>28</v>
      </c>
      <c r="C159" s="74" t="s">
        <v>76</v>
      </c>
      <c r="D159" s="74" t="s">
        <v>104</v>
      </c>
      <c r="E159" s="70" t="s">
        <v>38</v>
      </c>
      <c r="F159" s="71"/>
      <c r="G159" s="71"/>
      <c r="H159" s="332">
        <v>570</v>
      </c>
      <c r="I159" s="27">
        <v>0</v>
      </c>
      <c r="J159" s="180">
        <v>0</v>
      </c>
      <c r="K159" s="79">
        <f t="shared" si="18"/>
        <v>0</v>
      </c>
      <c r="L159" s="52"/>
      <c r="M159" s="53"/>
    </row>
    <row r="160" spans="1:13" s="54" customFormat="1" ht="60" outlineLevel="3">
      <c r="A160" s="236" t="s">
        <v>105</v>
      </c>
      <c r="B160" s="47" t="s">
        <v>28</v>
      </c>
      <c r="C160" s="47" t="s">
        <v>76</v>
      </c>
      <c r="D160" s="47" t="s">
        <v>106</v>
      </c>
      <c r="E160" s="48" t="s">
        <v>29</v>
      </c>
      <c r="F160" s="49"/>
      <c r="G160" s="49"/>
      <c r="H160" s="178">
        <f>SUM(H161:H163)</f>
        <v>9672700</v>
      </c>
      <c r="I160" s="178">
        <f>SUM(I161:I163)</f>
        <v>8390907</v>
      </c>
      <c r="J160" s="179">
        <f>SUM(J161:J163)</f>
        <v>8303471.3399999999</v>
      </c>
      <c r="K160" s="51">
        <f>SUM(K161:K163)</f>
        <v>87435.660000000411</v>
      </c>
      <c r="L160" s="68"/>
      <c r="M160" s="69"/>
    </row>
    <row r="161" spans="1:13" s="56" customFormat="1" ht="15.75" customHeight="1" outlineLevel="5">
      <c r="A161" s="235" t="s">
        <v>30</v>
      </c>
      <c r="B161" s="74" t="s">
        <v>28</v>
      </c>
      <c r="C161" s="74" t="s">
        <v>76</v>
      </c>
      <c r="D161" s="74" t="s">
        <v>106</v>
      </c>
      <c r="E161" s="70" t="s">
        <v>31</v>
      </c>
      <c r="F161" s="71"/>
      <c r="G161" s="71"/>
      <c r="H161" s="332">
        <v>69939</v>
      </c>
      <c r="I161" s="332">
        <v>58088</v>
      </c>
      <c r="J161" s="332">
        <v>56590.28</v>
      </c>
      <c r="K161" s="79">
        <f t="shared" si="18"/>
        <v>1497.7200000000012</v>
      </c>
      <c r="L161" s="52"/>
      <c r="M161" s="53"/>
    </row>
    <row r="162" spans="1:13" s="56" customFormat="1" ht="38.25" customHeight="1" outlineLevel="5">
      <c r="A162" s="271" t="s">
        <v>37</v>
      </c>
      <c r="B162" s="130" t="s">
        <v>28</v>
      </c>
      <c r="C162" s="130" t="s">
        <v>76</v>
      </c>
      <c r="D162" s="130" t="s">
        <v>106</v>
      </c>
      <c r="E162" s="141" t="s">
        <v>38</v>
      </c>
      <c r="F162" s="272" t="s">
        <v>251</v>
      </c>
      <c r="G162" s="272"/>
      <c r="H162" s="332">
        <v>0</v>
      </c>
      <c r="I162" s="332">
        <v>0</v>
      </c>
      <c r="J162" s="332">
        <v>0</v>
      </c>
      <c r="K162" s="79">
        <f t="shared" si="18"/>
        <v>0</v>
      </c>
      <c r="L162" s="52"/>
      <c r="M162" s="53"/>
    </row>
    <row r="163" spans="1:13" s="56" customFormat="1" ht="36.75" customHeight="1" outlineLevel="5">
      <c r="A163" s="238" t="s">
        <v>37</v>
      </c>
      <c r="B163" s="74" t="s">
        <v>28</v>
      </c>
      <c r="C163" s="74" t="s">
        <v>76</v>
      </c>
      <c r="D163" s="74" t="s">
        <v>106</v>
      </c>
      <c r="E163" s="70" t="s">
        <v>38</v>
      </c>
      <c r="F163" s="71"/>
      <c r="G163" s="71"/>
      <c r="H163" s="332">
        <v>9602761</v>
      </c>
      <c r="I163" s="332">
        <v>8332819</v>
      </c>
      <c r="J163" s="332">
        <v>8246881.0599999996</v>
      </c>
      <c r="K163" s="79">
        <f>I163-J163</f>
        <v>85937.94000000041</v>
      </c>
      <c r="L163" s="52"/>
      <c r="M163" s="53"/>
    </row>
    <row r="164" spans="1:13" s="54" customFormat="1" ht="90" outlineLevel="3">
      <c r="A164" s="236" t="s">
        <v>275</v>
      </c>
      <c r="B164" s="47" t="s">
        <v>28</v>
      </c>
      <c r="C164" s="47" t="s">
        <v>76</v>
      </c>
      <c r="D164" s="47" t="s">
        <v>274</v>
      </c>
      <c r="E164" s="48" t="s">
        <v>29</v>
      </c>
      <c r="F164" s="49"/>
      <c r="G164" s="49"/>
      <c r="H164" s="178">
        <f>SUM(H165:H166)</f>
        <v>3556101.25</v>
      </c>
      <c r="I164" s="178">
        <f>SUM(I165:I166)</f>
        <v>552565</v>
      </c>
      <c r="J164" s="179">
        <f>SUM(J165:J166)</f>
        <v>424249.75999999995</v>
      </c>
      <c r="K164" s="51">
        <f>SUM(K165:K166)</f>
        <v>128315.24000000002</v>
      </c>
      <c r="L164" s="52" t="s">
        <v>272</v>
      </c>
      <c r="M164" s="69"/>
    </row>
    <row r="165" spans="1:13" s="289" customFormat="1" ht="17.25" customHeight="1" outlineLevel="5">
      <c r="A165" s="237" t="s">
        <v>30</v>
      </c>
      <c r="B165" s="75" t="s">
        <v>28</v>
      </c>
      <c r="C165" s="75" t="s">
        <v>76</v>
      </c>
      <c r="D165" s="75" t="s">
        <v>274</v>
      </c>
      <c r="E165" s="76" t="s">
        <v>31</v>
      </c>
      <c r="F165" s="77"/>
      <c r="G165" s="77"/>
      <c r="H165" s="332">
        <v>117063.48</v>
      </c>
      <c r="I165" s="332">
        <v>3817</v>
      </c>
      <c r="J165" s="332">
        <v>2264.7199999999998</v>
      </c>
      <c r="K165" s="285">
        <f t="shared" ref="K165:K166" si="22">I165-J165</f>
        <v>1552.2800000000002</v>
      </c>
      <c r="L165" s="286"/>
      <c r="M165" s="287"/>
    </row>
    <row r="166" spans="1:13" s="289" customFormat="1" ht="32.25" customHeight="1" outlineLevel="5">
      <c r="A166" s="294" t="s">
        <v>37</v>
      </c>
      <c r="B166" s="75" t="s">
        <v>28</v>
      </c>
      <c r="C166" s="75" t="s">
        <v>76</v>
      </c>
      <c r="D166" s="75" t="s">
        <v>274</v>
      </c>
      <c r="E166" s="76" t="s">
        <v>38</v>
      </c>
      <c r="F166" s="77"/>
      <c r="G166" s="77"/>
      <c r="H166" s="332">
        <v>3439037.77</v>
      </c>
      <c r="I166" s="332">
        <v>548748</v>
      </c>
      <c r="J166" s="332">
        <v>421985.04</v>
      </c>
      <c r="K166" s="285">
        <f t="shared" si="22"/>
        <v>126762.96000000002</v>
      </c>
      <c r="L166" s="286"/>
      <c r="M166" s="287"/>
    </row>
    <row r="167" spans="1:13" s="54" customFormat="1" ht="51.75" customHeight="1" outlineLevel="3">
      <c r="A167" s="236" t="s">
        <v>107</v>
      </c>
      <c r="B167" s="47" t="s">
        <v>28</v>
      </c>
      <c r="C167" s="47" t="s">
        <v>76</v>
      </c>
      <c r="D167" s="47" t="s">
        <v>108</v>
      </c>
      <c r="E167" s="48" t="s">
        <v>29</v>
      </c>
      <c r="F167" s="49"/>
      <c r="G167" s="49"/>
      <c r="H167" s="178">
        <f>SUM(H168:H172)</f>
        <v>2634000</v>
      </c>
      <c r="I167" s="178">
        <f t="shared" ref="I167" si="23">SUM(I168:I172)</f>
        <v>2090000</v>
      </c>
      <c r="J167" s="179">
        <f>SUM(J168:J172)</f>
        <v>2076511.78</v>
      </c>
      <c r="K167" s="51">
        <f>SUM(K168:K172)</f>
        <v>13488.219999999983</v>
      </c>
      <c r="L167" s="68"/>
      <c r="M167" s="69"/>
    </row>
    <row r="168" spans="1:13" s="56" customFormat="1" ht="38.25" outlineLevel="5">
      <c r="A168" s="235" t="s">
        <v>30</v>
      </c>
      <c r="B168" s="74" t="s">
        <v>28</v>
      </c>
      <c r="C168" s="74" t="s">
        <v>76</v>
      </c>
      <c r="D168" s="74" t="s">
        <v>108</v>
      </c>
      <c r="E168" s="70" t="s">
        <v>31</v>
      </c>
      <c r="F168" s="74" t="s">
        <v>220</v>
      </c>
      <c r="G168" s="74" t="s">
        <v>35</v>
      </c>
      <c r="H168" s="332">
        <v>15896</v>
      </c>
      <c r="I168" s="332">
        <v>15896</v>
      </c>
      <c r="J168" s="332">
        <v>11914.14</v>
      </c>
      <c r="K168" s="261">
        <f t="shared" ref="K168:K171" si="24">I168-J168</f>
        <v>3981.8600000000006</v>
      </c>
      <c r="L168" s="94">
        <f>J169+J168-17231.01</f>
        <v>0</v>
      </c>
      <c r="M168" s="94"/>
    </row>
    <row r="169" spans="1:13" s="56" customFormat="1" ht="38.25" outlineLevel="5">
      <c r="A169" s="235" t="s">
        <v>30</v>
      </c>
      <c r="B169" s="74" t="s">
        <v>28</v>
      </c>
      <c r="C169" s="74" t="s">
        <v>76</v>
      </c>
      <c r="D169" s="74" t="s">
        <v>108</v>
      </c>
      <c r="E169" s="70" t="s">
        <v>31</v>
      </c>
      <c r="F169" s="74" t="s">
        <v>220</v>
      </c>
      <c r="G169" s="74" t="s">
        <v>36</v>
      </c>
      <c r="H169" s="332">
        <v>7094</v>
      </c>
      <c r="I169" s="332">
        <v>7094</v>
      </c>
      <c r="J169" s="332">
        <v>5316.87</v>
      </c>
      <c r="K169" s="262">
        <f t="shared" si="24"/>
        <v>1777.13</v>
      </c>
      <c r="L169" s="94"/>
      <c r="M169" s="94"/>
    </row>
    <row r="170" spans="1:13" s="56" customFormat="1" ht="38.25" customHeight="1" outlineLevel="5">
      <c r="A170" s="238" t="s">
        <v>37</v>
      </c>
      <c r="B170" s="74" t="s">
        <v>28</v>
      </c>
      <c r="C170" s="74" t="s">
        <v>76</v>
      </c>
      <c r="D170" s="74" t="s">
        <v>108</v>
      </c>
      <c r="E170" s="70" t="s">
        <v>38</v>
      </c>
      <c r="F170" s="74" t="s">
        <v>220</v>
      </c>
      <c r="G170" s="74" t="s">
        <v>35</v>
      </c>
      <c r="H170" s="332">
        <v>1429204</v>
      </c>
      <c r="I170" s="332">
        <v>1429204</v>
      </c>
      <c r="J170" s="332">
        <v>1423859.55</v>
      </c>
      <c r="K170" s="261">
        <f>I170-J170</f>
        <v>5344.4499999999534</v>
      </c>
      <c r="L170" s="94">
        <f>J170+J171-2059280.77</f>
        <v>0</v>
      </c>
      <c r="M170" s="94"/>
    </row>
    <row r="171" spans="1:13" s="56" customFormat="1" ht="38.25" customHeight="1" outlineLevel="5">
      <c r="A171" s="238" t="s">
        <v>37</v>
      </c>
      <c r="B171" s="74" t="s">
        <v>28</v>
      </c>
      <c r="C171" s="74" t="s">
        <v>76</v>
      </c>
      <c r="D171" s="74" t="s">
        <v>108</v>
      </c>
      <c r="E171" s="70" t="s">
        <v>38</v>
      </c>
      <c r="F171" s="74" t="s">
        <v>220</v>
      </c>
      <c r="G171" s="74" t="s">
        <v>36</v>
      </c>
      <c r="H171" s="332">
        <v>637806</v>
      </c>
      <c r="I171" s="332">
        <v>637806</v>
      </c>
      <c r="J171" s="332">
        <v>635421.22</v>
      </c>
      <c r="K171" s="262">
        <f t="shared" si="24"/>
        <v>2384.7800000000279</v>
      </c>
      <c r="L171" s="94"/>
      <c r="M171" s="94"/>
    </row>
    <row r="172" spans="1:13" s="56" customFormat="1" ht="25.5" outlineLevel="5">
      <c r="A172" s="322" t="s">
        <v>37</v>
      </c>
      <c r="B172" s="74" t="s">
        <v>28</v>
      </c>
      <c r="C172" s="74" t="s">
        <v>76</v>
      </c>
      <c r="D172" s="74" t="s">
        <v>108</v>
      </c>
      <c r="E172" s="70" t="s">
        <v>38</v>
      </c>
      <c r="F172" s="74"/>
      <c r="G172" s="74"/>
      <c r="H172" s="332">
        <v>544000</v>
      </c>
      <c r="I172" s="332">
        <v>0</v>
      </c>
      <c r="J172" s="332">
        <v>0</v>
      </c>
      <c r="K172" s="262">
        <f t="shared" ref="K172" si="25">I172-J172</f>
        <v>0</v>
      </c>
      <c r="L172" s="94"/>
      <c r="M172" s="94"/>
    </row>
    <row r="173" spans="1:13" s="54" customFormat="1" ht="64.5" customHeight="1" outlineLevel="3">
      <c r="A173" s="236" t="s">
        <v>109</v>
      </c>
      <c r="B173" s="47" t="s">
        <v>28</v>
      </c>
      <c r="C173" s="47" t="s">
        <v>76</v>
      </c>
      <c r="D173" s="47" t="s">
        <v>110</v>
      </c>
      <c r="E173" s="48" t="s">
        <v>29</v>
      </c>
      <c r="F173" s="49"/>
      <c r="G173" s="49"/>
      <c r="H173" s="178">
        <f>SUM(H174:H175)</f>
        <v>12620300</v>
      </c>
      <c r="I173" s="178">
        <f>SUM(I174:I175)</f>
        <v>12397619</v>
      </c>
      <c r="J173" s="179">
        <f>SUM(J174:J175)</f>
        <v>12378320.73</v>
      </c>
      <c r="K173" s="51">
        <f>SUM(K174:K175)</f>
        <v>19298.269999999553</v>
      </c>
      <c r="L173" s="68"/>
      <c r="M173" s="69"/>
    </row>
    <row r="174" spans="1:13" s="84" customFormat="1" ht="38.25" outlineLevel="3">
      <c r="A174" s="235" t="s">
        <v>30</v>
      </c>
      <c r="B174" s="74" t="s">
        <v>28</v>
      </c>
      <c r="C174" s="74" t="s">
        <v>76</v>
      </c>
      <c r="D174" s="74" t="s">
        <v>110</v>
      </c>
      <c r="E174" s="70">
        <v>244</v>
      </c>
      <c r="F174" s="74" t="s">
        <v>219</v>
      </c>
      <c r="G174" s="74" t="s">
        <v>36</v>
      </c>
      <c r="H174" s="332">
        <v>65990</v>
      </c>
      <c r="I174" s="332">
        <v>61622</v>
      </c>
      <c r="J174" s="332">
        <v>58906.75</v>
      </c>
      <c r="K174" s="79">
        <f>I174-J174</f>
        <v>2715.25</v>
      </c>
      <c r="L174" s="52"/>
      <c r="M174" s="53"/>
    </row>
    <row r="175" spans="1:13" s="67" customFormat="1" ht="38.25" customHeight="1" outlineLevel="5">
      <c r="A175" s="242" t="s">
        <v>37</v>
      </c>
      <c r="B175" s="24" t="s">
        <v>28</v>
      </c>
      <c r="C175" s="24" t="s">
        <v>76</v>
      </c>
      <c r="D175" s="24" t="s">
        <v>110</v>
      </c>
      <c r="E175" s="25" t="s">
        <v>69</v>
      </c>
      <c r="F175" s="74" t="s">
        <v>219</v>
      </c>
      <c r="G175" s="24" t="s">
        <v>36</v>
      </c>
      <c r="H175" s="332">
        <v>12554310</v>
      </c>
      <c r="I175" s="332">
        <v>12335997</v>
      </c>
      <c r="J175" s="332">
        <v>12319413.98</v>
      </c>
      <c r="K175" s="79">
        <f>I175-J175</f>
        <v>16583.019999999553</v>
      </c>
      <c r="L175" s="52"/>
      <c r="M175" s="53"/>
    </row>
    <row r="176" spans="1:13" s="54" customFormat="1" ht="90" outlineLevel="3">
      <c r="A176" s="236" t="s">
        <v>199</v>
      </c>
      <c r="B176" s="47" t="s">
        <v>28</v>
      </c>
      <c r="C176" s="47" t="s">
        <v>76</v>
      </c>
      <c r="D176" s="47" t="s">
        <v>111</v>
      </c>
      <c r="E176" s="48" t="s">
        <v>29</v>
      </c>
      <c r="F176" s="49"/>
      <c r="G176" s="49"/>
      <c r="H176" s="178">
        <f>SUM(H177:H177)</f>
        <v>114000</v>
      </c>
      <c r="I176" s="178">
        <f>SUM(I177:I177)</f>
        <v>62634.8</v>
      </c>
      <c r="J176" s="179">
        <f>SUM(J177:J177)</f>
        <v>62634.8</v>
      </c>
      <c r="K176" s="51">
        <f>SUM(K177:K177)</f>
        <v>0</v>
      </c>
      <c r="L176" s="68"/>
      <c r="M176" s="69"/>
    </row>
    <row r="177" spans="1:13" s="67" customFormat="1" ht="38.25" customHeight="1" outlineLevel="5">
      <c r="A177" s="242" t="s">
        <v>37</v>
      </c>
      <c r="B177" s="24" t="s">
        <v>28</v>
      </c>
      <c r="C177" s="24" t="s">
        <v>76</v>
      </c>
      <c r="D177" s="24" t="s">
        <v>111</v>
      </c>
      <c r="E177" s="25" t="s">
        <v>69</v>
      </c>
      <c r="F177" s="74" t="s">
        <v>218</v>
      </c>
      <c r="G177" s="24" t="s">
        <v>36</v>
      </c>
      <c r="H177" s="27">
        <v>114000</v>
      </c>
      <c r="I177" s="332">
        <v>62634.8</v>
      </c>
      <c r="J177" s="332">
        <v>62634.8</v>
      </c>
      <c r="K177" s="79">
        <f>I177-J177</f>
        <v>0</v>
      </c>
      <c r="L177" s="52"/>
      <c r="M177" s="53"/>
    </row>
    <row r="178" spans="1:13" s="54" customFormat="1" ht="90" outlineLevel="3">
      <c r="A178" s="236" t="s">
        <v>112</v>
      </c>
      <c r="B178" s="47" t="s">
        <v>28</v>
      </c>
      <c r="C178" s="47" t="s">
        <v>76</v>
      </c>
      <c r="D178" s="47" t="s">
        <v>113</v>
      </c>
      <c r="E178" s="48" t="s">
        <v>29</v>
      </c>
      <c r="F178" s="49"/>
      <c r="G178" s="49"/>
      <c r="H178" s="178">
        <f>SUM(H179:H180)</f>
        <v>11101384</v>
      </c>
      <c r="I178" s="178">
        <f>SUM(I179:I180)</f>
        <v>10146057.5</v>
      </c>
      <c r="J178" s="179">
        <f>SUM(J179:J180)</f>
        <v>7733208.2000000002</v>
      </c>
      <c r="K178" s="51">
        <f>SUM(K179:K180)</f>
        <v>2412849.3000000003</v>
      </c>
      <c r="L178" s="68"/>
      <c r="M178" s="69"/>
    </row>
    <row r="179" spans="1:13" s="56" customFormat="1" ht="20.25" customHeight="1" outlineLevel="5">
      <c r="A179" s="235" t="s">
        <v>30</v>
      </c>
      <c r="B179" s="74" t="s">
        <v>28</v>
      </c>
      <c r="C179" s="74" t="s">
        <v>76</v>
      </c>
      <c r="D179" s="74" t="s">
        <v>113</v>
      </c>
      <c r="E179" s="70" t="s">
        <v>31</v>
      </c>
      <c r="F179" s="71"/>
      <c r="G179" s="71"/>
      <c r="H179" s="332">
        <v>96448</v>
      </c>
      <c r="I179" s="332">
        <v>96448</v>
      </c>
      <c r="J179" s="332">
        <v>58128.65</v>
      </c>
      <c r="K179" s="79">
        <f>I179-J179</f>
        <v>38319.35</v>
      </c>
      <c r="L179" s="52"/>
      <c r="M179" s="53"/>
    </row>
    <row r="180" spans="1:13" s="56" customFormat="1" ht="35.25" customHeight="1" outlineLevel="5">
      <c r="A180" s="238" t="s">
        <v>37</v>
      </c>
      <c r="B180" s="74" t="s">
        <v>28</v>
      </c>
      <c r="C180" s="74" t="s">
        <v>76</v>
      </c>
      <c r="D180" s="74" t="s">
        <v>113</v>
      </c>
      <c r="E180" s="70" t="s">
        <v>38</v>
      </c>
      <c r="F180" s="71"/>
      <c r="G180" s="71"/>
      <c r="H180" s="332">
        <v>11004936</v>
      </c>
      <c r="I180" s="332">
        <v>10049609.5</v>
      </c>
      <c r="J180" s="332">
        <v>7675079.5499999998</v>
      </c>
      <c r="K180" s="79">
        <f>I180-J180</f>
        <v>2374529.9500000002</v>
      </c>
      <c r="L180" s="52"/>
      <c r="M180" s="53"/>
    </row>
    <row r="181" spans="1:13" s="54" customFormat="1" ht="90" outlineLevel="3">
      <c r="A181" s="236" t="s">
        <v>248</v>
      </c>
      <c r="B181" s="47" t="s">
        <v>28</v>
      </c>
      <c r="C181" s="47" t="s">
        <v>76</v>
      </c>
      <c r="D181" s="47" t="s">
        <v>114</v>
      </c>
      <c r="E181" s="48" t="s">
        <v>29</v>
      </c>
      <c r="F181" s="49"/>
      <c r="G181" s="49"/>
      <c r="H181" s="178">
        <f>SUM(H182:H184)</f>
        <v>643416</v>
      </c>
      <c r="I181" s="178">
        <f>SUM(I182:I184)</f>
        <v>573013.07999999996</v>
      </c>
      <c r="J181" s="179">
        <f>SUM(J182:J184)</f>
        <v>428746.14</v>
      </c>
      <c r="K181" s="51">
        <f>SUM(K182:K184)</f>
        <v>144266.94</v>
      </c>
      <c r="L181" s="68"/>
      <c r="M181" s="69"/>
    </row>
    <row r="182" spans="1:13" s="56" customFormat="1" ht="18" customHeight="1" outlineLevel="5">
      <c r="A182" s="235" t="s">
        <v>30</v>
      </c>
      <c r="B182" s="74" t="s">
        <v>28</v>
      </c>
      <c r="C182" s="74" t="s">
        <v>76</v>
      </c>
      <c r="D182" s="74" t="s">
        <v>114</v>
      </c>
      <c r="E182" s="70" t="s">
        <v>31</v>
      </c>
      <c r="F182" s="71"/>
      <c r="G182" s="71"/>
      <c r="H182" s="332">
        <v>4724</v>
      </c>
      <c r="I182" s="332">
        <v>4724</v>
      </c>
      <c r="J182" s="332">
        <v>3057.5</v>
      </c>
      <c r="K182" s="79">
        <f>I182-J182</f>
        <v>1666.5</v>
      </c>
      <c r="L182" s="52"/>
      <c r="M182" s="53"/>
    </row>
    <row r="183" spans="1:13" s="56" customFormat="1" ht="33" customHeight="1" outlineLevel="5">
      <c r="A183" s="238" t="s">
        <v>37</v>
      </c>
      <c r="B183" s="74" t="s">
        <v>28</v>
      </c>
      <c r="C183" s="74" t="s">
        <v>76</v>
      </c>
      <c r="D183" s="74" t="s">
        <v>114</v>
      </c>
      <c r="E183" s="70" t="s">
        <v>38</v>
      </c>
      <c r="F183" s="71"/>
      <c r="G183" s="71"/>
      <c r="H183" s="332">
        <v>404626</v>
      </c>
      <c r="I183" s="332">
        <v>404626</v>
      </c>
      <c r="J183" s="332">
        <v>262025.56</v>
      </c>
      <c r="K183" s="79">
        <f>I183-J183</f>
        <v>142600.44</v>
      </c>
      <c r="L183" s="52"/>
      <c r="M183" s="53"/>
    </row>
    <row r="184" spans="1:13" s="56" customFormat="1" ht="61.5" customHeight="1" outlineLevel="5">
      <c r="A184" s="235" t="s">
        <v>115</v>
      </c>
      <c r="B184" s="74" t="s">
        <v>28</v>
      </c>
      <c r="C184" s="74" t="s">
        <v>76</v>
      </c>
      <c r="D184" s="74" t="s">
        <v>114</v>
      </c>
      <c r="E184" s="70" t="s">
        <v>116</v>
      </c>
      <c r="F184" s="71"/>
      <c r="G184" s="71"/>
      <c r="H184" s="332">
        <v>234066</v>
      </c>
      <c r="I184" s="332">
        <v>163663.07999999999</v>
      </c>
      <c r="J184" s="332">
        <v>163663.07999999999</v>
      </c>
      <c r="K184" s="79">
        <f>I184-J184</f>
        <v>0</v>
      </c>
      <c r="L184" s="52"/>
      <c r="M184" s="53"/>
    </row>
    <row r="185" spans="1:13" s="54" customFormat="1" ht="45" outlineLevel="3">
      <c r="A185" s="236" t="s">
        <v>117</v>
      </c>
      <c r="B185" s="47" t="s">
        <v>28</v>
      </c>
      <c r="C185" s="47" t="s">
        <v>76</v>
      </c>
      <c r="D185" s="47" t="s">
        <v>118</v>
      </c>
      <c r="E185" s="48" t="s">
        <v>29</v>
      </c>
      <c r="F185" s="49"/>
      <c r="G185" s="49"/>
      <c r="H185" s="178">
        <f>SUM(H186:H187)</f>
        <v>37062000</v>
      </c>
      <c r="I185" s="178">
        <f>SUM(I186:I187)</f>
        <v>30775000</v>
      </c>
      <c r="J185" s="179">
        <f>SUM(J186:J187)</f>
        <v>30761032.48</v>
      </c>
      <c r="K185" s="51">
        <f>SUM(K186:K187)</f>
        <v>13967.51999999999</v>
      </c>
      <c r="L185" s="68"/>
      <c r="M185" s="69"/>
    </row>
    <row r="186" spans="1:13" s="56" customFormat="1" ht="18.75" customHeight="1" outlineLevel="5">
      <c r="A186" s="235" t="s">
        <v>30</v>
      </c>
      <c r="B186" s="74" t="s">
        <v>28</v>
      </c>
      <c r="C186" s="74" t="s">
        <v>76</v>
      </c>
      <c r="D186" s="74" t="s">
        <v>118</v>
      </c>
      <c r="E186" s="70" t="s">
        <v>31</v>
      </c>
      <c r="F186" s="71"/>
      <c r="G186" s="71"/>
      <c r="H186" s="332">
        <v>450000</v>
      </c>
      <c r="I186" s="332">
        <v>235400</v>
      </c>
      <c r="J186" s="332">
        <v>221559.48</v>
      </c>
      <c r="K186" s="73">
        <f>I186-J186</f>
        <v>13840.51999999999</v>
      </c>
      <c r="L186" s="52"/>
      <c r="M186" s="53"/>
    </row>
    <row r="187" spans="1:13" s="67" customFormat="1" ht="33.75" customHeight="1" outlineLevel="5">
      <c r="A187" s="242" t="s">
        <v>37</v>
      </c>
      <c r="B187" s="24" t="s">
        <v>28</v>
      </c>
      <c r="C187" s="24" t="s">
        <v>76</v>
      </c>
      <c r="D187" s="24" t="s">
        <v>118</v>
      </c>
      <c r="E187" s="25" t="s">
        <v>69</v>
      </c>
      <c r="F187" s="26"/>
      <c r="G187" s="26"/>
      <c r="H187" s="332">
        <v>36612000</v>
      </c>
      <c r="I187" s="332">
        <v>30539600</v>
      </c>
      <c r="J187" s="332">
        <v>30539473</v>
      </c>
      <c r="K187" s="79">
        <f>I187-J187</f>
        <v>127</v>
      </c>
      <c r="L187" s="52"/>
      <c r="M187" s="53"/>
    </row>
    <row r="188" spans="1:13" s="54" customFormat="1" ht="54.75" customHeight="1" outlineLevel="3">
      <c r="A188" s="236" t="s">
        <v>119</v>
      </c>
      <c r="B188" s="47" t="s">
        <v>28</v>
      </c>
      <c r="C188" s="47" t="s">
        <v>76</v>
      </c>
      <c r="D188" s="47" t="s">
        <v>120</v>
      </c>
      <c r="E188" s="48" t="s">
        <v>29</v>
      </c>
      <c r="F188" s="49"/>
      <c r="G188" s="49"/>
      <c r="H188" s="178">
        <f>SUM(H189)</f>
        <v>2080000</v>
      </c>
      <c r="I188" s="178">
        <f>SUM(I189)</f>
        <v>0</v>
      </c>
      <c r="J188" s="179">
        <f>SUM(J189)</f>
        <v>0</v>
      </c>
      <c r="K188" s="51">
        <f>SUM(K189)</f>
        <v>0</v>
      </c>
      <c r="L188" s="52"/>
      <c r="M188" s="53"/>
    </row>
    <row r="189" spans="1:13" s="67" customFormat="1" ht="33" customHeight="1" outlineLevel="5">
      <c r="A189" s="242" t="s">
        <v>37</v>
      </c>
      <c r="B189" s="24" t="s">
        <v>28</v>
      </c>
      <c r="C189" s="24" t="s">
        <v>76</v>
      </c>
      <c r="D189" s="24" t="s">
        <v>120</v>
      </c>
      <c r="E189" s="25" t="s">
        <v>69</v>
      </c>
      <c r="F189" s="26"/>
      <c r="G189" s="26"/>
      <c r="H189" s="27">
        <v>2080000</v>
      </c>
      <c r="I189" s="27">
        <v>0</v>
      </c>
      <c r="J189" s="193">
        <v>0</v>
      </c>
      <c r="K189" s="55">
        <f>I189-J189</f>
        <v>0</v>
      </c>
      <c r="L189" s="52"/>
      <c r="M189" s="53"/>
    </row>
    <row r="190" spans="1:13" s="54" customFormat="1" ht="64.5" customHeight="1" outlineLevel="3">
      <c r="A190" s="236" t="s">
        <v>121</v>
      </c>
      <c r="B190" s="47" t="s">
        <v>28</v>
      </c>
      <c r="C190" s="47" t="s">
        <v>76</v>
      </c>
      <c r="D190" s="47" t="s">
        <v>122</v>
      </c>
      <c r="E190" s="48" t="s">
        <v>29</v>
      </c>
      <c r="F190" s="49"/>
      <c r="G190" s="49"/>
      <c r="H190" s="178">
        <f>SUM(H191)</f>
        <v>2256000</v>
      </c>
      <c r="I190" s="178">
        <f>SUM(I191)</f>
        <v>0</v>
      </c>
      <c r="J190" s="179">
        <f>SUM(J191)</f>
        <v>0</v>
      </c>
      <c r="K190" s="51">
        <f>SUM(K191)</f>
        <v>0</v>
      </c>
      <c r="L190" s="52"/>
      <c r="M190" s="53"/>
    </row>
    <row r="191" spans="1:13" s="67" customFormat="1" ht="31.5" customHeight="1" outlineLevel="5">
      <c r="A191" s="244" t="s">
        <v>123</v>
      </c>
      <c r="B191" s="24" t="s">
        <v>28</v>
      </c>
      <c r="C191" s="24" t="s">
        <v>76</v>
      </c>
      <c r="D191" s="24" t="s">
        <v>122</v>
      </c>
      <c r="E191" s="25" t="s">
        <v>69</v>
      </c>
      <c r="F191" s="26"/>
      <c r="G191" s="26"/>
      <c r="H191" s="27">
        <v>2256000</v>
      </c>
      <c r="I191" s="27">
        <v>0</v>
      </c>
      <c r="J191" s="193">
        <v>0</v>
      </c>
      <c r="K191" s="55">
        <f>I191-J191</f>
        <v>0</v>
      </c>
      <c r="L191" s="52"/>
      <c r="M191" s="53"/>
    </row>
    <row r="192" spans="1:13" s="54" customFormat="1" ht="48" customHeight="1" outlineLevel="3">
      <c r="A192" s="236" t="s">
        <v>124</v>
      </c>
      <c r="B192" s="47" t="s">
        <v>28</v>
      </c>
      <c r="C192" s="47" t="s">
        <v>76</v>
      </c>
      <c r="D192" s="47" t="s">
        <v>125</v>
      </c>
      <c r="E192" s="48" t="s">
        <v>29</v>
      </c>
      <c r="F192" s="49"/>
      <c r="G192" s="49"/>
      <c r="H192" s="178">
        <f>SUM(H193:H194)</f>
        <v>126420098.75</v>
      </c>
      <c r="I192" s="178">
        <f>SUM(I193:I194)</f>
        <v>95388915</v>
      </c>
      <c r="J192" s="179">
        <f>SUM(J193:J194)</f>
        <v>95368340.040000007</v>
      </c>
      <c r="K192" s="51">
        <f>SUM(K193:K194)</f>
        <v>20574.959999999963</v>
      </c>
      <c r="L192" s="68"/>
      <c r="M192" s="69"/>
    </row>
    <row r="193" spans="1:13" s="56" customFormat="1" ht="15.75" customHeight="1" outlineLevel="5">
      <c r="A193" s="235" t="s">
        <v>30</v>
      </c>
      <c r="B193" s="74" t="s">
        <v>28</v>
      </c>
      <c r="C193" s="74" t="s">
        <v>76</v>
      </c>
      <c r="D193" s="74" t="s">
        <v>125</v>
      </c>
      <c r="E193" s="70" t="s">
        <v>31</v>
      </c>
      <c r="F193" s="71"/>
      <c r="G193" s="71"/>
      <c r="H193" s="332">
        <v>817348.52</v>
      </c>
      <c r="I193" s="332">
        <v>571112</v>
      </c>
      <c r="J193" s="337">
        <v>561176.79</v>
      </c>
      <c r="K193" s="79">
        <f>I193-J193</f>
        <v>9935.2099999999627</v>
      </c>
      <c r="L193" s="52"/>
      <c r="M193" s="53"/>
    </row>
    <row r="194" spans="1:13" s="56" customFormat="1" ht="33" customHeight="1" outlineLevel="5">
      <c r="A194" s="238" t="s">
        <v>37</v>
      </c>
      <c r="B194" s="74" t="s">
        <v>28</v>
      </c>
      <c r="C194" s="74" t="s">
        <v>76</v>
      </c>
      <c r="D194" s="74" t="s">
        <v>125</v>
      </c>
      <c r="E194" s="70" t="s">
        <v>38</v>
      </c>
      <c r="F194" s="71"/>
      <c r="G194" s="71"/>
      <c r="H194" s="332">
        <v>125602750.23</v>
      </c>
      <c r="I194" s="332">
        <v>94817803</v>
      </c>
      <c r="J194" s="337">
        <v>94807163.25</v>
      </c>
      <c r="K194" s="79">
        <f>I194-J194</f>
        <v>10639.75</v>
      </c>
      <c r="L194" s="52"/>
      <c r="M194" s="53"/>
    </row>
    <row r="195" spans="1:13" s="101" customFormat="1" ht="61.5" customHeight="1" outlineLevel="3">
      <c r="A195" s="245" t="s">
        <v>70</v>
      </c>
      <c r="B195" s="95" t="s">
        <v>28</v>
      </c>
      <c r="C195" s="95" t="s">
        <v>76</v>
      </c>
      <c r="D195" s="95" t="s">
        <v>71</v>
      </c>
      <c r="E195" s="96" t="s">
        <v>29</v>
      </c>
      <c r="F195" s="97"/>
      <c r="G195" s="97"/>
      <c r="H195" s="194">
        <f>SUM(H196:H200)</f>
        <v>0</v>
      </c>
      <c r="I195" s="194">
        <f>SUM(I196:I200)</f>
        <v>0</v>
      </c>
      <c r="J195" s="195">
        <f>SUM(J196:J200)</f>
        <v>-36305.78</v>
      </c>
      <c r="K195" s="98">
        <f>SUM(K196:K200)</f>
        <v>36305.78</v>
      </c>
      <c r="L195" s="99"/>
      <c r="M195" s="100"/>
    </row>
    <row r="196" spans="1:13" s="106" customFormat="1" ht="38.25" outlineLevel="5">
      <c r="A196" s="246" t="s">
        <v>30</v>
      </c>
      <c r="B196" s="102" t="s">
        <v>28</v>
      </c>
      <c r="C196" s="102" t="s">
        <v>76</v>
      </c>
      <c r="D196" s="102" t="s">
        <v>71</v>
      </c>
      <c r="E196" s="103" t="s">
        <v>31</v>
      </c>
      <c r="F196" s="104" t="s">
        <v>193</v>
      </c>
      <c r="G196" s="92" t="s">
        <v>36</v>
      </c>
      <c r="H196" s="196">
        <v>0</v>
      </c>
      <c r="I196" s="197">
        <v>0</v>
      </c>
      <c r="J196" s="340">
        <v>-1491.07</v>
      </c>
      <c r="K196" s="73">
        <f t="shared" ref="K196:K200" si="26">I196-J196</f>
        <v>1491.07</v>
      </c>
      <c r="L196" s="52" t="s">
        <v>238</v>
      </c>
      <c r="M196" s="105"/>
    </row>
    <row r="197" spans="1:13" s="106" customFormat="1" ht="38.25" outlineLevel="5">
      <c r="A197" s="247" t="s">
        <v>37</v>
      </c>
      <c r="B197" s="92" t="s">
        <v>28</v>
      </c>
      <c r="C197" s="92" t="s">
        <v>76</v>
      </c>
      <c r="D197" s="92" t="s">
        <v>71</v>
      </c>
      <c r="E197" s="93">
        <v>321</v>
      </c>
      <c r="F197" s="107" t="s">
        <v>193</v>
      </c>
      <c r="G197" s="92" t="s">
        <v>36</v>
      </c>
      <c r="H197" s="198">
        <v>0</v>
      </c>
      <c r="I197" s="191">
        <v>0</v>
      </c>
      <c r="J197" s="340">
        <v>-4500</v>
      </c>
      <c r="K197" s="73">
        <f t="shared" si="26"/>
        <v>4500</v>
      </c>
      <c r="L197" s="52"/>
      <c r="M197" s="105"/>
    </row>
    <row r="198" spans="1:13" s="109" customFormat="1" ht="38.25" outlineLevel="5">
      <c r="A198" s="247" t="s">
        <v>37</v>
      </c>
      <c r="B198" s="92" t="s">
        <v>28</v>
      </c>
      <c r="C198" s="92" t="s">
        <v>76</v>
      </c>
      <c r="D198" s="92" t="s">
        <v>71</v>
      </c>
      <c r="E198" s="93" t="s">
        <v>69</v>
      </c>
      <c r="F198" s="107" t="s">
        <v>217</v>
      </c>
      <c r="G198" s="92" t="s">
        <v>36</v>
      </c>
      <c r="H198" s="198">
        <v>0</v>
      </c>
      <c r="I198" s="191">
        <v>0</v>
      </c>
      <c r="J198" s="340">
        <v>-500</v>
      </c>
      <c r="K198" s="55">
        <f t="shared" si="26"/>
        <v>500</v>
      </c>
      <c r="L198" s="52"/>
      <c r="M198" s="108"/>
    </row>
    <row r="199" spans="1:13" s="109" customFormat="1" ht="28.5" outlineLevel="5">
      <c r="A199" s="247" t="s">
        <v>37</v>
      </c>
      <c r="B199" s="92">
        <v>148</v>
      </c>
      <c r="C199" s="92">
        <v>1003</v>
      </c>
      <c r="D199" s="92" t="s">
        <v>71</v>
      </c>
      <c r="E199" s="93">
        <v>321</v>
      </c>
      <c r="F199" s="107"/>
      <c r="G199" s="92"/>
      <c r="H199" s="198">
        <v>0</v>
      </c>
      <c r="I199" s="191">
        <v>0</v>
      </c>
      <c r="J199" s="340">
        <v>-3604.75</v>
      </c>
      <c r="K199" s="55">
        <f t="shared" si="26"/>
        <v>3604.75</v>
      </c>
      <c r="L199" s="52"/>
      <c r="M199" s="108"/>
    </row>
    <row r="200" spans="1:13" s="109" customFormat="1" ht="38.25" outlineLevel="5">
      <c r="A200" s="247" t="s">
        <v>37</v>
      </c>
      <c r="B200" s="92" t="s">
        <v>28</v>
      </c>
      <c r="C200" s="92" t="s">
        <v>76</v>
      </c>
      <c r="D200" s="92" t="s">
        <v>71</v>
      </c>
      <c r="E200" s="93" t="s">
        <v>69</v>
      </c>
      <c r="F200" s="107" t="s">
        <v>193</v>
      </c>
      <c r="G200" s="92" t="s">
        <v>36</v>
      </c>
      <c r="H200" s="198">
        <v>0</v>
      </c>
      <c r="I200" s="191">
        <v>0</v>
      </c>
      <c r="J200" s="331">
        <v>-26209.96</v>
      </c>
      <c r="K200" s="55">
        <f t="shared" si="26"/>
        <v>26209.96</v>
      </c>
      <c r="L200" s="52"/>
      <c r="M200" s="108"/>
    </row>
    <row r="201" spans="1:13" s="54" customFormat="1" ht="64.5" customHeight="1" outlineLevel="3">
      <c r="A201" s="236" t="s">
        <v>70</v>
      </c>
      <c r="B201" s="47" t="s">
        <v>28</v>
      </c>
      <c r="C201" s="47" t="s">
        <v>76</v>
      </c>
      <c r="D201" s="47" t="s">
        <v>71</v>
      </c>
      <c r="E201" s="48" t="s">
        <v>29</v>
      </c>
      <c r="F201" s="49"/>
      <c r="G201" s="49"/>
      <c r="H201" s="178">
        <f>SUM(H202:H204)</f>
        <v>407036600</v>
      </c>
      <c r="I201" s="178">
        <f>SUM(I202:I204)</f>
        <v>338178032.81999999</v>
      </c>
      <c r="J201" s="179">
        <f>SUM(J202:J204)</f>
        <v>337161647.27999997</v>
      </c>
      <c r="K201" s="51">
        <f>SUM(K202:K204)</f>
        <v>1016385.5400000052</v>
      </c>
      <c r="L201" s="68"/>
      <c r="M201" s="69"/>
    </row>
    <row r="202" spans="1:13" s="56" customFormat="1" ht="38.25" outlineLevel="5">
      <c r="A202" s="235" t="s">
        <v>57</v>
      </c>
      <c r="B202" s="74" t="s">
        <v>28</v>
      </c>
      <c r="C202" s="74" t="s">
        <v>76</v>
      </c>
      <c r="D202" s="74" t="s">
        <v>71</v>
      </c>
      <c r="E202" s="70" t="s">
        <v>58</v>
      </c>
      <c r="F202" s="26" t="s">
        <v>217</v>
      </c>
      <c r="G202" s="75" t="s">
        <v>36</v>
      </c>
      <c r="H202" s="332">
        <v>5474500</v>
      </c>
      <c r="I202" s="332">
        <v>4485179.75</v>
      </c>
      <c r="J202" s="337">
        <v>4433203.8099999996</v>
      </c>
      <c r="K202" s="73">
        <f t="shared" ref="K202:K213" si="27">I202-J202</f>
        <v>51975.94000000041</v>
      </c>
      <c r="L202" s="52"/>
      <c r="M202" s="53"/>
    </row>
    <row r="203" spans="1:13" s="56" customFormat="1" ht="38.25" outlineLevel="5">
      <c r="A203" s="235" t="s">
        <v>30</v>
      </c>
      <c r="B203" s="74" t="s">
        <v>28</v>
      </c>
      <c r="C203" s="74" t="s">
        <v>76</v>
      </c>
      <c r="D203" s="74" t="s">
        <v>71</v>
      </c>
      <c r="E203" s="70" t="s">
        <v>31</v>
      </c>
      <c r="F203" s="26" t="s">
        <v>217</v>
      </c>
      <c r="G203" s="74" t="s">
        <v>36</v>
      </c>
      <c r="H203" s="332">
        <v>2745700</v>
      </c>
      <c r="I203" s="332">
        <v>2210675.3199999998</v>
      </c>
      <c r="J203" s="337">
        <v>2188630.34</v>
      </c>
      <c r="K203" s="79">
        <f t="shared" si="27"/>
        <v>22044.979999999981</v>
      </c>
      <c r="L203" s="52"/>
      <c r="M203" s="53"/>
    </row>
    <row r="204" spans="1:13" s="67" customFormat="1" ht="38.25" customHeight="1" outlineLevel="5">
      <c r="A204" s="242" t="s">
        <v>37</v>
      </c>
      <c r="B204" s="24" t="s">
        <v>28</v>
      </c>
      <c r="C204" s="24" t="s">
        <v>76</v>
      </c>
      <c r="D204" s="24" t="s">
        <v>71</v>
      </c>
      <c r="E204" s="25">
        <v>321</v>
      </c>
      <c r="F204" s="26" t="s">
        <v>217</v>
      </c>
      <c r="G204" s="24" t="s">
        <v>36</v>
      </c>
      <c r="H204" s="332">
        <v>398816400</v>
      </c>
      <c r="I204" s="332">
        <v>331482177.75</v>
      </c>
      <c r="J204" s="337">
        <v>330539813.13</v>
      </c>
      <c r="K204" s="79">
        <f>I204-J204</f>
        <v>942364.62000000477</v>
      </c>
      <c r="L204" s="52"/>
      <c r="M204" s="53"/>
    </row>
    <row r="205" spans="1:13" s="112" customFormat="1" ht="30" outlineLevel="5">
      <c r="A205" s="236" t="s">
        <v>237</v>
      </c>
      <c r="B205" s="47">
        <v>148</v>
      </c>
      <c r="C205" s="47">
        <v>1003</v>
      </c>
      <c r="D205" s="47">
        <v>9990020680</v>
      </c>
      <c r="E205" s="48">
        <v>321</v>
      </c>
      <c r="F205" s="110"/>
      <c r="G205" s="47"/>
      <c r="H205" s="178">
        <v>240160000</v>
      </c>
      <c r="I205" s="178">
        <v>240160000</v>
      </c>
      <c r="J205" s="179">
        <v>175660000</v>
      </c>
      <c r="K205" s="111">
        <f>I205-J205</f>
        <v>64500000</v>
      </c>
      <c r="L205" s="50">
        <v>44986</v>
      </c>
      <c r="M205" s="34" t="s">
        <v>234</v>
      </c>
    </row>
    <row r="206" spans="1:13" s="67" customFormat="1" ht="75.75" customHeight="1" outlineLevel="5">
      <c r="A206" s="236" t="s">
        <v>263</v>
      </c>
      <c r="B206" s="47">
        <v>148</v>
      </c>
      <c r="C206" s="47">
        <v>1003</v>
      </c>
      <c r="D206" s="47" t="s">
        <v>261</v>
      </c>
      <c r="E206" s="290">
        <v>313</v>
      </c>
      <c r="F206" s="292" t="s">
        <v>262</v>
      </c>
      <c r="G206" s="291" t="s">
        <v>36</v>
      </c>
      <c r="H206" s="178">
        <v>133000</v>
      </c>
      <c r="I206" s="178">
        <v>133000</v>
      </c>
      <c r="J206" s="179">
        <v>133000</v>
      </c>
      <c r="K206" s="79">
        <f>I206-J206</f>
        <v>0</v>
      </c>
      <c r="L206" s="50">
        <v>45139</v>
      </c>
      <c r="M206" s="34" t="s">
        <v>234</v>
      </c>
    </row>
    <row r="207" spans="1:13" s="84" customFormat="1" ht="78.75" customHeight="1" outlineLevel="5">
      <c r="A207" s="236" t="s">
        <v>197</v>
      </c>
      <c r="B207" s="49">
        <v>148</v>
      </c>
      <c r="C207" s="49">
        <v>1003</v>
      </c>
      <c r="D207" s="49">
        <v>9990099300</v>
      </c>
      <c r="E207" s="48" t="s">
        <v>29</v>
      </c>
      <c r="F207" s="49"/>
      <c r="G207" s="49"/>
      <c r="H207" s="187">
        <f>H208+H209</f>
        <v>12055500</v>
      </c>
      <c r="I207" s="187">
        <f>I208+I209</f>
        <v>10159146.789999999</v>
      </c>
      <c r="J207" s="188">
        <f>J208+J209</f>
        <v>10157714.760000002</v>
      </c>
      <c r="K207" s="83">
        <f>SUM(K208:K209)</f>
        <v>1432.0299999990311</v>
      </c>
      <c r="L207" s="85"/>
      <c r="M207" s="86"/>
    </row>
    <row r="208" spans="1:13" s="89" customFormat="1" ht="18" customHeight="1" outlineLevel="5">
      <c r="A208" s="239" t="s">
        <v>30</v>
      </c>
      <c r="B208" s="24">
        <v>148</v>
      </c>
      <c r="C208" s="24">
        <v>1003</v>
      </c>
      <c r="D208" s="26">
        <v>9990099300</v>
      </c>
      <c r="E208" s="25">
        <v>244</v>
      </c>
      <c r="F208" s="87"/>
      <c r="G208" s="24"/>
      <c r="H208" s="332">
        <v>55500</v>
      </c>
      <c r="I208" s="332">
        <v>45533.279999999999</v>
      </c>
      <c r="J208" s="337">
        <v>44184.21</v>
      </c>
      <c r="K208" s="88">
        <f>I208-J208</f>
        <v>1349.0699999999997</v>
      </c>
      <c r="L208" s="52"/>
      <c r="M208" s="53"/>
    </row>
    <row r="209" spans="1:13" s="91" customFormat="1" ht="29.25" customHeight="1" outlineLevel="5">
      <c r="A209" s="239" t="s">
        <v>123</v>
      </c>
      <c r="B209" s="24">
        <v>148</v>
      </c>
      <c r="C209" s="24">
        <v>1003</v>
      </c>
      <c r="D209" s="26">
        <v>9990099300</v>
      </c>
      <c r="E209" s="25">
        <v>313</v>
      </c>
      <c r="F209" s="90"/>
      <c r="G209" s="24"/>
      <c r="H209" s="332">
        <v>12000000</v>
      </c>
      <c r="I209" s="332">
        <v>10113613.51</v>
      </c>
      <c r="J209" s="337">
        <v>10113530.550000001</v>
      </c>
      <c r="K209" s="79">
        <f>I209-J209</f>
        <v>82.959999999031425</v>
      </c>
      <c r="L209" s="52" t="s">
        <v>264</v>
      </c>
      <c r="M209" s="53"/>
    </row>
    <row r="210" spans="1:13" s="101" customFormat="1" ht="35.25" customHeight="1" outlineLevel="3">
      <c r="A210" s="227" t="s">
        <v>211</v>
      </c>
      <c r="B210" s="49">
        <v>148</v>
      </c>
      <c r="C210" s="49">
        <v>1004</v>
      </c>
      <c r="D210" s="49">
        <v>2230131440</v>
      </c>
      <c r="E210" s="48" t="s">
        <v>29</v>
      </c>
      <c r="F210" s="49"/>
      <c r="G210" s="49"/>
      <c r="H210" s="187">
        <f>SUM(H211)</f>
        <v>879649900</v>
      </c>
      <c r="I210" s="187">
        <f>SUM(I211)</f>
        <v>879649900</v>
      </c>
      <c r="J210" s="188">
        <f>SUM(J211)</f>
        <v>879649900</v>
      </c>
      <c r="K210" s="51">
        <f>SUM(K211:K211)</f>
        <v>0</v>
      </c>
      <c r="L210" s="99"/>
      <c r="M210" s="100"/>
    </row>
    <row r="211" spans="1:13" s="109" customFormat="1" ht="22.5" customHeight="1" outlineLevel="5">
      <c r="A211" s="248" t="s">
        <v>212</v>
      </c>
      <c r="B211" s="75">
        <v>148</v>
      </c>
      <c r="C211" s="75">
        <v>1004</v>
      </c>
      <c r="D211" s="75">
        <v>2230131440</v>
      </c>
      <c r="E211" s="76">
        <v>530</v>
      </c>
      <c r="F211" s="75"/>
      <c r="G211" s="75"/>
      <c r="H211" s="332">
        <v>879649900</v>
      </c>
      <c r="I211" s="332">
        <v>879649900</v>
      </c>
      <c r="J211" s="337">
        <v>879649900</v>
      </c>
      <c r="K211" s="55">
        <f t="shared" si="27"/>
        <v>0</v>
      </c>
      <c r="L211" s="52"/>
      <c r="M211" s="53"/>
    </row>
    <row r="212" spans="1:13" s="106" customFormat="1" ht="34.5" customHeight="1" outlineLevel="5">
      <c r="A212" s="227" t="s">
        <v>210</v>
      </c>
      <c r="B212" s="49">
        <v>148</v>
      </c>
      <c r="C212" s="49">
        <v>1004</v>
      </c>
      <c r="D212" s="49">
        <v>2230131460</v>
      </c>
      <c r="E212" s="48" t="s">
        <v>29</v>
      </c>
      <c r="F212" s="49"/>
      <c r="G212" s="49"/>
      <c r="H212" s="187">
        <f>SUM(H213)</f>
        <v>2698402000</v>
      </c>
      <c r="I212" s="187">
        <f>SUM(I213)</f>
        <v>2212756200</v>
      </c>
      <c r="J212" s="188">
        <f>SUM(J213)</f>
        <v>2212756200</v>
      </c>
      <c r="K212" s="83">
        <f>SUM(K213:K213)</f>
        <v>0</v>
      </c>
      <c r="L212" s="85"/>
      <c r="M212" s="86"/>
    </row>
    <row r="213" spans="1:13" s="56" customFormat="1" ht="18.75" customHeight="1" outlineLevel="5">
      <c r="A213" s="248" t="s">
        <v>212</v>
      </c>
      <c r="B213" s="75">
        <v>148</v>
      </c>
      <c r="C213" s="75">
        <v>1004</v>
      </c>
      <c r="D213" s="75">
        <v>2230131460</v>
      </c>
      <c r="E213" s="76">
        <v>530</v>
      </c>
      <c r="F213" s="75"/>
      <c r="G213" s="75"/>
      <c r="H213" s="332">
        <v>2698402000</v>
      </c>
      <c r="I213" s="332">
        <v>2212756200</v>
      </c>
      <c r="J213" s="332">
        <v>2212756200</v>
      </c>
      <c r="K213" s="73">
        <f t="shared" si="27"/>
        <v>0</v>
      </c>
      <c r="L213" s="52"/>
      <c r="M213" s="53"/>
    </row>
    <row r="214" spans="1:13" s="101" customFormat="1" ht="105" outlineLevel="3">
      <c r="A214" s="249" t="s">
        <v>228</v>
      </c>
      <c r="B214" s="113" t="s">
        <v>28</v>
      </c>
      <c r="C214" s="113" t="s">
        <v>126</v>
      </c>
      <c r="D214" s="113" t="s">
        <v>229</v>
      </c>
      <c r="E214" s="114" t="s">
        <v>29</v>
      </c>
      <c r="F214" s="115"/>
      <c r="G214" s="115"/>
      <c r="H214" s="199">
        <f>SUM(H215)</f>
        <v>0</v>
      </c>
      <c r="I214" s="199">
        <f t="shared" ref="I214" si="28">SUM(I215)</f>
        <v>0</v>
      </c>
      <c r="J214" s="200">
        <f>SUM(J215)</f>
        <v>0</v>
      </c>
      <c r="K214" s="116">
        <f>SUM(K215)</f>
        <v>0</v>
      </c>
      <c r="L214" s="52"/>
      <c r="M214" s="117"/>
    </row>
    <row r="215" spans="1:13" s="109" customFormat="1" ht="28.5" customHeight="1" outlineLevel="5">
      <c r="A215" s="250" t="s">
        <v>37</v>
      </c>
      <c r="B215" s="118" t="s">
        <v>28</v>
      </c>
      <c r="C215" s="118" t="s">
        <v>126</v>
      </c>
      <c r="D215" s="118" t="s">
        <v>229</v>
      </c>
      <c r="E215" s="119" t="s">
        <v>69</v>
      </c>
      <c r="F215" s="118"/>
      <c r="G215" s="118"/>
      <c r="H215" s="201">
        <v>0</v>
      </c>
      <c r="I215" s="202">
        <v>0</v>
      </c>
      <c r="J215" s="203">
        <v>0</v>
      </c>
      <c r="K215" s="65">
        <f t="shared" ref="K215" si="29">I215-J215</f>
        <v>0</v>
      </c>
      <c r="L215" s="52"/>
      <c r="M215" s="120"/>
    </row>
    <row r="216" spans="1:13" s="54" customFormat="1" ht="30" outlineLevel="3">
      <c r="A216" s="251" t="s">
        <v>140</v>
      </c>
      <c r="B216" s="121" t="s">
        <v>28</v>
      </c>
      <c r="C216" s="121" t="s">
        <v>126</v>
      </c>
      <c r="D216" s="121">
        <v>2230155730</v>
      </c>
      <c r="E216" s="122" t="s">
        <v>29</v>
      </c>
      <c r="F216" s="123"/>
      <c r="G216" s="123"/>
      <c r="H216" s="204">
        <f>SUM(H217)</f>
        <v>0</v>
      </c>
      <c r="I216" s="204">
        <f t="shared" ref="I216" si="30">SUM(I217)</f>
        <v>0</v>
      </c>
      <c r="J216" s="205">
        <f>SUM(J217)</f>
        <v>0</v>
      </c>
      <c r="K216" s="60">
        <f>SUM(K217)</f>
        <v>0</v>
      </c>
      <c r="L216" s="52"/>
      <c r="M216" s="61"/>
    </row>
    <row r="217" spans="1:13" s="56" customFormat="1" ht="28.5" customHeight="1" outlineLevel="5">
      <c r="A217" s="252" t="s">
        <v>37</v>
      </c>
      <c r="B217" s="124" t="s">
        <v>28</v>
      </c>
      <c r="C217" s="124" t="s">
        <v>126</v>
      </c>
      <c r="D217" s="124">
        <v>2230155730</v>
      </c>
      <c r="E217" s="125">
        <v>313</v>
      </c>
      <c r="F217" s="126"/>
      <c r="G217" s="126"/>
      <c r="H217" s="206">
        <v>0</v>
      </c>
      <c r="I217" s="27">
        <v>0</v>
      </c>
      <c r="J217" s="207">
        <v>0</v>
      </c>
      <c r="K217" s="127">
        <f t="shared" ref="K217" si="31">I217-J217</f>
        <v>0</v>
      </c>
      <c r="L217" s="52"/>
      <c r="M217" s="66"/>
    </row>
    <row r="218" spans="1:13" s="54" customFormat="1" ht="57.75" customHeight="1" outlineLevel="3">
      <c r="A218" s="236" t="s">
        <v>127</v>
      </c>
      <c r="B218" s="47" t="s">
        <v>28</v>
      </c>
      <c r="C218" s="47" t="s">
        <v>126</v>
      </c>
      <c r="D218" s="47" t="s">
        <v>128</v>
      </c>
      <c r="E218" s="48" t="s">
        <v>29</v>
      </c>
      <c r="F218" s="49"/>
      <c r="G218" s="49"/>
      <c r="H218" s="178">
        <f>SUM(H219:H220)</f>
        <v>746098193</v>
      </c>
      <c r="I218" s="178">
        <f>SUM(I219:I220)</f>
        <v>722411889.60000002</v>
      </c>
      <c r="J218" s="179">
        <f>SUM(J219:J221)</f>
        <v>721909638.36000001</v>
      </c>
      <c r="K218" s="297">
        <f>SUM(K219:K221)</f>
        <v>502251.24</v>
      </c>
      <c r="L218" s="68"/>
      <c r="M218" s="69"/>
    </row>
    <row r="219" spans="1:13" s="56" customFormat="1" ht="13.5" customHeight="1" outlineLevel="5">
      <c r="A219" s="235" t="s">
        <v>30</v>
      </c>
      <c r="B219" s="74" t="s">
        <v>28</v>
      </c>
      <c r="C219" s="74" t="s">
        <v>126</v>
      </c>
      <c r="D219" s="74" t="s">
        <v>128</v>
      </c>
      <c r="E219" s="70" t="s">
        <v>31</v>
      </c>
      <c r="F219" s="71"/>
      <c r="G219" s="71"/>
      <c r="H219" s="332">
        <v>808749</v>
      </c>
      <c r="I219" s="332">
        <v>753160.71</v>
      </c>
      <c r="J219" s="337">
        <v>751769.47</v>
      </c>
      <c r="K219" s="79">
        <f t="shared" ref="K219:K254" si="32">I219-J219</f>
        <v>1391.2399999999907</v>
      </c>
      <c r="L219" s="52"/>
      <c r="M219" s="53"/>
    </row>
    <row r="220" spans="1:13" s="67" customFormat="1" ht="27" customHeight="1" outlineLevel="5">
      <c r="A220" s="244" t="s">
        <v>123</v>
      </c>
      <c r="B220" s="24" t="s">
        <v>28</v>
      </c>
      <c r="C220" s="24" t="s">
        <v>126</v>
      </c>
      <c r="D220" s="24" t="s">
        <v>128</v>
      </c>
      <c r="E220" s="25" t="s">
        <v>69</v>
      </c>
      <c r="F220" s="26"/>
      <c r="G220" s="26"/>
      <c r="H220" s="332">
        <v>745289444</v>
      </c>
      <c r="I220" s="332">
        <v>721658728.88999999</v>
      </c>
      <c r="J220" s="337">
        <v>721157868.88999999</v>
      </c>
      <c r="K220" s="79">
        <f t="shared" si="32"/>
        <v>500860</v>
      </c>
      <c r="L220" s="52"/>
      <c r="M220" s="53"/>
    </row>
    <row r="221" spans="1:13" s="67" customFormat="1" ht="36" outlineLevel="5">
      <c r="A221" s="244" t="s">
        <v>123</v>
      </c>
      <c r="B221" s="24" t="s">
        <v>28</v>
      </c>
      <c r="C221" s="24" t="s">
        <v>126</v>
      </c>
      <c r="D221" s="24" t="s">
        <v>128</v>
      </c>
      <c r="E221" s="25" t="s">
        <v>69</v>
      </c>
      <c r="F221" s="275" t="s">
        <v>225</v>
      </c>
      <c r="G221" s="26"/>
      <c r="H221" s="27">
        <v>0</v>
      </c>
      <c r="I221" s="27">
        <v>0</v>
      </c>
      <c r="J221" s="180">
        <v>0</v>
      </c>
      <c r="K221" s="79">
        <f t="shared" ref="K221" si="33">I221-J221</f>
        <v>0</v>
      </c>
      <c r="L221" s="52"/>
      <c r="M221" s="53"/>
    </row>
    <row r="222" spans="1:13" s="54" customFormat="1" ht="60" customHeight="1" outlineLevel="3">
      <c r="A222" s="236" t="s">
        <v>129</v>
      </c>
      <c r="B222" s="47" t="s">
        <v>28</v>
      </c>
      <c r="C222" s="47" t="s">
        <v>126</v>
      </c>
      <c r="D222" s="47" t="s">
        <v>130</v>
      </c>
      <c r="E222" s="48" t="s">
        <v>29</v>
      </c>
      <c r="F222" s="49"/>
      <c r="G222" s="49"/>
      <c r="H222" s="178">
        <f>SUM(H223:H224)</f>
        <v>13119630</v>
      </c>
      <c r="I222" s="178">
        <f>SUM(I223:I224)</f>
        <v>4408469.4800000004</v>
      </c>
      <c r="J222" s="179">
        <f>SUM(J223:J224)</f>
        <v>4393665</v>
      </c>
      <c r="K222" s="297">
        <f>SUM(K223:K224)</f>
        <v>14804.48</v>
      </c>
      <c r="L222" s="68"/>
      <c r="M222" s="69"/>
    </row>
    <row r="223" spans="1:13" s="56" customFormat="1" ht="18" customHeight="1" outlineLevel="5">
      <c r="A223" s="235" t="s">
        <v>30</v>
      </c>
      <c r="B223" s="74" t="s">
        <v>28</v>
      </c>
      <c r="C223" s="74" t="s">
        <v>126</v>
      </c>
      <c r="D223" s="74" t="s">
        <v>130</v>
      </c>
      <c r="E223" s="70" t="s">
        <v>31</v>
      </c>
      <c r="F223" s="71"/>
      <c r="G223" s="71"/>
      <c r="H223" s="332">
        <v>50000</v>
      </c>
      <c r="I223" s="332">
        <v>134.47999999999999</v>
      </c>
      <c r="J223" s="180">
        <v>0</v>
      </c>
      <c r="K223" s="79">
        <f t="shared" si="32"/>
        <v>134.47999999999999</v>
      </c>
      <c r="L223" s="52"/>
      <c r="M223" s="53"/>
    </row>
    <row r="224" spans="1:13" s="67" customFormat="1" ht="31.5" customHeight="1" outlineLevel="5">
      <c r="A224" s="242" t="s">
        <v>37</v>
      </c>
      <c r="B224" s="24" t="s">
        <v>28</v>
      </c>
      <c r="C224" s="24" t="s">
        <v>126</v>
      </c>
      <c r="D224" s="24">
        <v>2230171320</v>
      </c>
      <c r="E224" s="25" t="s">
        <v>69</v>
      </c>
      <c r="F224" s="26"/>
      <c r="G224" s="26"/>
      <c r="H224" s="332">
        <v>13069630</v>
      </c>
      <c r="I224" s="332">
        <v>4408335</v>
      </c>
      <c r="J224" s="180">
        <v>4393665</v>
      </c>
      <c r="K224" s="79">
        <f t="shared" si="32"/>
        <v>14670</v>
      </c>
      <c r="L224" s="52"/>
      <c r="M224" s="53"/>
    </row>
    <row r="225" spans="1:13" s="56" customFormat="1" ht="31.5" customHeight="1" outlineLevel="5">
      <c r="A225" s="253" t="s">
        <v>177</v>
      </c>
      <c r="B225" s="47" t="s">
        <v>28</v>
      </c>
      <c r="C225" s="47" t="s">
        <v>126</v>
      </c>
      <c r="D225" s="47" t="s">
        <v>178</v>
      </c>
      <c r="E225" s="48" t="s">
        <v>29</v>
      </c>
      <c r="F225" s="49"/>
      <c r="G225" s="49"/>
      <c r="H225" s="189">
        <f>SUM(H226:H231)</f>
        <v>11617928150</v>
      </c>
      <c r="I225" s="189">
        <f>SUM(I226:I231)</f>
        <v>11307956577.789999</v>
      </c>
      <c r="J225" s="190">
        <f>SUM(J226:J231)</f>
        <v>11306864748.33</v>
      </c>
      <c r="K225" s="81">
        <f>SUM(K226:K231)</f>
        <v>1091829.4599999904</v>
      </c>
      <c r="L225" s="128"/>
      <c r="M225" s="129"/>
    </row>
    <row r="226" spans="1:13" s="106" customFormat="1" ht="29.25" customHeight="1" outlineLevel="5">
      <c r="A226" s="238" t="s">
        <v>37</v>
      </c>
      <c r="B226" s="130" t="s">
        <v>28</v>
      </c>
      <c r="C226" s="74" t="s">
        <v>126</v>
      </c>
      <c r="D226" s="74" t="s">
        <v>178</v>
      </c>
      <c r="E226" s="70">
        <v>244</v>
      </c>
      <c r="F226" s="130"/>
      <c r="G226" s="74" t="s">
        <v>35</v>
      </c>
      <c r="H226" s="332">
        <v>2306450</v>
      </c>
      <c r="I226" s="341">
        <v>1365771.52</v>
      </c>
      <c r="J226" s="343">
        <v>1362463.57</v>
      </c>
      <c r="K226" s="73">
        <f>I226-J226</f>
        <v>3307.9499999999534</v>
      </c>
      <c r="L226" s="52"/>
      <c r="M226" s="53"/>
    </row>
    <row r="227" spans="1:13" s="109" customFormat="1" ht="38.25" customHeight="1" outlineLevel="5">
      <c r="A227" s="247" t="s">
        <v>37</v>
      </c>
      <c r="B227" s="132" t="s">
        <v>28</v>
      </c>
      <c r="C227" s="132" t="s">
        <v>126</v>
      </c>
      <c r="D227" s="132" t="s">
        <v>178</v>
      </c>
      <c r="E227" s="133" t="s">
        <v>69</v>
      </c>
      <c r="F227" s="132" t="s">
        <v>226</v>
      </c>
      <c r="G227" s="132" t="s">
        <v>36</v>
      </c>
      <c r="H227" s="342">
        <v>0</v>
      </c>
      <c r="I227" s="341">
        <v>0</v>
      </c>
      <c r="J227" s="343">
        <v>0</v>
      </c>
      <c r="K227" s="134">
        <f t="shared" ref="K227" si="34">I227-J227</f>
        <v>0</v>
      </c>
      <c r="L227" s="52" t="s">
        <v>238</v>
      </c>
      <c r="M227" s="135"/>
    </row>
    <row r="228" spans="1:13" s="109" customFormat="1" ht="42" customHeight="1" outlineLevel="5">
      <c r="A228" s="247" t="s">
        <v>37</v>
      </c>
      <c r="B228" s="132" t="s">
        <v>28</v>
      </c>
      <c r="C228" s="132" t="s">
        <v>126</v>
      </c>
      <c r="D228" s="132" t="s">
        <v>178</v>
      </c>
      <c r="E228" s="133" t="s">
        <v>69</v>
      </c>
      <c r="F228" s="132" t="s">
        <v>183</v>
      </c>
      <c r="G228" s="132" t="s">
        <v>36</v>
      </c>
      <c r="H228" s="332">
        <v>0</v>
      </c>
      <c r="I228" s="332">
        <v>0</v>
      </c>
      <c r="J228" s="340">
        <v>-4093.28</v>
      </c>
      <c r="K228" s="134">
        <f t="shared" si="32"/>
        <v>4093.28</v>
      </c>
      <c r="L228" s="52">
        <f>J228+J229+J230+J231</f>
        <v>11305502284.76</v>
      </c>
      <c r="M228" s="135">
        <f>11305540017.91-4308.71-10005</f>
        <v>11305525704.200001</v>
      </c>
    </row>
    <row r="229" spans="1:13" s="109" customFormat="1" ht="42.75" customHeight="1" outlineLevel="5">
      <c r="A229" s="247" t="s">
        <v>37</v>
      </c>
      <c r="B229" s="132" t="s">
        <v>28</v>
      </c>
      <c r="C229" s="132" t="s">
        <v>126</v>
      </c>
      <c r="D229" s="132" t="s">
        <v>178</v>
      </c>
      <c r="E229" s="133" t="s">
        <v>69</v>
      </c>
      <c r="F229" s="336" t="s">
        <v>288</v>
      </c>
      <c r="G229" s="132" t="s">
        <v>36</v>
      </c>
      <c r="H229" s="332">
        <v>0</v>
      </c>
      <c r="I229" s="332">
        <v>0</v>
      </c>
      <c r="J229" s="340">
        <v>-12753.22</v>
      </c>
      <c r="K229" s="134">
        <f t="shared" si="32"/>
        <v>12753.22</v>
      </c>
      <c r="L229" s="52"/>
      <c r="M229" s="135"/>
    </row>
    <row r="230" spans="1:13" s="67" customFormat="1" ht="38.25" customHeight="1" outlineLevel="5">
      <c r="A230" s="242" t="s">
        <v>37</v>
      </c>
      <c r="B230" s="24" t="s">
        <v>28</v>
      </c>
      <c r="C230" s="24" t="s">
        <v>126</v>
      </c>
      <c r="D230" s="24" t="s">
        <v>178</v>
      </c>
      <c r="E230" s="25" t="s">
        <v>69</v>
      </c>
      <c r="F230" s="24" t="s">
        <v>225</v>
      </c>
      <c r="G230" s="24" t="s">
        <v>35</v>
      </c>
      <c r="H230" s="332">
        <v>580781100</v>
      </c>
      <c r="I230" s="332">
        <v>565329540.28999996</v>
      </c>
      <c r="J230" s="337">
        <v>565143467.77999997</v>
      </c>
      <c r="K230" s="262">
        <f>I230-J230</f>
        <v>186072.50999999046</v>
      </c>
      <c r="L230" s="273"/>
      <c r="M230" s="94"/>
    </row>
    <row r="231" spans="1:13" s="67" customFormat="1" ht="38.25" customHeight="1" outlineLevel="5">
      <c r="A231" s="242" t="s">
        <v>37</v>
      </c>
      <c r="B231" s="24" t="s">
        <v>28</v>
      </c>
      <c r="C231" s="24" t="s">
        <v>126</v>
      </c>
      <c r="D231" s="24" t="s">
        <v>178</v>
      </c>
      <c r="E231" s="25" t="s">
        <v>69</v>
      </c>
      <c r="F231" s="24" t="s">
        <v>225</v>
      </c>
      <c r="G231" s="24" t="s">
        <v>36</v>
      </c>
      <c r="H231" s="332">
        <v>11034840600</v>
      </c>
      <c r="I231" s="332">
        <v>10741261265.98</v>
      </c>
      <c r="J231" s="337">
        <v>10740375663.48</v>
      </c>
      <c r="K231" s="263">
        <f>I231-J231</f>
        <v>885602.5</v>
      </c>
      <c r="L231" s="273"/>
      <c r="M231" s="94">
        <f>J231+J230-11305540017.91</f>
        <v>-20886.64999961853</v>
      </c>
    </row>
    <row r="232" spans="1:13" s="54" customFormat="1" ht="35.25" customHeight="1" outlineLevel="3">
      <c r="A232" s="236" t="s">
        <v>131</v>
      </c>
      <c r="B232" s="47" t="s">
        <v>28</v>
      </c>
      <c r="C232" s="47" t="s">
        <v>126</v>
      </c>
      <c r="D232" s="47" t="s">
        <v>132</v>
      </c>
      <c r="E232" s="48" t="s">
        <v>29</v>
      </c>
      <c r="F232" s="49"/>
      <c r="G232" s="49"/>
      <c r="H232" s="178">
        <f>SUM(H233:H234)</f>
        <v>49018800</v>
      </c>
      <c r="I232" s="178">
        <f>SUM(I233:I234)</f>
        <v>36050600</v>
      </c>
      <c r="J232" s="179">
        <f>SUM(J233:J234)</f>
        <v>35896736.549999997</v>
      </c>
      <c r="K232" s="51">
        <f>SUM(K233:K234)</f>
        <v>153863.44999999925</v>
      </c>
      <c r="L232" s="68"/>
      <c r="M232" s="69"/>
    </row>
    <row r="233" spans="1:13" s="56" customFormat="1" ht="18" customHeight="1" outlineLevel="5">
      <c r="A233" s="235" t="s">
        <v>30</v>
      </c>
      <c r="B233" s="74" t="s">
        <v>28</v>
      </c>
      <c r="C233" s="74" t="s">
        <v>126</v>
      </c>
      <c r="D233" s="74" t="s">
        <v>132</v>
      </c>
      <c r="E233" s="70" t="s">
        <v>31</v>
      </c>
      <c r="F233" s="71"/>
      <c r="G233" s="71"/>
      <c r="H233" s="332">
        <v>15790600</v>
      </c>
      <c r="I233" s="332">
        <v>15790600</v>
      </c>
      <c r="J233" s="337">
        <v>15636736.550000001</v>
      </c>
      <c r="K233" s="79">
        <f t="shared" si="32"/>
        <v>153863.44999999925</v>
      </c>
      <c r="L233" s="52"/>
      <c r="M233" s="53"/>
    </row>
    <row r="234" spans="1:13" s="67" customFormat="1" ht="32.25" customHeight="1" outlineLevel="5">
      <c r="A234" s="242" t="s">
        <v>37</v>
      </c>
      <c r="B234" s="24" t="s">
        <v>28</v>
      </c>
      <c r="C234" s="24" t="s">
        <v>126</v>
      </c>
      <c r="D234" s="24" t="s">
        <v>132</v>
      </c>
      <c r="E234" s="25" t="s">
        <v>69</v>
      </c>
      <c r="F234" s="26"/>
      <c r="G234" s="24"/>
      <c r="H234" s="332">
        <v>33228200</v>
      </c>
      <c r="I234" s="332">
        <v>20260000</v>
      </c>
      <c r="J234" s="337">
        <v>20260000</v>
      </c>
      <c r="K234" s="79">
        <f t="shared" si="32"/>
        <v>0</v>
      </c>
      <c r="L234" s="52"/>
      <c r="M234" s="53"/>
    </row>
    <row r="235" spans="1:13" s="101" customFormat="1" ht="30" outlineLevel="3">
      <c r="A235" s="249" t="s">
        <v>140</v>
      </c>
      <c r="B235" s="113" t="s">
        <v>28</v>
      </c>
      <c r="C235" s="113" t="s">
        <v>126</v>
      </c>
      <c r="D235" s="113" t="s">
        <v>141</v>
      </c>
      <c r="E235" s="114" t="s">
        <v>29</v>
      </c>
      <c r="F235" s="115"/>
      <c r="G235" s="115"/>
      <c r="H235" s="199">
        <f>SUM(H236:H238)</f>
        <v>0</v>
      </c>
      <c r="I235" s="199">
        <f t="shared" ref="I235" si="35">SUM(I236:I238)</f>
        <v>0</v>
      </c>
      <c r="J235" s="200">
        <f>SUM(J236:J238)</f>
        <v>-15000</v>
      </c>
      <c r="K235" s="116">
        <f>SUM(K236:K238)</f>
        <v>15000</v>
      </c>
      <c r="L235" s="136"/>
      <c r="M235" s="117"/>
    </row>
    <row r="236" spans="1:13" s="106" customFormat="1" ht="28.5" outlineLevel="5">
      <c r="A236" s="254" t="s">
        <v>37</v>
      </c>
      <c r="B236" s="137" t="s">
        <v>28</v>
      </c>
      <c r="C236" s="137" t="s">
        <v>126</v>
      </c>
      <c r="D236" s="137" t="s">
        <v>141</v>
      </c>
      <c r="E236" s="138">
        <v>313</v>
      </c>
      <c r="F236" s="139"/>
      <c r="G236" s="139"/>
      <c r="H236" s="184">
        <v>0</v>
      </c>
      <c r="I236" s="185">
        <v>0</v>
      </c>
      <c r="J236" s="339">
        <v>-15000</v>
      </c>
      <c r="K236" s="140">
        <f t="shared" ref="K236:K238" si="36">I236-J236</f>
        <v>15000</v>
      </c>
      <c r="L236" s="52" t="s">
        <v>238</v>
      </c>
      <c r="M236" s="120"/>
    </row>
    <row r="237" spans="1:13" s="106" customFormat="1" ht="38.25" customHeight="1" outlineLevel="5">
      <c r="A237" s="254" t="s">
        <v>37</v>
      </c>
      <c r="B237" s="137" t="s">
        <v>28</v>
      </c>
      <c r="C237" s="137" t="s">
        <v>126</v>
      </c>
      <c r="D237" s="137" t="s">
        <v>141</v>
      </c>
      <c r="E237" s="138">
        <v>313</v>
      </c>
      <c r="F237" s="139" t="s">
        <v>239</v>
      </c>
      <c r="G237" s="139" t="s">
        <v>36</v>
      </c>
      <c r="H237" s="184">
        <v>0</v>
      </c>
      <c r="I237" s="185">
        <v>0</v>
      </c>
      <c r="J237" s="186">
        <v>0</v>
      </c>
      <c r="K237" s="140">
        <f t="shared" si="36"/>
        <v>0</v>
      </c>
      <c r="L237" s="52"/>
      <c r="M237" s="120"/>
    </row>
    <row r="238" spans="1:13" s="106" customFormat="1" ht="38.25" customHeight="1" outlineLevel="5">
      <c r="A238" s="254" t="s">
        <v>37</v>
      </c>
      <c r="B238" s="137" t="s">
        <v>28</v>
      </c>
      <c r="C238" s="137" t="s">
        <v>126</v>
      </c>
      <c r="D238" s="293" t="s">
        <v>276</v>
      </c>
      <c r="E238" s="138">
        <v>313</v>
      </c>
      <c r="F238" s="139" t="s">
        <v>239</v>
      </c>
      <c r="G238" s="139" t="s">
        <v>36</v>
      </c>
      <c r="H238" s="184">
        <v>0</v>
      </c>
      <c r="I238" s="185">
        <v>0</v>
      </c>
      <c r="J238" s="186">
        <v>0</v>
      </c>
      <c r="K238" s="140">
        <f t="shared" si="36"/>
        <v>0</v>
      </c>
      <c r="L238" s="52"/>
      <c r="M238" s="120" t="s">
        <v>290</v>
      </c>
    </row>
    <row r="239" spans="1:13" s="54" customFormat="1" ht="33" customHeight="1" outlineLevel="3">
      <c r="A239" s="236" t="s">
        <v>133</v>
      </c>
      <c r="B239" s="47" t="s">
        <v>28</v>
      </c>
      <c r="C239" s="47" t="s">
        <v>126</v>
      </c>
      <c r="D239" s="47" t="s">
        <v>134</v>
      </c>
      <c r="E239" s="48" t="s">
        <v>29</v>
      </c>
      <c r="F239" s="49"/>
      <c r="G239" s="49"/>
      <c r="H239" s="178">
        <f>SUM(H240)</f>
        <v>25000</v>
      </c>
      <c r="I239" s="178">
        <f>SUM(I240)</f>
        <v>0</v>
      </c>
      <c r="J239" s="179">
        <f>SUM(J240)</f>
        <v>0</v>
      </c>
      <c r="K239" s="51">
        <f>SUM(K240)</f>
        <v>0</v>
      </c>
      <c r="L239" s="68"/>
      <c r="M239" s="69"/>
    </row>
    <row r="240" spans="1:13" s="67" customFormat="1" ht="32.25" customHeight="1" outlineLevel="5">
      <c r="A240" s="242" t="s">
        <v>37</v>
      </c>
      <c r="B240" s="24" t="s">
        <v>28</v>
      </c>
      <c r="C240" s="24" t="s">
        <v>126</v>
      </c>
      <c r="D240" s="24" t="s">
        <v>134</v>
      </c>
      <c r="E240" s="25" t="s">
        <v>69</v>
      </c>
      <c r="F240" s="26"/>
      <c r="G240" s="26"/>
      <c r="H240" s="27">
        <v>25000</v>
      </c>
      <c r="I240" s="27">
        <v>0</v>
      </c>
      <c r="J240" s="193">
        <v>0</v>
      </c>
      <c r="K240" s="79">
        <f t="shared" si="32"/>
        <v>0</v>
      </c>
      <c r="L240" s="52"/>
      <c r="M240" s="53"/>
    </row>
    <row r="241" spans="1:13" s="54" customFormat="1" ht="91.5" customHeight="1" outlineLevel="3">
      <c r="A241" s="236" t="s">
        <v>135</v>
      </c>
      <c r="B241" s="47" t="s">
        <v>28</v>
      </c>
      <c r="C241" s="47" t="s">
        <v>126</v>
      </c>
      <c r="D241" s="47" t="s">
        <v>136</v>
      </c>
      <c r="E241" s="48" t="s">
        <v>29</v>
      </c>
      <c r="F241" s="49"/>
      <c r="G241" s="49"/>
      <c r="H241" s="178">
        <f>SUM(H242:H242)</f>
        <v>84900</v>
      </c>
      <c r="I241" s="178">
        <f>SUM(I242:I242)</f>
        <v>84900</v>
      </c>
      <c r="J241" s="179">
        <f>SUM(J242:J242)</f>
        <v>72464</v>
      </c>
      <c r="K241" s="51">
        <f>SUM(K242:K242)</f>
        <v>12436</v>
      </c>
      <c r="L241" s="68"/>
      <c r="M241" s="69"/>
    </row>
    <row r="242" spans="1:13" s="56" customFormat="1" ht="38.25" outlineLevel="5">
      <c r="A242" s="235" t="s">
        <v>137</v>
      </c>
      <c r="B242" s="74" t="s">
        <v>28</v>
      </c>
      <c r="C242" s="74" t="s">
        <v>126</v>
      </c>
      <c r="D242" s="74" t="s">
        <v>136</v>
      </c>
      <c r="E242" s="70">
        <v>112</v>
      </c>
      <c r="F242" s="74" t="s">
        <v>230</v>
      </c>
      <c r="G242" s="74" t="s">
        <v>36</v>
      </c>
      <c r="H242" s="332">
        <v>84900</v>
      </c>
      <c r="I242" s="332">
        <v>84900</v>
      </c>
      <c r="J242" s="337">
        <v>72464</v>
      </c>
      <c r="K242" s="79">
        <f t="shared" si="32"/>
        <v>12436</v>
      </c>
      <c r="L242" s="52"/>
      <c r="M242" s="53"/>
    </row>
    <row r="243" spans="1:13" s="54" customFormat="1" ht="81.75" customHeight="1" outlineLevel="3">
      <c r="A243" s="236" t="s">
        <v>138</v>
      </c>
      <c r="B243" s="47" t="s">
        <v>28</v>
      </c>
      <c r="C243" s="47" t="s">
        <v>126</v>
      </c>
      <c r="D243" s="47" t="s">
        <v>139</v>
      </c>
      <c r="E243" s="48" t="s">
        <v>29</v>
      </c>
      <c r="F243" s="49"/>
      <c r="G243" s="49"/>
      <c r="H243" s="178">
        <f>SUM(H244:H244)</f>
        <v>4300</v>
      </c>
      <c r="I243" s="178">
        <f>SUM(I244:I244)</f>
        <v>0</v>
      </c>
      <c r="J243" s="179">
        <f>SUM(J244:J244)</f>
        <v>0</v>
      </c>
      <c r="K243" s="51">
        <f>SUM(K244:K244)</f>
        <v>0</v>
      </c>
      <c r="L243" s="68"/>
      <c r="M243" s="69"/>
    </row>
    <row r="244" spans="1:13" s="56" customFormat="1" ht="28.5" customHeight="1" outlineLevel="5">
      <c r="A244" s="238" t="s">
        <v>37</v>
      </c>
      <c r="B244" s="74" t="s">
        <v>28</v>
      </c>
      <c r="C244" s="74" t="s">
        <v>126</v>
      </c>
      <c r="D244" s="74" t="s">
        <v>139</v>
      </c>
      <c r="E244" s="70">
        <v>244</v>
      </c>
      <c r="F244" s="71"/>
      <c r="G244" s="71"/>
      <c r="H244" s="332">
        <v>4300</v>
      </c>
      <c r="I244" s="27">
        <v>0</v>
      </c>
      <c r="J244" s="180">
        <v>0</v>
      </c>
      <c r="K244" s="79">
        <f>I244-J244</f>
        <v>0</v>
      </c>
      <c r="L244" s="52"/>
      <c r="M244" s="53"/>
    </row>
    <row r="245" spans="1:13" s="54" customFormat="1" ht="36.75" customHeight="1" outlineLevel="3">
      <c r="A245" s="236" t="s">
        <v>51</v>
      </c>
      <c r="B245" s="47" t="s">
        <v>28</v>
      </c>
      <c r="C245" s="47" t="s">
        <v>142</v>
      </c>
      <c r="D245" s="47" t="s">
        <v>143</v>
      </c>
      <c r="E245" s="48" t="s">
        <v>29</v>
      </c>
      <c r="F245" s="49"/>
      <c r="G245" s="49"/>
      <c r="H245" s="178">
        <f>SUM(H246:H254)</f>
        <v>623759126.41999996</v>
      </c>
      <c r="I245" s="178">
        <f>SUM(I246:I254)</f>
        <v>510806130.67000002</v>
      </c>
      <c r="J245" s="179">
        <f>SUM(J246:J254)</f>
        <v>484159850.82999992</v>
      </c>
      <c r="K245" s="51">
        <f>SUM(K246:K254)</f>
        <v>26646279.840000004</v>
      </c>
      <c r="L245" s="68"/>
      <c r="M245" s="69"/>
    </row>
    <row r="246" spans="1:13" s="56" customFormat="1" ht="20.25" customHeight="1" outlineLevel="5">
      <c r="A246" s="235" t="s">
        <v>53</v>
      </c>
      <c r="B246" s="74" t="s">
        <v>28</v>
      </c>
      <c r="C246" s="74" t="s">
        <v>142</v>
      </c>
      <c r="D246" s="74" t="s">
        <v>143</v>
      </c>
      <c r="E246" s="70" t="s">
        <v>54</v>
      </c>
      <c r="F246" s="71"/>
      <c r="G246" s="71"/>
      <c r="H246" s="332">
        <v>434008610</v>
      </c>
      <c r="I246" s="332">
        <v>360105059.32999998</v>
      </c>
      <c r="J246" s="180">
        <v>342811822.88999999</v>
      </c>
      <c r="K246" s="73">
        <f t="shared" si="32"/>
        <v>17293236.439999998</v>
      </c>
      <c r="L246" s="52"/>
      <c r="M246" s="53"/>
    </row>
    <row r="247" spans="1:13" s="56" customFormat="1" ht="46.5" customHeight="1" outlineLevel="5">
      <c r="A247" s="235" t="s">
        <v>55</v>
      </c>
      <c r="B247" s="74" t="s">
        <v>28</v>
      </c>
      <c r="C247" s="74" t="s">
        <v>142</v>
      </c>
      <c r="D247" s="74" t="s">
        <v>143</v>
      </c>
      <c r="E247" s="70" t="s">
        <v>56</v>
      </c>
      <c r="F247" s="71"/>
      <c r="G247" s="71"/>
      <c r="H247" s="332">
        <v>131070570</v>
      </c>
      <c r="I247" s="332">
        <v>108751706.67</v>
      </c>
      <c r="J247" s="180">
        <v>101165937.58</v>
      </c>
      <c r="K247" s="79">
        <f t="shared" si="32"/>
        <v>7585769.0900000036</v>
      </c>
      <c r="L247" s="52"/>
      <c r="M247" s="53"/>
    </row>
    <row r="248" spans="1:13" s="56" customFormat="1" ht="30" customHeight="1" outlineLevel="5">
      <c r="A248" s="235" t="s">
        <v>57</v>
      </c>
      <c r="B248" s="74" t="s">
        <v>28</v>
      </c>
      <c r="C248" s="74" t="s">
        <v>142</v>
      </c>
      <c r="D248" s="74" t="s">
        <v>143</v>
      </c>
      <c r="E248" s="70" t="s">
        <v>58</v>
      </c>
      <c r="F248" s="71"/>
      <c r="G248" s="71"/>
      <c r="H248" s="332">
        <v>29594000</v>
      </c>
      <c r="I248" s="332">
        <v>20227038.620000001</v>
      </c>
      <c r="J248" s="180">
        <v>19871132.199999999</v>
      </c>
      <c r="K248" s="79">
        <f t="shared" si="32"/>
        <v>355906.42000000179</v>
      </c>
      <c r="L248" s="52"/>
      <c r="M248" s="53"/>
    </row>
    <row r="249" spans="1:13" s="56" customFormat="1" ht="18" customHeight="1" outlineLevel="5">
      <c r="A249" s="235" t="s">
        <v>30</v>
      </c>
      <c r="B249" s="74" t="s">
        <v>28</v>
      </c>
      <c r="C249" s="74" t="s">
        <v>142</v>
      </c>
      <c r="D249" s="74" t="s">
        <v>143</v>
      </c>
      <c r="E249" s="70" t="s">
        <v>31</v>
      </c>
      <c r="F249" s="71"/>
      <c r="G249" s="71"/>
      <c r="H249" s="332">
        <v>21617446.420000002</v>
      </c>
      <c r="I249" s="332">
        <v>16852843.98</v>
      </c>
      <c r="J249" s="180">
        <v>16430025.439999999</v>
      </c>
      <c r="K249" s="79">
        <f t="shared" si="32"/>
        <v>422818.54000000097</v>
      </c>
      <c r="L249" s="52"/>
      <c r="M249" s="53"/>
    </row>
    <row r="250" spans="1:13" s="56" customFormat="1" ht="17.25" customHeight="1" outlineLevel="5">
      <c r="A250" s="235" t="s">
        <v>181</v>
      </c>
      <c r="B250" s="74" t="s">
        <v>28</v>
      </c>
      <c r="C250" s="74" t="s">
        <v>142</v>
      </c>
      <c r="D250" s="74" t="s">
        <v>143</v>
      </c>
      <c r="E250" s="70">
        <v>247</v>
      </c>
      <c r="F250" s="71"/>
      <c r="G250" s="71"/>
      <c r="H250" s="332">
        <v>6742200</v>
      </c>
      <c r="I250" s="332">
        <v>4722900</v>
      </c>
      <c r="J250" s="180">
        <v>3785799.9</v>
      </c>
      <c r="K250" s="79">
        <f t="shared" si="32"/>
        <v>937100.10000000009</v>
      </c>
      <c r="L250" s="52"/>
      <c r="M250" s="53"/>
    </row>
    <row r="251" spans="1:13" s="56" customFormat="1" ht="33.75" customHeight="1" outlineLevel="5">
      <c r="A251" s="235" t="s">
        <v>144</v>
      </c>
      <c r="B251" s="74" t="s">
        <v>28</v>
      </c>
      <c r="C251" s="74" t="s">
        <v>142</v>
      </c>
      <c r="D251" s="74" t="s">
        <v>143</v>
      </c>
      <c r="E251" s="70" t="s">
        <v>185</v>
      </c>
      <c r="F251" s="71"/>
      <c r="G251" s="71"/>
      <c r="H251" s="332">
        <v>143546</v>
      </c>
      <c r="I251" s="332">
        <v>40200.07</v>
      </c>
      <c r="J251" s="180">
        <v>37200.07</v>
      </c>
      <c r="K251" s="79">
        <f t="shared" si="32"/>
        <v>3000</v>
      </c>
      <c r="L251" s="52"/>
      <c r="M251" s="53"/>
    </row>
    <row r="252" spans="1:13" s="56" customFormat="1" ht="32.25" customHeight="1" outlineLevel="5">
      <c r="A252" s="235" t="s">
        <v>61</v>
      </c>
      <c r="B252" s="74" t="s">
        <v>28</v>
      </c>
      <c r="C252" s="74" t="s">
        <v>142</v>
      </c>
      <c r="D252" s="74" t="s">
        <v>143</v>
      </c>
      <c r="E252" s="70" t="s">
        <v>62</v>
      </c>
      <c r="F252" s="71"/>
      <c r="G252" s="71"/>
      <c r="H252" s="332">
        <v>490240</v>
      </c>
      <c r="I252" s="332">
        <v>56186</v>
      </c>
      <c r="J252" s="180">
        <v>22867</v>
      </c>
      <c r="K252" s="79">
        <f t="shared" si="32"/>
        <v>33319</v>
      </c>
      <c r="L252" s="52"/>
      <c r="M252" s="53"/>
    </row>
    <row r="253" spans="1:13" s="56" customFormat="1" ht="15.75" customHeight="1" outlineLevel="5">
      <c r="A253" s="235" t="s">
        <v>63</v>
      </c>
      <c r="B253" s="74" t="s">
        <v>28</v>
      </c>
      <c r="C253" s="74" t="s">
        <v>142</v>
      </c>
      <c r="D253" s="74" t="s">
        <v>143</v>
      </c>
      <c r="E253" s="70" t="s">
        <v>64</v>
      </c>
      <c r="F253" s="71"/>
      <c r="G253" s="71"/>
      <c r="H253" s="332">
        <v>70514</v>
      </c>
      <c r="I253" s="332">
        <v>45196</v>
      </c>
      <c r="J253" s="180">
        <v>30065.75</v>
      </c>
      <c r="K253" s="79">
        <f t="shared" si="32"/>
        <v>15130.25</v>
      </c>
      <c r="L253" s="52"/>
      <c r="M253" s="53"/>
    </row>
    <row r="254" spans="1:13" s="56" customFormat="1" ht="17.25" customHeight="1" outlineLevel="5">
      <c r="A254" s="235" t="s">
        <v>65</v>
      </c>
      <c r="B254" s="74" t="s">
        <v>28</v>
      </c>
      <c r="C254" s="74" t="s">
        <v>142</v>
      </c>
      <c r="D254" s="74" t="s">
        <v>143</v>
      </c>
      <c r="E254" s="70" t="s">
        <v>145</v>
      </c>
      <c r="F254" s="71"/>
      <c r="G254" s="71"/>
      <c r="H254" s="332">
        <v>22000</v>
      </c>
      <c r="I254" s="332">
        <v>5000</v>
      </c>
      <c r="J254" s="180">
        <v>5000</v>
      </c>
      <c r="K254" s="79">
        <f t="shared" si="32"/>
        <v>0</v>
      </c>
      <c r="L254" s="52"/>
      <c r="M254" s="53"/>
    </row>
    <row r="255" spans="1:13" s="54" customFormat="1" ht="33" customHeight="1" outlineLevel="3">
      <c r="A255" s="236" t="s">
        <v>146</v>
      </c>
      <c r="B255" s="47" t="s">
        <v>28</v>
      </c>
      <c r="C255" s="47" t="s">
        <v>142</v>
      </c>
      <c r="D255" s="47" t="s">
        <v>147</v>
      </c>
      <c r="E255" s="48" t="s">
        <v>29</v>
      </c>
      <c r="F255" s="49"/>
      <c r="G255" s="49"/>
      <c r="H255" s="178">
        <f>SUM(H256:H265)</f>
        <v>251691476.52000001</v>
      </c>
      <c r="I255" s="178">
        <f>SUM(I256:I265)</f>
        <v>212507661.43000001</v>
      </c>
      <c r="J255" s="179">
        <f>SUM(J256:J265)</f>
        <v>207580213.36000001</v>
      </c>
      <c r="K255" s="51">
        <f>SUM(K256:K265)</f>
        <v>4927448.0699999956</v>
      </c>
      <c r="L255" s="68"/>
      <c r="M255" s="69"/>
    </row>
    <row r="256" spans="1:13" s="56" customFormat="1" ht="28.5" outlineLevel="5">
      <c r="A256" s="235" t="s">
        <v>148</v>
      </c>
      <c r="B256" s="74" t="s">
        <v>28</v>
      </c>
      <c r="C256" s="74" t="s">
        <v>142</v>
      </c>
      <c r="D256" s="74" t="s">
        <v>147</v>
      </c>
      <c r="E256" s="70" t="s">
        <v>149</v>
      </c>
      <c r="F256" s="71"/>
      <c r="G256" s="71"/>
      <c r="H256" s="332">
        <v>180862100</v>
      </c>
      <c r="I256" s="332">
        <v>153329510</v>
      </c>
      <c r="J256" s="180">
        <v>150609187.34</v>
      </c>
      <c r="K256" s="73">
        <f t="shared" ref="K256:K276" si="37">I256-J256</f>
        <v>2720322.6599999964</v>
      </c>
      <c r="L256" s="52"/>
      <c r="M256" s="53"/>
    </row>
    <row r="257" spans="1:13" s="56" customFormat="1" ht="49.5" customHeight="1" outlineLevel="5">
      <c r="A257" s="235" t="s">
        <v>150</v>
      </c>
      <c r="B257" s="74" t="s">
        <v>28</v>
      </c>
      <c r="C257" s="74" t="s">
        <v>142</v>
      </c>
      <c r="D257" s="74" t="s">
        <v>147</v>
      </c>
      <c r="E257" s="70" t="s">
        <v>151</v>
      </c>
      <c r="F257" s="71"/>
      <c r="G257" s="71"/>
      <c r="H257" s="332">
        <v>1200000</v>
      </c>
      <c r="I257" s="332">
        <v>695166.81</v>
      </c>
      <c r="J257" s="180">
        <v>683048.81</v>
      </c>
      <c r="K257" s="73">
        <f t="shared" si="37"/>
        <v>12118</v>
      </c>
      <c r="L257" s="52"/>
      <c r="M257" s="53"/>
    </row>
    <row r="258" spans="1:13" s="56" customFormat="1" ht="47.25" customHeight="1" outlineLevel="5">
      <c r="A258" s="235" t="s">
        <v>152</v>
      </c>
      <c r="B258" s="74" t="s">
        <v>28</v>
      </c>
      <c r="C258" s="74" t="s">
        <v>142</v>
      </c>
      <c r="D258" s="74" t="s">
        <v>147</v>
      </c>
      <c r="E258" s="70" t="s">
        <v>153</v>
      </c>
      <c r="F258" s="71"/>
      <c r="G258" s="71"/>
      <c r="H258" s="332">
        <v>54620270</v>
      </c>
      <c r="I258" s="332">
        <v>46743046.670000002</v>
      </c>
      <c r="J258" s="180">
        <v>44862984.600000001</v>
      </c>
      <c r="K258" s="73">
        <f t="shared" si="37"/>
        <v>1880062.0700000003</v>
      </c>
      <c r="L258" s="52"/>
      <c r="M258" s="53"/>
    </row>
    <row r="259" spans="1:13" s="56" customFormat="1" ht="33.75" customHeight="1" outlineLevel="5">
      <c r="A259" s="235" t="s">
        <v>57</v>
      </c>
      <c r="B259" s="74" t="s">
        <v>28</v>
      </c>
      <c r="C259" s="74" t="s">
        <v>142</v>
      </c>
      <c r="D259" s="74" t="s">
        <v>147</v>
      </c>
      <c r="E259" s="70" t="s">
        <v>58</v>
      </c>
      <c r="F259" s="71"/>
      <c r="G259" s="71"/>
      <c r="H259" s="332">
        <v>4851576.3</v>
      </c>
      <c r="I259" s="332">
        <v>3993999.88</v>
      </c>
      <c r="J259" s="180">
        <v>3993364.44</v>
      </c>
      <c r="K259" s="79">
        <f t="shared" si="37"/>
        <v>635.43999999994412</v>
      </c>
      <c r="L259" s="52"/>
      <c r="M259" s="53"/>
    </row>
    <row r="260" spans="1:13" s="56" customFormat="1" ht="18.75" customHeight="1" outlineLevel="5">
      <c r="A260" s="235" t="s">
        <v>30</v>
      </c>
      <c r="B260" s="74" t="s">
        <v>28</v>
      </c>
      <c r="C260" s="74" t="s">
        <v>142</v>
      </c>
      <c r="D260" s="74" t="s">
        <v>147</v>
      </c>
      <c r="E260" s="70" t="s">
        <v>31</v>
      </c>
      <c r="F260" s="71"/>
      <c r="G260" s="71"/>
      <c r="H260" s="332">
        <v>6352124.2199999997</v>
      </c>
      <c r="I260" s="332">
        <v>5226830.17</v>
      </c>
      <c r="J260" s="180">
        <v>5177709.37</v>
      </c>
      <c r="K260" s="79">
        <f t="shared" si="37"/>
        <v>49120.799999999814</v>
      </c>
      <c r="L260" s="52"/>
      <c r="M260" s="53"/>
    </row>
    <row r="261" spans="1:13" s="56" customFormat="1" ht="20.25" customHeight="1" outlineLevel="5">
      <c r="A261" s="235" t="s">
        <v>181</v>
      </c>
      <c r="B261" s="74" t="s">
        <v>28</v>
      </c>
      <c r="C261" s="74" t="s">
        <v>142</v>
      </c>
      <c r="D261" s="74" t="s">
        <v>147</v>
      </c>
      <c r="E261" s="70">
        <v>247</v>
      </c>
      <c r="F261" s="71"/>
      <c r="G261" s="71"/>
      <c r="H261" s="332">
        <v>2722011</v>
      </c>
      <c r="I261" s="332">
        <v>2041507.9</v>
      </c>
      <c r="J261" s="180">
        <v>1836318.8</v>
      </c>
      <c r="K261" s="73">
        <f t="shared" si="37"/>
        <v>205189.09999999986</v>
      </c>
      <c r="L261" s="52"/>
      <c r="M261" s="53"/>
    </row>
    <row r="262" spans="1:13" s="56" customFormat="1" ht="33" customHeight="1" outlineLevel="5">
      <c r="A262" s="235" t="s">
        <v>144</v>
      </c>
      <c r="B262" s="74" t="s">
        <v>28</v>
      </c>
      <c r="C262" s="74" t="s">
        <v>142</v>
      </c>
      <c r="D262" s="74" t="s">
        <v>147</v>
      </c>
      <c r="E262" s="70">
        <v>831</v>
      </c>
      <c r="F262" s="71"/>
      <c r="G262" s="71"/>
      <c r="H262" s="332">
        <v>0</v>
      </c>
      <c r="I262" s="332">
        <v>0</v>
      </c>
      <c r="J262" s="180">
        <v>0</v>
      </c>
      <c r="K262" s="73">
        <f t="shared" si="37"/>
        <v>0</v>
      </c>
      <c r="L262" s="52"/>
      <c r="M262" s="53"/>
    </row>
    <row r="263" spans="1:13" s="56" customFormat="1" ht="31.5" customHeight="1" outlineLevel="5">
      <c r="A263" s="235" t="s">
        <v>61</v>
      </c>
      <c r="B263" s="74" t="s">
        <v>28</v>
      </c>
      <c r="C263" s="74" t="s">
        <v>142</v>
      </c>
      <c r="D263" s="74" t="s">
        <v>147</v>
      </c>
      <c r="E263" s="70" t="s">
        <v>62</v>
      </c>
      <c r="F263" s="71"/>
      <c r="G263" s="71"/>
      <c r="H263" s="332">
        <v>1064395</v>
      </c>
      <c r="I263" s="332">
        <v>458600</v>
      </c>
      <c r="J263" s="180">
        <v>398600</v>
      </c>
      <c r="K263" s="73">
        <f t="shared" si="37"/>
        <v>60000</v>
      </c>
      <c r="L263" s="52"/>
      <c r="M263" s="53"/>
    </row>
    <row r="264" spans="1:13" s="56" customFormat="1" ht="17.25" customHeight="1" outlineLevel="5">
      <c r="A264" s="235" t="s">
        <v>63</v>
      </c>
      <c r="B264" s="74" t="s">
        <v>28</v>
      </c>
      <c r="C264" s="74" t="s">
        <v>142</v>
      </c>
      <c r="D264" s="74" t="s">
        <v>147</v>
      </c>
      <c r="E264" s="70" t="s">
        <v>64</v>
      </c>
      <c r="F264" s="71"/>
      <c r="G264" s="71"/>
      <c r="H264" s="332">
        <v>19000</v>
      </c>
      <c r="I264" s="332">
        <v>19000</v>
      </c>
      <c r="J264" s="180">
        <v>19000</v>
      </c>
      <c r="K264" s="73">
        <f t="shared" si="37"/>
        <v>0</v>
      </c>
      <c r="L264" s="52"/>
      <c r="M264" s="53"/>
    </row>
    <row r="265" spans="1:13" s="56" customFormat="1" ht="17.25" customHeight="1" outlineLevel="5">
      <c r="A265" s="235" t="s">
        <v>65</v>
      </c>
      <c r="B265" s="74" t="s">
        <v>28</v>
      </c>
      <c r="C265" s="74" t="s">
        <v>142</v>
      </c>
      <c r="D265" s="74" t="s">
        <v>147</v>
      </c>
      <c r="E265" s="70">
        <v>853</v>
      </c>
      <c r="F265" s="71"/>
      <c r="G265" s="71"/>
      <c r="H265" s="27">
        <v>0</v>
      </c>
      <c r="I265" s="27">
        <v>0</v>
      </c>
      <c r="J265" s="180">
        <v>0</v>
      </c>
      <c r="K265" s="73">
        <f t="shared" si="37"/>
        <v>0</v>
      </c>
      <c r="L265" s="52"/>
      <c r="M265" s="53"/>
    </row>
    <row r="266" spans="1:13" s="54" customFormat="1" ht="51" customHeight="1" outlineLevel="3">
      <c r="A266" s="236" t="s">
        <v>176</v>
      </c>
      <c r="B266" s="47" t="s">
        <v>28</v>
      </c>
      <c r="C266" s="47" t="s">
        <v>142</v>
      </c>
      <c r="D266" s="47" t="s">
        <v>182</v>
      </c>
      <c r="E266" s="48" t="s">
        <v>29</v>
      </c>
      <c r="F266" s="49"/>
      <c r="G266" s="49"/>
      <c r="H266" s="178">
        <f>SUM(H267:H270)</f>
        <v>1055664842</v>
      </c>
      <c r="I266" s="178">
        <f>SUM(I267:I270)</f>
        <v>965762886.56000006</v>
      </c>
      <c r="J266" s="179">
        <f>SUM(J267:J270)</f>
        <v>965008134.87</v>
      </c>
      <c r="K266" s="51">
        <f>SUM(K267:K270)</f>
        <v>754751.69000004535</v>
      </c>
      <c r="L266" s="68"/>
      <c r="M266" s="69"/>
    </row>
    <row r="267" spans="1:13" s="56" customFormat="1" ht="15.75" customHeight="1" outlineLevel="3">
      <c r="A267" s="235" t="s">
        <v>30</v>
      </c>
      <c r="B267" s="74" t="s">
        <v>28</v>
      </c>
      <c r="C267" s="74" t="s">
        <v>142</v>
      </c>
      <c r="D267" s="74" t="s">
        <v>182</v>
      </c>
      <c r="E267" s="70">
        <v>244</v>
      </c>
      <c r="F267" s="71"/>
      <c r="G267" s="71"/>
      <c r="H267" s="330">
        <v>5252000</v>
      </c>
      <c r="I267" s="332">
        <v>4326723.28</v>
      </c>
      <c r="J267" s="337">
        <v>4130504.92</v>
      </c>
      <c r="K267" s="79">
        <f>I267-J267</f>
        <v>196218.36000000034</v>
      </c>
      <c r="L267" s="52"/>
      <c r="M267" s="53"/>
    </row>
    <row r="268" spans="1:13" s="106" customFormat="1" ht="42.75" outlineLevel="5">
      <c r="A268" s="329" t="s">
        <v>50</v>
      </c>
      <c r="B268" s="334" t="s">
        <v>28</v>
      </c>
      <c r="C268" s="334" t="s">
        <v>142</v>
      </c>
      <c r="D268" s="334" t="s">
        <v>182</v>
      </c>
      <c r="E268" s="335">
        <v>321</v>
      </c>
      <c r="F268" s="328" t="s">
        <v>287</v>
      </c>
      <c r="G268" s="334"/>
      <c r="H268" s="338">
        <v>0</v>
      </c>
      <c r="I268" s="327">
        <v>0</v>
      </c>
      <c r="J268" s="326">
        <v>-0.01</v>
      </c>
      <c r="K268" s="131">
        <f t="shared" si="37"/>
        <v>0.01</v>
      </c>
      <c r="L268" s="52" t="s">
        <v>238</v>
      </c>
      <c r="M268" s="53"/>
    </row>
    <row r="269" spans="1:13" s="56" customFormat="1" ht="42.75" outlineLevel="5">
      <c r="A269" s="235" t="s">
        <v>50</v>
      </c>
      <c r="B269" s="74" t="s">
        <v>28</v>
      </c>
      <c r="C269" s="74" t="s">
        <v>142</v>
      </c>
      <c r="D269" s="74" t="s">
        <v>182</v>
      </c>
      <c r="E269" s="70">
        <v>321</v>
      </c>
      <c r="F269" s="71" t="s">
        <v>227</v>
      </c>
      <c r="G269" s="74" t="s">
        <v>35</v>
      </c>
      <c r="H269" s="332">
        <v>52520642</v>
      </c>
      <c r="I269" s="332">
        <v>48071807.590000004</v>
      </c>
      <c r="J269" s="332">
        <v>48043881.479999997</v>
      </c>
      <c r="K269" s="262">
        <f>I269-J269</f>
        <v>27926.110000006855</v>
      </c>
      <c r="L269" s="94"/>
      <c r="M269" s="94"/>
    </row>
    <row r="270" spans="1:13" s="56" customFormat="1" ht="42.75" outlineLevel="5">
      <c r="A270" s="235" t="s">
        <v>50</v>
      </c>
      <c r="B270" s="74" t="s">
        <v>28</v>
      </c>
      <c r="C270" s="74" t="s">
        <v>142</v>
      </c>
      <c r="D270" s="74" t="s">
        <v>182</v>
      </c>
      <c r="E270" s="70">
        <v>321</v>
      </c>
      <c r="F270" s="71" t="s">
        <v>227</v>
      </c>
      <c r="G270" s="74" t="s">
        <v>36</v>
      </c>
      <c r="H270" s="332">
        <v>997892200</v>
      </c>
      <c r="I270" s="332">
        <v>913364355.69000006</v>
      </c>
      <c r="J270" s="337">
        <v>912833748.48000002</v>
      </c>
      <c r="K270" s="261">
        <f>I270-J270</f>
        <v>530607.21000003815</v>
      </c>
      <c r="L270" s="94"/>
      <c r="M270" s="94"/>
    </row>
    <row r="271" spans="1:13" s="54" customFormat="1" ht="48.75" customHeight="1" outlineLevel="3">
      <c r="A271" s="236" t="s">
        <v>281</v>
      </c>
      <c r="B271" s="47" t="s">
        <v>28</v>
      </c>
      <c r="C271" s="47" t="s">
        <v>142</v>
      </c>
      <c r="D271" s="47" t="s">
        <v>280</v>
      </c>
      <c r="E271" s="48" t="s">
        <v>29</v>
      </c>
      <c r="F271" s="49"/>
      <c r="G271" s="49"/>
      <c r="H271" s="178">
        <f>SUM(H272)</f>
        <v>27858586</v>
      </c>
      <c r="I271" s="178">
        <f>SUM(I272)</f>
        <v>27858586</v>
      </c>
      <c r="J271" s="179">
        <f>SUM(J272)</f>
        <v>0</v>
      </c>
      <c r="K271" s="51">
        <f>SUM(K272)</f>
        <v>27858586</v>
      </c>
      <c r="L271" s="50">
        <v>45200</v>
      </c>
      <c r="M271" s="34" t="s">
        <v>234</v>
      </c>
    </row>
    <row r="272" spans="1:13" s="318" customFormat="1" ht="31.5" customHeight="1" outlineLevel="5">
      <c r="A272" s="237" t="s">
        <v>245</v>
      </c>
      <c r="B272" s="75" t="s">
        <v>28</v>
      </c>
      <c r="C272" s="75" t="s">
        <v>142</v>
      </c>
      <c r="D272" s="75" t="s">
        <v>280</v>
      </c>
      <c r="E272" s="76">
        <v>612</v>
      </c>
      <c r="F272" s="77"/>
      <c r="G272" s="77"/>
      <c r="H272" s="332">
        <v>27858586</v>
      </c>
      <c r="I272" s="332">
        <v>27858586</v>
      </c>
      <c r="J272" s="180">
        <v>0</v>
      </c>
      <c r="K272" s="315">
        <f t="shared" ref="K272" si="38">I272-J272</f>
        <v>27858586</v>
      </c>
      <c r="L272" s="316"/>
      <c r="M272" s="317"/>
    </row>
    <row r="273" spans="1:13" s="54" customFormat="1" ht="75" outlineLevel="3">
      <c r="A273" s="236" t="s">
        <v>154</v>
      </c>
      <c r="B273" s="47" t="s">
        <v>28</v>
      </c>
      <c r="C273" s="47" t="s">
        <v>142</v>
      </c>
      <c r="D273" s="47" t="s">
        <v>155</v>
      </c>
      <c r="E273" s="48" t="s">
        <v>29</v>
      </c>
      <c r="F273" s="49"/>
      <c r="G273" s="49"/>
      <c r="H273" s="178">
        <f>SUM(H274)</f>
        <v>23183600</v>
      </c>
      <c r="I273" s="178">
        <f>SUM(I274)</f>
        <v>23183600</v>
      </c>
      <c r="J273" s="179">
        <f>SUM(J274)</f>
        <v>23183600</v>
      </c>
      <c r="K273" s="51">
        <f>SUM(K274)</f>
        <v>0</v>
      </c>
      <c r="L273" s="68"/>
      <c r="M273" s="69"/>
    </row>
    <row r="274" spans="1:13" s="56" customFormat="1" ht="31.5" customHeight="1" outlineLevel="5">
      <c r="A274" s="235" t="s">
        <v>156</v>
      </c>
      <c r="B274" s="74" t="s">
        <v>28</v>
      </c>
      <c r="C274" s="74" t="s">
        <v>142</v>
      </c>
      <c r="D274" s="74" t="s">
        <v>155</v>
      </c>
      <c r="E274" s="70">
        <v>633</v>
      </c>
      <c r="F274" s="71"/>
      <c r="G274" s="71"/>
      <c r="H274" s="332">
        <v>23183600</v>
      </c>
      <c r="I274" s="332">
        <v>23183600</v>
      </c>
      <c r="J274" s="337">
        <v>23183600</v>
      </c>
      <c r="K274" s="73">
        <f t="shared" si="37"/>
        <v>0</v>
      </c>
      <c r="L274" s="52"/>
      <c r="M274" s="53"/>
    </row>
    <row r="275" spans="1:13" s="54" customFormat="1" ht="50.25" customHeight="1" outlineLevel="3">
      <c r="A275" s="236" t="s">
        <v>186</v>
      </c>
      <c r="B275" s="47" t="s">
        <v>28</v>
      </c>
      <c r="C275" s="47" t="s">
        <v>142</v>
      </c>
      <c r="D275" s="47" t="s">
        <v>187</v>
      </c>
      <c r="E275" s="48" t="s">
        <v>29</v>
      </c>
      <c r="F275" s="49"/>
      <c r="G275" s="49"/>
      <c r="H275" s="178">
        <f>SUM(H276)</f>
        <v>1000000</v>
      </c>
      <c r="I275" s="178">
        <f>SUM(I276)</f>
        <v>1000000</v>
      </c>
      <c r="J275" s="179">
        <f>SUM(J276)</f>
        <v>1000000</v>
      </c>
      <c r="K275" s="51">
        <f>SUM(K276)</f>
        <v>0</v>
      </c>
      <c r="L275" s="68"/>
      <c r="M275" s="69"/>
    </row>
    <row r="276" spans="1:13" s="56" customFormat="1" ht="31.5" customHeight="1" outlineLevel="5">
      <c r="A276" s="235" t="s">
        <v>156</v>
      </c>
      <c r="B276" s="74" t="s">
        <v>28</v>
      </c>
      <c r="C276" s="74" t="s">
        <v>142</v>
      </c>
      <c r="D276" s="74" t="s">
        <v>187</v>
      </c>
      <c r="E276" s="70">
        <v>633</v>
      </c>
      <c r="F276" s="71"/>
      <c r="G276" s="71"/>
      <c r="H276" s="332">
        <v>1000000</v>
      </c>
      <c r="I276" s="332">
        <v>1000000</v>
      </c>
      <c r="J276" s="332">
        <v>1000000</v>
      </c>
      <c r="K276" s="73">
        <f t="shared" si="37"/>
        <v>0</v>
      </c>
      <c r="L276" s="52"/>
      <c r="M276" s="53"/>
    </row>
    <row r="277" spans="1:13" s="54" customFormat="1" ht="79.5" customHeight="1" outlineLevel="3">
      <c r="A277" s="236" t="s">
        <v>188</v>
      </c>
      <c r="B277" s="47" t="s">
        <v>28</v>
      </c>
      <c r="C277" s="47" t="s">
        <v>142</v>
      </c>
      <c r="D277" s="47" t="s">
        <v>189</v>
      </c>
      <c r="E277" s="48" t="s">
        <v>29</v>
      </c>
      <c r="F277" s="49"/>
      <c r="G277" s="49"/>
      <c r="H277" s="178">
        <f>SUM(H278)</f>
        <v>5000000</v>
      </c>
      <c r="I277" s="178">
        <f>SUM(I278)</f>
        <v>5000000</v>
      </c>
      <c r="J277" s="179">
        <f>SUM(J278)</f>
        <v>5000000</v>
      </c>
      <c r="K277" s="51">
        <f>SUM(K278)</f>
        <v>0</v>
      </c>
      <c r="L277" s="52"/>
      <c r="M277" s="53"/>
    </row>
    <row r="278" spans="1:13" s="56" customFormat="1" ht="31.5" customHeight="1" outlineLevel="5">
      <c r="A278" s="235" t="s">
        <v>156</v>
      </c>
      <c r="B278" s="74" t="s">
        <v>28</v>
      </c>
      <c r="C278" s="74" t="s">
        <v>142</v>
      </c>
      <c r="D278" s="74" t="s">
        <v>189</v>
      </c>
      <c r="E278" s="70">
        <v>633</v>
      </c>
      <c r="F278" s="71"/>
      <c r="G278" s="71"/>
      <c r="H278" s="332">
        <v>5000000</v>
      </c>
      <c r="I278" s="332">
        <v>5000000</v>
      </c>
      <c r="J278" s="332">
        <v>5000000</v>
      </c>
      <c r="K278" s="73">
        <f>I278-J278</f>
        <v>0</v>
      </c>
      <c r="L278" s="52"/>
      <c r="M278" s="53"/>
    </row>
    <row r="279" spans="1:13" s="54" customFormat="1" ht="38.25" customHeight="1" outlineLevel="3">
      <c r="A279" s="236" t="s">
        <v>196</v>
      </c>
      <c r="B279" s="47" t="s">
        <v>28</v>
      </c>
      <c r="C279" s="47" t="s">
        <v>142</v>
      </c>
      <c r="D279" s="47">
        <v>3020085140</v>
      </c>
      <c r="E279" s="48" t="s">
        <v>29</v>
      </c>
      <c r="F279" s="49"/>
      <c r="G279" s="49"/>
      <c r="H279" s="178">
        <f>SUM(H280)</f>
        <v>6379400</v>
      </c>
      <c r="I279" s="178">
        <f>SUM(I280)</f>
        <v>6379400</v>
      </c>
      <c r="J279" s="179">
        <f>SUM(J280)</f>
        <v>6379400</v>
      </c>
      <c r="K279" s="51">
        <f>SUM(K280)</f>
        <v>0</v>
      </c>
      <c r="L279" s="52"/>
      <c r="M279" s="53"/>
    </row>
    <row r="280" spans="1:13" s="56" customFormat="1" ht="17.25" customHeight="1" outlineLevel="5">
      <c r="A280" s="235" t="s">
        <v>30</v>
      </c>
      <c r="B280" s="74" t="s">
        <v>28</v>
      </c>
      <c r="C280" s="74" t="s">
        <v>142</v>
      </c>
      <c r="D280" s="74">
        <v>3020085140</v>
      </c>
      <c r="E280" s="70">
        <v>612</v>
      </c>
      <c r="F280" s="71"/>
      <c r="G280" s="71"/>
      <c r="H280" s="332">
        <v>6379400</v>
      </c>
      <c r="I280" s="332">
        <v>6379400</v>
      </c>
      <c r="J280" s="332">
        <v>6379400</v>
      </c>
      <c r="K280" s="73">
        <f>I280-J280</f>
        <v>0</v>
      </c>
      <c r="L280" s="52"/>
      <c r="M280" s="53"/>
    </row>
    <row r="281" spans="1:13" s="142" customFormat="1" ht="35.25" customHeight="1" outlineLevel="5">
      <c r="A281" s="236" t="s">
        <v>237</v>
      </c>
      <c r="B281" s="47" t="s">
        <v>28</v>
      </c>
      <c r="C281" s="47" t="s">
        <v>142</v>
      </c>
      <c r="D281" s="47">
        <v>9990020680</v>
      </c>
      <c r="E281" s="48">
        <v>633</v>
      </c>
      <c r="F281" s="49"/>
      <c r="G281" s="49"/>
      <c r="H281" s="178">
        <v>200000000</v>
      </c>
      <c r="I281" s="178">
        <v>200000000</v>
      </c>
      <c r="J281" s="178">
        <v>200000000</v>
      </c>
      <c r="K281" s="73">
        <f>I281-J281</f>
        <v>0</v>
      </c>
      <c r="L281" s="52" t="s">
        <v>254</v>
      </c>
      <c r="M281" s="53"/>
    </row>
    <row r="282" spans="1:13" s="142" customFormat="1" ht="35.25" customHeight="1" outlineLevel="5">
      <c r="A282" s="236" t="s">
        <v>157</v>
      </c>
      <c r="B282" s="47" t="s">
        <v>28</v>
      </c>
      <c r="C282" s="47" t="s">
        <v>142</v>
      </c>
      <c r="D282" s="47">
        <v>9990081810</v>
      </c>
      <c r="E282" s="48">
        <v>244</v>
      </c>
      <c r="F282" s="49"/>
      <c r="G282" s="49"/>
      <c r="H282" s="178">
        <v>210000</v>
      </c>
      <c r="I282" s="178">
        <v>210000</v>
      </c>
      <c r="J282" s="178">
        <v>210000</v>
      </c>
      <c r="K282" s="51">
        <f>I282-J282</f>
        <v>0</v>
      </c>
      <c r="L282" s="52"/>
      <c r="M282" s="53"/>
    </row>
    <row r="283" spans="1:13" s="142" customFormat="1" ht="35.25" customHeight="1" outlineLevel="5" thickBot="1">
      <c r="A283" s="236"/>
      <c r="B283" s="47">
        <v>148</v>
      </c>
      <c r="C283" s="47">
        <v>1006</v>
      </c>
      <c r="D283" s="47">
        <v>9990099950</v>
      </c>
      <c r="E283" s="48">
        <v>244</v>
      </c>
      <c r="F283" s="49"/>
      <c r="G283" s="49"/>
      <c r="H283" s="178">
        <v>1140871</v>
      </c>
      <c r="I283" s="178">
        <v>0</v>
      </c>
      <c r="J283" s="297">
        <v>0</v>
      </c>
      <c r="K283" s="323">
        <f>I283-J283</f>
        <v>0</v>
      </c>
      <c r="L283" s="53"/>
      <c r="M283" s="53"/>
    </row>
    <row r="284" spans="1:13" ht="15.75" thickBot="1">
      <c r="A284" s="18" t="s">
        <v>158</v>
      </c>
      <c r="B284" s="143"/>
      <c r="C284" s="143"/>
      <c r="D284" s="143"/>
      <c r="E284" s="144"/>
      <c r="F284" s="145"/>
      <c r="G284" s="145"/>
      <c r="H284" s="208">
        <f>H19+H24+H30+H34+H37+H39+H41+H43+H45+H57+H62+H65+H68+H84+H86+H89+H91+H94+H97+H99+H113+H115+H207+H116+H118+H120+H122+H125+H128+H131+H138+H141+H144+H148+H151+H154+H157+H160+H167+H173+H176+H178+H181+H185+H188+H190+H192+H195+H201+H205+H210+H212+H218+H222+H225+H232+H239+H241+H243+H245+H255+H266+H273+H275+H277+H279+H281+H282+H206+H71+H164+H21+H271+H283</f>
        <v>26470615823.739998</v>
      </c>
      <c r="I284" s="208">
        <f>I19+I24+I30+I34+I37+I39+I41+I43+I45+I57+I62+I65+I68+I84+I86+I89+I91+I94+I97+I99+I113+I115+I207+I116+I118+I120+I122+I125+I128+I131+I138+I141+I144+I148+I151+I154+I157+I160+I167+I173+I176+I178+I181+I185+I188+I190+I192+I195+I201+I205+I210+I212+I218+I222+I225+I232+I239+I241+I243+I245+I255+I266+I273+I275+I277+I279+I281+I282+I206+I71+I164+I21+I271+I283</f>
        <v>24051632893.329998</v>
      </c>
      <c r="J284" s="321">
        <f>J19+J24+J30+J34+J37+J39+J41+J43+J45+J57+J62+J65+J68+J84+J86+J89+J91+J94+J97+J99+J113+J115+J207+J116+J118+J120+J122+J125+J128+J131+J138+J141+J144+J148+J151+J154+J157+J160+J167+J173+J176+J178+J181+J185+J188+J190+J192+J195+J201+J205+J210+J212+J218+J222+J225+J232+J239+J241+J243+J245+J255+J266+J273+J275+J277+J279+J281+J282+J206+J71+J164+J54-J271+J21+J283+J235</f>
        <v>23810926214.349995</v>
      </c>
      <c r="K284" s="321">
        <f>K19+K21+K24+K30+K32+K34+K37+K39+K41+K43+K45+K54+K57+K62+K65+K68+K71+K84+K86+K89+K91+K94+K97+K99+K113+K115+K116+K118+K120+K122+K125+K128+K131+K138+K141+K144+K148+K151+K154+K157+K160+K164+K167+K173+K176+K178+K181+K185+K188+K190+K192+K195+K201+K205+K206+K207+K210+K212+K214+K216+K218+K222+K225+K232+K235+K239+K241+K243+K245+K255+K266+K271+K273+K275+K277+K279+K281+K282+K283</f>
        <v>240706678.98000005</v>
      </c>
      <c r="L284" s="146" t="s">
        <v>184</v>
      </c>
      <c r="M284" s="147">
        <f>H240+H234+H231+H230+H224+H220+H191+H189+H187+H177+H175+H156+H147+H143+H140+H130+H127+H209+H96+H206</f>
        <v>14144040134</v>
      </c>
    </row>
    <row r="285" spans="1:13" ht="15" thickBot="1">
      <c r="A285" s="255"/>
      <c r="B285" s="148"/>
      <c r="C285" s="148"/>
      <c r="D285" s="148"/>
      <c r="E285" s="149"/>
      <c r="F285" s="150"/>
      <c r="G285" s="150"/>
      <c r="H285" s="209"/>
      <c r="I285" s="210"/>
      <c r="J285" s="211"/>
      <c r="K285" s="325"/>
      <c r="L285" s="147" t="s">
        <v>159</v>
      </c>
      <c r="M285" s="151">
        <f>H25+H26+H27+H28+H34+H37+H39+H41+H43+H45+H57+H65+H84+H86+H89+H91+H95+H97+H99+H113+H115+H208+H116+H118+H120+H122+H126+H129+H131+H139+H142+H145+H148+H151+H155+H157+H160+H167+H174+H178+H181+H186+H192+H201+H210+H212+H219+H223+H226+H233+H241+H243+H245+H255+H266+H273+H275+H277+H279+H282+H205+H30+H19+H68+H29+H62+H281+H71+H164+H21+H271+H283</f>
        <v>12326575689.740002</v>
      </c>
    </row>
    <row r="286" spans="1:13" ht="15" thickBot="1">
      <c r="A286" s="256"/>
      <c r="B286" s="152"/>
      <c r="C286" s="152"/>
      <c r="D286" s="152"/>
      <c r="E286" s="357"/>
      <c r="F286" s="357"/>
      <c r="G286" s="357"/>
      <c r="H286" s="357"/>
      <c r="I286" s="357"/>
      <c r="J286" s="358"/>
      <c r="K286" s="153"/>
      <c r="L286" s="147" t="s">
        <v>160</v>
      </c>
      <c r="M286" s="147">
        <f>I284</f>
        <v>24051632893.329998</v>
      </c>
    </row>
    <row r="287" spans="1:13" ht="15.75" thickBot="1">
      <c r="A287" s="351" t="s">
        <v>162</v>
      </c>
      <c r="B287" s="352"/>
      <c r="C287" s="352"/>
      <c r="D287" s="352"/>
      <c r="E287" s="352"/>
      <c r="F287" s="352"/>
      <c r="G287" s="352"/>
      <c r="H287" s="352"/>
      <c r="I287" s="352"/>
      <c r="J287" s="212"/>
      <c r="K287" s="155"/>
      <c r="L287" s="147" t="s">
        <v>161</v>
      </c>
      <c r="M287" s="147">
        <f>J284</f>
        <v>23810926214.349995</v>
      </c>
    </row>
    <row r="288" spans="1:13" ht="15" thickBot="1">
      <c r="A288" s="351" t="s">
        <v>163</v>
      </c>
      <c r="B288" s="352"/>
      <c r="C288" s="352"/>
      <c r="D288" s="352"/>
      <c r="E288" s="352"/>
      <c r="F288" s="352"/>
      <c r="G288" s="352"/>
      <c r="H288" s="352"/>
      <c r="I288" s="352"/>
      <c r="J288" s="213"/>
      <c r="K288" s="155"/>
      <c r="L288" s="156" t="s">
        <v>25</v>
      </c>
      <c r="M288" s="157">
        <f>M286-M287</f>
        <v>240706678.98000336</v>
      </c>
    </row>
    <row r="289" spans="1:13" ht="76.5">
      <c r="A289" s="1" t="s">
        <v>164</v>
      </c>
      <c r="B289" s="158" t="s">
        <v>165</v>
      </c>
      <c r="C289" s="159" t="s">
        <v>166</v>
      </c>
      <c r="D289" s="359" t="s">
        <v>23</v>
      </c>
      <c r="E289" s="360"/>
      <c r="F289" s="361"/>
      <c r="G289" s="158" t="s">
        <v>24</v>
      </c>
      <c r="H289" s="2" t="s">
        <v>167</v>
      </c>
      <c r="I289" s="6"/>
      <c r="J289" s="213"/>
      <c r="K289" s="155"/>
      <c r="L289" s="274"/>
      <c r="M289" s="20"/>
    </row>
    <row r="290" spans="1:13" ht="42.75">
      <c r="A290" s="4" t="s">
        <v>168</v>
      </c>
      <c r="B290" s="41" t="s">
        <v>169</v>
      </c>
      <c r="C290" s="161"/>
      <c r="D290" s="362">
        <f>I284</f>
        <v>24051632893.329998</v>
      </c>
      <c r="E290" s="363"/>
      <c r="F290" s="364"/>
      <c r="G290" s="17">
        <f>J284</f>
        <v>23810926214.349995</v>
      </c>
      <c r="H290" s="214">
        <f>K284</f>
        <v>240706678.98000005</v>
      </c>
      <c r="I290" s="6"/>
      <c r="J290" s="213"/>
      <c r="L290" s="154"/>
      <c r="M290" s="154"/>
    </row>
    <row r="291" spans="1:13" ht="15">
      <c r="A291" s="4" t="s">
        <v>170</v>
      </c>
      <c r="B291" s="41" t="s">
        <v>171</v>
      </c>
      <c r="C291" s="41"/>
      <c r="D291" s="354"/>
      <c r="E291" s="355"/>
      <c r="F291" s="356"/>
      <c r="G291" s="17"/>
      <c r="H291" s="215"/>
      <c r="I291" s="6"/>
      <c r="J291" s="213"/>
      <c r="L291" s="154"/>
      <c r="M291" s="154"/>
    </row>
    <row r="292" spans="1:13">
      <c r="A292" s="8" t="s">
        <v>172</v>
      </c>
      <c r="B292" s="41" t="s">
        <v>173</v>
      </c>
      <c r="C292" s="41"/>
      <c r="D292" s="371"/>
      <c r="E292" s="372"/>
      <c r="F292" s="373"/>
      <c r="G292" s="163"/>
      <c r="H292" s="19"/>
      <c r="I292" s="6"/>
      <c r="J292" s="213"/>
      <c r="L292" s="154"/>
      <c r="M292" s="164"/>
    </row>
    <row r="293" spans="1:13">
      <c r="A293" s="4" t="s">
        <v>174</v>
      </c>
      <c r="B293" s="41" t="s">
        <v>175</v>
      </c>
      <c r="C293" s="41"/>
      <c r="D293" s="354"/>
      <c r="E293" s="355"/>
      <c r="F293" s="356"/>
      <c r="G293" s="163"/>
      <c r="H293" s="7"/>
      <c r="I293" s="6"/>
      <c r="J293" s="213"/>
      <c r="M293" s="164"/>
    </row>
    <row r="294" spans="1:13">
      <c r="A294" s="9"/>
      <c r="B294" s="34"/>
      <c r="C294" s="34"/>
      <c r="D294" s="34"/>
      <c r="E294" s="35"/>
      <c r="F294" s="36"/>
      <c r="G294" s="160"/>
      <c r="H294" s="10"/>
      <c r="I294" s="6"/>
      <c r="J294" s="213"/>
      <c r="M294" s="164"/>
    </row>
    <row r="295" spans="1:13">
      <c r="A295" s="11"/>
      <c r="B295" s="34"/>
      <c r="C295" s="34"/>
      <c r="D295" s="34"/>
      <c r="E295" s="35"/>
      <c r="F295" s="36"/>
      <c r="G295" s="36"/>
      <c r="H295" s="36"/>
      <c r="I295" s="6"/>
      <c r="J295" s="213"/>
      <c r="M295" s="154"/>
    </row>
    <row r="296" spans="1:13">
      <c r="A296" s="11"/>
      <c r="B296" s="34"/>
      <c r="C296" s="34"/>
      <c r="D296" s="34"/>
      <c r="E296" s="35"/>
      <c r="F296" s="36"/>
      <c r="G296" s="36"/>
      <c r="H296" s="36"/>
      <c r="I296" s="6"/>
      <c r="J296" s="213"/>
      <c r="M296" s="154"/>
    </row>
    <row r="297" spans="1:13">
      <c r="A297" s="11"/>
      <c r="B297" s="34"/>
      <c r="C297" s="34"/>
      <c r="D297" s="34"/>
      <c r="E297" s="35"/>
      <c r="F297" s="36"/>
      <c r="G297" s="36"/>
      <c r="H297" s="36"/>
      <c r="I297" s="6"/>
      <c r="J297" s="12"/>
      <c r="M297" s="154"/>
    </row>
    <row r="298" spans="1:13">
      <c r="A298" s="11"/>
      <c r="B298" s="34"/>
      <c r="C298" s="34"/>
      <c r="D298" s="34"/>
      <c r="E298" s="35"/>
      <c r="F298" s="36"/>
      <c r="G298" s="36"/>
      <c r="H298" s="10"/>
      <c r="I298" s="6"/>
      <c r="J298" s="213"/>
    </row>
    <row r="299" spans="1:13" ht="15.75">
      <c r="A299" s="374" t="s">
        <v>265</v>
      </c>
      <c r="B299" s="375"/>
      <c r="C299" s="375"/>
      <c r="D299" s="264"/>
      <c r="E299" s="264"/>
      <c r="F299" s="264"/>
      <c r="G299" s="379" t="s">
        <v>266</v>
      </c>
      <c r="H299" s="379"/>
      <c r="I299" s="6"/>
      <c r="J299" s="12"/>
    </row>
    <row r="300" spans="1:13" ht="15.75">
      <c r="A300" s="312"/>
      <c r="B300" s="313"/>
      <c r="C300" s="313"/>
      <c r="D300" s="265"/>
      <c r="E300" s="266"/>
      <c r="F300" s="267"/>
      <c r="G300" s="314"/>
      <c r="H300" s="314"/>
      <c r="I300" s="3"/>
      <c r="J300" s="12"/>
      <c r="L300" s="154"/>
    </row>
    <row r="301" spans="1:13" ht="15.75">
      <c r="A301" s="312"/>
      <c r="B301" s="313"/>
      <c r="C301" s="313"/>
      <c r="D301" s="265"/>
      <c r="E301" s="266"/>
      <c r="F301" s="267"/>
      <c r="G301" s="314"/>
      <c r="H301" s="314"/>
      <c r="I301" s="3"/>
      <c r="J301" s="12"/>
    </row>
    <row r="302" spans="1:13" ht="15.75">
      <c r="A302" s="268"/>
      <c r="B302" s="269"/>
      <c r="C302" s="270"/>
      <c r="D302" s="269"/>
      <c r="E302" s="266"/>
      <c r="F302" s="267"/>
      <c r="G302" s="267"/>
      <c r="H302" s="267"/>
      <c r="I302" s="3"/>
      <c r="J302" s="12"/>
    </row>
    <row r="303" spans="1:13" ht="15.75">
      <c r="A303" s="376" t="s">
        <v>277</v>
      </c>
      <c r="B303" s="377"/>
      <c r="C303" s="377"/>
      <c r="D303" s="265"/>
      <c r="E303" s="266"/>
      <c r="F303" s="267"/>
      <c r="G303" s="378" t="s">
        <v>278</v>
      </c>
      <c r="H303" s="378"/>
      <c r="I303" s="6"/>
      <c r="J303" s="12"/>
    </row>
    <row r="304" spans="1:13">
      <c r="A304" s="11"/>
      <c r="B304" s="34"/>
      <c r="C304" s="34"/>
      <c r="D304" s="34"/>
      <c r="E304" s="35"/>
      <c r="F304" s="36"/>
      <c r="G304" s="36"/>
      <c r="H304" s="10"/>
      <c r="I304" s="3"/>
      <c r="J304" s="12"/>
    </row>
    <row r="305" spans="1:11" ht="15" thickBot="1">
      <c r="A305" s="257"/>
      <c r="B305" s="165"/>
      <c r="C305" s="165"/>
      <c r="D305" s="165"/>
      <c r="E305" s="166"/>
      <c r="F305" s="167"/>
      <c r="G305" s="167"/>
      <c r="H305" s="216"/>
      <c r="I305" s="217"/>
      <c r="J305" s="218"/>
    </row>
    <row r="308" spans="1:11">
      <c r="H308" s="219"/>
    </row>
    <row r="317" spans="1:11">
      <c r="A317" s="259"/>
      <c r="E317" s="32"/>
      <c r="F317" s="32"/>
      <c r="G317" s="32"/>
      <c r="H317" s="221"/>
      <c r="I317" s="221"/>
      <c r="J317" s="221"/>
      <c r="K317" s="32"/>
    </row>
  </sheetData>
  <mergeCells count="31">
    <mergeCell ref="D292:F292"/>
    <mergeCell ref="D293:F293"/>
    <mergeCell ref="A299:C299"/>
    <mergeCell ref="A303:C303"/>
    <mergeCell ref="G303:H303"/>
    <mergeCell ref="G299:H299"/>
    <mergeCell ref="D291:F291"/>
    <mergeCell ref="A11:F11"/>
    <mergeCell ref="E286:J286"/>
    <mergeCell ref="A287:I287"/>
    <mergeCell ref="A288:I288"/>
    <mergeCell ref="D289:F289"/>
    <mergeCell ref="D290:F290"/>
    <mergeCell ref="A87:A88"/>
    <mergeCell ref="A66:A67"/>
    <mergeCell ref="A63:A64"/>
    <mergeCell ref="A69:A70"/>
    <mergeCell ref="A58:A61"/>
    <mergeCell ref="A55:A56"/>
    <mergeCell ref="A72:A73"/>
    <mergeCell ref="A76:A77"/>
    <mergeCell ref="A80:A81"/>
    <mergeCell ref="A74:A75"/>
    <mergeCell ref="A78:A79"/>
    <mergeCell ref="A82:A83"/>
    <mergeCell ref="A10:F10"/>
    <mergeCell ref="A2:J2"/>
    <mergeCell ref="A3:J3"/>
    <mergeCell ref="A4:J4"/>
    <mergeCell ref="D7:G7"/>
    <mergeCell ref="D9:G9"/>
  </mergeCells>
  <pageMargins left="0.35433070866141736" right="3.937007874015748E-2" top="0.15748031496062992" bottom="0.15748031496062992" header="0.31496062992125984" footer="0.31496062992125984"/>
  <pageSetup paperSize="9" scale="55" fitToWidth="0" fitToHeight="0" orientation="portrait" r:id="rId1"/>
  <rowBreaks count="2" manualBreakCount="2">
    <brk id="42" max="9" man="1"/>
    <brk id="18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2023-11-03T08:03:15Z</cp:lastPrinted>
  <dcterms:created xsi:type="dcterms:W3CDTF">2020-02-07T09:07:07Z</dcterms:created>
  <dcterms:modified xsi:type="dcterms:W3CDTF">2023-11-08T13:15:21Z</dcterms:modified>
</cp:coreProperties>
</file>