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75" yWindow="-15" windowWidth="14970" windowHeight="13140" tabRatio="412"/>
  </bookViews>
  <sheets>
    <sheet name="1ММ (ФБ)РБ" sheetId="10" r:id="rId1"/>
  </sheets>
  <definedNames>
    <definedName name="_xlnm._FilterDatabase" localSheetId="0" hidden="1">'1ММ (ФБ)РБ'!$A$18:$AD$334</definedName>
    <definedName name="XDO_?C9_S2_1?" localSheetId="0">'1ММ (ФБ)РБ'!$B$3:$B$126</definedName>
    <definedName name="_xlnm.Print_Titles" localSheetId="0">'1ММ (ФБ)РБ'!$3:$5</definedName>
    <definedName name="_xlnm.Print_Area" localSheetId="0">'1ММ (ФБ)РБ'!$A$1:$J$334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9" i="10" l="1"/>
  <c r="L274" i="10"/>
  <c r="M382" i="10"/>
  <c r="J357" i="10"/>
  <c r="K312" i="10"/>
  <c r="K311" i="10"/>
  <c r="K310" i="10"/>
  <c r="K309" i="10"/>
  <c r="K308" i="10"/>
  <c r="K307" i="10"/>
  <c r="K306" i="10"/>
  <c r="J305" i="10"/>
  <c r="I305" i="10"/>
  <c r="H305" i="10"/>
  <c r="K304" i="10"/>
  <c r="K303" i="10"/>
  <c r="K302" i="10"/>
  <c r="K301" i="10"/>
  <c r="K300" i="10"/>
  <c r="K299" i="10"/>
  <c r="J298" i="10"/>
  <c r="I298" i="10"/>
  <c r="H298" i="10"/>
  <c r="K297" i="10"/>
  <c r="K296" i="10"/>
  <c r="K295" i="10" s="1"/>
  <c r="J295" i="10"/>
  <c r="I295" i="10"/>
  <c r="H295" i="10"/>
  <c r="K294" i="10"/>
  <c r="K293" i="10"/>
  <c r="K292" i="10"/>
  <c r="K291" i="10"/>
  <c r="K290" i="10"/>
  <c r="J289" i="10"/>
  <c r="I289" i="10"/>
  <c r="H289" i="10"/>
  <c r="K288" i="10"/>
  <c r="K287" i="10"/>
  <c r="J286" i="10"/>
  <c r="I286" i="10"/>
  <c r="H286" i="10"/>
  <c r="K285" i="10"/>
  <c r="K284" i="10" s="1"/>
  <c r="J284" i="10"/>
  <c r="I284" i="10"/>
  <c r="H284" i="10"/>
  <c r="K283" i="10"/>
  <c r="K282" i="10"/>
  <c r="J281" i="10"/>
  <c r="I281" i="10"/>
  <c r="H281" i="10"/>
  <c r="K280" i="10"/>
  <c r="K279" i="10" s="1"/>
  <c r="J279" i="10"/>
  <c r="I279" i="10"/>
  <c r="H279" i="10"/>
  <c r="K278" i="10"/>
  <c r="K277" i="10" s="1"/>
  <c r="J277" i="10"/>
  <c r="I277" i="10"/>
  <c r="H277" i="10"/>
  <c r="K276" i="10"/>
  <c r="K275" i="10"/>
  <c r="J274" i="10"/>
  <c r="I274" i="10"/>
  <c r="H274" i="10"/>
  <c r="K273" i="10"/>
  <c r="K272" i="10" s="1"/>
  <c r="J272" i="10"/>
  <c r="I272" i="10"/>
  <c r="H272" i="10"/>
  <c r="K271" i="10"/>
  <c r="K270" i="10" s="1"/>
  <c r="J270" i="10"/>
  <c r="I270" i="10"/>
  <c r="H270" i="10"/>
  <c r="K269" i="10"/>
  <c r="K268" i="10" s="1"/>
  <c r="J268" i="10"/>
  <c r="I268" i="10"/>
  <c r="H268" i="10"/>
  <c r="K267" i="10"/>
  <c r="K266" i="10"/>
  <c r="K265" i="10"/>
  <c r="K264" i="10"/>
  <c r="K263" i="10"/>
  <c r="J262" i="10"/>
  <c r="I262" i="10"/>
  <c r="H262" i="10"/>
  <c r="K261" i="10"/>
  <c r="K260" i="10"/>
  <c r="J259" i="10"/>
  <c r="I259" i="10"/>
  <c r="H259" i="10"/>
  <c r="K258" i="10"/>
  <c r="J257" i="10"/>
  <c r="K256" i="10"/>
  <c r="K255" i="10"/>
  <c r="K254" i="10"/>
  <c r="K253" i="10"/>
  <c r="K252" i="10"/>
  <c r="K251" i="10"/>
  <c r="K250" i="10"/>
  <c r="K249" i="10"/>
  <c r="K248" i="10"/>
  <c r="J247" i="10"/>
  <c r="K247" i="10" s="1"/>
  <c r="K246" i="10"/>
  <c r="J245" i="10"/>
  <c r="I245" i="10"/>
  <c r="K244" i="10"/>
  <c r="H243" i="10"/>
  <c r="K242" i="10"/>
  <c r="K241" i="10" s="1"/>
  <c r="J241" i="10"/>
  <c r="I241" i="10"/>
  <c r="H241" i="10"/>
  <c r="K240" i="10"/>
  <c r="K239" i="10" s="1"/>
  <c r="J239" i="10"/>
  <c r="I239" i="10"/>
  <c r="H239" i="10"/>
  <c r="K238" i="10"/>
  <c r="K237" i="10" s="1"/>
  <c r="J237" i="10"/>
  <c r="I237" i="10"/>
  <c r="H237" i="10"/>
  <c r="K236" i="10"/>
  <c r="K235" i="10" s="1"/>
  <c r="J235" i="10"/>
  <c r="I235" i="10"/>
  <c r="H235" i="10"/>
  <c r="K234" i="10"/>
  <c r="K233" i="10" s="1"/>
  <c r="J233" i="10"/>
  <c r="I233" i="10"/>
  <c r="H233" i="10"/>
  <c r="K232" i="10"/>
  <c r="K231" i="10" s="1"/>
  <c r="J231" i="10"/>
  <c r="I231" i="10"/>
  <c r="H231" i="10"/>
  <c r="K230" i="10"/>
  <c r="K229" i="10" s="1"/>
  <c r="J229" i="10"/>
  <c r="I229" i="10"/>
  <c r="H229" i="10"/>
  <c r="K228" i="10"/>
  <c r="K227" i="10"/>
  <c r="K226" i="10"/>
  <c r="K225" i="10"/>
  <c r="K224" i="10"/>
  <c r="K223" i="10"/>
  <c r="K222" i="10"/>
  <c r="K221" i="10"/>
  <c r="K220" i="10"/>
  <c r="K219" i="10"/>
  <c r="J218" i="10"/>
  <c r="I218" i="10"/>
  <c r="H218" i="10"/>
  <c r="K217" i="10"/>
  <c r="K216" i="10"/>
  <c r="K215" i="10"/>
  <c r="K214" i="10"/>
  <c r="K213" i="10"/>
  <c r="K212" i="10"/>
  <c r="K211" i="10"/>
  <c r="K210" i="10"/>
  <c r="K209" i="10"/>
  <c r="K208" i="10"/>
  <c r="J207" i="10"/>
  <c r="I207" i="10"/>
  <c r="H207" i="10"/>
  <c r="K206" i="10"/>
  <c r="K205" i="10"/>
  <c r="J204" i="10"/>
  <c r="I204" i="10"/>
  <c r="H204" i="10"/>
  <c r="J203" i="10"/>
  <c r="J200" i="10" s="1"/>
  <c r="I203" i="10"/>
  <c r="I200" i="10" s="1"/>
  <c r="K202" i="10"/>
  <c r="K201" i="10"/>
  <c r="H200" i="10"/>
  <c r="K199" i="10"/>
  <c r="J198" i="10"/>
  <c r="I198" i="10"/>
  <c r="H198" i="10"/>
  <c r="K197" i="10"/>
  <c r="K196" i="10"/>
  <c r="K195" i="10"/>
  <c r="J194" i="10"/>
  <c r="I194" i="10"/>
  <c r="H194" i="10"/>
  <c r="L314" i="10" s="1"/>
  <c r="K193" i="10"/>
  <c r="K192" i="10"/>
  <c r="J191" i="10"/>
  <c r="I191" i="10"/>
  <c r="H191" i="10"/>
  <c r="K190" i="10"/>
  <c r="K189" i="10" s="1"/>
  <c r="J189" i="10"/>
  <c r="I189" i="10"/>
  <c r="H189" i="10"/>
  <c r="K188" i="10"/>
  <c r="K187" i="10"/>
  <c r="K186" i="10"/>
  <c r="J185" i="10"/>
  <c r="I185" i="10"/>
  <c r="H185" i="10"/>
  <c r="K184" i="10"/>
  <c r="K183" i="10"/>
  <c r="J182" i="10"/>
  <c r="I182" i="10"/>
  <c r="H182" i="10"/>
  <c r="K181" i="10"/>
  <c r="K180" i="10"/>
  <c r="K179" i="10" s="1"/>
  <c r="J179" i="10"/>
  <c r="I179" i="10"/>
  <c r="H179" i="10"/>
  <c r="K178" i="10"/>
  <c r="K177" i="10"/>
  <c r="J177" i="10"/>
  <c r="I177" i="10"/>
  <c r="H177" i="10"/>
  <c r="K176" i="10"/>
  <c r="K175" i="10" s="1"/>
  <c r="J175" i="10"/>
  <c r="I175" i="10"/>
  <c r="H175" i="10"/>
  <c r="K174" i="10"/>
  <c r="K173" i="10" s="1"/>
  <c r="J173" i="10"/>
  <c r="I173" i="10"/>
  <c r="H173" i="10"/>
  <c r="K172" i="10"/>
  <c r="K171" i="10" s="1"/>
  <c r="J171" i="10"/>
  <c r="I171" i="10"/>
  <c r="H171" i="10"/>
  <c r="K170" i="10"/>
  <c r="K169" i="10" s="1"/>
  <c r="J169" i="10"/>
  <c r="I169" i="10"/>
  <c r="H169" i="10"/>
  <c r="K168" i="10"/>
  <c r="K167" i="10"/>
  <c r="K166" i="10"/>
  <c r="J165" i="10"/>
  <c r="I165" i="10"/>
  <c r="H165" i="10"/>
  <c r="K164" i="10"/>
  <c r="K163" i="10"/>
  <c r="J162" i="10"/>
  <c r="I162" i="10"/>
  <c r="H162" i="10"/>
  <c r="K161" i="10"/>
  <c r="J160" i="10"/>
  <c r="I160" i="10"/>
  <c r="K159" i="10"/>
  <c r="J158" i="10"/>
  <c r="J157" i="10" s="1"/>
  <c r="I158" i="10"/>
  <c r="I157" i="10" s="1"/>
  <c r="H157" i="10"/>
  <c r="K156" i="10"/>
  <c r="K155" i="10"/>
  <c r="J154" i="10"/>
  <c r="I154" i="10"/>
  <c r="H154" i="10"/>
  <c r="K153" i="10"/>
  <c r="K152" i="10"/>
  <c r="J151" i="10"/>
  <c r="I151" i="10"/>
  <c r="H151" i="10"/>
  <c r="K150" i="10"/>
  <c r="K149" i="10"/>
  <c r="J148" i="10"/>
  <c r="I148" i="10"/>
  <c r="H148" i="10"/>
  <c r="K147" i="10"/>
  <c r="K146" i="10"/>
  <c r="K145" i="10" s="1"/>
  <c r="J145" i="10"/>
  <c r="I145" i="10"/>
  <c r="H145" i="10"/>
  <c r="K144" i="10"/>
  <c r="K143" i="10"/>
  <c r="J142" i="10"/>
  <c r="I142" i="10"/>
  <c r="H142" i="10"/>
  <c r="K141" i="10"/>
  <c r="K140" i="10"/>
  <c r="J139" i="10"/>
  <c r="I139" i="10"/>
  <c r="H139" i="10"/>
  <c r="K138" i="10"/>
  <c r="K137" i="10"/>
  <c r="J136" i="10"/>
  <c r="I136" i="10"/>
  <c r="H136" i="10"/>
  <c r="K135" i="10"/>
  <c r="K134" i="10"/>
  <c r="J133" i="10"/>
  <c r="I133" i="10"/>
  <c r="H133" i="10"/>
  <c r="K132" i="10"/>
  <c r="K131" i="10"/>
  <c r="J130" i="10"/>
  <c r="I130" i="10"/>
  <c r="H130" i="10"/>
  <c r="K129" i="10"/>
  <c r="K128" i="10"/>
  <c r="J128" i="10"/>
  <c r="I128" i="10"/>
  <c r="H128" i="10"/>
  <c r="K127" i="10"/>
  <c r="K126" i="10"/>
  <c r="J125" i="10"/>
  <c r="I125" i="10"/>
  <c r="H125" i="10"/>
  <c r="K124" i="10"/>
  <c r="K123" i="10" s="1"/>
  <c r="J123" i="10"/>
  <c r="I123" i="10"/>
  <c r="H123" i="10"/>
  <c r="K122" i="10"/>
  <c r="K121" i="10"/>
  <c r="K120" i="10"/>
  <c r="J119" i="10"/>
  <c r="I119" i="10"/>
  <c r="H119" i="10"/>
  <c r="K118" i="10"/>
  <c r="K117" i="10"/>
  <c r="J116" i="10"/>
  <c r="I116" i="10"/>
  <c r="H116" i="10"/>
  <c r="K115" i="10"/>
  <c r="K114" i="10"/>
  <c r="K113" i="10" s="1"/>
  <c r="J113" i="10"/>
  <c r="I113" i="10"/>
  <c r="H113" i="10"/>
  <c r="K112" i="10"/>
  <c r="K111" i="10" s="1"/>
  <c r="J111" i="10"/>
  <c r="I111" i="10"/>
  <c r="H111" i="10"/>
  <c r="K110" i="10"/>
  <c r="K109" i="10"/>
  <c r="J108" i="10"/>
  <c r="I108" i="10"/>
  <c r="H108" i="10"/>
  <c r="K107" i="10"/>
  <c r="K106" i="10"/>
  <c r="J105" i="10"/>
  <c r="I105" i="10"/>
  <c r="H105" i="10"/>
  <c r="K104" i="10"/>
  <c r="K103" i="10"/>
  <c r="J102" i="10"/>
  <c r="I102" i="10"/>
  <c r="H102" i="10"/>
  <c r="K101" i="10"/>
  <c r="K100" i="10"/>
  <c r="J99" i="10"/>
  <c r="I99" i="10"/>
  <c r="H99" i="10"/>
  <c r="K98" i="10"/>
  <c r="K97" i="10"/>
  <c r="J96" i="10"/>
  <c r="I96" i="10"/>
  <c r="H96" i="10"/>
  <c r="K95" i="10"/>
  <c r="K94" i="10" s="1"/>
  <c r="J94" i="10"/>
  <c r="I94" i="10"/>
  <c r="H94" i="10"/>
  <c r="K93" i="10"/>
  <c r="K92" i="10"/>
  <c r="J92" i="10"/>
  <c r="I92" i="10"/>
  <c r="H92" i="10"/>
  <c r="K91" i="10"/>
  <c r="K90" i="10" s="1"/>
  <c r="J90" i="10"/>
  <c r="I90" i="10"/>
  <c r="H90" i="10"/>
  <c r="K89" i="10"/>
  <c r="K88" i="10" s="1"/>
  <c r="J88" i="10"/>
  <c r="I88" i="10"/>
  <c r="H88" i="10"/>
  <c r="K87" i="10"/>
  <c r="K86" i="10" s="1"/>
  <c r="J86" i="10"/>
  <c r="I86" i="10"/>
  <c r="H86" i="10"/>
  <c r="K85" i="10"/>
  <c r="K84" i="10" s="1"/>
  <c r="J84" i="10"/>
  <c r="I84" i="10"/>
  <c r="H84" i="10"/>
  <c r="K83" i="10"/>
  <c r="K82" i="10"/>
  <c r="K81" i="10"/>
  <c r="K80" i="10"/>
  <c r="K79" i="10"/>
  <c r="K78" i="10"/>
  <c r="K77" i="10"/>
  <c r="K76" i="10"/>
  <c r="K75" i="10"/>
  <c r="K74" i="10"/>
  <c r="K73" i="10"/>
  <c r="K72" i="10"/>
  <c r="K71" i="10"/>
  <c r="K70" i="10"/>
  <c r="J69" i="10"/>
  <c r="I69" i="10"/>
  <c r="H69" i="10"/>
  <c r="K68" i="10"/>
  <c r="K67" i="10" s="1"/>
  <c r="J67" i="10"/>
  <c r="I67" i="10"/>
  <c r="H67" i="10"/>
  <c r="K66" i="10"/>
  <c r="K65" i="10"/>
  <c r="J64" i="10"/>
  <c r="I64" i="10"/>
  <c r="H64" i="10"/>
  <c r="K63" i="10"/>
  <c r="K62" i="10" s="1"/>
  <c r="J62" i="10"/>
  <c r="I62" i="10"/>
  <c r="H62" i="10"/>
  <c r="K61" i="10"/>
  <c r="K60" i="10" s="1"/>
  <c r="J60" i="10"/>
  <c r="I60" i="10"/>
  <c r="H60" i="10"/>
  <c r="K59" i="10"/>
  <c r="K58" i="10" s="1"/>
  <c r="J58" i="10"/>
  <c r="I58" i="10"/>
  <c r="H58" i="10"/>
  <c r="K57" i="10"/>
  <c r="K56" i="10"/>
  <c r="J55" i="10"/>
  <c r="I55" i="10"/>
  <c r="H55" i="10"/>
  <c r="J54" i="10"/>
  <c r="I54" i="10"/>
  <c r="I52" i="10" s="1"/>
  <c r="K53" i="10"/>
  <c r="H52" i="10"/>
  <c r="K51" i="10"/>
  <c r="K50" i="10" s="1"/>
  <c r="J50" i="10"/>
  <c r="I50" i="10"/>
  <c r="H50" i="10"/>
  <c r="K49" i="10"/>
  <c r="K48" i="10" s="1"/>
  <c r="J48" i="10"/>
  <c r="I48" i="10"/>
  <c r="H48" i="10"/>
  <c r="K47" i="10"/>
  <c r="K46" i="10" s="1"/>
  <c r="J46" i="10"/>
  <c r="I46" i="10"/>
  <c r="H46" i="10"/>
  <c r="K45" i="10"/>
  <c r="K44" i="10" s="1"/>
  <c r="J44" i="10"/>
  <c r="I44" i="10"/>
  <c r="H44" i="10"/>
  <c r="K43" i="10"/>
  <c r="K42" i="10"/>
  <c r="J41" i="10"/>
  <c r="I41" i="10"/>
  <c r="H41" i="10"/>
  <c r="K40" i="10"/>
  <c r="K39" i="10" s="1"/>
  <c r="J39" i="10"/>
  <c r="I39" i="10"/>
  <c r="H39" i="10"/>
  <c r="K38" i="10"/>
  <c r="K37" i="10"/>
  <c r="K36" i="10"/>
  <c r="K35" i="10"/>
  <c r="K34" i="10"/>
  <c r="K33" i="10"/>
  <c r="K32" i="10"/>
  <c r="K31" i="10"/>
  <c r="J30" i="10"/>
  <c r="I30" i="10"/>
  <c r="H30" i="10"/>
  <c r="K29" i="10"/>
  <c r="K28" i="10" s="1"/>
  <c r="J28" i="10"/>
  <c r="I28" i="10"/>
  <c r="H28" i="10"/>
  <c r="K27" i="10"/>
  <c r="K26" i="10" s="1"/>
  <c r="J26" i="10"/>
  <c r="I26" i="10"/>
  <c r="H26" i="10"/>
  <c r="K25" i="10"/>
  <c r="K24" i="10"/>
  <c r="K23" i="10"/>
  <c r="K22" i="10"/>
  <c r="J21" i="10"/>
  <c r="I21" i="10"/>
  <c r="H21" i="10"/>
  <c r="K20" i="10"/>
  <c r="K19" i="10" s="1"/>
  <c r="J19" i="10"/>
  <c r="I19" i="10"/>
  <c r="H19" i="10"/>
  <c r="K245" i="10" l="1"/>
  <c r="K243" i="10" s="1"/>
  <c r="K259" i="10"/>
  <c r="K125" i="10"/>
  <c r="K119" i="10"/>
  <c r="K102" i="10"/>
  <c r="K116" i="10"/>
  <c r="K64" i="10"/>
  <c r="K274" i="10"/>
  <c r="K99" i="10"/>
  <c r="K142" i="10"/>
  <c r="K182" i="10"/>
  <c r="K198" i="10"/>
  <c r="K108" i="10"/>
  <c r="K133" i="10"/>
  <c r="K151" i="10"/>
  <c r="K281" i="10"/>
  <c r="K96" i="10"/>
  <c r="K139" i="10"/>
  <c r="K165" i="10"/>
  <c r="K191" i="10"/>
  <c r="K203" i="10"/>
  <c r="K200" i="10" s="1"/>
  <c r="K185" i="10"/>
  <c r="I257" i="10"/>
  <c r="K257" i="10" s="1"/>
  <c r="K305" i="10"/>
  <c r="K41" i="10"/>
  <c r="K136" i="10"/>
  <c r="K154" i="10"/>
  <c r="K160" i="10"/>
  <c r="K162" i="10"/>
  <c r="K218" i="10"/>
  <c r="L290" i="10"/>
  <c r="H257" i="10"/>
  <c r="K54" i="10"/>
  <c r="K52" i="10" s="1"/>
  <c r="K298" i="10"/>
  <c r="K69" i="10"/>
  <c r="K30" i="10"/>
  <c r="K207" i="10"/>
  <c r="K21" i="10"/>
  <c r="K55" i="10"/>
  <c r="K105" i="10"/>
  <c r="K130" i="10"/>
  <c r="K148" i="10"/>
  <c r="K194" i="10"/>
  <c r="K204" i="10"/>
  <c r="K286" i="10"/>
  <c r="H313" i="10"/>
  <c r="J243" i="10"/>
  <c r="K262" i="10"/>
  <c r="K289" i="10"/>
  <c r="J52" i="10"/>
  <c r="I243" i="10"/>
  <c r="I313" i="10" s="1"/>
  <c r="L315" i="10"/>
  <c r="K158" i="10"/>
  <c r="K157" i="10" l="1"/>
  <c r="K313" i="10" s="1"/>
  <c r="I319" i="10" s="1"/>
  <c r="J313" i="10"/>
  <c r="G319" i="10" s="1"/>
  <c r="L316" i="10"/>
  <c r="D319" i="10"/>
  <c r="L317" i="10" l="1"/>
  <c r="L318" i="10" s="1"/>
</calcChain>
</file>

<file path=xl/sharedStrings.xml><?xml version="1.0" encoding="utf-8"?>
<sst xmlns="http://schemas.openxmlformats.org/spreadsheetml/2006/main" count="2095" uniqueCount="321">
  <si>
    <t>148</t>
  </si>
  <si>
    <t>000</t>
  </si>
  <si>
    <t>0113</t>
  </si>
  <si>
    <t>4240172340</t>
  </si>
  <si>
    <t>244</t>
  </si>
  <si>
    <t>0311</t>
  </si>
  <si>
    <t>47401R0860</t>
  </si>
  <si>
    <t>321</t>
  </si>
  <si>
    <t>0314</t>
  </si>
  <si>
    <t>0620380610</t>
  </si>
  <si>
    <t>0620380640</t>
  </si>
  <si>
    <t>0401</t>
  </si>
  <si>
    <t>813</t>
  </si>
  <si>
    <t>2340100590</t>
  </si>
  <si>
    <t>111</t>
  </si>
  <si>
    <t>119</t>
  </si>
  <si>
    <t>242</t>
  </si>
  <si>
    <t>247</t>
  </si>
  <si>
    <t>851</t>
  </si>
  <si>
    <t>852</t>
  </si>
  <si>
    <t>2340181011</t>
  </si>
  <si>
    <t>2340181016</t>
  </si>
  <si>
    <t>2340181017</t>
  </si>
  <si>
    <t>811</t>
  </si>
  <si>
    <t>2340181019</t>
  </si>
  <si>
    <t>2340181110</t>
  </si>
  <si>
    <t>2340181120</t>
  </si>
  <si>
    <t>0705</t>
  </si>
  <si>
    <t>2340181022</t>
  </si>
  <si>
    <t>2340281320</t>
  </si>
  <si>
    <t>1001</t>
  </si>
  <si>
    <t>2240128960</t>
  </si>
  <si>
    <t>313</t>
  </si>
  <si>
    <t>2340152900</t>
  </si>
  <si>
    <t>540</t>
  </si>
  <si>
    <t>1002</t>
  </si>
  <si>
    <t>2240300590</t>
  </si>
  <si>
    <t>243</t>
  </si>
  <si>
    <t>611</t>
  </si>
  <si>
    <t>612</t>
  </si>
  <si>
    <t>853</t>
  </si>
  <si>
    <t>2240381950</t>
  </si>
  <si>
    <t>631</t>
  </si>
  <si>
    <t>1003</t>
  </si>
  <si>
    <t>322</t>
  </si>
  <si>
    <t>1620251340</t>
  </si>
  <si>
    <t>1620251350</t>
  </si>
  <si>
    <t>1620251760</t>
  </si>
  <si>
    <t>2240152200</t>
  </si>
  <si>
    <t>2240152400</t>
  </si>
  <si>
    <t>2240152500</t>
  </si>
  <si>
    <t>2240171120</t>
  </si>
  <si>
    <t>2240171140</t>
  </si>
  <si>
    <t>2240171150</t>
  </si>
  <si>
    <t>2240171160</t>
  </si>
  <si>
    <t>2240171170</t>
  </si>
  <si>
    <t>2240171180</t>
  </si>
  <si>
    <t>2240171280</t>
  </si>
  <si>
    <t>2240172003</t>
  </si>
  <si>
    <t>2240172004</t>
  </si>
  <si>
    <t>2240172005</t>
  </si>
  <si>
    <t>2240172007</t>
  </si>
  <si>
    <t>2240172008</t>
  </si>
  <si>
    <t>2240172009</t>
  </si>
  <si>
    <t>2240172015</t>
  </si>
  <si>
    <t>2240172020</t>
  </si>
  <si>
    <t>2240189300</t>
  </si>
  <si>
    <t>22401R4620</t>
  </si>
  <si>
    <t>2240272055</t>
  </si>
  <si>
    <t>1004</t>
  </si>
  <si>
    <t>2240231460</t>
  </si>
  <si>
    <t>530</t>
  </si>
  <si>
    <t>2240259400</t>
  </si>
  <si>
    <t>112</t>
  </si>
  <si>
    <t>2240271310</t>
  </si>
  <si>
    <t>2240271320</t>
  </si>
  <si>
    <t>2240271330</t>
  </si>
  <si>
    <t>2240271340</t>
  </si>
  <si>
    <t>2240271360</t>
  </si>
  <si>
    <t>2240289400</t>
  </si>
  <si>
    <t>1006</t>
  </si>
  <si>
    <t>2240100590</t>
  </si>
  <si>
    <t>831</t>
  </si>
  <si>
    <t>2240120000</t>
  </si>
  <si>
    <t>121</t>
  </si>
  <si>
    <t>122</t>
  </si>
  <si>
    <t>129</t>
  </si>
  <si>
    <t>22401R4040</t>
  </si>
  <si>
    <t>2240277740</t>
  </si>
  <si>
    <t>2240381810</t>
  </si>
  <si>
    <t>633</t>
  </si>
  <si>
    <t>2240481920</t>
  </si>
  <si>
    <t>2240481930</t>
  </si>
  <si>
    <t>22405R5140</t>
  </si>
  <si>
    <t>Повышение эффективности мероприятий, направленных на активизацию антикоррупционного обучения и антикоррупционной пропаганды, вовлечение ресурсов гражданского общества в противодействие коррупции</t>
  </si>
  <si>
    <t>Прочая закупка товаров, работ и услуг</t>
  </si>
  <si>
    <t>Совершенствование подготовки и квалификации работников системы профилактики безнадзорности и правонарушений несовершеннолетних</t>
  </si>
  <si>
    <t>Профилактика безнадзорности и правонарушений среди несовершеннолетних, формирование здорового образа жизни</t>
  </si>
  <si>
    <t>Реализация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</si>
  <si>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Фонд оплаты труда учреждений</t>
  </si>
  <si>
    <t>Код строки</t>
  </si>
  <si>
    <t>Остаток на начало года</t>
  </si>
  <si>
    <t>Профинансировано</t>
  </si>
  <si>
    <t>Кассовый расход</t>
  </si>
  <si>
    <t>Остаток на конец отчетного периода</t>
  </si>
  <si>
    <t>010</t>
  </si>
  <si>
    <t>020</t>
  </si>
  <si>
    <t>030</t>
  </si>
  <si>
    <t>040</t>
  </si>
  <si>
    <t>Итого</t>
  </si>
  <si>
    <t xml:space="preserve"> </t>
  </si>
  <si>
    <t>Субвенции</t>
  </si>
  <si>
    <t>1.СведенияодвижениисредствбюджетовсубъектовРоссийскойФедерации</t>
  </si>
  <si>
    <t>иместныхбюджетовнасчетахучреждений</t>
  </si>
  <si>
    <t>Наименованиетекущегосчета</t>
  </si>
  <si>
    <t>Отчет</t>
  </si>
  <si>
    <t>об исполнении  бюджетной сметы  учреждений и организаций, финансируемых</t>
  </si>
  <si>
    <t>из бюджетов субъектов Российской Федерации и местных бюджетов</t>
  </si>
  <si>
    <t>Форма № 1 ММ по ОКУД</t>
  </si>
  <si>
    <t>КОДЫ</t>
  </si>
  <si>
    <t xml:space="preserve">                                                                </t>
  </si>
  <si>
    <t>Дата</t>
  </si>
  <si>
    <t>Учреждение - Министерство труда и социального развития РД</t>
  </si>
  <si>
    <t>по ОКПО</t>
  </si>
  <si>
    <t>Главный распорядитель (распорядитель)_________________________________</t>
  </si>
  <si>
    <t>по ППП</t>
  </si>
  <si>
    <t>Периодичность: месячная</t>
  </si>
  <si>
    <t>по ОКУД</t>
  </si>
  <si>
    <t>08</t>
  </si>
  <si>
    <t>Единица измерения: руб.</t>
  </si>
  <si>
    <t>по ОКЕИ</t>
  </si>
  <si>
    <t>383</t>
  </si>
  <si>
    <t>Мин</t>
  </si>
  <si>
    <t>РЗ</t>
  </si>
  <si>
    <t>ЦСР</t>
  </si>
  <si>
    <t>ВР</t>
  </si>
  <si>
    <t>Доп. кл.</t>
  </si>
  <si>
    <t>Рег. Класс</t>
  </si>
  <si>
    <t>Остаток</t>
  </si>
  <si>
    <t>Финансовое обеспечение выполнения функций государственных учреждений, оказания услуг, выполнения работ</t>
  </si>
  <si>
    <t>Организация ярмарок вакансий и учебных рабочих мест</t>
  </si>
  <si>
    <t>Содействие началу осуществления предпринимательской деятельности безработных граждан, включая оказание гражданам, признанным в установленном порядке безработными, и гражданам, признанным в установленном порядке безработными и прошедшим профессиональное обучение или получившим дополнительное профессиональное образование по направлению органов службы занятости, единовременной финансовой помощи при государственной регистрации в качестве индивидуального предпринимателя, государственной регистрации создаваемого юридического лица, государственной регистрации крестьянского (фермерского) хозяйства, постановке на учет физического лица в качестве налогоплательщика налога на профессиональный доход (оказание консультационных, профориентационных, юридических услуг)</t>
  </si>
  <si>
    <t>Оказание содействия в трудоустройстве незанятых инвалидов, в том числе инвалидов, использующих кресла-коляски, на оборудованные (оснащенные) для них рабочие места</t>
  </si>
  <si>
    <t>Возмещение юридическим лицам, образованным общественными организациями инвалидов, части затрат в связи с производством (реализацией) товаров, выполнением работ, оказанием услуг, обеспечивающим проведение мероприятия по содействию занятости инвалидов</t>
  </si>
  <si>
    <t>Возмещение юридическим лицам и индивидуальным предпринимателям части затрат в связи с производством (реализацией) товаров, выполнением работ, оказанием услуг, обеспечивающим проведение мероприятия по содействию занятости граждан, освобожденных из учреждений, исполняющих наказание в виде лишения свободы, зарегистрированных в органах государственной службы занятости населения Республики Дагестан в целях поиска подходящей работы или в качестве безработных граждан, путем их трудоустройства</t>
  </si>
  <si>
    <t>Возмещение юридическим лицам и индивидуальным предпринимателям части затрат в связи с производством (реализацией) товаров, выполнением работ, оказанием услуг, обеспечивающим проведение мероприятия по содействию временной занятости несовершеннолетних граждан в возрасте от 14 до 18 лет, в том числе состоящих на учете в комиссиях по делам несовершеннолетних и защите их прав при администрациях муниципальных образований, зарегистрированных в органах государственной службы занятости населения Республики Дагестан, путем их трудоустройства</t>
  </si>
  <si>
    <t>Профессиональное обучение и дополнительное профессиональное образование работников промышленных предприятий</t>
  </si>
  <si>
    <t>Организация профессионального обучения и дополнительного образования безработных граждан</t>
  </si>
  <si>
    <t>Ежемесячная доплата к пенсиям лицам, замещавшим государственные должности Республики Дагестан, и пенсия за выслугу лет лицам, замещавшим должности государственной гражданской службы Республики Дагестан</t>
  </si>
  <si>
    <t>Социальные выплаты безработным гражданам</t>
  </si>
  <si>
    <t>Финансовое обеспечение предоставления социальных услуг негосударственными организациями, индивидуальными предпринимателями, социально ориентированными некоммерческими организациями, осуществляющими деятельность по социальному обслуживанию населения</t>
  </si>
  <si>
    <t>Обеспечение жильем отдельных категорий граждан, установленных Федеральным законом от 12 января 1995 г. № 5-ФЗ "О ветеранах", в соответствии с Указом Президента Российской Федерации от 7 мая 2008 г. № 714 "Об обеспечении жильем ветеранов Великой Отечественной войны 1941-1945 годов"</t>
  </si>
  <si>
    <t>Обеспечение жильем отдельных категорий граждан, установленных Федеральным законом от 12 января 1995 г. № 5-ФЗ "О ветеранах"</t>
  </si>
  <si>
    <t>Обеспечение жильем отдельных категорий граждан, установленных Федеральным законом от 24 ноября 1995 г. № 181-ФЗ "О социальной защите инвалидов в Российской Федерации"</t>
  </si>
  <si>
    <t>Ежегодная денежная выплата лицам, награжденным нагрудным знаком «Почетный донор России»</t>
  </si>
  <si>
    <t>Единовременные пособия и ежемесячные денежные компенсации гражданам при возникновении поствакцинальных осложнений</t>
  </si>
  <si>
    <t>Ежемесячная денежная выплата по оплате жилого помещения и коммунальных услуг отдельным категориям граждан (федеральным льготникам)</t>
  </si>
  <si>
    <t>Дополнительное ежемесячное материальное обеспечение гражданам, имеющим особые заслуги перед Республикой Дагестан</t>
  </si>
  <si>
    <t>Дополнительные меры по улучшению материального обеспечения участников Великой Отечественной войны 1941 - 1945 годов и бывших несовершеннолетних узников концлагерей, гетто и других мест принудительного содержания, созданных фашистами и их союзниками в период Второй мировой войны</t>
  </si>
  <si>
    <t>Выплата социального пособия на погребение умерших, которые не подлежали обязательному социальному страхованию на случай временной нетрудоспособности и в связи с материнством на день смерти и не являлись пенсионерами, а также в случае рождения мертвого ребенка по истечении 154 дней беременности, и возмещение стоимости услуг на захоронение указанных категорий умерших граждан, оказываемых специализированными службами по вопросам похоронного дела</t>
  </si>
  <si>
    <t>Возмещение затрат, связанных с погребением умерших реабилитированных лиц, а также возмещение расходов по погребению умерших, личность которых не установлена органами внутренних дел в определенные законодательством Российской Федерации сроки, в соответствии с Федеральным законом от 12 января 1996 г. № 8-ФЗ "О погребении и похоронном деле"</t>
  </si>
  <si>
    <t>Единовременное пособие в случае гибели (смерти) или причинения вреда здоровью народного дружинника в связи с его участием в охране общественного порядка</t>
  </si>
  <si>
    <t>Дополнительные меры социальной поддержки инвалидов и ветеранов боевых действий в Афганистане, членов семей погибших (умерших) инвалидов и ветеранов боевых действий в Афганистане</t>
  </si>
  <si>
    <t>Единовременное пособие в случае гибели или получения работником добровольной пожарной охраны и добровольным пожарным увечья, заболевания, приведших к стойкой утрате трудоспособности</t>
  </si>
  <si>
    <t>Ежемесячная денежная выплата ветеранам труда</t>
  </si>
  <si>
    <t>Ежемесячная денежная выплата реабилитированным лицам и лицам, признанным пострадавшими от политических репрессий</t>
  </si>
  <si>
    <t>Ежемесячная денежная выплата труженикам тыла</t>
  </si>
  <si>
    <t>Ежемесячная денежная выплата по оплате жилого помещения и коммунальных услуг ветеранам труда</t>
  </si>
  <si>
    <t>Ежемесячная денежная выплата по оплате жилого помещения и коммунальных услуг реабилитированным лицам и лицам, признанным пострадавшими от политических репрессий</t>
  </si>
  <si>
    <t>Ежемесячная денежная выплата отдельным категориям граждан, работающим и проживающим в сельской местности и поселках городского типа</t>
  </si>
  <si>
    <t>Ежемесячная денежная выплата по оплате жилого помещения и коммунальных услуг участникам Великой Отечественной войны и приравненным к ним лицам, а также членам семей погибших (умерших) инвалидов и ветеранов боевых действий в Афганистане</t>
  </si>
  <si>
    <t>Ежемесячная денежная выплата по оплате жилого помещения и коммунальных услуг гражданам Российской Федерации, призванным на военную службу по мобилизации в Вооруженные Силы Российской Федерации, а также гражданам Российской Федерации, принимающим участие в специальной военной операции на добровольной основе, и членам их семей.</t>
  </si>
  <si>
    <t>Предоставление отдельным категориям граждан единовременной денежной выплаты на оплату расходов, связанных с приобретением и установкой внутридомового газового оборудования и проведением газопровода внутри земельного участка</t>
  </si>
  <si>
    <t>Компенсация расходов на уплату взноса на капитальный ремонт общего имущества в многоквартирных домах, расположенных на территории Республики Дагестан, отдельным категориям граждан, проживающих на территории Республики Дагестан</t>
  </si>
  <si>
    <t>Осуществление ежемесячной денежной выплаты по оплате жилого помещения и коммунальных услуг многодетным семьям</t>
  </si>
  <si>
    <t>Субвенции бюджету Фонда пенсионного и социального страхования Российской Федерации на осуществление выплаты ежемесячного пособия в связи с рождением и воспитанием ребенка</t>
  </si>
  <si>
    <t>Осуществление выплаты ежемесячного пособия на ребенка</t>
  </si>
  <si>
    <t>Осуществление единовременной денежной выплаты на детей, поступающих в первый класс, из малоимущих многодетных семей</t>
  </si>
  <si>
    <t>Осуществление единовременной денежной выплаты семьям при рождении пятого и каждого последующего ребенка, десятого и каждого последующего ребенка, одновременно двух детей, одновременно трех и более детей, а также предоставление малоимущим многодетным семьям, имеющим десять и более детей, автотранспорта (микроавтобуса)</t>
  </si>
  <si>
    <t>Осуществление выплаты единовременного денежного поощрения одному из родителей (усыновителей) при награждении орденом «Родительская слава»</t>
  </si>
  <si>
    <t>Компенсация части стоимости обучения детей из многодетных семей по образовательным программам среднего профессионального образования на платной основе.</t>
  </si>
  <si>
    <t>Перевозка в пределах территории Республики Дагестан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</t>
  </si>
  <si>
    <t>Финансовое обеспечение выполнения функций государственных органов</t>
  </si>
  <si>
    <t>Оказание государственной социальной помощи на основании социального контракта отдельным категориям граждан</t>
  </si>
  <si>
    <t>Осуществление государственных полномочий Республики Дагестан по организации и осуществлению деятельности по опеке и попечительству</t>
  </si>
  <si>
    <t>Государственная поддержка Дагестанского регионального отделения Общероссийского общественного фонда «Победа»</t>
  </si>
  <si>
    <t>Государственная поддержка Дагестанского регионального отделения Всероссийской общественной организации ветеранов (пенсионеров) войны, труда, Вооруженных Сил и правоохранительных органов</t>
  </si>
  <si>
    <t>Мероприятия по формированию условий для развития системы комплексной реабилитации и абилитации инвалидов, в том числе детей-инвалидов, в Республике Дагестан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</si>
  <si>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</si>
  <si>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Пособия, компенсации и иные социальные выплаты гражданам, кроме публичных нормативных обязательств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</si>
  <si>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</si>
  <si>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</si>
  <si>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Пособия, компенсации, меры социальной поддержки по публичным нормативным обязательствам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</si>
  <si>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</si>
  <si>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Закупка товаров, работ, услуг в сфере информационно-коммуникационных технологий</t>
  </si>
  <si>
    <t>Закупка энергетических ресурсов</t>
  </si>
  <si>
    <t>Уплата налога на имущество организаций и земельного налога</t>
  </si>
  <si>
    <t>Уплата прочих налогов, сборов</t>
  </si>
  <si>
    <t>Иные межбюджетные трансферты</t>
  </si>
  <si>
    <t>Иные выплаты персоналу учреждений, за исключением фонда оплаты труда</t>
  </si>
  <si>
    <t>Закупка товаров, работ, услуг в целях капитального ремонта государственного (муниципального) имущества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</si>
  <si>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</si>
  <si>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</si>
  <si>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Уплата иных платежей</t>
  </si>
  <si>
    <t>Субсидии на возмещение недополученных доходов и (или) возмещение фактически понесенных затрат</t>
  </si>
  <si>
    <t>Субсидии гражданам на приобретение жилья</t>
  </si>
  <si>
    <t>Исполнение судебных актов Российской Федерации и мировых соглашений по возмещению причиненного вреда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</si>
  <si>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</si>
  <si>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</si>
  <si>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</si>
  <si>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Независимая оценка качества оказания услуг организациями социальной сферы</t>
  </si>
  <si>
    <t>Субсидии (гранты в форме субсидий), не подлежащие казначейскому сопровождению</t>
  </si>
  <si>
    <t>Пособия и компенсации гражданам и иные социальные выплаты, кроме публичных нормативных обязательств</t>
  </si>
  <si>
    <t>2210872009</t>
  </si>
  <si>
    <t>БА</t>
  </si>
  <si>
    <t>ЛБО</t>
  </si>
  <si>
    <t>ПОФ</t>
  </si>
  <si>
    <t>К/Р</t>
  </si>
  <si>
    <t>Социальные выплаты безработным гражданам в соответствии с Законом Российской Федерации от 19 апреля 1991 года N 1032-1 "О занятости населения в Российской Федерации"</t>
  </si>
  <si>
    <t>2310552900</t>
  </si>
  <si>
    <t>23-52900-00000-00000</t>
  </si>
  <si>
    <t>Оплата жилищно-коммунальных услуг отдельным категориям граждан</t>
  </si>
  <si>
    <t>2210852500</t>
  </si>
  <si>
    <t>23-52500-00000-00000</t>
  </si>
  <si>
    <t>Компенсация отдельным категориям граждан оплаты взноса на капитальный ремонт общего имущества в многоквартирном доме</t>
  </si>
  <si>
    <t>22108R4620</t>
  </si>
  <si>
    <t>23-54620-00000-00000</t>
  </si>
  <si>
    <t>Резервный фонд Правительства Республики Дагестан</t>
  </si>
  <si>
    <t>Утверждено бюджетных ассигнований (лимитов бюджетных обязательств)                      на 2024 год</t>
  </si>
  <si>
    <t>ФБ</t>
  </si>
  <si>
    <t>РБ</t>
  </si>
  <si>
    <t>Вед</t>
  </si>
  <si>
    <t>Профессиональное обучение и дополнительное профессиональное  образование безработных граждан из числа молодых инвалидов, включая обучение в другой местности</t>
  </si>
  <si>
    <t>24-52900-00000-00000</t>
  </si>
  <si>
    <t xml:space="preserve">Субвенции бюджетам муниципальных районов и городских округов на выплату единовременного денежного пособия гражданам, усыновившим (удочерившим), взявшим под опеку (попечительство), в приемную семью ребенка (детей) из числа детей-сирот и детей, оставшихся </t>
  </si>
  <si>
    <t>Средства для перевода учреждениям, находящимся в ведении главного распорядителя (распорядителя), и на другие мероприятия</t>
  </si>
  <si>
    <t>Средства на расходы учреждения</t>
  </si>
  <si>
    <t>Средства в иностранной валюте</t>
  </si>
  <si>
    <t>То же в пересчете на рубли</t>
  </si>
  <si>
    <t>Осуществление ежемесячных выплат на детей в возрасте от 3 до 7 лет включительно</t>
  </si>
  <si>
    <t>22301R3020</t>
  </si>
  <si>
    <t>21-53020-00000-00000</t>
  </si>
  <si>
    <t>22-53020-00000-00000</t>
  </si>
  <si>
    <t>24-54040-00000-00000</t>
  </si>
  <si>
    <t>Социальная поддержка Героев Советского Союза, Героев Российской Федерации и полных кавалеров ордена Славы</t>
  </si>
  <si>
    <t>24-52500-00000-00000</t>
  </si>
  <si>
    <t>Расходы на обеспечение деятельности (оказание услуг) государственных учреждений</t>
  </si>
  <si>
    <t>2310800590</t>
  </si>
  <si>
    <t>Создание системы долговременного ухода за гражданами пожилого возраста и инвалидами</t>
  </si>
  <si>
    <t>М. Кихасуров</t>
  </si>
  <si>
    <t>2210872004</t>
  </si>
  <si>
    <t>2210872008</t>
  </si>
  <si>
    <t>22127R4040</t>
  </si>
  <si>
    <t>2210872003</t>
  </si>
  <si>
    <t>23-53020-00000-00000</t>
  </si>
  <si>
    <t>Осуществление переданных полномочий Российской Федерации по осуществлению деятельности, связанной с перевозкой между субъектами Российской Федерации, а также в пределах территорий государств -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организаций.</t>
  </si>
  <si>
    <t>2240152520</t>
  </si>
  <si>
    <t>23-50230-00000-00000</t>
  </si>
  <si>
    <t>2240171130</t>
  </si>
  <si>
    <t>Ежемесячная денежная выплата больным фенилкетонурией</t>
  </si>
  <si>
    <t>20-53020-00000-00000</t>
  </si>
  <si>
    <t>22-54040-00000-00000</t>
  </si>
  <si>
    <t>Выплата ежемесячного пособия на ребенка в соответствии с Федеральным законом от 19 мая 1995 года N 81-ФЗ "О государственных пособиях гражданам, имеющим детей"</t>
  </si>
  <si>
    <t>Осуществление ежемесячной выплаты в связи с рождением (усыновлением) первого ребенка</t>
  </si>
  <si>
    <t>223P155730</t>
  </si>
  <si>
    <t>22-55730-00000-000000</t>
  </si>
  <si>
    <t>Министр</t>
  </si>
  <si>
    <t>25-52200-00000-00000</t>
  </si>
  <si>
    <t>25-52400-00000-00000</t>
  </si>
  <si>
    <t>25-50860-00000-00000</t>
  </si>
  <si>
    <t>25-52920-00000-00000</t>
  </si>
  <si>
    <t>231Л252920</t>
  </si>
  <si>
    <t>25-52900-00000-00000</t>
  </si>
  <si>
    <t>25-52500-00000-00000</t>
  </si>
  <si>
    <t>25-54620-00000-00000</t>
  </si>
  <si>
    <t>25-51630-00000-00000</t>
  </si>
  <si>
    <t>221Я451630</t>
  </si>
  <si>
    <t>25-55140-00000-00000</t>
  </si>
  <si>
    <t>221Я254040</t>
  </si>
  <si>
    <t>2240481960</t>
  </si>
  <si>
    <t>Субсидия Дагестанскому региональному социальному фонду "Все вместе" на финансовое обеспечение деятельности</t>
  </si>
  <si>
    <t>0909</t>
  </si>
  <si>
    <t>Организация системы комплексной реабилитации и ресоциализации потребителей наркотических средств и психотропных веществ, успешно завершивших курс комплексной реабилитации</t>
  </si>
  <si>
    <t>Социальное обеспечение и иные выплаты населению</t>
  </si>
  <si>
    <t>25-51340-00000-00000</t>
  </si>
  <si>
    <t>25-51350-00000-00000</t>
  </si>
  <si>
    <t>25-51760-00000-00000</t>
  </si>
  <si>
    <t>25-59000-00000-00400</t>
  </si>
  <si>
    <t>25-54040-00000-00000</t>
  </si>
  <si>
    <t>99900Ф1611</t>
  </si>
  <si>
    <t>Единовременные выплаты участникам специальной военной операции или членам их семей за счет высвобождаемых средств по списанию двух третей задолженности по бюджетным кредитам</t>
  </si>
  <si>
    <t>0402</t>
  </si>
  <si>
    <t>22401R1570</t>
  </si>
  <si>
    <t>Предоставление субсидий льготным категориям граждан на покупку и установку газоиспользующего оборудования, проведение работ по социальной газификации (догазификации)</t>
  </si>
  <si>
    <t>Приобретение товаров, работ, услуг в пользу граждан в целях их социального обеспечения</t>
  </si>
  <si>
    <t>99900Ф1610</t>
  </si>
  <si>
    <t>Бюджетные инвестиции в объекты капитального строительства государственной (муниципальной) собственности</t>
  </si>
  <si>
    <t>99900Ф1101</t>
  </si>
  <si>
    <t>Единовременная денежная выплата участникам Великой Отечественной Войны 1941-1945 годов в размере 500 тыс. рублей и гражданам, награжденным знаком "Жителю блокадного Ленинграда", бывшим несовершеннолетним узникам концлагерей, гетто и других мест принудите</t>
  </si>
  <si>
    <t>Ежемесячная денежная выплата на ребенка в возрасте от восьми до семнадцати лет</t>
  </si>
  <si>
    <t>2210872007</t>
  </si>
  <si>
    <t>2240481970</t>
  </si>
  <si>
    <t>2240481980</t>
  </si>
  <si>
    <t>Субсидия автономной некоммерческой организации центру социального обслуживания "Забота" на финансовое обеспечение деятельности, связанной с реализацией проекта "Социальное такси"</t>
  </si>
  <si>
    <t>Субсидия Дагестанской региональной общественной организации "Память гор" на финансовое обеспечение деятельности</t>
  </si>
  <si>
    <t>2240271520</t>
  </si>
  <si>
    <t>Ежемесячная выплата денежных средств на содержание детей в семьях опекунов (попечителей), приемных семьях, а также на оплату труда приемных родителей</t>
  </si>
  <si>
    <t>2240151980</t>
  </si>
  <si>
    <t>Оплата расходов, связанных с организацией временного размещения и питания граждан, вынужденно покинувших территорию Государства Палестина, находящихся в пункте временного размещения на территории Республики Дагестан за счет средств резервного фонда Прави</t>
  </si>
  <si>
    <t>99900Ф1006</t>
  </si>
  <si>
    <t>99900Ф1961</t>
  </si>
  <si>
    <t>Субсидия Дагестанскому региональному социальному фонду "Все вместе" на оказание единовременной материальной помощи гражданам, находящимся в трудной жизненной ситуации, (материальная помощь семьям военнослужащих, погибших в ходе специальной военной операц</t>
  </si>
  <si>
    <t>255157070X252170000000</t>
  </si>
  <si>
    <t>23-54040-00000-00000</t>
  </si>
  <si>
    <t>Социальная поддержка Героев Социалистического труда, Героев Труда Российской Федерации и полных кавалеров ордена Трудовой Славы</t>
  </si>
  <si>
    <t>Расходы на исполнение решений, принятых судебными органами</t>
  </si>
  <si>
    <t>99900Ф2401</t>
  </si>
  <si>
    <t>Финансовая помощь гражданам, пострадавшим в результате ливневых дождей, прошедших 25 мая 2021 года на территории муниципального района "Хунзахский район" за счет средств резервного фонда Правительства Республики Дагестан</t>
  </si>
  <si>
    <t xml:space="preserve"> на 1 сентября 2025 года</t>
  </si>
  <si>
    <t xml:space="preserve">Заместитель начальника управления </t>
  </si>
  <si>
    <t>Ш. Яхьяева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</si>
</sst>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9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indexed="8"/>
      <name val="Arial Cyr"/>
    </font>
    <font>
      <b/>
      <sz val="10"/>
      <name val="Arial cry"/>
      <charset val="204"/>
    </font>
    <font>
      <b/>
      <sz val="11"/>
      <name val="Arial cry"/>
      <charset val="204"/>
    </font>
    <font>
      <sz val="11"/>
      <name val="Arial cry"/>
      <charset val="204"/>
    </font>
    <font>
      <sz val="10"/>
      <name val="Arial cry"/>
      <charset val="204"/>
    </font>
    <font>
      <b/>
      <sz val="12"/>
      <name val="Arial"/>
      <family val="2"/>
      <charset val="204"/>
    </font>
    <font>
      <b/>
      <sz val="12"/>
      <name val="Arial cry"/>
      <charset val="204"/>
    </font>
    <font>
      <b/>
      <sz val="11"/>
      <name val="Calibri"/>
      <family val="2"/>
      <charset val="204"/>
      <scheme val="minor"/>
    </font>
    <font>
      <sz val="10"/>
      <color indexed="8"/>
      <name val="Arial cry"/>
      <charset val="204"/>
    </font>
    <font>
      <u/>
      <sz val="10"/>
      <name val="Arial cry"/>
      <charset val="204"/>
    </font>
    <font>
      <b/>
      <u/>
      <sz val="10"/>
      <name val="Arial cry"/>
      <charset val="204"/>
    </font>
    <font>
      <sz val="10"/>
      <color indexed="10"/>
      <name val="Arial cry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ry"/>
      <charset val="204"/>
    </font>
    <font>
      <sz val="10"/>
      <color rgb="FF000000"/>
      <name val="Arial Cyr"/>
      <charset val="204"/>
    </font>
    <font>
      <i/>
      <u/>
      <sz val="8"/>
      <name val="Arial cry"/>
      <charset val="204"/>
    </font>
    <font>
      <sz val="8"/>
      <color rgb="FF000000"/>
      <name val="Arial Cyr"/>
    </font>
    <font>
      <sz val="10"/>
      <name val="Arial"/>
      <family val="2"/>
      <charset val="204"/>
    </font>
    <font>
      <i/>
      <u/>
      <sz val="10"/>
      <color rgb="FF000000"/>
      <name val="Arial Cyr"/>
    </font>
    <font>
      <i/>
      <u/>
      <sz val="10"/>
      <name val="Arial cry"/>
      <charset val="204"/>
    </font>
    <font>
      <i/>
      <u/>
      <sz val="10"/>
      <name val="Arial Cyr"/>
      <charset val="204"/>
    </font>
    <font>
      <i/>
      <u/>
      <sz val="10"/>
      <color rgb="FF000000"/>
      <name val="Arial Cyr"/>
      <charset val="204"/>
    </font>
    <font>
      <b/>
      <sz val="10"/>
      <color rgb="FF000000"/>
      <name val="Arial Cyr"/>
      <charset val="204"/>
    </font>
    <font>
      <b/>
      <i/>
      <u/>
      <sz val="10"/>
      <name val="Arial Cyr"/>
      <charset val="204"/>
    </font>
    <font>
      <b/>
      <i/>
      <u/>
      <sz val="10"/>
      <name val="Arial cry"/>
      <charset val="204"/>
    </font>
    <font>
      <i/>
      <u/>
      <sz val="11"/>
      <name val="Arial cry"/>
      <charset val="204"/>
    </font>
    <font>
      <sz val="10"/>
      <color rgb="FFFF0000"/>
      <name val="Arial Cyr"/>
    </font>
    <font>
      <i/>
      <sz val="10"/>
      <name val="Arial cry"/>
      <charset val="204"/>
    </font>
    <font>
      <sz val="10"/>
      <name val="Times New Roman"/>
      <family val="1"/>
      <charset val="204"/>
    </font>
    <font>
      <sz val="8"/>
      <name val="Arial Narrow"/>
      <family val="2"/>
      <charset val="204"/>
    </font>
    <font>
      <sz val="8"/>
      <color rgb="FF000000"/>
      <name val="Arial Cyr"/>
      <charset val="204"/>
    </font>
    <font>
      <i/>
      <u/>
      <sz val="11"/>
      <name val="Calibri"/>
      <family val="2"/>
      <scheme val="minor"/>
    </font>
    <font>
      <i/>
      <u/>
      <sz val="10"/>
      <color indexed="10"/>
      <name val="Arial cry"/>
      <charset val="204"/>
    </font>
  </fonts>
  <fills count="14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DF8FF"/>
        <bgColor indexed="64"/>
      </patternFill>
    </fill>
  </fills>
  <borders count="7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medium">
        <color theme="0" tint="-0.1499984740745262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4.9989318521683403E-2"/>
      </right>
      <top/>
      <bottom style="medium">
        <color theme="0" tint="-0.1499984740745262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14999847407452621"/>
      </left>
      <right/>
      <top style="medium">
        <color indexed="64"/>
      </top>
      <bottom style="thin">
        <color theme="0" tint="-0.14999847407452621"/>
      </bottom>
      <diagonal/>
    </border>
    <border>
      <left style="thin">
        <color theme="0" tint="-4.9989318521683403E-2"/>
      </left>
      <right/>
      <top/>
      <bottom style="medium">
        <color theme="0" tint="-0.1499984740745262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4">
      <alignment horizontal="center" vertical="center" shrinkToFit="1"/>
    </xf>
    <xf numFmtId="0" fontId="1" fillId="0" borderId="4">
      <alignment horizontal="left" vertical="top" wrapText="1"/>
    </xf>
    <xf numFmtId="4" fontId="1" fillId="2" borderId="4">
      <alignment horizontal="right" vertical="top" shrinkToFit="1"/>
    </xf>
    <xf numFmtId="4" fontId="1" fillId="0" borderId="4">
      <alignment horizontal="right" vertical="top" shrinkToFit="1"/>
    </xf>
    <xf numFmtId="4" fontId="1" fillId="0" borderId="1">
      <alignment horizontal="right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3" borderId="1"/>
    <xf numFmtId="0" fontId="3" fillId="0" borderId="6">
      <alignment horizontal="left"/>
    </xf>
    <xf numFmtId="4" fontId="3" fillId="4" borderId="4">
      <alignment horizontal="right" vertical="top" shrinkToFit="1"/>
    </xf>
    <xf numFmtId="0" fontId="3" fillId="0" borderId="4">
      <alignment horizontal="left" vertical="top" wrapText="1"/>
    </xf>
    <xf numFmtId="0" fontId="1" fillId="3" borderId="1">
      <alignment horizontal="center"/>
    </xf>
    <xf numFmtId="0" fontId="4" fillId="0" borderId="1"/>
    <xf numFmtId="0" fontId="4" fillId="0" borderId="1"/>
    <xf numFmtId="0" fontId="1" fillId="0" borderId="3">
      <alignment horizontal="center" vertical="center" wrapText="1"/>
    </xf>
    <xf numFmtId="164" fontId="1" fillId="2" borderId="4">
      <alignment horizontal="right" vertical="top" shrinkToFit="1"/>
    </xf>
    <xf numFmtId="164" fontId="1" fillId="0" borderId="4">
      <alignment horizontal="right" vertical="top" shrinkToFit="1"/>
    </xf>
    <xf numFmtId="164" fontId="1" fillId="0" borderId="1">
      <alignment horizontal="right" shrinkToFit="1"/>
    </xf>
    <xf numFmtId="164" fontId="3" fillId="4" borderId="4">
      <alignment horizontal="right" vertical="top" shrinkToFit="1"/>
    </xf>
    <xf numFmtId="0" fontId="4" fillId="0" borderId="1"/>
    <xf numFmtId="0" fontId="4" fillId="0" borderId="1"/>
    <xf numFmtId="0" fontId="4" fillId="0" borderId="1"/>
    <xf numFmtId="0" fontId="4" fillId="0" borderId="1"/>
    <xf numFmtId="0" fontId="5" fillId="0" borderId="8">
      <alignment horizontal="left" vertical="top" wrapText="1"/>
    </xf>
    <xf numFmtId="164" fontId="5" fillId="7" borderId="8">
      <alignment horizontal="right" vertical="top" shrinkToFit="1"/>
    </xf>
    <xf numFmtId="0" fontId="5" fillId="0" borderId="1">
      <alignment horizontal="left" wrapText="1"/>
    </xf>
    <xf numFmtId="164" fontId="5" fillId="0" borderId="8">
      <alignment horizontal="right" vertical="top" shrinkToFit="1"/>
    </xf>
    <xf numFmtId="4" fontId="5" fillId="0" borderId="8">
      <alignment horizontal="right" vertical="top" shrinkToFit="1"/>
    </xf>
    <xf numFmtId="0" fontId="5" fillId="0" borderId="8">
      <alignment horizontal="left" vertical="top" wrapText="1"/>
    </xf>
    <xf numFmtId="4" fontId="1" fillId="2" borderId="4">
      <alignment horizontal="right" vertical="top" shrinkToFit="1"/>
    </xf>
    <xf numFmtId="0" fontId="1" fillId="0" borderId="4">
      <alignment horizontal="left" vertical="top" wrapText="1"/>
    </xf>
  </cellStyleXfs>
  <cellXfs count="402">
    <xf numFmtId="0" fontId="0" fillId="0" borderId="0" xfId="0"/>
    <xf numFmtId="0" fontId="0" fillId="0" borderId="0" xfId="0" applyFill="1" applyProtection="1">
      <protection locked="0"/>
    </xf>
    <xf numFmtId="0" fontId="1" fillId="0" borderId="1" xfId="9" applyNumberFormat="1" applyFill="1" applyBorder="1" applyProtection="1">
      <alignment horizontal="left" vertical="top" wrapText="1"/>
    </xf>
    <xf numFmtId="0" fontId="6" fillId="5" borderId="7" xfId="36" applyNumberFormat="1" applyFont="1" applyFill="1" applyBorder="1" applyAlignment="1" applyProtection="1">
      <alignment horizontal="left" vertical="center" wrapText="1"/>
    </xf>
    <xf numFmtId="0" fontId="6" fillId="5" borderId="7" xfId="36" quotePrefix="1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left"/>
      <protection locked="0"/>
    </xf>
    <xf numFmtId="0" fontId="8" fillId="0" borderId="11" xfId="38" applyNumberFormat="1" applyFont="1" applyBorder="1" applyAlignment="1" applyProtection="1">
      <alignment wrapText="1"/>
    </xf>
    <xf numFmtId="0" fontId="9" fillId="0" borderId="1" xfId="38" applyNumberFormat="1" applyFont="1" applyBorder="1" applyAlignment="1" applyProtection="1">
      <alignment wrapText="1"/>
    </xf>
    <xf numFmtId="4" fontId="7" fillId="6" borderId="12" xfId="31" applyNumberFormat="1" applyFont="1" applyFill="1" applyBorder="1" applyAlignment="1" applyProtection="1">
      <alignment horizontal="center" vertical="center" shrinkToFit="1"/>
    </xf>
    <xf numFmtId="4" fontId="8" fillId="0" borderId="1" xfId="0" applyNumberFormat="1" applyFont="1" applyBorder="1" applyAlignment="1" applyProtection="1">
      <alignment vertical="center"/>
      <protection locked="0"/>
    </xf>
    <xf numFmtId="4" fontId="8" fillId="0" borderId="12" xfId="0" applyNumberFormat="1" applyFont="1" applyBorder="1" applyAlignment="1" applyProtection="1">
      <alignment vertical="center"/>
      <protection locked="0"/>
    </xf>
    <xf numFmtId="0" fontId="8" fillId="0" borderId="9" xfId="0" applyFont="1" applyFill="1" applyBorder="1" applyAlignment="1">
      <alignment vertical="center" wrapText="1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 wrapText="1"/>
    </xf>
    <xf numFmtId="4" fontId="8" fillId="0" borderId="7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4" fontId="9" fillId="0" borderId="1" xfId="0" applyNumberFormat="1" applyFont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0" fontId="8" fillId="0" borderId="11" xfId="0" applyFont="1" applyBorder="1" applyAlignment="1" applyProtection="1">
      <alignment wrapText="1"/>
      <protection locked="0"/>
    </xf>
    <xf numFmtId="0" fontId="8" fillId="0" borderId="12" xfId="0" applyFont="1" applyBorder="1" applyAlignment="1" applyProtection="1">
      <alignment vertical="center"/>
      <protection locked="0"/>
    </xf>
    <xf numFmtId="0" fontId="10" fillId="0" borderId="1" xfId="0" applyFont="1" applyFill="1" applyBorder="1" applyAlignment="1"/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8" fillId="0" borderId="1" xfId="0" applyFont="1" applyBorder="1" applyAlignment="1" applyProtection="1">
      <alignment vertical="center"/>
      <protection locked="0"/>
    </xf>
    <xf numFmtId="0" fontId="11" fillId="0" borderId="11" xfId="0" applyFont="1" applyFill="1" applyBorder="1" applyAlignment="1">
      <alignment wrapText="1"/>
    </xf>
    <xf numFmtId="0" fontId="8" fillId="0" borderId="17" xfId="0" applyFont="1" applyBorder="1" applyAlignment="1" applyProtection="1">
      <alignment wrapText="1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vertical="center"/>
      <protection locked="0"/>
    </xf>
    <xf numFmtId="0" fontId="8" fillId="0" borderId="18" xfId="0" applyFont="1" applyFill="1" applyBorder="1" applyAlignment="1" applyProtection="1">
      <alignment vertical="center"/>
      <protection locked="0"/>
    </xf>
    <xf numFmtId="0" fontId="8" fillId="0" borderId="18" xfId="0" applyFont="1" applyBorder="1" applyAlignment="1" applyProtection="1">
      <alignment vertical="center"/>
      <protection locked="0"/>
    </xf>
    <xf numFmtId="0" fontId="8" fillId="0" borderId="19" xfId="0" applyFont="1" applyBorder="1" applyAlignment="1" applyProtection="1">
      <alignment vertical="center"/>
      <protection locked="0"/>
    </xf>
    <xf numFmtId="0" fontId="6" fillId="8" borderId="21" xfId="21" applyNumberFormat="1" applyFont="1" applyFill="1" applyBorder="1" applyAlignment="1" applyProtection="1">
      <alignment horizontal="center" vertical="center"/>
    </xf>
    <xf numFmtId="0" fontId="6" fillId="8" borderId="21" xfId="21" applyNumberFormat="1" applyFont="1" applyFill="1" applyBorder="1" applyAlignment="1" applyProtection="1">
      <alignment horizontal="left" vertical="center"/>
    </xf>
    <xf numFmtId="0" fontId="7" fillId="8" borderId="20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49" fontId="6" fillId="8" borderId="21" xfId="0" applyNumberFormat="1" applyFont="1" applyFill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31" xfId="0" applyBorder="1"/>
    <xf numFmtId="0" fontId="0" fillId="0" borderId="32" xfId="0" applyBorder="1"/>
    <xf numFmtId="0" fontId="0" fillId="0" borderId="38" xfId="0" applyBorder="1"/>
    <xf numFmtId="0" fontId="6" fillId="8" borderId="20" xfId="0" applyFont="1" applyFill="1" applyBorder="1" applyAlignment="1">
      <alignment horizontal="center" vertical="center" wrapText="1"/>
    </xf>
    <xf numFmtId="0" fontId="1" fillId="0" borderId="11" xfId="9" applyNumberFormat="1" applyFill="1" applyBorder="1" applyAlignment="1" applyProtection="1">
      <alignment horizontal="left" vertical="top" wrapText="1"/>
    </xf>
    <xf numFmtId="0" fontId="8" fillId="0" borderId="9" xfId="0" applyFont="1" applyFill="1" applyBorder="1" applyAlignment="1">
      <alignment horizontal="center" vertical="center" wrapText="1"/>
    </xf>
    <xf numFmtId="0" fontId="7" fillId="8" borderId="30" xfId="0" applyFont="1" applyFill="1" applyBorder="1" applyAlignment="1">
      <alignment horizontal="center" vertical="center" wrapText="1"/>
    </xf>
    <xf numFmtId="0" fontId="7" fillId="8" borderId="45" xfId="0" applyFont="1" applyFill="1" applyBorder="1" applyAlignment="1">
      <alignment horizontal="center" vertical="center" wrapText="1"/>
    </xf>
    <xf numFmtId="0" fontId="7" fillId="8" borderId="46" xfId="0" applyFont="1" applyFill="1" applyBorder="1" applyAlignment="1">
      <alignment horizontal="center" vertical="center" wrapText="1"/>
    </xf>
    <xf numFmtId="0" fontId="7" fillId="8" borderId="20" xfId="21" applyNumberFormat="1" applyFont="1" applyFill="1" applyBorder="1" applyAlignment="1" applyProtection="1">
      <alignment horizontal="left" wrapText="1"/>
    </xf>
    <xf numFmtId="4" fontId="9" fillId="0" borderId="1" xfId="0" applyNumberFormat="1" applyFont="1" applyBorder="1" applyProtection="1">
      <protection locked="0"/>
    </xf>
    <xf numFmtId="4" fontId="6" fillId="10" borderId="30" xfId="0" applyNumberFormat="1" applyFont="1" applyFill="1" applyBorder="1" applyProtection="1">
      <protection locked="0"/>
    </xf>
    <xf numFmtId="4" fontId="6" fillId="10" borderId="51" xfId="0" applyNumberFormat="1" applyFont="1" applyFill="1" applyBorder="1" applyProtection="1">
      <protection locked="0"/>
    </xf>
    <xf numFmtId="4" fontId="0" fillId="0" borderId="0" xfId="0" applyNumberFormat="1" applyFill="1" applyProtection="1">
      <protection locked="0"/>
    </xf>
    <xf numFmtId="0" fontId="0" fillId="6" borderId="0" xfId="0" applyFont="1" applyFill="1" applyProtection="1">
      <protection locked="0"/>
    </xf>
    <xf numFmtId="0" fontId="9" fillId="6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9" fillId="6" borderId="7" xfId="36" applyNumberFormat="1" applyFont="1" applyFill="1" applyBorder="1" applyAlignment="1" applyProtection="1">
      <alignment horizontal="left" vertical="center" wrapText="1"/>
    </xf>
    <xf numFmtId="0" fontId="1" fillId="6" borderId="39" xfId="9" applyNumberFormat="1" applyFill="1" applyBorder="1" applyAlignment="1" applyProtection="1">
      <alignment horizontal="left" vertical="top" wrapText="1"/>
    </xf>
    <xf numFmtId="0" fontId="1" fillId="6" borderId="4" xfId="9" applyNumberFormat="1" applyFill="1" applyBorder="1" applyProtection="1">
      <alignment horizontal="left" vertical="top" wrapText="1"/>
    </xf>
    <xf numFmtId="4" fontId="9" fillId="6" borderId="1" xfId="0" applyNumberFormat="1" applyFont="1" applyFill="1" applyBorder="1" applyProtection="1">
      <protection locked="0"/>
    </xf>
    <xf numFmtId="0" fontId="0" fillId="6" borderId="0" xfId="0" applyFill="1" applyProtection="1">
      <protection locked="0"/>
    </xf>
    <xf numFmtId="0" fontId="13" fillId="6" borderId="7" xfId="41" applyNumberFormat="1" applyFont="1" applyFill="1" applyBorder="1" applyAlignment="1" applyProtection="1">
      <alignment horizontal="left" vertical="center" wrapText="1"/>
    </xf>
    <xf numFmtId="4" fontId="6" fillId="8" borderId="42" xfId="0" applyNumberFormat="1" applyFont="1" applyFill="1" applyBorder="1" applyAlignment="1">
      <alignment horizontal="center" vertical="center" wrapText="1"/>
    </xf>
    <xf numFmtId="0" fontId="1" fillId="6" borderId="4" xfId="9" applyNumberFormat="1" applyFont="1" applyFill="1" applyBorder="1" applyProtection="1">
      <alignment horizontal="left" vertical="top" wrapText="1"/>
    </xf>
    <xf numFmtId="0" fontId="0" fillId="0" borderId="3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applyBorder="1" applyAlignment="1">
      <alignment horizontal="center"/>
    </xf>
    <xf numFmtId="0" fontId="6" fillId="5" borderId="7" xfId="36" applyNumberFormat="1" applyFont="1" applyFill="1" applyBorder="1" applyAlignment="1" applyProtection="1">
      <alignment horizontal="center" vertical="center" wrapText="1"/>
    </xf>
    <xf numFmtId="0" fontId="6" fillId="8" borderId="21" xfId="21" applyNumberFormat="1" applyFont="1" applyFill="1" applyBorder="1" applyAlignment="1" applyProtection="1">
      <alignment horizontal="center"/>
    </xf>
    <xf numFmtId="0" fontId="1" fillId="0" borderId="1" xfId="9" applyNumberFormat="1" applyFill="1" applyBorder="1" applyAlignment="1" applyProtection="1">
      <alignment horizontal="center" vertical="top" wrapText="1"/>
    </xf>
    <xf numFmtId="0" fontId="9" fillId="0" borderId="1" xfId="38" applyNumberFormat="1" applyFont="1" applyBorder="1" applyAlignment="1" applyProtection="1">
      <alignment horizontal="center" wrapText="1"/>
    </xf>
    <xf numFmtId="0" fontId="9" fillId="0" borderId="1" xfId="0" applyFont="1" applyBorder="1" applyAlignment="1" applyProtection="1">
      <alignment horizontal="center"/>
      <protection locked="0"/>
    </xf>
    <xf numFmtId="49" fontId="11" fillId="0" borderId="1" xfId="0" applyNumberFormat="1" applyFont="1" applyFill="1" applyBorder="1" applyAlignment="1">
      <alignment horizontal="center"/>
    </xf>
    <xf numFmtId="0" fontId="9" fillId="0" borderId="18" xfId="0" applyFont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12" fillId="0" borderId="23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4" fontId="1" fillId="6" borderId="1" xfId="42" applyNumberFormat="1" applyFont="1" applyFill="1" applyBorder="1" applyProtection="1">
      <alignment horizontal="right" vertical="top" shrinkToFit="1"/>
    </xf>
    <xf numFmtId="0" fontId="14" fillId="6" borderId="0" xfId="0" applyFont="1" applyFill="1" applyProtection="1">
      <protection locked="0"/>
    </xf>
    <xf numFmtId="0" fontId="17" fillId="5" borderId="9" xfId="36" applyNumberFormat="1" applyFont="1" applyFill="1" applyBorder="1" applyAlignment="1" applyProtection="1">
      <alignment horizontal="left" vertical="top" wrapText="1"/>
    </xf>
    <xf numFmtId="0" fontId="18" fillId="6" borderId="9" xfId="36" applyNumberFormat="1" applyFont="1" applyFill="1" applyBorder="1" applyAlignment="1" applyProtection="1">
      <alignment horizontal="left" vertical="top" wrapText="1"/>
    </xf>
    <xf numFmtId="0" fontId="19" fillId="6" borderId="7" xfId="36" quotePrefix="1" applyNumberFormat="1" applyFont="1" applyFill="1" applyBorder="1" applyAlignment="1" applyProtection="1">
      <alignment horizontal="left" vertical="center" wrapText="1"/>
    </xf>
    <xf numFmtId="4" fontId="17" fillId="5" borderId="7" xfId="37" applyNumberFormat="1" applyFont="1" applyFill="1" applyBorder="1" applyAlignment="1" applyProtection="1">
      <alignment horizontal="center" vertical="center" shrinkToFit="1"/>
    </xf>
    <xf numFmtId="4" fontId="18" fillId="6" borderId="7" xfId="37" applyNumberFormat="1" applyFont="1" applyFill="1" applyBorder="1" applyAlignment="1" applyProtection="1">
      <alignment horizontal="center" vertical="center" shrinkToFit="1"/>
    </xf>
    <xf numFmtId="4" fontId="20" fillId="6" borderId="4" xfId="11" applyNumberFormat="1" applyFont="1" applyFill="1" applyBorder="1" applyAlignment="1" applyProtection="1">
      <alignment horizontal="center" vertical="center" shrinkToFit="1"/>
    </xf>
    <xf numFmtId="0" fontId="19" fillId="6" borderId="7" xfId="36" applyNumberFormat="1" applyFont="1" applyFill="1" applyBorder="1" applyAlignment="1" applyProtection="1">
      <alignment horizontal="left" vertical="center" wrapText="1"/>
    </xf>
    <xf numFmtId="49" fontId="19" fillId="0" borderId="7" xfId="0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6" fillId="6" borderId="0" xfId="0" applyFont="1" applyFill="1" applyProtection="1">
      <protection locked="0"/>
    </xf>
    <xf numFmtId="0" fontId="22" fillId="6" borderId="4" xfId="9" applyNumberFormat="1" applyFont="1" applyFill="1" applyBorder="1" applyAlignment="1" applyProtection="1">
      <alignment horizontal="center" vertical="center" wrapText="1"/>
    </xf>
    <xf numFmtId="0" fontId="22" fillId="0" borderId="4" xfId="9" applyNumberFormat="1" applyFont="1" applyFill="1" applyBorder="1" applyAlignment="1" applyProtection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6" borderId="4" xfId="9" applyNumberFormat="1" applyFill="1" applyBorder="1" applyAlignment="1" applyProtection="1">
      <alignment horizontal="center" vertical="center" wrapText="1"/>
    </xf>
    <xf numFmtId="0" fontId="1" fillId="6" borderId="4" xfId="9" applyNumberFormat="1" applyFont="1" applyFill="1" applyBorder="1" applyAlignment="1" applyProtection="1">
      <alignment horizontal="center" vertical="center" wrapText="1"/>
    </xf>
    <xf numFmtId="0" fontId="9" fillId="6" borderId="7" xfId="36" applyNumberFormat="1" applyFont="1" applyFill="1" applyBorder="1" applyAlignment="1" applyProtection="1">
      <alignment horizontal="center" vertical="center" wrapText="1"/>
    </xf>
    <xf numFmtId="0" fontId="21" fillId="6" borderId="7" xfId="36" quotePrefix="1" applyNumberFormat="1" applyFont="1" applyFill="1" applyBorder="1" applyAlignment="1" applyProtection="1">
      <alignment horizontal="center" vertical="center" wrapText="1"/>
    </xf>
    <xf numFmtId="0" fontId="1" fillId="0" borderId="1" xfId="9" applyNumberFormat="1" applyFill="1" applyBorder="1" applyAlignment="1" applyProtection="1">
      <alignment horizontal="center" vertical="center" wrapText="1"/>
    </xf>
    <xf numFmtId="0" fontId="9" fillId="0" borderId="1" xfId="38" applyNumberFormat="1" applyFont="1" applyBorder="1" applyAlignment="1" applyProtection="1">
      <alignment horizontal="center" vertical="center" wrapText="1"/>
    </xf>
    <xf numFmtId="4" fontId="9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1" fillId="6" borderId="4" xfId="9" applyNumberFormat="1" applyFill="1" applyBorder="1" applyAlignment="1" applyProtection="1">
      <alignment horizontal="center" vertical="top" wrapText="1"/>
    </xf>
    <xf numFmtId="0" fontId="6" fillId="11" borderId="7" xfId="0" applyFont="1" applyFill="1" applyBorder="1" applyAlignment="1">
      <alignment horizontal="center" vertical="center" wrapText="1"/>
    </xf>
    <xf numFmtId="4" fontId="6" fillId="5" borderId="1" xfId="39" applyNumberFormat="1" applyFont="1" applyFill="1" applyBorder="1" applyAlignment="1" applyProtection="1">
      <alignment horizontal="center" vertical="center" shrinkToFit="1"/>
    </xf>
    <xf numFmtId="0" fontId="9" fillId="0" borderId="0" xfId="0" applyFont="1" applyFill="1" applyProtection="1">
      <protection locked="0"/>
    </xf>
    <xf numFmtId="0" fontId="14" fillId="0" borderId="0" xfId="0" applyFont="1" applyFill="1" applyProtection="1">
      <protection locked="0"/>
    </xf>
    <xf numFmtId="4" fontId="15" fillId="10" borderId="1" xfId="37" applyNumberFormat="1" applyFont="1" applyFill="1" applyBorder="1" applyAlignment="1" applyProtection="1">
      <alignment horizontal="center" vertical="center" shrinkToFit="1"/>
    </xf>
    <xf numFmtId="0" fontId="14" fillId="10" borderId="0" xfId="0" applyFont="1" applyFill="1" applyProtection="1">
      <protection locked="0"/>
    </xf>
    <xf numFmtId="0" fontId="9" fillId="10" borderId="0" xfId="0" applyFont="1" applyFill="1" applyProtection="1">
      <protection locked="0"/>
    </xf>
    <xf numFmtId="4" fontId="23" fillId="9" borderId="1" xfId="0" applyNumberFormat="1" applyFont="1" applyFill="1" applyBorder="1" applyAlignment="1">
      <alignment horizontal="right" vertical="top"/>
    </xf>
    <xf numFmtId="0" fontId="6" fillId="0" borderId="7" xfId="0" applyFont="1" applyFill="1" applyBorder="1" applyAlignment="1">
      <alignment horizontal="center" vertical="center" wrapText="1"/>
    </xf>
    <xf numFmtId="4" fontId="17" fillId="6" borderId="1" xfId="37" applyNumberFormat="1" applyFont="1" applyFill="1" applyBorder="1" applyAlignment="1" applyProtection="1">
      <alignment horizontal="center" vertical="center" shrinkToFit="1"/>
    </xf>
    <xf numFmtId="0" fontId="24" fillId="6" borderId="39" xfId="9" applyNumberFormat="1" applyFont="1" applyFill="1" applyBorder="1" applyAlignment="1" applyProtection="1">
      <alignment horizontal="left" vertical="top" wrapText="1"/>
    </xf>
    <xf numFmtId="0" fontId="25" fillId="6" borderId="7" xfId="36" quotePrefix="1" applyNumberFormat="1" applyFont="1" applyFill="1" applyBorder="1" applyAlignment="1" applyProtection="1">
      <alignment horizontal="center" vertical="center" wrapText="1"/>
    </xf>
    <xf numFmtId="0" fontId="1" fillId="6" borderId="58" xfId="9" applyNumberFormat="1" applyFont="1" applyFill="1" applyBorder="1" applyProtection="1">
      <alignment horizontal="left" vertical="top" wrapText="1"/>
    </xf>
    <xf numFmtId="0" fontId="1" fillId="6" borderId="58" xfId="9" applyNumberFormat="1" applyFont="1" applyFill="1" applyBorder="1" applyAlignment="1" applyProtection="1">
      <alignment horizontal="center" vertical="center" wrapText="1"/>
    </xf>
    <xf numFmtId="0" fontId="25" fillId="6" borderId="7" xfId="36" applyNumberFormat="1" applyFont="1" applyFill="1" applyBorder="1" applyAlignment="1" applyProtection="1">
      <alignment horizontal="left" vertical="center" wrapText="1"/>
    </xf>
    <xf numFmtId="0" fontId="25" fillId="6" borderId="7" xfId="36" applyNumberFormat="1" applyFont="1" applyFill="1" applyBorder="1" applyAlignment="1" applyProtection="1">
      <alignment horizontal="center" vertical="center" wrapText="1"/>
    </xf>
    <xf numFmtId="4" fontId="6" fillId="8" borderId="59" xfId="0" applyNumberFormat="1" applyFont="1" applyFill="1" applyBorder="1" applyAlignment="1">
      <alignment horizontal="center" vertical="center" wrapText="1"/>
    </xf>
    <xf numFmtId="0" fontId="7" fillId="8" borderId="51" xfId="0" applyFont="1" applyFill="1" applyBorder="1" applyAlignment="1">
      <alignment horizontal="center" vertical="center" wrapText="1"/>
    </xf>
    <xf numFmtId="4" fontId="17" fillId="5" borderId="10" xfId="37" applyNumberFormat="1" applyFont="1" applyFill="1" applyBorder="1" applyAlignment="1" applyProtection="1">
      <alignment horizontal="center" vertical="center" shrinkToFit="1"/>
    </xf>
    <xf numFmtId="4" fontId="20" fillId="6" borderId="60" xfId="11" applyNumberFormat="1" applyFont="1" applyFill="1" applyBorder="1" applyAlignment="1" applyProtection="1">
      <alignment horizontal="center" vertical="center" shrinkToFit="1"/>
    </xf>
    <xf numFmtId="0" fontId="24" fillId="6" borderId="9" xfId="9" applyNumberFormat="1" applyFont="1" applyFill="1" applyBorder="1" applyAlignment="1" applyProtection="1">
      <alignment horizontal="left" vertical="top" wrapText="1"/>
    </xf>
    <xf numFmtId="4" fontId="27" fillId="6" borderId="4" xfId="11" applyNumberFormat="1" applyFont="1" applyFill="1" applyBorder="1" applyAlignment="1" applyProtection="1">
      <alignment horizontal="center" vertical="center" shrinkToFit="1"/>
    </xf>
    <xf numFmtId="0" fontId="21" fillId="6" borderId="7" xfId="36" quotePrefix="1" applyNumberFormat="1" applyFont="1" applyFill="1" applyBorder="1" applyAlignment="1" applyProtection="1">
      <alignment horizontal="left" vertical="center" wrapText="1"/>
    </xf>
    <xf numFmtId="4" fontId="27" fillId="6" borderId="60" xfId="11" applyNumberFormat="1" applyFont="1" applyFill="1" applyBorder="1" applyAlignment="1" applyProtection="1">
      <alignment horizontal="center" vertical="center" shrinkToFit="1"/>
    </xf>
    <xf numFmtId="0" fontId="21" fillId="6" borderId="7" xfId="36" applyNumberFormat="1" applyFont="1" applyFill="1" applyBorder="1" applyAlignment="1" applyProtection="1">
      <alignment horizontal="left" vertical="center" wrapText="1"/>
    </xf>
    <xf numFmtId="0" fontId="22" fillId="6" borderId="4" xfId="43" quotePrefix="1" applyNumberFormat="1" applyFont="1" applyFill="1" applyAlignment="1" applyProtection="1">
      <alignment horizontal="center" vertical="center" wrapText="1"/>
    </xf>
    <xf numFmtId="4" fontId="0" fillId="6" borderId="0" xfId="0" applyNumberFormat="1" applyFont="1" applyFill="1" applyProtection="1">
      <protection locked="0"/>
    </xf>
    <xf numFmtId="10" fontId="9" fillId="0" borderId="0" xfId="0" applyNumberFormat="1" applyFont="1" applyFill="1" applyProtection="1">
      <protection locked="0"/>
    </xf>
    <xf numFmtId="0" fontId="0" fillId="0" borderId="0" xfId="0" applyFont="1" applyFill="1" applyProtection="1">
      <protection locked="0"/>
    </xf>
    <xf numFmtId="4" fontId="9" fillId="0" borderId="0" xfId="0" applyNumberFormat="1" applyFont="1" applyFill="1" applyProtection="1">
      <protection locked="0"/>
    </xf>
    <xf numFmtId="2" fontId="0" fillId="0" borderId="0" xfId="0" applyNumberFormat="1" applyFill="1" applyProtection="1">
      <protection locked="0"/>
    </xf>
    <xf numFmtId="4" fontId="0" fillId="0" borderId="0" xfId="0" applyNumberFormat="1" applyFont="1" applyFill="1" applyProtection="1">
      <protection locked="0"/>
    </xf>
    <xf numFmtId="4" fontId="9" fillId="6" borderId="0" xfId="0" applyNumberFormat="1" applyFont="1" applyFill="1" applyProtection="1">
      <protection locked="0"/>
    </xf>
    <xf numFmtId="4" fontId="6" fillId="5" borderId="1" xfId="37" applyNumberFormat="1" applyFont="1" applyFill="1" applyBorder="1" applyAlignment="1" applyProtection="1">
      <alignment horizontal="center" vertical="center" shrinkToFit="1"/>
    </xf>
    <xf numFmtId="0" fontId="6" fillId="5" borderId="0" xfId="0" applyFont="1" applyFill="1" applyProtection="1">
      <protection locked="0"/>
    </xf>
    <xf numFmtId="4" fontId="28" fillId="6" borderId="4" xfId="11" applyNumberFormat="1" applyFont="1" applyFill="1" applyBorder="1" applyAlignment="1" applyProtection="1">
      <alignment horizontal="center" vertical="center" shrinkToFit="1"/>
    </xf>
    <xf numFmtId="4" fontId="6" fillId="5" borderId="10" xfId="37" applyNumberFormat="1" applyFont="1" applyFill="1" applyBorder="1" applyAlignment="1" applyProtection="1">
      <alignment horizontal="center" vertical="center" shrinkToFit="1"/>
    </xf>
    <xf numFmtId="2" fontId="14" fillId="10" borderId="0" xfId="0" applyNumberFormat="1" applyFont="1" applyFill="1" applyProtection="1">
      <protection locked="0"/>
    </xf>
    <xf numFmtId="4" fontId="14" fillId="9" borderId="0" xfId="0" applyNumberFormat="1" applyFont="1" applyFill="1" applyProtection="1">
      <protection locked="0"/>
    </xf>
    <xf numFmtId="0" fontId="1" fillId="6" borderId="39" xfId="9" applyNumberFormat="1" applyFill="1" applyBorder="1" applyAlignment="1" applyProtection="1">
      <alignment horizontal="left" vertical="center" wrapText="1"/>
    </xf>
    <xf numFmtId="0" fontId="1" fillId="0" borderId="39" xfId="9" applyNumberFormat="1" applyFill="1" applyBorder="1" applyAlignment="1" applyProtection="1">
      <alignment horizontal="left" vertical="center" wrapText="1"/>
    </xf>
    <xf numFmtId="4" fontId="1" fillId="6" borderId="4" xfId="10" applyFill="1">
      <alignment horizontal="right" vertical="top" shrinkToFit="1"/>
    </xf>
    <xf numFmtId="0" fontId="6" fillId="6" borderId="7" xfId="36" applyNumberFormat="1" applyFont="1" applyFill="1" applyBorder="1" applyAlignment="1" applyProtection="1">
      <alignment horizontal="center" vertical="center" wrapText="1"/>
    </xf>
    <xf numFmtId="4" fontId="25" fillId="6" borderId="7" xfId="39" applyNumberFormat="1" applyFont="1" applyFill="1" applyBorder="1" applyAlignment="1" applyProtection="1">
      <alignment horizontal="center" vertical="center" shrinkToFit="1"/>
    </xf>
    <xf numFmtId="4" fontId="25" fillId="6" borderId="10" xfId="39" applyNumberFormat="1" applyFont="1" applyFill="1" applyBorder="1" applyAlignment="1" applyProtection="1">
      <alignment horizontal="center" vertical="center" shrinkToFit="1"/>
    </xf>
    <xf numFmtId="4" fontId="27" fillId="6" borderId="10" xfId="42" applyNumberFormat="1" applyFont="1" applyFill="1" applyBorder="1" applyAlignment="1" applyProtection="1">
      <alignment horizontal="center" vertical="center" shrinkToFit="1"/>
    </xf>
    <xf numFmtId="0" fontId="25" fillId="10" borderId="7" xfId="36" quotePrefix="1" applyNumberFormat="1" applyFont="1" applyFill="1" applyBorder="1" applyAlignment="1" applyProtection="1">
      <alignment horizontal="left" vertical="center" wrapText="1"/>
    </xf>
    <xf numFmtId="0" fontId="25" fillId="10" borderId="7" xfId="36" quotePrefix="1" applyNumberFormat="1" applyFont="1" applyFill="1" applyBorder="1" applyAlignment="1" applyProtection="1">
      <alignment horizontal="center" vertical="center" wrapText="1"/>
    </xf>
    <xf numFmtId="0" fontId="21" fillId="10" borderId="7" xfId="36" quotePrefix="1" applyNumberFormat="1" applyFont="1" applyFill="1" applyBorder="1" applyAlignment="1" applyProtection="1">
      <alignment horizontal="left" vertical="center" wrapText="1"/>
    </xf>
    <xf numFmtId="0" fontId="29" fillId="5" borderId="9" xfId="36" applyNumberFormat="1" applyFont="1" applyFill="1" applyBorder="1" applyAlignment="1" applyProtection="1">
      <alignment horizontal="left" vertical="top" wrapText="1"/>
    </xf>
    <xf numFmtId="0" fontId="30" fillId="5" borderId="7" xfId="36" quotePrefix="1" applyNumberFormat="1" applyFont="1" applyFill="1" applyBorder="1" applyAlignment="1" applyProtection="1">
      <alignment horizontal="center" vertical="center" wrapText="1"/>
    </xf>
    <xf numFmtId="0" fontId="30" fillId="5" borderId="7" xfId="36" applyNumberFormat="1" applyFont="1" applyFill="1" applyBorder="1" applyAlignment="1" applyProtection="1">
      <alignment horizontal="left" vertical="center" wrapText="1"/>
    </xf>
    <xf numFmtId="0" fontId="30" fillId="5" borderId="7" xfId="36" applyNumberFormat="1" applyFont="1" applyFill="1" applyBorder="1" applyAlignment="1" applyProtection="1">
      <alignment horizontal="center" vertical="center" wrapText="1"/>
    </xf>
    <xf numFmtId="4" fontId="29" fillId="5" borderId="7" xfId="37" applyNumberFormat="1" applyFont="1" applyFill="1" applyBorder="1" applyAlignment="1" applyProtection="1">
      <alignment horizontal="center" vertical="center" shrinkToFit="1"/>
    </xf>
    <xf numFmtId="4" fontId="26" fillId="6" borderId="7" xfId="37" applyNumberFormat="1" applyFont="1" applyFill="1" applyBorder="1" applyAlignment="1" applyProtection="1">
      <alignment horizontal="center" vertical="center" shrinkToFit="1"/>
    </xf>
    <xf numFmtId="0" fontId="30" fillId="5" borderId="9" xfId="36" applyNumberFormat="1" applyFont="1" applyFill="1" applyBorder="1" applyAlignment="1" applyProtection="1">
      <alignment horizontal="left" vertical="top" wrapText="1"/>
    </xf>
    <xf numFmtId="0" fontId="30" fillId="5" borderId="7" xfId="36" quotePrefix="1" applyNumberFormat="1" applyFont="1" applyFill="1" applyBorder="1" applyAlignment="1" applyProtection="1">
      <alignment horizontal="left" vertical="center" wrapText="1"/>
    </xf>
    <xf numFmtId="4" fontId="30" fillId="5" borderId="10" xfId="37" applyNumberFormat="1" applyFont="1" applyFill="1" applyBorder="1" applyAlignment="1" applyProtection="1">
      <alignment horizontal="center" vertical="center" shrinkToFit="1"/>
    </xf>
    <xf numFmtId="0" fontId="25" fillId="10" borderId="16" xfId="36" quotePrefix="1" applyNumberFormat="1" applyFont="1" applyFill="1" applyBorder="1" applyAlignment="1" applyProtection="1">
      <alignment vertical="center" wrapText="1"/>
    </xf>
    <xf numFmtId="4" fontId="29" fillId="5" borderId="10" xfId="37" applyNumberFormat="1" applyFont="1" applyFill="1" applyBorder="1" applyAlignment="1" applyProtection="1">
      <alignment horizontal="center" vertical="center" shrinkToFit="1"/>
    </xf>
    <xf numFmtId="4" fontId="30" fillId="5" borderId="7" xfId="37" applyNumberFormat="1" applyFont="1" applyFill="1" applyBorder="1" applyAlignment="1" applyProtection="1">
      <alignment horizontal="center" vertical="center" shrinkToFit="1"/>
    </xf>
    <xf numFmtId="0" fontId="25" fillId="0" borderId="9" xfId="40" applyNumberFormat="1" applyFont="1" applyFill="1" applyBorder="1" applyAlignment="1" applyProtection="1">
      <alignment vertical="top" wrapText="1"/>
    </xf>
    <xf numFmtId="0" fontId="25" fillId="0" borderId="7" xfId="36" quotePrefix="1" applyNumberFormat="1" applyFont="1" applyFill="1" applyBorder="1" applyAlignment="1" applyProtection="1">
      <alignment horizontal="left" vertical="center" wrapText="1"/>
    </xf>
    <xf numFmtId="0" fontId="25" fillId="0" borderId="7" xfId="36" quotePrefix="1" applyNumberFormat="1" applyFont="1" applyFill="1" applyBorder="1" applyAlignment="1" applyProtection="1">
      <alignment horizontal="center" vertical="center" wrapText="1"/>
    </xf>
    <xf numFmtId="0" fontId="25" fillId="0" borderId="7" xfId="36" applyNumberFormat="1" applyFont="1" applyFill="1" applyBorder="1" applyAlignment="1" applyProtection="1">
      <alignment horizontal="left" vertical="center" wrapText="1"/>
    </xf>
    <xf numFmtId="0" fontId="25" fillId="10" borderId="9" xfId="36" applyNumberFormat="1" applyFont="1" applyFill="1" applyBorder="1" applyAlignment="1" applyProtection="1">
      <alignment horizontal="left" vertical="top" wrapText="1"/>
    </xf>
    <xf numFmtId="0" fontId="25" fillId="10" borderId="7" xfId="36" applyNumberFormat="1" applyFont="1" applyFill="1" applyBorder="1" applyAlignment="1" applyProtection="1">
      <alignment horizontal="left" vertical="center" wrapText="1"/>
    </xf>
    <xf numFmtId="0" fontId="30" fillId="5" borderId="9" xfId="40" applyNumberFormat="1" applyFont="1" applyFill="1" applyBorder="1" applyAlignment="1" applyProtection="1">
      <alignment vertical="top" wrapText="1"/>
    </xf>
    <xf numFmtId="4" fontId="30" fillId="5" borderId="7" xfId="39" applyNumberFormat="1" applyFont="1" applyFill="1" applyBorder="1" applyAlignment="1" applyProtection="1">
      <alignment horizontal="center" vertical="center" shrinkToFit="1"/>
    </xf>
    <xf numFmtId="4" fontId="30" fillId="5" borderId="10" xfId="39" applyNumberFormat="1" applyFont="1" applyFill="1" applyBorder="1" applyAlignment="1" applyProtection="1">
      <alignment horizontal="center" vertical="center" shrinkToFit="1"/>
    </xf>
    <xf numFmtId="4" fontId="24" fillId="6" borderId="7" xfId="42" applyNumberFormat="1" applyFont="1" applyFill="1" applyBorder="1" applyAlignment="1" applyProtection="1">
      <alignment horizontal="center" vertical="center" shrinkToFit="1"/>
    </xf>
    <xf numFmtId="0" fontId="21" fillId="10" borderId="67" xfId="36" quotePrefix="1" applyNumberFormat="1" applyFont="1" applyFill="1" applyBorder="1" applyAlignment="1" applyProtection="1">
      <alignment vertical="center" wrapText="1"/>
    </xf>
    <xf numFmtId="0" fontId="31" fillId="0" borderId="9" xfId="36" applyNumberFormat="1" applyFont="1" applyFill="1" applyBorder="1" applyAlignment="1" applyProtection="1">
      <alignment horizontal="left" vertical="top" wrapText="1"/>
    </xf>
    <xf numFmtId="4" fontId="31" fillId="6" borderId="7" xfId="39" applyNumberFormat="1" applyFont="1" applyFill="1" applyBorder="1" applyAlignment="1" applyProtection="1">
      <alignment horizontal="center" vertical="center" shrinkToFit="1"/>
    </xf>
    <xf numFmtId="0" fontId="25" fillId="6" borderId="9" xfId="40" applyNumberFormat="1" applyFont="1" applyFill="1" applyBorder="1" applyAlignment="1" applyProtection="1">
      <alignment vertical="top" wrapText="1"/>
    </xf>
    <xf numFmtId="0" fontId="25" fillId="6" borderId="7" xfId="36" quotePrefix="1" applyNumberFormat="1" applyFont="1" applyFill="1" applyBorder="1" applyAlignment="1" applyProtection="1">
      <alignment horizontal="left" vertical="center" wrapText="1"/>
    </xf>
    <xf numFmtId="4" fontId="6" fillId="8" borderId="21" xfId="31" applyNumberFormat="1" applyFont="1" applyFill="1" applyBorder="1" applyAlignment="1" applyProtection="1">
      <alignment horizontal="center" vertical="center" shrinkToFit="1"/>
    </xf>
    <xf numFmtId="0" fontId="9" fillId="6" borderId="67" xfId="36" quotePrefix="1" applyNumberFormat="1" applyFont="1" applyFill="1" applyBorder="1" applyAlignment="1" applyProtection="1">
      <alignment vertical="center" wrapText="1"/>
    </xf>
    <xf numFmtId="4" fontId="20" fillId="12" borderId="4" xfId="11" applyNumberFormat="1" applyFont="1" applyFill="1" applyBorder="1" applyAlignment="1" applyProtection="1">
      <alignment horizontal="center" vertical="center" shrinkToFit="1"/>
    </xf>
    <xf numFmtId="4" fontId="9" fillId="12" borderId="1" xfId="0" applyNumberFormat="1" applyFont="1" applyFill="1" applyBorder="1" applyProtection="1">
      <protection locked="0"/>
    </xf>
    <xf numFmtId="4" fontId="9" fillId="12" borderId="0" xfId="0" applyNumberFormat="1" applyFont="1" applyFill="1" applyProtection="1">
      <protection locked="0"/>
    </xf>
    <xf numFmtId="0" fontId="16" fillId="12" borderId="0" xfId="0" applyFont="1" applyFill="1" applyProtection="1">
      <protection locked="0"/>
    </xf>
    <xf numFmtId="0" fontId="0" fillId="12" borderId="0" xfId="0" applyFill="1" applyProtection="1">
      <protection locked="0"/>
    </xf>
    <xf numFmtId="0" fontId="1" fillId="6" borderId="54" xfId="9" applyNumberFormat="1" applyFill="1" applyBorder="1" applyAlignment="1" applyProtection="1">
      <alignment vertical="center" wrapText="1"/>
    </xf>
    <xf numFmtId="0" fontId="21" fillId="6" borderId="67" xfId="36" quotePrefix="1" applyNumberFormat="1" applyFont="1" applyFill="1" applyBorder="1" applyAlignment="1" applyProtection="1">
      <alignment vertical="center" wrapText="1"/>
    </xf>
    <xf numFmtId="4" fontId="27" fillId="6" borderId="3" xfId="11" applyNumberFormat="1" applyFont="1" applyFill="1" applyBorder="1" applyAlignment="1" applyProtection="1">
      <alignment horizontal="center" vertical="center" shrinkToFit="1"/>
    </xf>
    <xf numFmtId="4" fontId="27" fillId="6" borderId="7" xfId="11" applyNumberFormat="1" applyFont="1" applyFill="1" applyBorder="1" applyAlignment="1" applyProtection="1">
      <alignment horizontal="center" vertical="center" shrinkToFit="1"/>
    </xf>
    <xf numFmtId="0" fontId="0" fillId="0" borderId="1" xfId="0" applyFill="1" applyBorder="1" applyProtection="1">
      <protection locked="0"/>
    </xf>
    <xf numFmtId="4" fontId="20" fillId="6" borderId="1" xfId="11" applyNumberFormat="1" applyFont="1" applyFill="1" applyBorder="1" applyAlignment="1" applyProtection="1">
      <alignment horizontal="center" vertical="center" shrinkToFit="1"/>
    </xf>
    <xf numFmtId="4" fontId="25" fillId="6" borderId="13" xfId="39" applyNumberFormat="1" applyFont="1" applyFill="1" applyBorder="1" applyAlignment="1" applyProtection="1">
      <alignment horizontal="center" vertical="center" shrinkToFit="1"/>
    </xf>
    <xf numFmtId="4" fontId="27" fillId="6" borderId="13" xfId="42" applyNumberFormat="1" applyFont="1" applyFill="1" applyBorder="1" applyAlignment="1" applyProtection="1">
      <alignment horizontal="center" vertical="center" shrinkToFit="1"/>
    </xf>
    <xf numFmtId="4" fontId="9" fillId="9" borderId="1" xfId="0" applyNumberFormat="1" applyFont="1" applyFill="1" applyBorder="1" applyProtection="1">
      <protection locked="0"/>
    </xf>
    <xf numFmtId="4" fontId="9" fillId="9" borderId="0" xfId="0" applyNumberFormat="1" applyFont="1" applyFill="1" applyProtection="1">
      <protection locked="0"/>
    </xf>
    <xf numFmtId="0" fontId="0" fillId="9" borderId="0" xfId="0" applyFill="1" applyProtection="1">
      <protection locked="0"/>
    </xf>
    <xf numFmtId="0" fontId="16" fillId="9" borderId="0" xfId="0" applyFont="1" applyFill="1" applyProtection="1">
      <protection locked="0"/>
    </xf>
    <xf numFmtId="0" fontId="9" fillId="9" borderId="0" xfId="0" applyFont="1" applyFill="1" applyProtection="1">
      <protection locked="0"/>
    </xf>
    <xf numFmtId="4" fontId="20" fillId="9" borderId="4" xfId="11" applyNumberFormat="1" applyFont="1" applyFill="1" applyBorder="1" applyAlignment="1" applyProtection="1">
      <alignment horizontal="center" vertical="center" shrinkToFit="1"/>
    </xf>
    <xf numFmtId="0" fontId="0" fillId="9" borderId="0" xfId="0" applyFont="1" applyFill="1" applyProtection="1">
      <protection locked="0"/>
    </xf>
    <xf numFmtId="4" fontId="0" fillId="9" borderId="0" xfId="0" applyNumberFormat="1" applyFont="1" applyFill="1" applyProtection="1">
      <protection locked="0"/>
    </xf>
    <xf numFmtId="0" fontId="24" fillId="6" borderId="56" xfId="9" applyNumberFormat="1" applyFont="1" applyFill="1" applyBorder="1" applyAlignment="1" applyProtection="1">
      <alignment horizontal="left" vertical="top" wrapText="1"/>
    </xf>
    <xf numFmtId="0" fontId="9" fillId="6" borderId="67" xfId="36" quotePrefix="1" applyNumberFormat="1" applyFont="1" applyFill="1" applyBorder="1" applyAlignment="1" applyProtection="1">
      <alignment horizontal="center" vertical="center" wrapText="1"/>
    </xf>
    <xf numFmtId="0" fontId="9" fillId="6" borderId="16" xfId="36" quotePrefix="1" applyNumberFormat="1" applyFont="1" applyFill="1" applyBorder="1" applyAlignment="1" applyProtection="1">
      <alignment horizontal="center" vertical="center" wrapText="1"/>
    </xf>
    <xf numFmtId="0" fontId="1" fillId="6" borderId="63" xfId="9" applyNumberFormat="1" applyFont="1" applyFill="1" applyBorder="1" applyAlignment="1" applyProtection="1">
      <alignment horizontal="center" vertical="top" wrapText="1"/>
    </xf>
    <xf numFmtId="4" fontId="20" fillId="6" borderId="3" xfId="11" applyNumberFormat="1" applyFont="1" applyFill="1" applyBorder="1" applyAlignment="1" applyProtection="1">
      <alignment horizontal="center" vertical="center" shrinkToFit="1"/>
    </xf>
    <xf numFmtId="0" fontId="9" fillId="6" borderId="70" xfId="36" quotePrefix="1" applyNumberFormat="1" applyFont="1" applyFill="1" applyBorder="1" applyAlignment="1" applyProtection="1">
      <alignment horizontal="center" vertical="center" wrapText="1"/>
    </xf>
    <xf numFmtId="0" fontId="1" fillId="6" borderId="56" xfId="9" applyNumberFormat="1" applyFill="1" applyBorder="1" applyAlignment="1" applyProtection="1">
      <alignment horizontal="left" vertical="top" wrapText="1"/>
    </xf>
    <xf numFmtId="0" fontId="1" fillId="6" borderId="55" xfId="9" applyNumberFormat="1" applyFill="1" applyBorder="1" applyAlignment="1" applyProtection="1">
      <alignment horizontal="left" vertical="top" wrapText="1"/>
    </xf>
    <xf numFmtId="0" fontId="9" fillId="6" borderId="7" xfId="36" quotePrefix="1" applyNumberFormat="1" applyFont="1" applyFill="1" applyBorder="1" applyAlignment="1" applyProtection="1">
      <alignment horizontal="center" vertical="center" wrapText="1"/>
    </xf>
    <xf numFmtId="0" fontId="22" fillId="6" borderId="72" xfId="9" applyNumberFormat="1" applyFont="1" applyFill="1" applyBorder="1" applyAlignment="1" applyProtection="1">
      <alignment horizontal="center" vertical="center" wrapText="1"/>
    </xf>
    <xf numFmtId="0" fontId="6" fillId="5" borderId="16" xfId="36" applyNumberFormat="1" applyFont="1" applyFill="1" applyBorder="1" applyAlignment="1" applyProtection="1">
      <alignment horizontal="left" vertical="center" wrapText="1"/>
    </xf>
    <xf numFmtId="0" fontId="22" fillId="6" borderId="74" xfId="9" applyNumberFormat="1" applyFont="1" applyFill="1" applyBorder="1" applyAlignment="1" applyProtection="1">
      <alignment horizontal="center" vertical="center" wrapText="1"/>
    </xf>
    <xf numFmtId="0" fontId="22" fillId="6" borderId="75" xfId="9" applyNumberFormat="1" applyFont="1" applyFill="1" applyBorder="1" applyAlignment="1" applyProtection="1">
      <alignment horizontal="center" vertical="center" wrapText="1"/>
    </xf>
    <xf numFmtId="4" fontId="20" fillId="13" borderId="7" xfId="11" applyNumberFormat="1" applyFont="1" applyFill="1" applyBorder="1" applyAlignment="1" applyProtection="1">
      <alignment horizontal="center" vertical="center" shrinkToFit="1"/>
    </xf>
    <xf numFmtId="4" fontId="20" fillId="6" borderId="73" xfId="11" applyNumberFormat="1" applyFont="1" applyFill="1" applyBorder="1" applyAlignment="1" applyProtection="1">
      <alignment horizontal="center" vertical="center" shrinkToFit="1"/>
    </xf>
    <xf numFmtId="0" fontId="1" fillId="6" borderId="52" xfId="9" applyNumberFormat="1" applyFill="1" applyBorder="1" applyAlignment="1" applyProtection="1">
      <alignment vertical="center" wrapText="1"/>
    </xf>
    <xf numFmtId="0" fontId="1" fillId="6" borderId="54" xfId="9" applyNumberFormat="1" applyFill="1" applyBorder="1" applyAlignment="1" applyProtection="1">
      <alignment vertical="top" wrapText="1"/>
    </xf>
    <xf numFmtId="0" fontId="1" fillId="6" borderId="3" xfId="9" applyNumberFormat="1" applyFont="1" applyFill="1" applyBorder="1" applyAlignment="1" applyProtection="1">
      <alignment vertical="top" wrapText="1"/>
    </xf>
    <xf numFmtId="0" fontId="9" fillId="6" borderId="67" xfId="36" quotePrefix="1" applyNumberFormat="1" applyFont="1" applyFill="1" applyBorder="1" applyAlignment="1" applyProtection="1">
      <alignment horizontal="center" wrapText="1"/>
    </xf>
    <xf numFmtId="0" fontId="9" fillId="6" borderId="65" xfId="36" quotePrefix="1" applyNumberFormat="1" applyFont="1" applyFill="1" applyBorder="1" applyAlignment="1" applyProtection="1">
      <alignment horizontal="center" wrapText="1"/>
    </xf>
    <xf numFmtId="0" fontId="0" fillId="6" borderId="0" xfId="0" applyFont="1" applyFill="1" applyAlignment="1" applyProtection="1">
      <alignment horizontal="center"/>
      <protection locked="0"/>
    </xf>
    <xf numFmtId="4" fontId="0" fillId="6" borderId="0" xfId="0" applyNumberFormat="1" applyFont="1" applyFill="1" applyAlignment="1" applyProtection="1">
      <alignment horizontal="center"/>
      <protection locked="0"/>
    </xf>
    <xf numFmtId="0" fontId="1" fillId="6" borderId="52" xfId="9" applyNumberFormat="1" applyFill="1" applyBorder="1" applyAlignment="1" applyProtection="1">
      <alignment vertical="top" wrapText="1"/>
    </xf>
    <xf numFmtId="0" fontId="6" fillId="6" borderId="71" xfId="36" applyNumberFormat="1" applyFont="1" applyFill="1" applyBorder="1" applyAlignment="1" applyProtection="1">
      <alignment vertical="center" wrapText="1"/>
    </xf>
    <xf numFmtId="4" fontId="1" fillId="6" borderId="4" xfId="10" applyNumberFormat="1" applyFill="1" applyAlignment="1" applyProtection="1">
      <alignment horizontal="center" vertical="center" shrinkToFit="1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vertical="center"/>
    </xf>
    <xf numFmtId="0" fontId="12" fillId="0" borderId="47" xfId="0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29" xfId="0" applyBorder="1" applyAlignment="1">
      <alignment vertical="center"/>
    </xf>
    <xf numFmtId="4" fontId="1" fillId="0" borderId="7" xfId="10" applyNumberFormat="1" applyFill="1" applyBorder="1" applyAlignment="1" applyProtection="1">
      <alignment horizontal="center" vertical="center" shrinkToFit="1"/>
    </xf>
    <xf numFmtId="0" fontId="0" fillId="0" borderId="48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41" xfId="0" applyBorder="1" applyAlignment="1">
      <alignment vertical="center"/>
    </xf>
    <xf numFmtId="4" fontId="32" fillId="6" borderId="1" xfId="11" applyNumberFormat="1" applyFont="1" applyFill="1" applyBorder="1" applyAlignment="1" applyProtection="1">
      <alignment horizontal="center" vertical="center" shrinkToFit="1"/>
    </xf>
    <xf numFmtId="4" fontId="0" fillId="0" borderId="0" xfId="0" applyNumberFormat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6" borderId="32" xfId="0" applyFill="1" applyBorder="1" applyAlignment="1">
      <alignment vertical="center"/>
    </xf>
    <xf numFmtId="0" fontId="0" fillId="6" borderId="23" xfId="0" applyFill="1" applyBorder="1" applyAlignment="1">
      <alignment vertical="center"/>
    </xf>
    <xf numFmtId="0" fontId="0" fillId="6" borderId="24" xfId="0" applyFill="1" applyBorder="1" applyAlignment="1">
      <alignment vertical="center"/>
    </xf>
    <xf numFmtId="0" fontId="0" fillId="6" borderId="27" xfId="0" applyFill="1" applyBorder="1" applyAlignment="1">
      <alignment vertical="center"/>
    </xf>
    <xf numFmtId="4" fontId="28" fillId="6" borderId="1" xfId="10" applyNumberFormat="1" applyFont="1" applyFill="1" applyBorder="1" applyAlignment="1" applyProtection="1">
      <alignment horizontal="right" vertical="center" shrinkToFit="1"/>
    </xf>
    <xf numFmtId="4" fontId="1" fillId="0" borderId="1" xfId="11" applyNumberFormat="1" applyFill="1" applyBorder="1" applyAlignment="1" applyProtection="1">
      <alignment horizontal="center" vertical="center" shrinkToFit="1"/>
    </xf>
    <xf numFmtId="4" fontId="0" fillId="6" borderId="0" xfId="0" applyNumberFormat="1" applyFill="1" applyAlignment="1" applyProtection="1">
      <alignment horizontal="center" vertical="center"/>
      <protection locked="0"/>
    </xf>
    <xf numFmtId="4" fontId="18" fillId="6" borderId="70" xfId="37" applyNumberFormat="1" applyFont="1" applyFill="1" applyBorder="1" applyAlignment="1" applyProtection="1">
      <alignment horizontal="center" vertical="center" shrinkToFit="1"/>
    </xf>
    <xf numFmtId="0" fontId="25" fillId="10" borderId="7" xfId="36" quotePrefix="1" applyNumberFormat="1" applyFont="1" applyFill="1" applyBorder="1" applyAlignment="1" applyProtection="1">
      <alignment vertical="center" wrapText="1"/>
    </xf>
    <xf numFmtId="4" fontId="9" fillId="9" borderId="67" xfId="0" applyNumberFormat="1" applyFont="1" applyFill="1" applyBorder="1" applyAlignment="1" applyProtection="1">
      <alignment horizontal="center" vertical="center"/>
      <protection locked="0"/>
    </xf>
    <xf numFmtId="4" fontId="9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2" applyNumberFormat="1" applyFill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4" fontId="18" fillId="5" borderId="67" xfId="37" applyNumberFormat="1" applyFont="1" applyFill="1" applyBorder="1" applyAlignment="1" applyProtection="1">
      <alignment horizontal="center" vertical="center" shrinkToFit="1"/>
    </xf>
    <xf numFmtId="4" fontId="6" fillId="10" borderId="17" xfId="0" applyNumberFormat="1" applyFont="1" applyFill="1" applyBorder="1" applyAlignment="1" applyProtection="1">
      <alignment horizontal="center" vertical="center"/>
      <protection locked="0"/>
    </xf>
    <xf numFmtId="4" fontId="6" fillId="10" borderId="30" xfId="0" applyNumberFormat="1" applyFont="1" applyFill="1" applyBorder="1" applyAlignment="1" applyProtection="1">
      <alignment horizontal="center" vertical="center"/>
      <protection locked="0"/>
    </xf>
    <xf numFmtId="4" fontId="6" fillId="0" borderId="50" xfId="0" applyNumberFormat="1" applyFont="1" applyBorder="1" applyAlignment="1" applyProtection="1">
      <alignment horizontal="center" vertical="center"/>
      <protection locked="0"/>
    </xf>
    <xf numFmtId="4" fontId="20" fillId="6" borderId="4" xfId="10" applyNumberFormat="1" applyFont="1" applyFill="1" applyAlignment="1" applyProtection="1">
      <alignment horizontal="center" vertical="center" shrinkToFit="1"/>
    </xf>
    <xf numFmtId="4" fontId="6" fillId="0" borderId="30" xfId="0" applyNumberFormat="1" applyFont="1" applyBorder="1" applyAlignment="1" applyProtection="1">
      <alignment horizontal="center" vertical="center"/>
      <protection locked="0"/>
    </xf>
    <xf numFmtId="4" fontId="1" fillId="6" borderId="72" xfId="10" applyNumberFormat="1" applyFill="1" applyBorder="1" applyAlignment="1" applyProtection="1">
      <alignment horizontal="center" vertical="center" shrinkToFit="1"/>
    </xf>
    <xf numFmtId="4" fontId="17" fillId="5" borderId="16" xfId="37" applyNumberFormat="1" applyFont="1" applyFill="1" applyBorder="1" applyAlignment="1" applyProtection="1">
      <alignment horizontal="center" vertical="center" shrinkToFit="1"/>
    </xf>
    <xf numFmtId="4" fontId="17" fillId="5" borderId="13" xfId="37" applyNumberFormat="1" applyFont="1" applyFill="1" applyBorder="1" applyAlignment="1" applyProtection="1">
      <alignment horizontal="center" vertical="center" shrinkToFit="1"/>
    </xf>
    <xf numFmtId="4" fontId="17" fillId="5" borderId="15" xfId="37" applyNumberFormat="1" applyFont="1" applyFill="1" applyBorder="1" applyAlignment="1" applyProtection="1">
      <alignment horizontal="center" vertical="center" shrinkToFit="1"/>
    </xf>
    <xf numFmtId="4" fontId="17" fillId="5" borderId="77" xfId="37" applyNumberFormat="1" applyFont="1" applyFill="1" applyBorder="1" applyAlignment="1" applyProtection="1">
      <alignment horizontal="center" vertical="center" shrinkToFit="1"/>
    </xf>
    <xf numFmtId="0" fontId="6" fillId="5" borderId="13" xfId="36" applyNumberFormat="1" applyFont="1" applyFill="1" applyBorder="1" applyAlignment="1" applyProtection="1">
      <alignment horizontal="center" vertical="center" wrapText="1"/>
    </xf>
    <xf numFmtId="0" fontId="22" fillId="6" borderId="6" xfId="9" applyNumberFormat="1" applyFont="1" applyFill="1" applyBorder="1" applyAlignment="1" applyProtection="1">
      <alignment horizontal="center" vertical="center" wrapText="1"/>
    </xf>
    <xf numFmtId="0" fontId="30" fillId="5" borderId="13" xfId="36" applyNumberFormat="1" applyFont="1" applyFill="1" applyBorder="1" applyAlignment="1" applyProtection="1">
      <alignment horizontal="left" vertical="center" wrapText="1"/>
    </xf>
    <xf numFmtId="0" fontId="25" fillId="0" borderId="13" xfId="36" applyNumberFormat="1" applyFont="1" applyFill="1" applyBorder="1" applyAlignment="1" applyProtection="1">
      <alignment horizontal="left" vertical="center" wrapText="1"/>
    </xf>
    <xf numFmtId="0" fontId="30" fillId="5" borderId="13" xfId="36" applyNumberFormat="1" applyFont="1" applyFill="1" applyBorder="1" applyAlignment="1" applyProtection="1">
      <alignment horizontal="center" vertical="center" wrapText="1"/>
    </xf>
    <xf numFmtId="0" fontId="24" fillId="6" borderId="6" xfId="9" applyNumberFormat="1" applyFont="1" applyFill="1" applyBorder="1" applyAlignment="1" applyProtection="1">
      <alignment horizontal="center" vertical="center" wrapText="1"/>
    </xf>
    <xf numFmtId="0" fontId="25" fillId="6" borderId="13" xfId="36" quotePrefix="1" applyNumberFormat="1" applyFont="1" applyFill="1" applyBorder="1" applyAlignment="1" applyProtection="1">
      <alignment horizontal="left" vertical="center" wrapText="1"/>
    </xf>
    <xf numFmtId="4" fontId="6" fillId="5" borderId="77" xfId="37" applyNumberFormat="1" applyFont="1" applyFill="1" applyBorder="1" applyAlignment="1" applyProtection="1">
      <alignment horizontal="center" vertical="center" shrinkToFit="1"/>
    </xf>
    <xf numFmtId="4" fontId="30" fillId="5" borderId="77" xfId="37" applyNumberFormat="1" applyFont="1" applyFill="1" applyBorder="1" applyAlignment="1" applyProtection="1">
      <alignment horizontal="center" vertical="center" shrinkToFit="1"/>
    </xf>
    <xf numFmtId="4" fontId="25" fillId="6" borderId="15" xfId="39" applyNumberFormat="1" applyFont="1" applyFill="1" applyBorder="1" applyAlignment="1" applyProtection="1">
      <alignment horizontal="center" vertical="center" shrinkToFit="1"/>
    </xf>
    <xf numFmtId="4" fontId="29" fillId="5" borderId="15" xfId="37" applyNumberFormat="1" applyFont="1" applyFill="1" applyBorder="1" applyAlignment="1" applyProtection="1">
      <alignment horizontal="center" vertical="center" shrinkToFit="1"/>
    </xf>
    <xf numFmtId="4" fontId="1" fillId="6" borderId="3" xfId="10" applyNumberFormat="1" applyFill="1" applyBorder="1" applyAlignment="1" applyProtection="1">
      <alignment horizontal="center" vertical="center" shrinkToFit="1"/>
    </xf>
    <xf numFmtId="4" fontId="1" fillId="6" borderId="7" xfId="10" applyNumberFormat="1" applyFill="1" applyBorder="1" applyAlignment="1" applyProtection="1">
      <alignment horizontal="center" vertical="center" shrinkToFit="1"/>
    </xf>
    <xf numFmtId="4" fontId="6" fillId="5" borderId="7" xfId="37" applyNumberFormat="1" applyFont="1" applyFill="1" applyBorder="1" applyAlignment="1" applyProtection="1">
      <alignment horizontal="center" vertical="center" shrinkToFit="1"/>
    </xf>
    <xf numFmtId="4" fontId="1" fillId="6" borderId="58" xfId="10" applyNumberFormat="1" applyFill="1" applyBorder="1" applyAlignment="1" applyProtection="1">
      <alignment horizontal="center" vertical="center" shrinkToFit="1"/>
    </xf>
    <xf numFmtId="4" fontId="18" fillId="6" borderId="67" xfId="37" applyNumberFormat="1" applyFont="1" applyFill="1" applyBorder="1" applyAlignment="1" applyProtection="1">
      <alignment horizontal="center" vertical="center" shrinkToFit="1"/>
    </xf>
    <xf numFmtId="4" fontId="1" fillId="6" borderId="4" xfId="10" applyFill="1" applyAlignment="1">
      <alignment horizontal="center" vertical="center" shrinkToFit="1"/>
    </xf>
    <xf numFmtId="4" fontId="1" fillId="6" borderId="6" xfId="10" applyFill="1" applyBorder="1" applyAlignment="1">
      <alignment horizontal="center" vertical="center" shrinkToFit="1"/>
    </xf>
    <xf numFmtId="0" fontId="33" fillId="6" borderId="67" xfId="36" quotePrefix="1" applyNumberFormat="1" applyFont="1" applyFill="1" applyBorder="1" applyAlignment="1" applyProtection="1">
      <alignment vertical="center" wrapText="1"/>
    </xf>
    <xf numFmtId="4" fontId="18" fillId="6" borderId="4" xfId="10" applyNumberFormat="1" applyFont="1" applyFill="1" applyAlignment="1" applyProtection="1">
      <alignment horizontal="center" vertical="center" shrinkToFit="1"/>
    </xf>
    <xf numFmtId="4" fontId="18" fillId="9" borderId="7" xfId="37" applyNumberFormat="1" applyFont="1" applyFill="1" applyBorder="1" applyAlignment="1" applyProtection="1">
      <alignment horizontal="center" vertical="center" shrinkToFit="1"/>
    </xf>
    <xf numFmtId="14" fontId="0" fillId="9" borderId="0" xfId="0" applyNumberFormat="1" applyFill="1" applyProtection="1">
      <protection locked="0"/>
    </xf>
    <xf numFmtId="0" fontId="25" fillId="6" borderId="7" xfId="36" quotePrefix="1" applyNumberFormat="1" applyFont="1" applyFill="1" applyBorder="1" applyAlignment="1" applyProtection="1">
      <alignment vertical="center" wrapText="1"/>
    </xf>
    <xf numFmtId="0" fontId="9" fillId="12" borderId="0" xfId="0" applyFont="1" applyFill="1" applyProtection="1">
      <protection locked="0"/>
    </xf>
    <xf numFmtId="0" fontId="0" fillId="12" borderId="0" xfId="0" applyFont="1" applyFill="1" applyProtection="1">
      <protection locked="0"/>
    </xf>
    <xf numFmtId="4" fontId="0" fillId="12" borderId="0" xfId="0" applyNumberFormat="1" applyFont="1" applyFill="1" applyProtection="1">
      <protection locked="0"/>
    </xf>
    <xf numFmtId="4" fontId="9" fillId="12" borderId="7" xfId="0" applyNumberFormat="1" applyFont="1" applyFill="1" applyBorder="1" applyAlignment="1" applyProtection="1">
      <alignment horizontal="center" vertical="center"/>
      <protection locked="0"/>
    </xf>
    <xf numFmtId="4" fontId="1" fillId="12" borderId="1" xfId="42" applyNumberFormat="1" applyFont="1" applyFill="1" applyBorder="1" applyProtection="1">
      <alignment horizontal="right" vertical="top" shrinkToFit="1"/>
    </xf>
    <xf numFmtId="4" fontId="23" fillId="12" borderId="1" xfId="0" applyNumberFormat="1" applyFont="1" applyFill="1" applyBorder="1" applyAlignment="1">
      <alignment horizontal="right" vertical="top"/>
    </xf>
    <xf numFmtId="4" fontId="9" fillId="12" borderId="67" xfId="0" applyNumberFormat="1" applyFont="1" applyFill="1" applyBorder="1" applyAlignment="1" applyProtection="1">
      <alignment horizontal="center" vertical="center"/>
      <protection locked="0"/>
    </xf>
    <xf numFmtId="4" fontId="15" fillId="12" borderId="1" xfId="37" applyNumberFormat="1" applyFont="1" applyFill="1" applyBorder="1" applyAlignment="1" applyProtection="1">
      <alignment horizontal="center" vertical="center" shrinkToFit="1"/>
    </xf>
    <xf numFmtId="0" fontId="14" fillId="12" borderId="0" xfId="0" applyFont="1" applyFill="1" applyProtection="1">
      <protection locked="0"/>
    </xf>
    <xf numFmtId="4" fontId="0" fillId="0" borderId="1" xfId="0" applyNumberFormat="1" applyFont="1" applyFill="1" applyBorder="1" applyProtection="1">
      <protection locked="0"/>
    </xf>
    <xf numFmtId="4" fontId="35" fillId="0" borderId="1" xfId="0" applyNumberFormat="1" applyFont="1" applyBorder="1" applyAlignment="1">
      <alignment horizontal="right" vertical="center" shrinkToFit="1"/>
    </xf>
    <xf numFmtId="4" fontId="34" fillId="0" borderId="1" xfId="0" applyNumberFormat="1" applyFont="1" applyBorder="1" applyAlignment="1">
      <alignment horizontal="right"/>
    </xf>
    <xf numFmtId="4" fontId="25" fillId="6" borderId="77" xfId="39" applyNumberFormat="1" applyFont="1" applyFill="1" applyBorder="1" applyAlignment="1" applyProtection="1">
      <alignment horizontal="center" vertical="center" shrinkToFit="1"/>
    </xf>
    <xf numFmtId="4" fontId="27" fillId="6" borderId="62" xfId="11" applyNumberFormat="1" applyFont="1" applyFill="1" applyBorder="1" applyAlignment="1" applyProtection="1">
      <alignment horizontal="center" vertical="center" shrinkToFit="1"/>
    </xf>
    <xf numFmtId="4" fontId="1" fillId="6" borderId="3" xfId="10" applyFill="1" applyBorder="1" applyAlignment="1">
      <alignment horizontal="center" vertical="top" shrinkToFit="1"/>
    </xf>
    <xf numFmtId="4" fontId="1" fillId="6" borderId="13" xfId="10" applyFill="1" applyBorder="1" applyAlignment="1">
      <alignment horizontal="center" vertical="top" shrinkToFit="1"/>
    </xf>
    <xf numFmtId="14" fontId="0" fillId="6" borderId="0" xfId="0" applyNumberFormat="1" applyFill="1" applyProtection="1">
      <protection locked="0"/>
    </xf>
    <xf numFmtId="14" fontId="0" fillId="6" borderId="0" xfId="0" applyNumberFormat="1" applyFont="1" applyFill="1" applyProtection="1">
      <protection locked="0"/>
    </xf>
    <xf numFmtId="0" fontId="36" fillId="6" borderId="4" xfId="9" applyNumberFormat="1" applyFont="1" applyFill="1" applyBorder="1" applyAlignment="1" applyProtection="1">
      <alignment horizontal="center" vertical="center" wrapText="1"/>
    </xf>
    <xf numFmtId="4" fontId="17" fillId="9" borderId="7" xfId="37" applyNumberFormat="1" applyFont="1" applyFill="1" applyBorder="1" applyAlignment="1" applyProtection="1">
      <alignment horizontal="center" vertical="center" shrinkToFit="1"/>
    </xf>
    <xf numFmtId="0" fontId="1" fillId="6" borderId="39" xfId="9" applyNumberFormat="1" applyFont="1" applyFill="1" applyBorder="1" applyAlignment="1" applyProtection="1">
      <alignment horizontal="left" vertical="center" wrapText="1"/>
    </xf>
    <xf numFmtId="0" fontId="4" fillId="6" borderId="0" xfId="0" applyFont="1" applyFill="1" applyProtection="1">
      <protection locked="0"/>
    </xf>
    <xf numFmtId="4" fontId="1" fillId="6" borderId="7" xfId="10" applyFill="1" applyBorder="1" applyAlignment="1">
      <alignment horizontal="center" vertical="top" shrinkToFit="1"/>
    </xf>
    <xf numFmtId="4" fontId="20" fillId="6" borderId="7" xfId="10" applyFont="1" applyFill="1" applyBorder="1" applyAlignment="1">
      <alignment horizontal="center" vertical="center" shrinkToFit="1"/>
    </xf>
    <xf numFmtId="14" fontId="0" fillId="0" borderId="0" xfId="0" applyNumberFormat="1" applyFill="1" applyProtection="1">
      <protection locked="0"/>
    </xf>
    <xf numFmtId="4" fontId="25" fillId="6" borderId="1" xfId="0" applyNumberFormat="1" applyFont="1" applyFill="1" applyBorder="1" applyProtection="1">
      <protection locked="0"/>
    </xf>
    <xf numFmtId="4" fontId="25" fillId="6" borderId="0" xfId="0" applyNumberFormat="1" applyFont="1" applyFill="1" applyProtection="1">
      <protection locked="0"/>
    </xf>
    <xf numFmtId="0" fontId="37" fillId="0" borderId="0" xfId="0" applyFont="1" applyFill="1" applyProtection="1">
      <protection locked="0"/>
    </xf>
    <xf numFmtId="0" fontId="38" fillId="6" borderId="0" xfId="0" applyFont="1" applyFill="1" applyProtection="1">
      <protection locked="0"/>
    </xf>
    <xf numFmtId="0" fontId="24" fillId="6" borderId="4" xfId="9" applyNumberFormat="1" applyFont="1" applyFill="1" applyBorder="1" applyProtection="1">
      <alignment horizontal="left" vertical="top" wrapText="1"/>
    </xf>
    <xf numFmtId="0" fontId="24" fillId="6" borderId="4" xfId="9" applyNumberFormat="1" applyFont="1" applyFill="1" applyBorder="1" applyAlignment="1" applyProtection="1">
      <alignment horizontal="center" vertical="center" wrapText="1"/>
    </xf>
    <xf numFmtId="4" fontId="24" fillId="6" borderId="4" xfId="10" applyNumberFormat="1" applyFont="1" applyFill="1" applyAlignment="1" applyProtection="1">
      <alignment horizontal="center" vertical="center" shrinkToFit="1"/>
    </xf>
    <xf numFmtId="4" fontId="25" fillId="0" borderId="1" xfId="0" applyNumberFormat="1" applyFont="1" applyBorder="1" applyProtection="1">
      <protection locked="0"/>
    </xf>
    <xf numFmtId="4" fontId="25" fillId="0" borderId="0" xfId="0" applyNumberFormat="1" applyFont="1" applyFill="1" applyProtection="1">
      <protection locked="0"/>
    </xf>
    <xf numFmtId="0" fontId="38" fillId="0" borderId="0" xfId="0" applyFont="1" applyFill="1" applyProtection="1">
      <protection locked="0"/>
    </xf>
    <xf numFmtId="0" fontId="26" fillId="6" borderId="9" xfId="36" applyNumberFormat="1" applyFont="1" applyFill="1" applyBorder="1" applyAlignment="1" applyProtection="1">
      <alignment horizontal="left" vertical="top" wrapText="1"/>
    </xf>
    <xf numFmtId="4" fontId="27" fillId="6" borderId="4" xfId="10" applyNumberFormat="1" applyFont="1" applyFill="1" applyAlignment="1" applyProtection="1">
      <alignment horizontal="center" vertical="center" shrinkToFit="1"/>
    </xf>
    <xf numFmtId="0" fontId="25" fillId="6" borderId="0" xfId="0" applyFont="1" applyFill="1" applyProtection="1">
      <protection locked="0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9" fillId="6" borderId="7" xfId="36" quotePrefix="1" applyNumberFormat="1" applyFont="1" applyFill="1" applyBorder="1" applyAlignment="1" applyProtection="1">
      <alignment horizontal="center" vertical="center" wrapText="1"/>
    </xf>
    <xf numFmtId="0" fontId="0" fillId="0" borderId="36" xfId="0" applyBorder="1"/>
    <xf numFmtId="0" fontId="0" fillId="0" borderId="23" xfId="0" applyBorder="1"/>
    <xf numFmtId="0" fontId="12" fillId="0" borderId="23" xfId="0" applyFont="1" applyBorder="1"/>
    <xf numFmtId="4" fontId="20" fillId="6" borderId="7" xfId="10" applyNumberFormat="1" applyFont="1" applyFill="1" applyBorder="1" applyAlignment="1" applyProtection="1">
      <alignment horizontal="center" vertical="center" shrinkToFit="1"/>
    </xf>
    <xf numFmtId="4" fontId="20" fillId="6" borderId="72" xfId="10" applyNumberFormat="1" applyFont="1" applyFill="1" applyBorder="1" applyAlignment="1" applyProtection="1">
      <alignment horizontal="center" vertical="center" shrinkToFit="1"/>
    </xf>
    <xf numFmtId="4" fontId="27" fillId="6" borderId="76" xfId="11" applyNumberFormat="1" applyFont="1" applyFill="1" applyBorder="1" applyAlignment="1" applyProtection="1">
      <alignment horizontal="center" vertical="center" shrinkToFit="1"/>
    </xf>
    <xf numFmtId="4" fontId="26" fillId="6" borderId="12" xfId="37" applyNumberFormat="1" applyFont="1" applyFill="1" applyBorder="1" applyAlignment="1" applyProtection="1">
      <alignment horizontal="center" vertical="center" shrinkToFit="1"/>
    </xf>
    <xf numFmtId="0" fontId="1" fillId="6" borderId="52" xfId="9" applyNumberFormat="1" applyFill="1" applyBorder="1" applyAlignment="1" applyProtection="1">
      <alignment horizontal="left" vertical="top" wrapText="1"/>
    </xf>
    <xf numFmtId="0" fontId="1" fillId="6" borderId="44" xfId="9" applyNumberFormat="1" applyFill="1" applyBorder="1" applyAlignment="1" applyProtection="1">
      <alignment horizontal="left" vertical="top" wrapText="1"/>
    </xf>
    <xf numFmtId="0" fontId="19" fillId="6" borderId="65" xfId="36" quotePrefix="1" applyNumberFormat="1" applyFont="1" applyFill="1" applyBorder="1" applyAlignment="1" applyProtection="1">
      <alignment horizontal="center" vertical="center" wrapText="1"/>
    </xf>
    <xf numFmtId="0" fontId="19" fillId="6" borderId="64" xfId="36" quotePrefix="1" applyNumberFormat="1" applyFont="1" applyFill="1" applyBorder="1" applyAlignment="1" applyProtection="1">
      <alignment horizontal="center" vertical="center" wrapText="1"/>
    </xf>
    <xf numFmtId="0" fontId="12" fillId="0" borderId="3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6" borderId="25" xfId="0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3" xfId="0" applyFont="1" applyBorder="1"/>
    <xf numFmtId="0" fontId="0" fillId="0" borderId="36" xfId="0" applyBorder="1"/>
    <xf numFmtId="0" fontId="0" fillId="0" borderId="23" xfId="0" applyBorder="1"/>
    <xf numFmtId="0" fontId="1" fillId="6" borderId="7" xfId="9" applyNumberFormat="1" applyFill="1" applyBorder="1" applyAlignment="1" applyProtection="1">
      <alignment horizontal="left" vertical="center" wrapText="1"/>
    </xf>
    <xf numFmtId="0" fontId="19" fillId="6" borderId="65" xfId="36" applyNumberFormat="1" applyFont="1" applyFill="1" applyBorder="1" applyAlignment="1" applyProtection="1">
      <alignment horizontal="center" vertical="center" wrapText="1"/>
    </xf>
    <xf numFmtId="0" fontId="19" fillId="6" borderId="64" xfId="36" applyNumberFormat="1" applyFont="1" applyFill="1" applyBorder="1" applyAlignment="1" applyProtection="1">
      <alignment horizontal="center" vertical="center" wrapText="1"/>
    </xf>
    <xf numFmtId="0" fontId="1" fillId="6" borderId="61" xfId="9" applyNumberFormat="1" applyFill="1" applyBorder="1" applyAlignment="1" applyProtection="1">
      <alignment horizontal="left" vertical="center" wrapText="1"/>
    </xf>
    <xf numFmtId="0" fontId="1" fillId="6" borderId="57" xfId="9" applyNumberFormat="1" applyFill="1" applyBorder="1" applyAlignment="1" applyProtection="1">
      <alignment horizontal="left" vertical="center" wrapText="1"/>
    </xf>
    <xf numFmtId="0" fontId="1" fillId="6" borderId="52" xfId="9" applyNumberFormat="1" applyFill="1" applyBorder="1" applyAlignment="1" applyProtection="1">
      <alignment horizontal="left" vertical="center" wrapText="1"/>
    </xf>
    <xf numFmtId="0" fontId="1" fillId="6" borderId="44" xfId="9" applyNumberFormat="1" applyFill="1" applyBorder="1" applyAlignment="1" applyProtection="1">
      <alignment horizontal="left" vertical="center" wrapText="1"/>
    </xf>
    <xf numFmtId="0" fontId="22" fillId="6" borderId="65" xfId="43" quotePrefix="1" applyNumberFormat="1" applyFont="1" applyFill="1" applyBorder="1" applyAlignment="1" applyProtection="1">
      <alignment horizontal="center" vertical="center" wrapText="1"/>
    </xf>
    <xf numFmtId="0" fontId="22" fillId="6" borderId="64" xfId="43" quotePrefix="1" applyNumberFormat="1" applyFont="1" applyFill="1" applyBorder="1" applyAlignment="1" applyProtection="1">
      <alignment horizontal="center" vertical="center" wrapText="1"/>
    </xf>
    <xf numFmtId="0" fontId="1" fillId="6" borderId="53" xfId="9" applyNumberFormat="1" applyFill="1" applyBorder="1" applyAlignment="1" applyProtection="1">
      <alignment horizontal="left" vertical="center" wrapText="1"/>
    </xf>
    <xf numFmtId="0" fontId="19" fillId="6" borderId="7" xfId="36" quotePrefix="1" applyNumberFormat="1" applyFont="1" applyFill="1" applyBorder="1" applyAlignment="1" applyProtection="1">
      <alignment horizontal="center" vertical="center" wrapText="1"/>
    </xf>
    <xf numFmtId="0" fontId="1" fillId="6" borderId="54" xfId="9" applyNumberFormat="1" applyFill="1" applyBorder="1" applyAlignment="1" applyProtection="1">
      <alignment horizontal="left" vertical="top" wrapText="1"/>
    </xf>
    <xf numFmtId="0" fontId="19" fillId="6" borderId="67" xfId="36" applyNumberFormat="1" applyFont="1" applyFill="1" applyBorder="1" applyAlignment="1" applyProtection="1">
      <alignment horizontal="center" vertical="center" wrapText="1"/>
    </xf>
    <xf numFmtId="0" fontId="19" fillId="6" borderId="69" xfId="36" applyNumberFormat="1" applyFont="1" applyFill="1" applyBorder="1" applyAlignment="1" applyProtection="1">
      <alignment horizontal="center" vertical="center" wrapText="1"/>
    </xf>
    <xf numFmtId="0" fontId="19" fillId="6" borderId="16" xfId="36" applyNumberFormat="1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22" fillId="6" borderId="68" xfId="43" quotePrefix="1" applyNumberFormat="1" applyFont="1" applyFill="1" applyBorder="1" applyAlignment="1" applyProtection="1">
      <alignment horizontal="center" vertical="center" wrapText="1"/>
    </xf>
    <xf numFmtId="0" fontId="1" fillId="6" borderId="54" xfId="9" applyNumberFormat="1" applyFill="1" applyBorder="1" applyAlignment="1" applyProtection="1">
      <alignment horizontal="left" vertical="center" wrapText="1"/>
    </xf>
    <xf numFmtId="0" fontId="25" fillId="6" borderId="52" xfId="40" applyNumberFormat="1" applyFont="1" applyFill="1" applyBorder="1" applyAlignment="1" applyProtection="1">
      <alignment horizontal="center" vertical="center" wrapText="1"/>
    </xf>
    <xf numFmtId="0" fontId="25" fillId="6" borderId="66" xfId="40" applyNumberFormat="1" applyFont="1" applyFill="1" applyBorder="1" applyAlignment="1" applyProtection="1">
      <alignment horizontal="center" vertical="center" wrapText="1"/>
    </xf>
    <xf numFmtId="0" fontId="25" fillId="6" borderId="44" xfId="40" applyNumberFormat="1" applyFont="1" applyFill="1" applyBorder="1" applyAlignment="1" applyProtection="1">
      <alignment horizontal="center" vertical="center" wrapText="1"/>
    </xf>
    <xf numFmtId="0" fontId="26" fillId="6" borderId="52" xfId="36" applyNumberFormat="1" applyFont="1" applyFill="1" applyBorder="1" applyAlignment="1" applyProtection="1">
      <alignment horizontal="left" vertical="top" wrapText="1"/>
    </xf>
    <xf numFmtId="0" fontId="26" fillId="6" borderId="44" xfId="36" applyNumberFormat="1" applyFont="1" applyFill="1" applyBorder="1" applyAlignment="1" applyProtection="1">
      <alignment horizontal="left" vertical="top" wrapText="1"/>
    </xf>
    <xf numFmtId="0" fontId="24" fillId="6" borderId="52" xfId="9" applyNumberFormat="1" applyFont="1" applyFill="1" applyBorder="1" applyAlignment="1" applyProtection="1">
      <alignment horizontal="left" vertical="center" wrapText="1"/>
    </xf>
    <xf numFmtId="0" fontId="24" fillId="6" borderId="44" xfId="9" applyNumberFormat="1" applyFont="1" applyFill="1" applyBorder="1" applyAlignment="1" applyProtection="1">
      <alignment horizontal="left" vertical="center" wrapText="1"/>
    </xf>
    <xf numFmtId="0" fontId="24" fillId="6" borderId="66" xfId="9" applyNumberFormat="1" applyFont="1" applyFill="1" applyBorder="1" applyAlignment="1" applyProtection="1">
      <alignment horizontal="left" vertical="center" wrapText="1"/>
    </xf>
    <xf numFmtId="0" fontId="25" fillId="10" borderId="52" xfId="40" applyNumberFormat="1" applyFont="1" applyFill="1" applyBorder="1" applyAlignment="1" applyProtection="1">
      <alignment horizontal="center" vertical="center" wrapText="1"/>
    </xf>
    <xf numFmtId="0" fontId="25" fillId="10" borderId="66" xfId="40" applyNumberFormat="1" applyFont="1" applyFill="1" applyBorder="1" applyAlignment="1" applyProtection="1">
      <alignment horizontal="center" vertical="center" wrapText="1"/>
    </xf>
    <xf numFmtId="0" fontId="25" fillId="10" borderId="22" xfId="40" applyNumberFormat="1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" fontId="6" fillId="0" borderId="13" xfId="0" applyNumberFormat="1" applyFont="1" applyFill="1" applyBorder="1" applyAlignment="1">
      <alignment horizontal="center" vertical="center"/>
    </xf>
    <xf numFmtId="4" fontId="6" fillId="0" borderId="14" xfId="0" applyNumberFormat="1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horizontal="center" vertical="center"/>
    </xf>
    <xf numFmtId="4" fontId="9" fillId="0" borderId="13" xfId="0" applyNumberFormat="1" applyFont="1" applyFill="1" applyBorder="1" applyAlignment="1">
      <alignment horizontal="center" vertical="center"/>
    </xf>
    <xf numFmtId="4" fontId="9" fillId="0" borderId="14" xfId="0" applyNumberFormat="1" applyFont="1" applyFill="1" applyBorder="1" applyAlignment="1">
      <alignment horizontal="center" vertical="center"/>
    </xf>
    <xf numFmtId="4" fontId="9" fillId="0" borderId="15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top" wrapText="1"/>
    </xf>
    <xf numFmtId="0" fontId="10" fillId="0" borderId="1" xfId="0" applyFont="1" applyFill="1" applyBorder="1" applyAlignment="1">
      <alignment horizontal="right" vertical="center" wrapText="1"/>
    </xf>
  </cellXfs>
  <cellStyles count="44">
    <cellStyle name="br" xfId="17"/>
    <cellStyle name="br 2" xfId="34"/>
    <cellStyle name="col" xfId="16"/>
    <cellStyle name="col 2" xfId="33"/>
    <cellStyle name="st24" xfId="31"/>
    <cellStyle name="st25" xfId="28"/>
    <cellStyle name="st25_оконч вариант роспись" xfId="37"/>
    <cellStyle name="st26" xfId="29"/>
    <cellStyle name="st26_оконч вариант роспись" xfId="39"/>
    <cellStyle name="st27" xfId="30"/>
    <cellStyle name="style0" xfId="18"/>
    <cellStyle name="td" xfId="19"/>
    <cellStyle name="tr" xfId="15"/>
    <cellStyle name="tr 2" xfId="32"/>
    <cellStyle name="xl21" xfId="20"/>
    <cellStyle name="xl22" xfId="7"/>
    <cellStyle name="xl22 2" xfId="27"/>
    <cellStyle name="xl23" xfId="8"/>
    <cellStyle name="xl24" xfId="21"/>
    <cellStyle name="xl25" xfId="13"/>
    <cellStyle name="xl26" xfId="1"/>
    <cellStyle name="xl27" xfId="3"/>
    <cellStyle name="xl28" xfId="4"/>
    <cellStyle name="xl29" xfId="5"/>
    <cellStyle name="xl30" xfId="6"/>
    <cellStyle name="xl31" xfId="22"/>
    <cellStyle name="xl32" xfId="2"/>
    <cellStyle name="xl33" xfId="14"/>
    <cellStyle name="xl33_оконч вариант роспись" xfId="38"/>
    <cellStyle name="xl34" xfId="9"/>
    <cellStyle name="xl34 2" xfId="43"/>
    <cellStyle name="xl34_1ММ " xfId="41"/>
    <cellStyle name="xl34_оконч вариант роспись" xfId="36"/>
    <cellStyle name="xl35" xfId="23"/>
    <cellStyle name="xl36" xfId="10"/>
    <cellStyle name="xl36 2" xfId="42"/>
    <cellStyle name="xl37" xfId="24"/>
    <cellStyle name="xl38" xfId="11"/>
    <cellStyle name="xl38_оконч вариант роспись" xfId="40"/>
    <cellStyle name="xl39" xfId="12"/>
    <cellStyle name="Обычный" xfId="0" builtinId="0"/>
    <cellStyle name="Обычный 2" xfId="25"/>
    <cellStyle name="Обычный 3" xfId="26"/>
    <cellStyle name="Обычный 4" xfId="35"/>
  </cellStyles>
  <dxfs count="0"/>
  <tableStyles count="0"/>
  <colors>
    <mruColors>
      <color rgb="FF6DF8FF"/>
      <color rgb="FF08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963930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986790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1012507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963930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986790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1012507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963930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986790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10" name="Line 4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1012507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963930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986790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13" name="Line 4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1012507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D386"/>
  <sheetViews>
    <sheetView showGridLines="0" tabSelected="1" view="pageBreakPreview" topLeftCell="A301" zoomScale="85" zoomScaleNormal="100" zoomScaleSheetLayoutView="85" workbookViewId="0">
      <selection activeCell="F326" sqref="F326"/>
    </sheetView>
  </sheetViews>
  <sheetFormatPr defaultRowHeight="15"/>
  <cols>
    <col min="1" max="1" width="68.140625" style="5" customWidth="1"/>
    <col min="2" max="2" width="5.85546875" style="77" customWidth="1"/>
    <col min="3" max="3" width="6.85546875" style="77" customWidth="1"/>
    <col min="4" max="4" width="12.28515625" style="77" customWidth="1"/>
    <col min="5" max="5" width="6.28515625" style="77" customWidth="1"/>
    <col min="6" max="6" width="17.5703125" style="1" bestFit="1" customWidth="1"/>
    <col min="7" max="7" width="6.42578125" style="107" customWidth="1"/>
    <col min="8" max="8" width="18.140625" style="256" customWidth="1"/>
    <col min="9" max="9" width="21.140625" style="248" customWidth="1"/>
    <col min="10" max="10" width="20.7109375" style="248" customWidth="1"/>
    <col min="11" max="11" width="13.85546875" style="107" bestFit="1" customWidth="1"/>
    <col min="12" max="12" width="16.42578125" style="1" bestFit="1" customWidth="1"/>
    <col min="13" max="13" width="22.140625" style="137" bestFit="1" customWidth="1"/>
    <col min="14" max="15" width="13.85546875" style="1" bestFit="1" customWidth="1"/>
    <col min="16" max="16" width="16.28515625" style="1" customWidth="1"/>
    <col min="17" max="16384" width="9.140625" style="1"/>
  </cols>
  <sheetData>
    <row r="1" spans="1:11">
      <c r="A1" s="42" t="s">
        <v>110</v>
      </c>
      <c r="B1" s="67" t="s">
        <v>110</v>
      </c>
      <c r="C1" s="67" t="s">
        <v>110</v>
      </c>
      <c r="D1" s="67" t="s">
        <v>110</v>
      </c>
      <c r="E1" s="67" t="s">
        <v>110</v>
      </c>
      <c r="F1" s="43" t="s">
        <v>110</v>
      </c>
      <c r="G1" s="96" t="s">
        <v>110</v>
      </c>
      <c r="H1" s="250" t="s">
        <v>110</v>
      </c>
      <c r="I1" s="233" t="s">
        <v>110</v>
      </c>
      <c r="J1" s="234" t="s">
        <v>110</v>
      </c>
      <c r="K1" s="107" t="s">
        <v>110</v>
      </c>
    </row>
    <row r="2" spans="1:11">
      <c r="A2" s="350" t="s">
        <v>115</v>
      </c>
      <c r="B2" s="351"/>
      <c r="C2" s="351"/>
      <c r="D2" s="351"/>
      <c r="E2" s="351"/>
      <c r="F2" s="351"/>
      <c r="G2" s="351"/>
      <c r="H2" s="352"/>
      <c r="I2" s="353"/>
      <c r="J2" s="235" t="s">
        <v>110</v>
      </c>
      <c r="K2" s="107" t="s">
        <v>110</v>
      </c>
    </row>
    <row r="3" spans="1:11">
      <c r="A3" s="350" t="s">
        <v>116</v>
      </c>
      <c r="B3" s="351"/>
      <c r="C3" s="351"/>
      <c r="D3" s="351"/>
      <c r="E3" s="351"/>
      <c r="F3" s="351"/>
      <c r="G3" s="351"/>
      <c r="H3" s="352"/>
      <c r="I3" s="351"/>
      <c r="J3" s="236" t="s">
        <v>110</v>
      </c>
      <c r="K3" s="261" t="s">
        <v>110</v>
      </c>
    </row>
    <row r="4" spans="1:11">
      <c r="A4" s="350" t="s">
        <v>117</v>
      </c>
      <c r="B4" s="351"/>
      <c r="C4" s="351"/>
      <c r="D4" s="351"/>
      <c r="E4" s="351"/>
      <c r="F4" s="351"/>
      <c r="G4" s="351"/>
      <c r="H4" s="352"/>
      <c r="I4" s="351"/>
      <c r="J4" s="236" t="s">
        <v>110</v>
      </c>
      <c r="K4" s="261" t="s">
        <v>110</v>
      </c>
    </row>
    <row r="5" spans="1:11">
      <c r="A5" s="339" t="s">
        <v>110</v>
      </c>
      <c r="B5" s="68" t="s">
        <v>110</v>
      </c>
      <c r="C5" s="68" t="s">
        <v>110</v>
      </c>
      <c r="D5" s="68" t="s">
        <v>110</v>
      </c>
      <c r="E5" s="68" t="s">
        <v>110</v>
      </c>
      <c r="F5" s="340" t="s">
        <v>110</v>
      </c>
      <c r="G5" s="97" t="s">
        <v>110</v>
      </c>
      <c r="H5" s="251" t="s">
        <v>110</v>
      </c>
      <c r="I5" s="237" t="s">
        <v>110</v>
      </c>
      <c r="J5" s="238" t="s">
        <v>110</v>
      </c>
      <c r="K5" s="261" t="s">
        <v>110</v>
      </c>
    </row>
    <row r="6" spans="1:11">
      <c r="A6" s="339" t="s">
        <v>110</v>
      </c>
      <c r="B6" s="68" t="s">
        <v>110</v>
      </c>
      <c r="C6" s="68" t="s">
        <v>110</v>
      </c>
      <c r="D6" s="68" t="s">
        <v>110</v>
      </c>
      <c r="E6" s="68" t="s">
        <v>110</v>
      </c>
      <c r="F6" s="340" t="s">
        <v>110</v>
      </c>
      <c r="G6" s="97" t="s">
        <v>110</v>
      </c>
      <c r="H6" s="251" t="s">
        <v>110</v>
      </c>
      <c r="I6" s="239" t="s">
        <v>110</v>
      </c>
      <c r="J6" s="238" t="s">
        <v>110</v>
      </c>
      <c r="K6" s="107" t="s">
        <v>110</v>
      </c>
    </row>
    <row r="7" spans="1:11">
      <c r="A7" s="339" t="s">
        <v>110</v>
      </c>
      <c r="B7" s="68" t="s">
        <v>110</v>
      </c>
      <c r="C7" s="68" t="s">
        <v>110</v>
      </c>
      <c r="D7" s="354" t="s">
        <v>118</v>
      </c>
      <c r="E7" s="354"/>
      <c r="F7" s="354"/>
      <c r="G7" s="354"/>
      <c r="H7" s="252" t="s">
        <v>110</v>
      </c>
      <c r="I7" s="240" t="s">
        <v>119</v>
      </c>
      <c r="J7" s="241" t="s">
        <v>110</v>
      </c>
      <c r="K7" s="107" t="s">
        <v>110</v>
      </c>
    </row>
    <row r="8" spans="1:11">
      <c r="A8" s="339" t="s">
        <v>110</v>
      </c>
      <c r="B8" s="68" t="s">
        <v>110</v>
      </c>
      <c r="C8" s="68" t="s">
        <v>110</v>
      </c>
      <c r="D8" s="78" t="s">
        <v>110</v>
      </c>
      <c r="E8" s="78" t="s">
        <v>110</v>
      </c>
      <c r="F8" s="341" t="s">
        <v>110</v>
      </c>
      <c r="G8" s="98" t="s">
        <v>110</v>
      </c>
      <c r="H8" s="252" t="s">
        <v>110</v>
      </c>
      <c r="I8" s="240">
        <v>503010</v>
      </c>
      <c r="J8" s="242" t="s">
        <v>110</v>
      </c>
      <c r="K8" s="107" t="s">
        <v>110</v>
      </c>
    </row>
    <row r="9" spans="1:11">
      <c r="A9" s="339" t="s">
        <v>120</v>
      </c>
      <c r="B9" s="68" t="s">
        <v>110</v>
      </c>
      <c r="C9" s="68" t="s">
        <v>110</v>
      </c>
      <c r="D9" s="354" t="s">
        <v>318</v>
      </c>
      <c r="E9" s="354"/>
      <c r="F9" s="354"/>
      <c r="G9" s="354"/>
      <c r="H9" s="252" t="s">
        <v>121</v>
      </c>
      <c r="I9" s="240" t="s">
        <v>110</v>
      </c>
      <c r="J9" s="243" t="s">
        <v>110</v>
      </c>
      <c r="K9" s="107" t="s">
        <v>110</v>
      </c>
    </row>
    <row r="10" spans="1:11">
      <c r="A10" s="355" t="s">
        <v>122</v>
      </c>
      <c r="B10" s="356"/>
      <c r="C10" s="356"/>
      <c r="D10" s="356"/>
      <c r="E10" s="356"/>
      <c r="F10" s="356"/>
      <c r="G10" s="97" t="s">
        <v>110</v>
      </c>
      <c r="H10" s="252" t="s">
        <v>123</v>
      </c>
      <c r="I10" s="240" t="s">
        <v>110</v>
      </c>
      <c r="J10" s="243" t="s">
        <v>110</v>
      </c>
      <c r="K10" s="107" t="s">
        <v>110</v>
      </c>
    </row>
    <row r="11" spans="1:11">
      <c r="A11" s="355" t="s">
        <v>124</v>
      </c>
      <c r="B11" s="356"/>
      <c r="C11" s="356"/>
      <c r="D11" s="356"/>
      <c r="E11" s="356"/>
      <c r="F11" s="356"/>
      <c r="G11" s="97" t="s">
        <v>110</v>
      </c>
      <c r="H11" s="252" t="s">
        <v>125</v>
      </c>
      <c r="I11" s="240" t="s">
        <v>110</v>
      </c>
      <c r="J11" s="243" t="s">
        <v>110</v>
      </c>
      <c r="K11" s="107" t="s">
        <v>110</v>
      </c>
    </row>
    <row r="12" spans="1:11">
      <c r="A12" s="339" t="s">
        <v>126</v>
      </c>
      <c r="B12" s="68" t="s">
        <v>110</v>
      </c>
      <c r="C12" s="68" t="s">
        <v>110</v>
      </c>
      <c r="D12" s="68" t="s">
        <v>110</v>
      </c>
      <c r="E12" s="68" t="s">
        <v>110</v>
      </c>
      <c r="F12" s="340" t="s">
        <v>110</v>
      </c>
      <c r="G12" s="97" t="s">
        <v>110</v>
      </c>
      <c r="H12" s="252" t="s">
        <v>127</v>
      </c>
      <c r="I12" s="240" t="s">
        <v>128</v>
      </c>
      <c r="J12" s="241" t="s">
        <v>110</v>
      </c>
      <c r="K12" s="107" t="s">
        <v>110</v>
      </c>
    </row>
    <row r="13" spans="1:11">
      <c r="A13" s="339" t="s">
        <v>129</v>
      </c>
      <c r="B13" s="68" t="s">
        <v>110</v>
      </c>
      <c r="C13" s="68" t="s">
        <v>110</v>
      </c>
      <c r="D13" s="68" t="s">
        <v>110</v>
      </c>
      <c r="E13" s="68" t="s">
        <v>110</v>
      </c>
      <c r="F13" s="340" t="s">
        <v>110</v>
      </c>
      <c r="G13" s="97" t="s">
        <v>110</v>
      </c>
      <c r="H13" s="252" t="s">
        <v>130</v>
      </c>
      <c r="I13" s="240" t="s">
        <v>131</v>
      </c>
      <c r="J13" s="241" t="s">
        <v>110</v>
      </c>
      <c r="K13" s="107" t="s">
        <v>110</v>
      </c>
    </row>
    <row r="14" spans="1:11">
      <c r="A14" s="339" t="s">
        <v>110</v>
      </c>
      <c r="B14" s="68" t="s">
        <v>110</v>
      </c>
      <c r="C14" s="68" t="s">
        <v>110</v>
      </c>
      <c r="D14" s="68" t="s">
        <v>110</v>
      </c>
      <c r="E14" s="68" t="s">
        <v>110</v>
      </c>
      <c r="F14" s="340" t="s">
        <v>110</v>
      </c>
      <c r="G14" s="97" t="s">
        <v>110</v>
      </c>
      <c r="H14" s="251" t="s">
        <v>110</v>
      </c>
      <c r="I14" s="244" t="s">
        <v>110</v>
      </c>
      <c r="J14" s="245" t="s">
        <v>110</v>
      </c>
      <c r="K14" s="107" t="s">
        <v>110</v>
      </c>
    </row>
    <row r="15" spans="1:11" ht="15.75" thickBot="1">
      <c r="A15" s="44" t="s">
        <v>110</v>
      </c>
      <c r="B15" s="81" t="s">
        <v>110</v>
      </c>
      <c r="C15" s="69" t="s">
        <v>110</v>
      </c>
      <c r="D15" s="69" t="s">
        <v>110</v>
      </c>
      <c r="E15" s="69" t="s">
        <v>110</v>
      </c>
      <c r="F15" s="41" t="s">
        <v>110</v>
      </c>
      <c r="G15" s="99" t="s">
        <v>110</v>
      </c>
      <c r="H15" s="253" t="s">
        <v>110</v>
      </c>
      <c r="I15" s="246" t="s">
        <v>110</v>
      </c>
      <c r="J15" s="242" t="s">
        <v>110</v>
      </c>
      <c r="K15" s="107" t="s">
        <v>110</v>
      </c>
    </row>
    <row r="16" spans="1:11" ht="90" thickBot="1">
      <c r="A16" s="45" t="s">
        <v>132</v>
      </c>
      <c r="B16" s="39" t="s">
        <v>231</v>
      </c>
      <c r="C16" s="39" t="s">
        <v>133</v>
      </c>
      <c r="D16" s="38" t="s">
        <v>134</v>
      </c>
      <c r="E16" s="38" t="s">
        <v>135</v>
      </c>
      <c r="F16" s="38" t="s">
        <v>136</v>
      </c>
      <c r="G16" s="38" t="s">
        <v>137</v>
      </c>
      <c r="H16" s="65" t="s">
        <v>228</v>
      </c>
      <c r="I16" s="65" t="s">
        <v>102</v>
      </c>
      <c r="J16" s="125" t="s">
        <v>103</v>
      </c>
      <c r="K16" s="109" t="s">
        <v>138</v>
      </c>
    </row>
    <row r="17" spans="1:14" ht="15.75" thickBot="1">
      <c r="A17" s="40">
        <v>1</v>
      </c>
      <c r="B17" s="40">
        <v>2</v>
      </c>
      <c r="C17" s="40">
        <v>3</v>
      </c>
      <c r="D17" s="40">
        <v>4</v>
      </c>
      <c r="E17" s="40">
        <v>5</v>
      </c>
      <c r="F17" s="40">
        <v>6</v>
      </c>
      <c r="G17" s="40">
        <v>7</v>
      </c>
      <c r="H17" s="40">
        <v>8</v>
      </c>
      <c r="I17" s="40">
        <v>9</v>
      </c>
      <c r="J17" s="126">
        <v>10</v>
      </c>
      <c r="K17" s="262" t="s">
        <v>110</v>
      </c>
    </row>
    <row r="18" spans="1:14" ht="15.75" thickBot="1">
      <c r="A18" s="37" t="s">
        <v>110</v>
      </c>
      <c r="B18" s="49" t="s">
        <v>110</v>
      </c>
      <c r="C18" s="49" t="s">
        <v>110</v>
      </c>
      <c r="D18" s="49" t="s">
        <v>110</v>
      </c>
      <c r="E18" s="49" t="s">
        <v>110</v>
      </c>
      <c r="F18" s="49" t="s">
        <v>110</v>
      </c>
      <c r="G18" s="49" t="s">
        <v>110</v>
      </c>
      <c r="H18" s="65" t="s">
        <v>110</v>
      </c>
      <c r="I18" s="50" t="s">
        <v>110</v>
      </c>
      <c r="J18" s="48" t="s">
        <v>110</v>
      </c>
      <c r="K18" s="262" t="s">
        <v>110</v>
      </c>
    </row>
    <row r="19" spans="1:14" s="58" customFormat="1" ht="51">
      <c r="A19" s="84" t="s">
        <v>94</v>
      </c>
      <c r="B19" s="4" t="s">
        <v>0</v>
      </c>
      <c r="C19" s="4" t="s">
        <v>2</v>
      </c>
      <c r="D19" s="4">
        <v>4240172340</v>
      </c>
      <c r="E19" s="4" t="s">
        <v>1</v>
      </c>
      <c r="F19" s="3" t="s">
        <v>110</v>
      </c>
      <c r="G19" s="70" t="s">
        <v>110</v>
      </c>
      <c r="H19" s="87">
        <f>SUM(H20)</f>
        <v>150000</v>
      </c>
      <c r="I19" s="87">
        <f>SUM(I20)</f>
        <v>148525</v>
      </c>
      <c r="J19" s="127">
        <f t="shared" ref="J19" si="0">SUM(J20)</f>
        <v>148525</v>
      </c>
      <c r="K19" s="127">
        <f>SUM(K20)</f>
        <v>0</v>
      </c>
      <c r="L19" s="52"/>
      <c r="M19" s="138"/>
      <c r="N19" s="1"/>
    </row>
    <row r="20" spans="1:14" s="63" customFormat="1">
      <c r="A20" s="60" t="s">
        <v>95</v>
      </c>
      <c r="B20" s="108" t="s">
        <v>0</v>
      </c>
      <c r="C20" s="108" t="s">
        <v>2</v>
      </c>
      <c r="D20" s="216" t="s">
        <v>3</v>
      </c>
      <c r="E20" s="216" t="s">
        <v>4</v>
      </c>
      <c r="F20" s="61" t="s">
        <v>110</v>
      </c>
      <c r="G20" s="100" t="s">
        <v>110</v>
      </c>
      <c r="H20" s="88">
        <v>150000</v>
      </c>
      <c r="I20" s="293">
        <v>148525</v>
      </c>
      <c r="J20" s="293">
        <v>148525</v>
      </c>
      <c r="K20" s="89">
        <f>I20-J20</f>
        <v>0</v>
      </c>
      <c r="M20" s="135"/>
      <c r="N20" s="1"/>
    </row>
    <row r="21" spans="1:14" s="58" customFormat="1" ht="63.75">
      <c r="A21" s="84" t="s">
        <v>98</v>
      </c>
      <c r="B21" s="4" t="s">
        <v>0</v>
      </c>
      <c r="C21" s="4" t="s">
        <v>5</v>
      </c>
      <c r="D21" s="4" t="s">
        <v>6</v>
      </c>
      <c r="E21" s="4" t="s">
        <v>1</v>
      </c>
      <c r="F21" s="3" t="s">
        <v>110</v>
      </c>
      <c r="G21" s="70" t="s">
        <v>110</v>
      </c>
      <c r="H21" s="87">
        <f>SUM(H22:H25)</f>
        <v>728000</v>
      </c>
      <c r="I21" s="87">
        <f t="shared" ref="I21:J21" si="1">SUM(I22:I25)</f>
        <v>0</v>
      </c>
      <c r="J21" s="87">
        <f t="shared" si="1"/>
        <v>0</v>
      </c>
      <c r="K21" s="87">
        <f>SUM(K22:K25)</f>
        <v>0</v>
      </c>
      <c r="L21" s="52"/>
      <c r="M21" s="138"/>
      <c r="N21" s="1"/>
    </row>
    <row r="22" spans="1:14" s="58" customFormat="1" ht="20.25" customHeight="1">
      <c r="A22" s="357" t="s">
        <v>95</v>
      </c>
      <c r="B22" s="100" t="s">
        <v>0</v>
      </c>
      <c r="C22" s="100" t="s">
        <v>5</v>
      </c>
      <c r="D22" s="100" t="s">
        <v>6</v>
      </c>
      <c r="E22" s="216" t="s">
        <v>4</v>
      </c>
      <c r="F22" s="358" t="s">
        <v>269</v>
      </c>
      <c r="G22" s="94" t="s">
        <v>230</v>
      </c>
      <c r="H22" s="88">
        <v>3400</v>
      </c>
      <c r="I22" s="232">
        <v>0</v>
      </c>
      <c r="J22" s="232">
        <v>0</v>
      </c>
      <c r="K22" s="89">
        <f t="shared" ref="K22:K25" si="2">I22-J22</f>
        <v>0</v>
      </c>
      <c r="L22" s="52"/>
      <c r="M22" s="138"/>
      <c r="N22" s="1"/>
    </row>
    <row r="23" spans="1:14" s="63" customFormat="1" ht="24" customHeight="1">
      <c r="A23" s="357"/>
      <c r="B23" s="100" t="s">
        <v>0</v>
      </c>
      <c r="C23" s="100" t="s">
        <v>5</v>
      </c>
      <c r="D23" s="100" t="s">
        <v>6</v>
      </c>
      <c r="E23" s="216" t="s">
        <v>4</v>
      </c>
      <c r="F23" s="359"/>
      <c r="G23" s="94" t="s">
        <v>229</v>
      </c>
      <c r="H23" s="88">
        <v>64600</v>
      </c>
      <c r="I23" s="232">
        <v>0</v>
      </c>
      <c r="J23" s="232">
        <v>0</v>
      </c>
      <c r="K23" s="89">
        <f t="shared" si="2"/>
        <v>0</v>
      </c>
      <c r="M23" s="135"/>
      <c r="N23" s="1"/>
    </row>
    <row r="24" spans="1:14" s="63" customFormat="1" ht="21.75" customHeight="1">
      <c r="A24" s="360" t="s">
        <v>189</v>
      </c>
      <c r="B24" s="100" t="s">
        <v>0</v>
      </c>
      <c r="C24" s="100" t="s">
        <v>5</v>
      </c>
      <c r="D24" s="100" t="s">
        <v>6</v>
      </c>
      <c r="E24" s="216" t="s">
        <v>7</v>
      </c>
      <c r="F24" s="358" t="s">
        <v>269</v>
      </c>
      <c r="G24" s="94" t="s">
        <v>230</v>
      </c>
      <c r="H24" s="88">
        <v>33000</v>
      </c>
      <c r="I24" s="232">
        <v>0</v>
      </c>
      <c r="J24" s="232">
        <v>0</v>
      </c>
      <c r="K24" s="89">
        <f t="shared" si="2"/>
        <v>0</v>
      </c>
      <c r="M24" s="135"/>
      <c r="N24" s="1"/>
    </row>
    <row r="25" spans="1:14" s="63" customFormat="1" ht="20.25" customHeight="1">
      <c r="A25" s="361"/>
      <c r="B25" s="100" t="s">
        <v>0</v>
      </c>
      <c r="C25" s="100" t="s">
        <v>5</v>
      </c>
      <c r="D25" s="100" t="s">
        <v>6</v>
      </c>
      <c r="E25" s="216" t="s">
        <v>7</v>
      </c>
      <c r="F25" s="359"/>
      <c r="G25" s="94" t="s">
        <v>229</v>
      </c>
      <c r="H25" s="88">
        <v>627000</v>
      </c>
      <c r="I25" s="232">
        <v>0</v>
      </c>
      <c r="J25" s="232">
        <v>0</v>
      </c>
      <c r="K25" s="89">
        <f t="shared" si="2"/>
        <v>0</v>
      </c>
      <c r="M25" s="135"/>
      <c r="N25" s="1"/>
    </row>
    <row r="26" spans="1:14" s="58" customFormat="1" ht="38.25">
      <c r="A26" s="84" t="s">
        <v>96</v>
      </c>
      <c r="B26" s="4" t="s">
        <v>0</v>
      </c>
      <c r="C26" s="4" t="s">
        <v>8</v>
      </c>
      <c r="D26" s="4" t="s">
        <v>9</v>
      </c>
      <c r="E26" s="4" t="s">
        <v>1</v>
      </c>
      <c r="F26" s="3" t="s">
        <v>110</v>
      </c>
      <c r="G26" s="70" t="s">
        <v>110</v>
      </c>
      <c r="H26" s="87">
        <f>SUM(H27)</f>
        <v>100000</v>
      </c>
      <c r="I26" s="87">
        <f>SUM(I27)</f>
        <v>0</v>
      </c>
      <c r="J26" s="127">
        <f t="shared" ref="J26" si="3">SUM(J27)</f>
        <v>0</v>
      </c>
      <c r="K26" s="87">
        <f>SUM(K27)</f>
        <v>0</v>
      </c>
      <c r="L26" s="52"/>
      <c r="M26" s="138"/>
      <c r="N26" s="1"/>
    </row>
    <row r="27" spans="1:14" s="56" customFormat="1">
      <c r="A27" s="60" t="s">
        <v>95</v>
      </c>
      <c r="B27" s="216" t="s">
        <v>0</v>
      </c>
      <c r="C27" s="216" t="s">
        <v>8</v>
      </c>
      <c r="D27" s="216" t="s">
        <v>9</v>
      </c>
      <c r="E27" s="216" t="s">
        <v>4</v>
      </c>
      <c r="F27" s="66" t="s">
        <v>110</v>
      </c>
      <c r="G27" s="101" t="s">
        <v>110</v>
      </c>
      <c r="H27" s="88">
        <v>100000</v>
      </c>
      <c r="I27" s="232">
        <v>0</v>
      </c>
      <c r="J27" s="232">
        <v>0</v>
      </c>
      <c r="K27" s="89">
        <f>I27-J27</f>
        <v>0</v>
      </c>
      <c r="M27" s="135"/>
      <c r="N27" s="1"/>
    </row>
    <row r="28" spans="1:14" s="58" customFormat="1" ht="25.5">
      <c r="A28" s="84" t="s">
        <v>97</v>
      </c>
      <c r="B28" s="4" t="s">
        <v>0</v>
      </c>
      <c r="C28" s="4" t="s">
        <v>8</v>
      </c>
      <c r="D28" s="4" t="s">
        <v>10</v>
      </c>
      <c r="E28" s="4" t="s">
        <v>1</v>
      </c>
      <c r="F28" s="3" t="s">
        <v>110</v>
      </c>
      <c r="G28" s="70" t="s">
        <v>110</v>
      </c>
      <c r="H28" s="87">
        <f>SUM(H29)</f>
        <v>200000</v>
      </c>
      <c r="I28" s="87">
        <f>SUM(I29)</f>
        <v>0</v>
      </c>
      <c r="J28" s="127">
        <f t="shared" ref="J28" si="4">SUM(J29)</f>
        <v>0</v>
      </c>
      <c r="K28" s="87">
        <f>SUM(K29)</f>
        <v>0</v>
      </c>
      <c r="L28" s="52"/>
      <c r="M28" s="138"/>
      <c r="N28" s="1"/>
    </row>
    <row r="29" spans="1:14" s="56" customFormat="1">
      <c r="A29" s="60" t="s">
        <v>95</v>
      </c>
      <c r="B29" s="216" t="s">
        <v>0</v>
      </c>
      <c r="C29" s="216" t="s">
        <v>8</v>
      </c>
      <c r="D29" s="216" t="s">
        <v>10</v>
      </c>
      <c r="E29" s="216" t="s">
        <v>4</v>
      </c>
      <c r="F29" s="66" t="s">
        <v>110</v>
      </c>
      <c r="G29" s="101" t="s">
        <v>110</v>
      </c>
      <c r="H29" s="88">
        <v>200000</v>
      </c>
      <c r="I29" s="232">
        <v>0</v>
      </c>
      <c r="J29" s="232">
        <v>0</v>
      </c>
      <c r="K29" s="89">
        <f>I29-J29</f>
        <v>0</v>
      </c>
      <c r="M29" s="135"/>
      <c r="N29" s="1"/>
    </row>
    <row r="30" spans="1:14" s="58" customFormat="1" ht="25.5">
      <c r="A30" s="84" t="s">
        <v>139</v>
      </c>
      <c r="B30" s="4" t="s">
        <v>0</v>
      </c>
      <c r="C30" s="4" t="s">
        <v>11</v>
      </c>
      <c r="D30" s="4" t="s">
        <v>13</v>
      </c>
      <c r="E30" s="4" t="s">
        <v>1</v>
      </c>
      <c r="F30" s="3" t="s">
        <v>110</v>
      </c>
      <c r="G30" s="70" t="s">
        <v>110</v>
      </c>
      <c r="H30" s="87">
        <f>SUM(H31:H38)</f>
        <v>319367600</v>
      </c>
      <c r="I30" s="87">
        <f>SUM(I31:I38)</f>
        <v>216847702.21000001</v>
      </c>
      <c r="J30" s="127">
        <f t="shared" ref="J30" si="5">SUM(J31:J38)</f>
        <v>207552175.46000001</v>
      </c>
      <c r="K30" s="87">
        <f>SUM(K31:K38)</f>
        <v>9295526.7499999888</v>
      </c>
      <c r="L30" s="52"/>
      <c r="M30" s="138"/>
      <c r="N30" s="1"/>
    </row>
    <row r="31" spans="1:14" s="56" customFormat="1">
      <c r="A31" s="60" t="s">
        <v>99</v>
      </c>
      <c r="B31" s="216" t="s">
        <v>0</v>
      </c>
      <c r="C31" s="216" t="s">
        <v>11</v>
      </c>
      <c r="D31" s="216" t="s">
        <v>13</v>
      </c>
      <c r="E31" s="216" t="s">
        <v>14</v>
      </c>
      <c r="F31" s="66" t="s">
        <v>110</v>
      </c>
      <c r="G31" s="101" t="s">
        <v>110</v>
      </c>
      <c r="H31" s="89">
        <v>217923660</v>
      </c>
      <c r="I31" s="232">
        <v>145801871</v>
      </c>
      <c r="J31" s="232">
        <v>139643955.24000001</v>
      </c>
      <c r="K31" s="89">
        <f t="shared" ref="K31:K37" si="6">I31-J31</f>
        <v>6157915.7599999905</v>
      </c>
      <c r="M31" s="135"/>
      <c r="N31" s="1"/>
    </row>
    <row r="32" spans="1:14" s="56" customFormat="1" ht="25.5">
      <c r="A32" s="60" t="s">
        <v>193</v>
      </c>
      <c r="B32" s="216" t="s">
        <v>0</v>
      </c>
      <c r="C32" s="216" t="s">
        <v>11</v>
      </c>
      <c r="D32" s="216" t="s">
        <v>13</v>
      </c>
      <c r="E32" s="216" t="s">
        <v>15</v>
      </c>
      <c r="F32" s="66" t="s">
        <v>110</v>
      </c>
      <c r="G32" s="101" t="s">
        <v>110</v>
      </c>
      <c r="H32" s="89">
        <v>65812940</v>
      </c>
      <c r="I32" s="232">
        <v>44016446.670000002</v>
      </c>
      <c r="J32" s="232">
        <v>41951083.810000002</v>
      </c>
      <c r="K32" s="89">
        <f t="shared" si="6"/>
        <v>2065362.8599999994</v>
      </c>
      <c r="M32" s="135"/>
      <c r="N32" s="1"/>
    </row>
    <row r="33" spans="1:14" s="56" customFormat="1" ht="25.5">
      <c r="A33" s="60" t="s">
        <v>194</v>
      </c>
      <c r="B33" s="216" t="s">
        <v>0</v>
      </c>
      <c r="C33" s="216" t="s">
        <v>11</v>
      </c>
      <c r="D33" s="216" t="s">
        <v>13</v>
      </c>
      <c r="E33" s="216" t="s">
        <v>16</v>
      </c>
      <c r="F33" s="66" t="s">
        <v>110</v>
      </c>
      <c r="G33" s="101" t="s">
        <v>110</v>
      </c>
      <c r="H33" s="89">
        <v>16710830</v>
      </c>
      <c r="I33" s="232">
        <v>13693778</v>
      </c>
      <c r="J33" s="232">
        <v>13603709.789999999</v>
      </c>
      <c r="K33" s="89">
        <f t="shared" si="6"/>
        <v>90068.210000000894</v>
      </c>
      <c r="M33" s="135"/>
      <c r="N33" s="1"/>
    </row>
    <row r="34" spans="1:14" s="56" customFormat="1">
      <c r="A34" s="60" t="s">
        <v>95</v>
      </c>
      <c r="B34" s="216" t="s">
        <v>0</v>
      </c>
      <c r="C34" s="216" t="s">
        <v>11</v>
      </c>
      <c r="D34" s="216" t="s">
        <v>13</v>
      </c>
      <c r="E34" s="216" t="s">
        <v>4</v>
      </c>
      <c r="F34" s="66" t="s">
        <v>110</v>
      </c>
      <c r="G34" s="101" t="s">
        <v>110</v>
      </c>
      <c r="H34" s="89">
        <v>12141370</v>
      </c>
      <c r="I34" s="232">
        <v>8816408.5399999991</v>
      </c>
      <c r="J34" s="232">
        <v>8303673.1500000004</v>
      </c>
      <c r="K34" s="89">
        <f t="shared" si="6"/>
        <v>512735.38999999873</v>
      </c>
      <c r="M34" s="135"/>
      <c r="N34" s="1"/>
    </row>
    <row r="35" spans="1:14" s="56" customFormat="1">
      <c r="A35" s="60" t="s">
        <v>195</v>
      </c>
      <c r="B35" s="216" t="s">
        <v>0</v>
      </c>
      <c r="C35" s="216" t="s">
        <v>11</v>
      </c>
      <c r="D35" s="216" t="s">
        <v>13</v>
      </c>
      <c r="E35" s="216" t="s">
        <v>17</v>
      </c>
      <c r="F35" s="66" t="s">
        <v>110</v>
      </c>
      <c r="G35" s="101" t="s">
        <v>110</v>
      </c>
      <c r="H35" s="89">
        <v>6113800</v>
      </c>
      <c r="I35" s="232">
        <v>4075865.33</v>
      </c>
      <c r="J35" s="232">
        <v>3650632.8</v>
      </c>
      <c r="K35" s="89">
        <f t="shared" si="6"/>
        <v>425232.53000000026</v>
      </c>
      <c r="M35" s="135"/>
      <c r="N35" s="1"/>
    </row>
    <row r="36" spans="1:14" s="56" customFormat="1" ht="25.5">
      <c r="A36" s="60" t="s">
        <v>206</v>
      </c>
      <c r="B36" s="216" t="s">
        <v>0</v>
      </c>
      <c r="C36" s="216" t="s">
        <v>11</v>
      </c>
      <c r="D36" s="216" t="s">
        <v>13</v>
      </c>
      <c r="E36" s="216">
        <v>831</v>
      </c>
      <c r="F36" s="66"/>
      <c r="G36" s="101"/>
      <c r="H36" s="89">
        <v>0</v>
      </c>
      <c r="I36" s="232">
        <v>0</v>
      </c>
      <c r="J36" s="232">
        <v>0</v>
      </c>
      <c r="K36" s="89">
        <f t="shared" si="6"/>
        <v>0</v>
      </c>
      <c r="M36" s="135"/>
      <c r="N36" s="1"/>
    </row>
    <row r="37" spans="1:14" s="56" customFormat="1">
      <c r="A37" s="60" t="s">
        <v>196</v>
      </c>
      <c r="B37" s="216" t="s">
        <v>0</v>
      </c>
      <c r="C37" s="216" t="s">
        <v>11</v>
      </c>
      <c r="D37" s="216" t="s">
        <v>13</v>
      </c>
      <c r="E37" s="216" t="s">
        <v>18</v>
      </c>
      <c r="F37" s="66" t="s">
        <v>110</v>
      </c>
      <c r="G37" s="101" t="s">
        <v>110</v>
      </c>
      <c r="H37" s="89">
        <v>534557</v>
      </c>
      <c r="I37" s="232">
        <v>356366.42</v>
      </c>
      <c r="J37" s="232">
        <v>321663.42</v>
      </c>
      <c r="K37" s="89">
        <f t="shared" si="6"/>
        <v>34703</v>
      </c>
      <c r="M37" s="135"/>
      <c r="N37" s="1"/>
    </row>
    <row r="38" spans="1:14" s="56" customFormat="1">
      <c r="A38" s="60" t="s">
        <v>197</v>
      </c>
      <c r="B38" s="216" t="s">
        <v>0</v>
      </c>
      <c r="C38" s="216" t="s">
        <v>11</v>
      </c>
      <c r="D38" s="216" t="s">
        <v>13</v>
      </c>
      <c r="E38" s="216" t="s">
        <v>19</v>
      </c>
      <c r="F38" s="66" t="s">
        <v>110</v>
      </c>
      <c r="G38" s="101" t="s">
        <v>110</v>
      </c>
      <c r="H38" s="89">
        <v>130443</v>
      </c>
      <c r="I38" s="232">
        <v>86966.25</v>
      </c>
      <c r="J38" s="232">
        <v>77457.25</v>
      </c>
      <c r="K38" s="89">
        <f>I38-J38</f>
        <v>9509</v>
      </c>
      <c r="M38" s="135"/>
      <c r="N38" s="1"/>
    </row>
    <row r="39" spans="1:14" s="58" customFormat="1">
      <c r="A39" s="84" t="s">
        <v>140</v>
      </c>
      <c r="B39" s="4" t="s">
        <v>0</v>
      </c>
      <c r="C39" s="4" t="s">
        <v>11</v>
      </c>
      <c r="D39" s="4" t="s">
        <v>20</v>
      </c>
      <c r="E39" s="4" t="s">
        <v>1</v>
      </c>
      <c r="F39" s="3" t="s">
        <v>110</v>
      </c>
      <c r="G39" s="70" t="s">
        <v>110</v>
      </c>
      <c r="H39" s="87">
        <f>SUM(H40)</f>
        <v>3036447.86</v>
      </c>
      <c r="I39" s="87">
        <f>SUM(I40)</f>
        <v>3036447.86</v>
      </c>
      <c r="J39" s="127">
        <f t="shared" ref="J39" si="7">SUM(J40)</f>
        <v>2986238.86</v>
      </c>
      <c r="K39" s="87">
        <f>SUM(K40)</f>
        <v>50209</v>
      </c>
      <c r="L39" s="52"/>
      <c r="M39" s="138"/>
      <c r="N39" s="1"/>
    </row>
    <row r="40" spans="1:14" s="56" customFormat="1">
      <c r="A40" s="60" t="s">
        <v>95</v>
      </c>
      <c r="B40" s="216" t="s">
        <v>0</v>
      </c>
      <c r="C40" s="216" t="s">
        <v>11</v>
      </c>
      <c r="D40" s="216" t="s">
        <v>20</v>
      </c>
      <c r="E40" s="216" t="s">
        <v>4</v>
      </c>
      <c r="F40" s="66" t="s">
        <v>110</v>
      </c>
      <c r="G40" s="101" t="s">
        <v>110</v>
      </c>
      <c r="H40" s="88">
        <v>3036447.86</v>
      </c>
      <c r="I40" s="88">
        <v>3036447.86</v>
      </c>
      <c r="J40" s="293">
        <v>2986238.86</v>
      </c>
      <c r="K40" s="89">
        <f>I40-J40</f>
        <v>50209</v>
      </c>
      <c r="M40" s="135"/>
      <c r="N40" s="1"/>
    </row>
    <row r="41" spans="1:14" s="58" customFormat="1" ht="163.5" customHeight="1">
      <c r="A41" s="84" t="s">
        <v>141</v>
      </c>
      <c r="B41" s="4" t="s">
        <v>0</v>
      </c>
      <c r="C41" s="4" t="s">
        <v>11</v>
      </c>
      <c r="D41" s="4" t="s">
        <v>21</v>
      </c>
      <c r="E41" s="4" t="s">
        <v>1</v>
      </c>
      <c r="F41" s="3" t="s">
        <v>110</v>
      </c>
      <c r="G41" s="70" t="s">
        <v>110</v>
      </c>
      <c r="H41" s="87">
        <f>SUM(H42:H43)</f>
        <v>13918156.560000001</v>
      </c>
      <c r="I41" s="87">
        <f>SUM(I42:I43)</f>
        <v>5975476.7999999998</v>
      </c>
      <c r="J41" s="127">
        <f t="shared" ref="J41" si="8">SUM(J42:J43)</f>
        <v>5425769.04</v>
      </c>
      <c r="K41" s="87">
        <f>SUM(K42:K43)</f>
        <v>549707.76</v>
      </c>
      <c r="L41" s="52"/>
      <c r="M41" s="138"/>
      <c r="N41" s="1"/>
    </row>
    <row r="42" spans="1:14" s="56" customFormat="1">
      <c r="A42" s="60" t="s">
        <v>95</v>
      </c>
      <c r="B42" s="216" t="s">
        <v>0</v>
      </c>
      <c r="C42" s="216" t="s">
        <v>11</v>
      </c>
      <c r="D42" s="216" t="s">
        <v>21</v>
      </c>
      <c r="E42" s="216" t="s">
        <v>4</v>
      </c>
      <c r="F42" s="66" t="s">
        <v>110</v>
      </c>
      <c r="G42" s="101" t="s">
        <v>110</v>
      </c>
      <c r="H42" s="88">
        <v>69244.56</v>
      </c>
      <c r="I42" s="232">
        <v>18052.8</v>
      </c>
      <c r="J42" s="232">
        <v>9929.0400000000009</v>
      </c>
      <c r="K42" s="89">
        <f t="shared" ref="K42:K43" si="9">I42-J42</f>
        <v>8123.7599999999984</v>
      </c>
      <c r="M42" s="135"/>
      <c r="N42" s="1"/>
    </row>
    <row r="43" spans="1:14" s="56" customFormat="1" ht="25.5">
      <c r="A43" s="60" t="s">
        <v>189</v>
      </c>
      <c r="B43" s="216" t="s">
        <v>0</v>
      </c>
      <c r="C43" s="216" t="s">
        <v>11</v>
      </c>
      <c r="D43" s="216" t="s">
        <v>21</v>
      </c>
      <c r="E43" s="216" t="s">
        <v>7</v>
      </c>
      <c r="F43" s="66" t="s">
        <v>110</v>
      </c>
      <c r="G43" s="101" t="s">
        <v>110</v>
      </c>
      <c r="H43" s="88">
        <v>13848912</v>
      </c>
      <c r="I43" s="232">
        <v>5957424</v>
      </c>
      <c r="J43" s="232">
        <v>5415840</v>
      </c>
      <c r="K43" s="89">
        <f t="shared" si="9"/>
        <v>541584</v>
      </c>
      <c r="M43" s="135"/>
      <c r="N43" s="1"/>
    </row>
    <row r="44" spans="1:14" s="58" customFormat="1" ht="38.25">
      <c r="A44" s="84" t="s">
        <v>142</v>
      </c>
      <c r="B44" s="4" t="s">
        <v>0</v>
      </c>
      <c r="C44" s="4" t="s">
        <v>11</v>
      </c>
      <c r="D44" s="4" t="s">
        <v>22</v>
      </c>
      <c r="E44" s="4" t="s">
        <v>1</v>
      </c>
      <c r="F44" s="3" t="s">
        <v>110</v>
      </c>
      <c r="G44" s="70" t="s">
        <v>110</v>
      </c>
      <c r="H44" s="87">
        <f>SUM(H45)</f>
        <v>1144500</v>
      </c>
      <c r="I44" s="87">
        <f>SUM(I45)</f>
        <v>0</v>
      </c>
      <c r="J44" s="127">
        <f t="shared" ref="J44" si="10">SUM(J45)</f>
        <v>0</v>
      </c>
      <c r="K44" s="87">
        <f>SUM(K45)</f>
        <v>0</v>
      </c>
      <c r="L44" s="52"/>
      <c r="M44" s="138"/>
      <c r="N44" s="1"/>
    </row>
    <row r="45" spans="1:14" s="56" customFormat="1" ht="38.25">
      <c r="A45" s="60" t="s">
        <v>190</v>
      </c>
      <c r="B45" s="216" t="s">
        <v>0</v>
      </c>
      <c r="C45" s="216" t="s">
        <v>11</v>
      </c>
      <c r="D45" s="216" t="s">
        <v>22</v>
      </c>
      <c r="E45" s="216" t="s">
        <v>23</v>
      </c>
      <c r="F45" s="66" t="s">
        <v>110</v>
      </c>
      <c r="G45" s="101" t="s">
        <v>110</v>
      </c>
      <c r="H45" s="88">
        <v>1144500</v>
      </c>
      <c r="I45" s="232">
        <v>0</v>
      </c>
      <c r="J45" s="232">
        <v>0</v>
      </c>
      <c r="K45" s="89">
        <f>I45-J45</f>
        <v>0</v>
      </c>
      <c r="M45" s="135"/>
      <c r="N45" s="1"/>
    </row>
    <row r="46" spans="1:14" s="58" customFormat="1" ht="63.75">
      <c r="A46" s="84" t="s">
        <v>143</v>
      </c>
      <c r="B46" s="4" t="s">
        <v>0</v>
      </c>
      <c r="C46" s="4" t="s">
        <v>11</v>
      </c>
      <c r="D46" s="4" t="s">
        <v>24</v>
      </c>
      <c r="E46" s="4" t="s">
        <v>1</v>
      </c>
      <c r="F46" s="3" t="s">
        <v>110</v>
      </c>
      <c r="G46" s="70" t="s">
        <v>110</v>
      </c>
      <c r="H46" s="87">
        <f>SUM(H47)</f>
        <v>7888557.5999999996</v>
      </c>
      <c r="I46" s="87">
        <f>SUM(I47)</f>
        <v>0</v>
      </c>
      <c r="J46" s="127">
        <f t="shared" ref="J46" si="11">SUM(J47)</f>
        <v>0</v>
      </c>
      <c r="K46" s="87">
        <f>SUM(K47)</f>
        <v>0</v>
      </c>
      <c r="L46" s="52"/>
      <c r="M46" s="138"/>
      <c r="N46" s="1"/>
    </row>
    <row r="47" spans="1:14" s="56" customFormat="1" ht="38.25">
      <c r="A47" s="60" t="s">
        <v>190</v>
      </c>
      <c r="B47" s="216" t="s">
        <v>0</v>
      </c>
      <c r="C47" s="216" t="s">
        <v>11</v>
      </c>
      <c r="D47" s="216" t="s">
        <v>24</v>
      </c>
      <c r="E47" s="216" t="s">
        <v>23</v>
      </c>
      <c r="F47" s="66" t="s">
        <v>110</v>
      </c>
      <c r="G47" s="101" t="s">
        <v>110</v>
      </c>
      <c r="H47" s="88">
        <v>7888557.5999999996</v>
      </c>
      <c r="I47" s="232">
        <v>0</v>
      </c>
      <c r="J47" s="232">
        <v>0</v>
      </c>
      <c r="K47" s="89">
        <f>I47-J47</f>
        <v>0</v>
      </c>
      <c r="M47" s="135"/>
      <c r="N47" s="1"/>
    </row>
    <row r="48" spans="1:14" s="58" customFormat="1" ht="114.75">
      <c r="A48" s="84" t="s">
        <v>144</v>
      </c>
      <c r="B48" s="4" t="s">
        <v>0</v>
      </c>
      <c r="C48" s="4" t="s">
        <v>11</v>
      </c>
      <c r="D48" s="4" t="s">
        <v>25</v>
      </c>
      <c r="E48" s="4" t="s">
        <v>1</v>
      </c>
      <c r="F48" s="3" t="s">
        <v>110</v>
      </c>
      <c r="G48" s="70" t="s">
        <v>110</v>
      </c>
      <c r="H48" s="87">
        <f>SUM(H49)</f>
        <v>876506.4</v>
      </c>
      <c r="I48" s="87">
        <f>SUM(I49)</f>
        <v>0</v>
      </c>
      <c r="J48" s="127">
        <f t="shared" ref="J48" si="12">SUM(J49)</f>
        <v>0</v>
      </c>
      <c r="K48" s="87">
        <f>SUM(K49)</f>
        <v>0</v>
      </c>
      <c r="L48" s="52"/>
      <c r="M48" s="138"/>
      <c r="N48" s="1"/>
    </row>
    <row r="49" spans="1:14" s="56" customFormat="1" ht="38.25">
      <c r="A49" s="60" t="s">
        <v>190</v>
      </c>
      <c r="B49" s="216" t="s">
        <v>0</v>
      </c>
      <c r="C49" s="216" t="s">
        <v>11</v>
      </c>
      <c r="D49" s="216" t="s">
        <v>25</v>
      </c>
      <c r="E49" s="216" t="s">
        <v>23</v>
      </c>
      <c r="F49" s="66" t="s">
        <v>110</v>
      </c>
      <c r="G49" s="101" t="s">
        <v>110</v>
      </c>
      <c r="H49" s="88">
        <v>876506.4</v>
      </c>
      <c r="I49" s="232">
        <v>0</v>
      </c>
      <c r="J49" s="232">
        <v>0</v>
      </c>
      <c r="K49" s="89">
        <f>I49-J49</f>
        <v>0</v>
      </c>
      <c r="M49" s="135"/>
      <c r="N49" s="1"/>
    </row>
    <row r="50" spans="1:14" s="58" customFormat="1" ht="127.5">
      <c r="A50" s="84" t="s">
        <v>145</v>
      </c>
      <c r="B50" s="4" t="s">
        <v>0</v>
      </c>
      <c r="C50" s="4" t="s">
        <v>11</v>
      </c>
      <c r="D50" s="4" t="s">
        <v>26</v>
      </c>
      <c r="E50" s="4" t="s">
        <v>1</v>
      </c>
      <c r="F50" s="3" t="s">
        <v>110</v>
      </c>
      <c r="G50" s="70" t="s">
        <v>110</v>
      </c>
      <c r="H50" s="87">
        <f>SUM(H51)</f>
        <v>7635831.5800000001</v>
      </c>
      <c r="I50" s="87">
        <f>SUM(I51)</f>
        <v>0</v>
      </c>
      <c r="J50" s="127">
        <f t="shared" ref="J50" si="13">SUM(J51)</f>
        <v>0</v>
      </c>
      <c r="K50" s="87">
        <f>SUM(K51)</f>
        <v>0</v>
      </c>
      <c r="L50" s="52"/>
      <c r="M50" s="138"/>
      <c r="N50" s="1"/>
    </row>
    <row r="51" spans="1:14" s="56" customFormat="1" ht="38.25">
      <c r="A51" s="60" t="s">
        <v>190</v>
      </c>
      <c r="B51" s="216" t="s">
        <v>0</v>
      </c>
      <c r="C51" s="216" t="s">
        <v>11</v>
      </c>
      <c r="D51" s="216" t="s">
        <v>26</v>
      </c>
      <c r="E51" s="216" t="s">
        <v>23</v>
      </c>
      <c r="F51" s="66" t="s">
        <v>110</v>
      </c>
      <c r="G51" s="101" t="s">
        <v>110</v>
      </c>
      <c r="H51" s="88">
        <v>7635831.5800000001</v>
      </c>
      <c r="I51" s="232">
        <v>0</v>
      </c>
      <c r="J51" s="232">
        <v>0</v>
      </c>
      <c r="K51" s="89">
        <f>I51-J51</f>
        <v>0</v>
      </c>
      <c r="M51" s="135"/>
      <c r="N51" s="1"/>
    </row>
    <row r="52" spans="1:14" s="58" customFormat="1" ht="38.25">
      <c r="A52" s="84" t="s">
        <v>293</v>
      </c>
      <c r="B52" s="4" t="s">
        <v>0</v>
      </c>
      <c r="C52" s="4" t="s">
        <v>291</v>
      </c>
      <c r="D52" s="4" t="s">
        <v>292</v>
      </c>
      <c r="E52" s="4" t="s">
        <v>1</v>
      </c>
      <c r="F52" s="3" t="s">
        <v>110</v>
      </c>
      <c r="G52" s="70" t="s">
        <v>110</v>
      </c>
      <c r="H52" s="87">
        <f>SUM(H53:H54)</f>
        <v>10526315.789999999</v>
      </c>
      <c r="I52" s="87">
        <f>SUM(I53:I54)</f>
        <v>10347189.52</v>
      </c>
      <c r="J52" s="87">
        <f t="shared" ref="J52:K52" si="14">SUM(J53:J54)</f>
        <v>10347189.52</v>
      </c>
      <c r="K52" s="87">
        <f t="shared" si="14"/>
        <v>4.6566128730773926E-10</v>
      </c>
      <c r="L52" s="52"/>
      <c r="M52" s="138"/>
      <c r="N52" s="1"/>
    </row>
    <row r="53" spans="1:14" s="56" customFormat="1">
      <c r="A53" s="346" t="s">
        <v>294</v>
      </c>
      <c r="B53" s="216" t="s">
        <v>0</v>
      </c>
      <c r="C53" s="216" t="s">
        <v>291</v>
      </c>
      <c r="D53" s="216" t="s">
        <v>292</v>
      </c>
      <c r="E53" s="216">
        <v>323</v>
      </c>
      <c r="F53" s="348" t="s">
        <v>312</v>
      </c>
      <c r="G53" s="94" t="s">
        <v>230</v>
      </c>
      <c r="H53" s="311">
        <v>526315.79</v>
      </c>
      <c r="I53" s="311">
        <v>517359.49</v>
      </c>
      <c r="J53" s="311">
        <v>517359.47</v>
      </c>
      <c r="K53" s="89">
        <f>I53-J53</f>
        <v>2.0000000018626451E-2</v>
      </c>
      <c r="M53" s="135"/>
      <c r="N53" s="1"/>
    </row>
    <row r="54" spans="1:14" s="56" customFormat="1">
      <c r="A54" s="347"/>
      <c r="B54" s="216" t="s">
        <v>0</v>
      </c>
      <c r="C54" s="216" t="s">
        <v>291</v>
      </c>
      <c r="D54" s="216" t="s">
        <v>292</v>
      </c>
      <c r="E54" s="216">
        <v>323</v>
      </c>
      <c r="F54" s="349"/>
      <c r="G54" s="275" t="s">
        <v>229</v>
      </c>
      <c r="H54" s="312">
        <v>10000000</v>
      </c>
      <c r="I54" s="290">
        <f>10347189.52-I53</f>
        <v>9829830.0299999993</v>
      </c>
      <c r="J54" s="290">
        <f>10347189.52-J53</f>
        <v>9829830.0499999989</v>
      </c>
      <c r="K54" s="89">
        <f>I54-J54</f>
        <v>-1.9999999552965164E-2</v>
      </c>
      <c r="M54" s="135"/>
      <c r="N54" s="1"/>
    </row>
    <row r="55" spans="1:14" s="58" customFormat="1" ht="38.25">
      <c r="A55" s="84" t="s">
        <v>146</v>
      </c>
      <c r="B55" s="4" t="s">
        <v>0</v>
      </c>
      <c r="C55" s="4" t="s">
        <v>27</v>
      </c>
      <c r="D55" s="4" t="s">
        <v>271</v>
      </c>
      <c r="E55" s="4" t="s">
        <v>1</v>
      </c>
      <c r="F55" s="3" t="s">
        <v>110</v>
      </c>
      <c r="G55" s="70" t="s">
        <v>110</v>
      </c>
      <c r="H55" s="270">
        <f>SUM(H56:H57)</f>
        <v>9949860</v>
      </c>
      <c r="I55" s="270">
        <f t="shared" ref="I55:J55" si="15">SUM(I56:I57)</f>
        <v>0</v>
      </c>
      <c r="J55" s="87">
        <f t="shared" si="15"/>
        <v>0</v>
      </c>
      <c r="K55" s="87">
        <f>SUM(K56:K57)</f>
        <v>0</v>
      </c>
      <c r="L55" s="52"/>
      <c r="M55" s="138"/>
      <c r="N55" s="1"/>
    </row>
    <row r="56" spans="1:14" s="56" customFormat="1" ht="21.75" customHeight="1">
      <c r="A56" s="346" t="s">
        <v>191</v>
      </c>
      <c r="B56" s="216" t="s">
        <v>0</v>
      </c>
      <c r="C56" s="216" t="s">
        <v>27</v>
      </c>
      <c r="D56" s="216" t="s">
        <v>271</v>
      </c>
      <c r="E56" s="216">
        <v>811</v>
      </c>
      <c r="F56" s="348" t="s">
        <v>270</v>
      </c>
      <c r="G56" s="94" t="s">
        <v>230</v>
      </c>
      <c r="H56" s="290">
        <v>99460</v>
      </c>
      <c r="I56" s="89">
        <v>0</v>
      </c>
      <c r="J56" s="232">
        <v>0</v>
      </c>
      <c r="K56" s="89">
        <f t="shared" ref="K56:K57" si="16">I56-J56</f>
        <v>0</v>
      </c>
      <c r="M56" s="135"/>
      <c r="N56" s="1"/>
    </row>
    <row r="57" spans="1:14" s="56" customFormat="1" ht="24.75" customHeight="1">
      <c r="A57" s="347"/>
      <c r="B57" s="216" t="s">
        <v>0</v>
      </c>
      <c r="C57" s="216" t="s">
        <v>27</v>
      </c>
      <c r="D57" s="216" t="s">
        <v>271</v>
      </c>
      <c r="E57" s="216">
        <v>811</v>
      </c>
      <c r="F57" s="349"/>
      <c r="G57" s="94" t="s">
        <v>229</v>
      </c>
      <c r="H57" s="290">
        <v>9850400</v>
      </c>
      <c r="I57" s="89">
        <v>0</v>
      </c>
      <c r="J57" s="232">
        <v>0</v>
      </c>
      <c r="K57" s="89">
        <f t="shared" si="16"/>
        <v>0</v>
      </c>
      <c r="M57" s="135"/>
      <c r="N57" s="1"/>
    </row>
    <row r="58" spans="1:14" s="58" customFormat="1" ht="25.5">
      <c r="A58" s="84" t="s">
        <v>147</v>
      </c>
      <c r="B58" s="4" t="s">
        <v>0</v>
      </c>
      <c r="C58" s="4" t="s">
        <v>27</v>
      </c>
      <c r="D58" s="4" t="s">
        <v>28</v>
      </c>
      <c r="E58" s="4" t="s">
        <v>1</v>
      </c>
      <c r="F58" s="3" t="s">
        <v>110</v>
      </c>
      <c r="G58" s="70" t="s">
        <v>110</v>
      </c>
      <c r="H58" s="87">
        <f>SUM(H59)</f>
        <v>4250000</v>
      </c>
      <c r="I58" s="87">
        <f>SUM(I59)</f>
        <v>637900</v>
      </c>
      <c r="J58" s="127">
        <f t="shared" ref="J58" si="17">SUM(J59)</f>
        <v>592000</v>
      </c>
      <c r="K58" s="87">
        <f>SUM(K59)</f>
        <v>45900</v>
      </c>
      <c r="L58" s="52"/>
      <c r="M58" s="138"/>
      <c r="N58" s="1"/>
    </row>
    <row r="59" spans="1:14" s="56" customFormat="1">
      <c r="A59" s="60" t="s">
        <v>95</v>
      </c>
      <c r="B59" s="216" t="s">
        <v>0</v>
      </c>
      <c r="C59" s="216" t="s">
        <v>27</v>
      </c>
      <c r="D59" s="216" t="s">
        <v>28</v>
      </c>
      <c r="E59" s="216" t="s">
        <v>4</v>
      </c>
      <c r="F59" s="66" t="s">
        <v>110</v>
      </c>
      <c r="G59" s="101" t="s">
        <v>110</v>
      </c>
      <c r="H59" s="88">
        <v>4250000</v>
      </c>
      <c r="I59" s="88">
        <v>637900</v>
      </c>
      <c r="J59" s="293">
        <v>592000</v>
      </c>
      <c r="K59" s="89">
        <f>I59-J59</f>
        <v>45900</v>
      </c>
      <c r="M59" s="135"/>
      <c r="N59" s="1"/>
    </row>
    <row r="60" spans="1:14" s="58" customFormat="1" ht="38.25">
      <c r="A60" s="84" t="s">
        <v>232</v>
      </c>
      <c r="B60" s="4" t="s">
        <v>0</v>
      </c>
      <c r="C60" s="4" t="s">
        <v>27</v>
      </c>
      <c r="D60" s="4" t="s">
        <v>29</v>
      </c>
      <c r="E60" s="4" t="s">
        <v>1</v>
      </c>
      <c r="F60" s="3" t="s">
        <v>110</v>
      </c>
      <c r="G60" s="70" t="s">
        <v>110</v>
      </c>
      <c r="H60" s="87">
        <f>SUM(H61)</f>
        <v>750000</v>
      </c>
      <c r="I60" s="87">
        <f>SUM(I61)</f>
        <v>105000</v>
      </c>
      <c r="J60" s="127">
        <f t="shared" ref="J60:J62" si="18">SUM(J61)</f>
        <v>105000</v>
      </c>
      <c r="K60" s="87">
        <f>SUM(K61)</f>
        <v>0</v>
      </c>
      <c r="L60" s="52"/>
      <c r="M60" s="138"/>
      <c r="N60" s="1"/>
    </row>
    <row r="61" spans="1:14" s="56" customFormat="1">
      <c r="A61" s="60" t="s">
        <v>95</v>
      </c>
      <c r="B61" s="216" t="s">
        <v>0</v>
      </c>
      <c r="C61" s="216" t="s">
        <v>27</v>
      </c>
      <c r="D61" s="216" t="s">
        <v>29</v>
      </c>
      <c r="E61" s="216" t="s">
        <v>4</v>
      </c>
      <c r="F61" s="66" t="s">
        <v>110</v>
      </c>
      <c r="G61" s="101" t="s">
        <v>110</v>
      </c>
      <c r="H61" s="88">
        <v>750000</v>
      </c>
      <c r="I61" s="88">
        <v>105000</v>
      </c>
      <c r="J61" s="293">
        <v>105000</v>
      </c>
      <c r="K61" s="89">
        <f>I61-J61</f>
        <v>0</v>
      </c>
      <c r="M61" s="135"/>
      <c r="N61" s="1"/>
    </row>
    <row r="62" spans="1:14" s="58" customFormat="1" ht="51">
      <c r="A62" s="84" t="s">
        <v>282</v>
      </c>
      <c r="B62" s="4" t="s">
        <v>0</v>
      </c>
      <c r="C62" s="4" t="s">
        <v>281</v>
      </c>
      <c r="D62" s="4">
        <v>2120500115</v>
      </c>
      <c r="E62" s="4" t="s">
        <v>1</v>
      </c>
      <c r="F62" s="3" t="s">
        <v>110</v>
      </c>
      <c r="G62" s="70" t="s">
        <v>110</v>
      </c>
      <c r="H62" s="87">
        <f>SUM(H63)</f>
        <v>0</v>
      </c>
      <c r="I62" s="87">
        <f>SUM(I63)</f>
        <v>0</v>
      </c>
      <c r="J62" s="127">
        <f t="shared" si="18"/>
        <v>0</v>
      </c>
      <c r="K62" s="87">
        <f>SUM(K63)</f>
        <v>0</v>
      </c>
      <c r="L62" s="52"/>
      <c r="M62" s="138"/>
      <c r="N62" s="1"/>
    </row>
    <row r="63" spans="1:14" s="56" customFormat="1" ht="25.5">
      <c r="A63" s="60" t="s">
        <v>211</v>
      </c>
      <c r="B63" s="216" t="s">
        <v>0</v>
      </c>
      <c r="C63" s="216" t="s">
        <v>281</v>
      </c>
      <c r="D63" s="216">
        <v>2120500115</v>
      </c>
      <c r="E63" s="216">
        <v>633</v>
      </c>
      <c r="F63" s="66" t="s">
        <v>110</v>
      </c>
      <c r="G63" s="101" t="s">
        <v>110</v>
      </c>
      <c r="H63" s="88">
        <v>0</v>
      </c>
      <c r="I63" s="232">
        <v>0</v>
      </c>
      <c r="J63" s="232">
        <v>0</v>
      </c>
      <c r="K63" s="89">
        <f>I63-J63</f>
        <v>0</v>
      </c>
      <c r="M63" s="135"/>
      <c r="N63" s="1"/>
    </row>
    <row r="64" spans="1:14" s="63" customFormat="1" ht="51">
      <c r="A64" s="84" t="s">
        <v>148</v>
      </c>
      <c r="B64" s="4" t="s">
        <v>0</v>
      </c>
      <c r="C64" s="4" t="s">
        <v>30</v>
      </c>
      <c r="D64" s="4" t="s">
        <v>31</v>
      </c>
      <c r="E64" s="4" t="s">
        <v>1</v>
      </c>
      <c r="F64" s="3" t="s">
        <v>110</v>
      </c>
      <c r="G64" s="70" t="s">
        <v>110</v>
      </c>
      <c r="H64" s="87">
        <f>SUM(H65:H66)</f>
        <v>220056000</v>
      </c>
      <c r="I64" s="87">
        <f>SUM(I65:I66)</f>
        <v>140950650</v>
      </c>
      <c r="J64" s="127">
        <f t="shared" ref="J64" si="19">SUM(J65:J66)</f>
        <v>140916277.92999998</v>
      </c>
      <c r="K64" s="87">
        <f>SUM(K65:K66)</f>
        <v>34372.070000008331</v>
      </c>
      <c r="M64" s="135"/>
      <c r="N64" s="1"/>
    </row>
    <row r="65" spans="1:14" s="58" customFormat="1">
      <c r="A65" s="60" t="s">
        <v>95</v>
      </c>
      <c r="B65" s="216" t="s">
        <v>0</v>
      </c>
      <c r="C65" s="216" t="s">
        <v>30</v>
      </c>
      <c r="D65" s="216" t="s">
        <v>31</v>
      </c>
      <c r="E65" s="216" t="s">
        <v>4</v>
      </c>
      <c r="F65" s="150"/>
      <c r="G65" s="101" t="s">
        <v>110</v>
      </c>
      <c r="H65" s="88">
        <v>1140000</v>
      </c>
      <c r="I65" s="232">
        <v>709650</v>
      </c>
      <c r="J65" s="232">
        <v>684947.39</v>
      </c>
      <c r="K65" s="89">
        <f t="shared" ref="K65:K66" si="20">I65-J65</f>
        <v>24702.609999999986</v>
      </c>
      <c r="L65" s="52"/>
      <c r="M65" s="138"/>
      <c r="N65" s="1"/>
    </row>
    <row r="66" spans="1:14" s="56" customFormat="1" ht="25.5">
      <c r="A66" s="60" t="s">
        <v>192</v>
      </c>
      <c r="B66" s="216" t="s">
        <v>0</v>
      </c>
      <c r="C66" s="216" t="s">
        <v>30</v>
      </c>
      <c r="D66" s="216" t="s">
        <v>31</v>
      </c>
      <c r="E66" s="216" t="s">
        <v>32</v>
      </c>
      <c r="F66" s="150"/>
      <c r="G66" s="100" t="s">
        <v>110</v>
      </c>
      <c r="H66" s="88">
        <v>218916000</v>
      </c>
      <c r="I66" s="267">
        <v>140241000</v>
      </c>
      <c r="J66" s="267">
        <v>140231330.53999999</v>
      </c>
      <c r="K66" s="89">
        <f t="shared" si="20"/>
        <v>9669.4600000083447</v>
      </c>
      <c r="M66" s="135"/>
      <c r="N66" s="1"/>
    </row>
    <row r="67" spans="1:14" s="58" customFormat="1">
      <c r="A67" s="84" t="s">
        <v>149</v>
      </c>
      <c r="B67" s="4" t="s">
        <v>0</v>
      </c>
      <c r="C67" s="4" t="s">
        <v>30</v>
      </c>
      <c r="D67" s="4" t="s">
        <v>33</v>
      </c>
      <c r="E67" s="4" t="s">
        <v>1</v>
      </c>
      <c r="F67" s="3" t="s">
        <v>110</v>
      </c>
      <c r="G67" s="70" t="s">
        <v>110</v>
      </c>
      <c r="H67" s="87">
        <f>SUM(H68:H68)</f>
        <v>28500000</v>
      </c>
      <c r="I67" s="87">
        <f>SUM(I68:I68)</f>
        <v>13117685.41</v>
      </c>
      <c r="J67" s="87">
        <f>SUM(J68:J68)</f>
        <v>13117685.41</v>
      </c>
      <c r="K67" s="87">
        <f>SUM(K68)</f>
        <v>0</v>
      </c>
      <c r="L67" s="52"/>
      <c r="M67" s="138"/>
      <c r="N67" s="1"/>
    </row>
    <row r="68" spans="1:14" s="56" customFormat="1">
      <c r="A68" s="60" t="s">
        <v>198</v>
      </c>
      <c r="B68" s="216" t="s">
        <v>0</v>
      </c>
      <c r="C68" s="216" t="s">
        <v>30</v>
      </c>
      <c r="D68" s="216" t="s">
        <v>33</v>
      </c>
      <c r="E68" s="216" t="s">
        <v>34</v>
      </c>
      <c r="F68" s="86" t="s">
        <v>272</v>
      </c>
      <c r="G68" s="94" t="s">
        <v>229</v>
      </c>
      <c r="H68" s="88">
        <v>28500000</v>
      </c>
      <c r="I68" s="232">
        <v>13117685.41</v>
      </c>
      <c r="J68" s="232">
        <v>13117685.41</v>
      </c>
      <c r="K68" s="89">
        <f>I68-J68</f>
        <v>0</v>
      </c>
      <c r="M68" s="135"/>
      <c r="N68" s="1"/>
    </row>
    <row r="69" spans="1:14" s="56" customFormat="1" ht="25.5">
      <c r="A69" s="84" t="s">
        <v>139</v>
      </c>
      <c r="B69" s="4" t="s">
        <v>0</v>
      </c>
      <c r="C69" s="4" t="s">
        <v>35</v>
      </c>
      <c r="D69" s="4" t="s">
        <v>36</v>
      </c>
      <c r="E69" s="4" t="s">
        <v>1</v>
      </c>
      <c r="F69" s="3" t="s">
        <v>110</v>
      </c>
      <c r="G69" s="70" t="s">
        <v>110</v>
      </c>
      <c r="H69" s="87">
        <f>SUM(H70:H83)</f>
        <v>4453006521.9099998</v>
      </c>
      <c r="I69" s="87">
        <f>SUM(I70:I83)</f>
        <v>2937561389.5700002</v>
      </c>
      <c r="J69" s="127">
        <f>SUM(J70:J83)</f>
        <v>2898749138.4900002</v>
      </c>
      <c r="K69" s="87">
        <f>SUM(K70:K83)</f>
        <v>38812251.080000028</v>
      </c>
      <c r="M69" s="135"/>
      <c r="N69" s="1"/>
    </row>
    <row r="70" spans="1:14" s="56" customFormat="1">
      <c r="A70" s="60" t="s">
        <v>99</v>
      </c>
      <c r="B70" s="216" t="s">
        <v>0</v>
      </c>
      <c r="C70" s="216" t="s">
        <v>35</v>
      </c>
      <c r="D70" s="216" t="s">
        <v>36</v>
      </c>
      <c r="E70" s="216" t="s">
        <v>14</v>
      </c>
      <c r="F70" s="66" t="s">
        <v>110</v>
      </c>
      <c r="G70" s="101" t="s">
        <v>110</v>
      </c>
      <c r="H70" s="88">
        <v>505486149</v>
      </c>
      <c r="I70" s="232">
        <v>343749072</v>
      </c>
      <c r="J70" s="232">
        <v>323005046.33999997</v>
      </c>
      <c r="K70" s="89">
        <f t="shared" ref="K70:K83" si="21">I70-J70</f>
        <v>20744025.660000026</v>
      </c>
      <c r="M70" s="135"/>
      <c r="N70" s="1"/>
    </row>
    <row r="71" spans="1:14" s="56" customFormat="1" ht="15" customHeight="1">
      <c r="A71" s="224" t="s">
        <v>199</v>
      </c>
      <c r="B71" s="186" t="s">
        <v>0</v>
      </c>
      <c r="C71" s="226" t="s">
        <v>35</v>
      </c>
      <c r="D71" s="226" t="s">
        <v>36</v>
      </c>
      <c r="E71" s="227" t="s">
        <v>73</v>
      </c>
      <c r="F71" s="225" t="s">
        <v>110</v>
      </c>
      <c r="G71" s="94"/>
      <c r="H71" s="88">
        <v>129000</v>
      </c>
      <c r="I71" s="232">
        <v>0</v>
      </c>
      <c r="J71" s="232">
        <v>0</v>
      </c>
      <c r="K71" s="89">
        <f t="shared" si="21"/>
        <v>0</v>
      </c>
      <c r="M71" s="135"/>
      <c r="N71" s="1"/>
    </row>
    <row r="72" spans="1:14" s="56" customFormat="1" ht="25.5">
      <c r="A72" s="60" t="s">
        <v>193</v>
      </c>
      <c r="B72" s="216" t="s">
        <v>0</v>
      </c>
      <c r="C72" s="216" t="s">
        <v>35</v>
      </c>
      <c r="D72" s="216" t="s">
        <v>36</v>
      </c>
      <c r="E72" s="216" t="s">
        <v>15</v>
      </c>
      <c r="F72" s="66" t="s">
        <v>110</v>
      </c>
      <c r="G72" s="101" t="s">
        <v>110</v>
      </c>
      <c r="H72" s="88">
        <v>152656881</v>
      </c>
      <c r="I72" s="232">
        <v>103767284</v>
      </c>
      <c r="J72" s="232">
        <v>97086499.019999996</v>
      </c>
      <c r="K72" s="89">
        <f t="shared" si="21"/>
        <v>6680784.9800000042</v>
      </c>
      <c r="M72" s="135"/>
      <c r="N72" s="1"/>
    </row>
    <row r="73" spans="1:14" s="56" customFormat="1" ht="15" customHeight="1">
      <c r="A73" s="224" t="s">
        <v>194</v>
      </c>
      <c r="B73" s="209" t="s">
        <v>0</v>
      </c>
      <c r="C73" s="209" t="s">
        <v>35</v>
      </c>
      <c r="D73" s="209" t="s">
        <v>36</v>
      </c>
      <c r="E73" s="209" t="s">
        <v>16</v>
      </c>
      <c r="F73" s="211" t="s">
        <v>110</v>
      </c>
      <c r="G73" s="94"/>
      <c r="H73" s="88">
        <v>4332970</v>
      </c>
      <c r="I73" s="232">
        <v>3200107</v>
      </c>
      <c r="J73" s="232">
        <v>2982955.71</v>
      </c>
      <c r="K73" s="89">
        <f t="shared" si="21"/>
        <v>217151.29000000004</v>
      </c>
      <c r="L73" s="135"/>
      <c r="M73" s="135"/>
      <c r="N73" s="1"/>
    </row>
    <row r="74" spans="1:14" s="56" customFormat="1" ht="25.5">
      <c r="A74" s="60" t="s">
        <v>200</v>
      </c>
      <c r="B74" s="216" t="s">
        <v>0</v>
      </c>
      <c r="C74" s="216" t="s">
        <v>35</v>
      </c>
      <c r="D74" s="216" t="s">
        <v>36</v>
      </c>
      <c r="E74" s="216" t="s">
        <v>37</v>
      </c>
      <c r="F74" s="66" t="s">
        <v>110</v>
      </c>
      <c r="G74" s="101" t="s">
        <v>110</v>
      </c>
      <c r="H74" s="88">
        <v>41573635</v>
      </c>
      <c r="I74" s="232">
        <v>35560540.850000001</v>
      </c>
      <c r="J74" s="232">
        <v>34756912.280000001</v>
      </c>
      <c r="K74" s="89">
        <f t="shared" si="21"/>
        <v>803628.5700000003</v>
      </c>
      <c r="M74" s="135"/>
      <c r="N74" s="1"/>
    </row>
    <row r="75" spans="1:14" s="228" customFormat="1">
      <c r="A75" s="214" t="s">
        <v>95</v>
      </c>
      <c r="B75" s="213" t="s">
        <v>0</v>
      </c>
      <c r="C75" s="209" t="s">
        <v>35</v>
      </c>
      <c r="D75" s="209" t="s">
        <v>36</v>
      </c>
      <c r="E75" s="209" t="s">
        <v>4</v>
      </c>
      <c r="F75" s="211" t="s">
        <v>110</v>
      </c>
      <c r="G75" s="94"/>
      <c r="H75" s="88">
        <v>108434959.91</v>
      </c>
      <c r="I75" s="293">
        <v>57715281.030000001</v>
      </c>
      <c r="J75" s="293">
        <v>50237493.299999997</v>
      </c>
      <c r="K75" s="89">
        <f t="shared" si="21"/>
        <v>7477787.7300000042</v>
      </c>
      <c r="M75" s="229"/>
      <c r="N75" s="77"/>
    </row>
    <row r="76" spans="1:14" s="56" customFormat="1">
      <c r="A76" s="60" t="s">
        <v>195</v>
      </c>
      <c r="B76" s="216" t="s">
        <v>0</v>
      </c>
      <c r="C76" s="216" t="s">
        <v>35</v>
      </c>
      <c r="D76" s="216" t="s">
        <v>36</v>
      </c>
      <c r="E76" s="216" t="s">
        <v>17</v>
      </c>
      <c r="F76" s="66" t="s">
        <v>110</v>
      </c>
      <c r="G76" s="101" t="s">
        <v>110</v>
      </c>
      <c r="H76" s="88">
        <v>24123120</v>
      </c>
      <c r="I76" s="232">
        <v>16082077.33</v>
      </c>
      <c r="J76" s="232">
        <v>13288432.810000001</v>
      </c>
      <c r="K76" s="89">
        <f t="shared" si="21"/>
        <v>2793644.5199999996</v>
      </c>
      <c r="M76" s="135"/>
      <c r="N76" s="1"/>
    </row>
    <row r="77" spans="1:14" s="206" customFormat="1" ht="25.5">
      <c r="A77" s="60" t="s">
        <v>296</v>
      </c>
      <c r="B77" s="216" t="s">
        <v>0</v>
      </c>
      <c r="C77" s="216" t="s">
        <v>35</v>
      </c>
      <c r="D77" s="216" t="s">
        <v>36</v>
      </c>
      <c r="E77" s="216">
        <v>414</v>
      </c>
      <c r="F77" s="66"/>
      <c r="G77" s="101"/>
      <c r="H77" s="88">
        <v>6078482</v>
      </c>
      <c r="I77" s="232">
        <v>0</v>
      </c>
      <c r="J77" s="232">
        <v>0</v>
      </c>
      <c r="K77" s="205">
        <f>I77-J77</f>
        <v>0</v>
      </c>
      <c r="M77" s="207"/>
      <c r="N77" s="202"/>
    </row>
    <row r="78" spans="1:14" s="56" customFormat="1" ht="25.5">
      <c r="A78" s="60" t="s">
        <v>192</v>
      </c>
      <c r="B78" s="216" t="s">
        <v>0</v>
      </c>
      <c r="C78" s="216" t="s">
        <v>35</v>
      </c>
      <c r="D78" s="216" t="s">
        <v>36</v>
      </c>
      <c r="E78" s="216" t="s">
        <v>32</v>
      </c>
      <c r="F78" s="61" t="s">
        <v>110</v>
      </c>
      <c r="G78" s="100" t="s">
        <v>110</v>
      </c>
      <c r="H78" s="88">
        <v>736584</v>
      </c>
      <c r="I78" s="267">
        <v>0</v>
      </c>
      <c r="J78" s="267">
        <v>0</v>
      </c>
      <c r="K78" s="89">
        <f t="shared" si="21"/>
        <v>0</v>
      </c>
      <c r="M78" s="135"/>
      <c r="N78" s="1"/>
    </row>
    <row r="79" spans="1:14" s="56" customFormat="1" ht="38.25">
      <c r="A79" s="60" t="s">
        <v>201</v>
      </c>
      <c r="B79" s="216" t="s">
        <v>0</v>
      </c>
      <c r="C79" s="216" t="s">
        <v>35</v>
      </c>
      <c r="D79" s="216" t="s">
        <v>36</v>
      </c>
      <c r="E79" s="216" t="s">
        <v>38</v>
      </c>
      <c r="F79" s="66" t="s">
        <v>110</v>
      </c>
      <c r="G79" s="101" t="s">
        <v>110</v>
      </c>
      <c r="H79" s="88">
        <v>3584006101</v>
      </c>
      <c r="I79" s="232">
        <v>2368837364</v>
      </c>
      <c r="J79" s="232">
        <v>2368837364</v>
      </c>
      <c r="K79" s="89">
        <f t="shared" si="21"/>
        <v>0</v>
      </c>
      <c r="M79" s="135"/>
      <c r="N79" s="1"/>
    </row>
    <row r="80" spans="1:14" s="56" customFormat="1">
      <c r="A80" s="60" t="s">
        <v>202</v>
      </c>
      <c r="B80" s="216" t="s">
        <v>0</v>
      </c>
      <c r="C80" s="216" t="s">
        <v>35</v>
      </c>
      <c r="D80" s="216" t="s">
        <v>36</v>
      </c>
      <c r="E80" s="216" t="s">
        <v>39</v>
      </c>
      <c r="F80" s="66" t="s">
        <v>110</v>
      </c>
      <c r="G80" s="101" t="s">
        <v>110</v>
      </c>
      <c r="H80" s="88">
        <v>23431916</v>
      </c>
      <c r="I80" s="232">
        <v>7305183.0300000003</v>
      </c>
      <c r="J80" s="232">
        <v>7305183.0300000003</v>
      </c>
      <c r="K80" s="89">
        <f t="shared" si="21"/>
        <v>0</v>
      </c>
      <c r="M80" s="135"/>
      <c r="N80" s="1"/>
    </row>
    <row r="81" spans="1:14" s="56" customFormat="1">
      <c r="A81" s="60" t="s">
        <v>196</v>
      </c>
      <c r="B81" s="216" t="s">
        <v>0</v>
      </c>
      <c r="C81" s="216" t="s">
        <v>35</v>
      </c>
      <c r="D81" s="216" t="s">
        <v>36</v>
      </c>
      <c r="E81" s="216" t="s">
        <v>18</v>
      </c>
      <c r="F81" s="66" t="s">
        <v>110</v>
      </c>
      <c r="G81" s="101" t="s">
        <v>110</v>
      </c>
      <c r="H81" s="88">
        <v>1943655</v>
      </c>
      <c r="I81" s="232">
        <v>1295771.25</v>
      </c>
      <c r="J81" s="232">
        <v>1214293.25</v>
      </c>
      <c r="K81" s="89">
        <f t="shared" si="21"/>
        <v>81478</v>
      </c>
      <c r="M81" s="135"/>
      <c r="N81" s="1"/>
    </row>
    <row r="82" spans="1:14" s="58" customFormat="1">
      <c r="A82" s="60" t="s">
        <v>197</v>
      </c>
      <c r="B82" s="216" t="s">
        <v>0</v>
      </c>
      <c r="C82" s="216" t="s">
        <v>35</v>
      </c>
      <c r="D82" s="216" t="s">
        <v>36</v>
      </c>
      <c r="E82" s="216" t="s">
        <v>19</v>
      </c>
      <c r="F82" s="66" t="s">
        <v>110</v>
      </c>
      <c r="G82" s="101" t="s">
        <v>110</v>
      </c>
      <c r="H82" s="88">
        <v>63069</v>
      </c>
      <c r="I82" s="232">
        <v>42045.75</v>
      </c>
      <c r="J82" s="232">
        <v>34958.75</v>
      </c>
      <c r="K82" s="89">
        <f t="shared" si="21"/>
        <v>7087</v>
      </c>
      <c r="L82" s="52"/>
      <c r="M82" s="138"/>
      <c r="N82" s="1"/>
    </row>
    <row r="83" spans="1:14" s="56" customFormat="1">
      <c r="A83" s="60" t="s">
        <v>203</v>
      </c>
      <c r="B83" s="216" t="s">
        <v>0</v>
      </c>
      <c r="C83" s="216" t="s">
        <v>35</v>
      </c>
      <c r="D83" s="216" t="s">
        <v>36</v>
      </c>
      <c r="E83" s="216" t="s">
        <v>40</v>
      </c>
      <c r="F83" s="66" t="s">
        <v>110</v>
      </c>
      <c r="G83" s="101" t="s">
        <v>110</v>
      </c>
      <c r="H83" s="88">
        <v>10000</v>
      </c>
      <c r="I83" s="232">
        <v>6663.33</v>
      </c>
      <c r="J83" s="232">
        <v>0</v>
      </c>
      <c r="K83" s="89">
        <f t="shared" si="21"/>
        <v>6663.33</v>
      </c>
      <c r="M83" s="135"/>
      <c r="N83" s="1"/>
    </row>
    <row r="84" spans="1:14" s="58" customFormat="1" ht="63.75">
      <c r="A84" s="84" t="s">
        <v>150</v>
      </c>
      <c r="B84" s="4" t="s">
        <v>0</v>
      </c>
      <c r="C84" s="4" t="s">
        <v>35</v>
      </c>
      <c r="D84" s="4" t="s">
        <v>41</v>
      </c>
      <c r="E84" s="4" t="s">
        <v>1</v>
      </c>
      <c r="F84" s="3" t="s">
        <v>110</v>
      </c>
      <c r="G84" s="70" t="s">
        <v>110</v>
      </c>
      <c r="H84" s="87">
        <f>SUM(H85)</f>
        <v>8957400</v>
      </c>
      <c r="I84" s="87">
        <f>SUM(I85)</f>
        <v>4888437.8</v>
      </c>
      <c r="J84" s="127">
        <f>SUM(J85)</f>
        <v>4888437.8</v>
      </c>
      <c r="K84" s="87">
        <f>SUM(K85)</f>
        <v>0</v>
      </c>
      <c r="L84" s="52"/>
      <c r="M84" s="138"/>
      <c r="N84" s="1"/>
    </row>
    <row r="85" spans="1:14" s="56" customFormat="1" ht="25.5">
      <c r="A85" s="60" t="s">
        <v>204</v>
      </c>
      <c r="B85" s="216" t="s">
        <v>0</v>
      </c>
      <c r="C85" s="216" t="s">
        <v>35</v>
      </c>
      <c r="D85" s="216" t="s">
        <v>41</v>
      </c>
      <c r="E85" s="216" t="s">
        <v>42</v>
      </c>
      <c r="F85" s="66" t="s">
        <v>110</v>
      </c>
      <c r="G85" s="101" t="s">
        <v>110</v>
      </c>
      <c r="H85" s="88">
        <v>8957400</v>
      </c>
      <c r="I85" s="293">
        <v>4888437.8</v>
      </c>
      <c r="J85" s="293">
        <v>4888437.8</v>
      </c>
      <c r="K85" s="89">
        <f>I85-J85</f>
        <v>0</v>
      </c>
      <c r="M85" s="135"/>
      <c r="N85" s="1"/>
    </row>
    <row r="86" spans="1:14" s="58" customFormat="1">
      <c r="A86" s="84" t="s">
        <v>283</v>
      </c>
      <c r="B86" s="4" t="s">
        <v>0</v>
      </c>
      <c r="C86" s="4" t="s">
        <v>43</v>
      </c>
      <c r="D86" s="4">
        <v>1620215300</v>
      </c>
      <c r="E86" s="4" t="s">
        <v>1</v>
      </c>
      <c r="F86" s="3" t="s">
        <v>110</v>
      </c>
      <c r="G86" s="70" t="s">
        <v>110</v>
      </c>
      <c r="H86" s="87">
        <f>SUM(H87)</f>
        <v>258130800</v>
      </c>
      <c r="I86" s="87">
        <f>SUM(I87)</f>
        <v>0</v>
      </c>
      <c r="J86" s="127">
        <f>SUM(J87)</f>
        <v>0</v>
      </c>
      <c r="K86" s="87">
        <f>SUM(K87)</f>
        <v>0</v>
      </c>
      <c r="L86" s="52"/>
      <c r="M86" s="138"/>
      <c r="N86" s="1"/>
    </row>
    <row r="87" spans="1:14" s="56" customFormat="1">
      <c r="A87" s="60" t="s">
        <v>205</v>
      </c>
      <c r="B87" s="216" t="s">
        <v>0</v>
      </c>
      <c r="C87" s="216">
        <v>1003</v>
      </c>
      <c r="D87" s="216">
        <v>1620215300</v>
      </c>
      <c r="E87" s="216">
        <v>322</v>
      </c>
      <c r="F87" s="66" t="s">
        <v>110</v>
      </c>
      <c r="G87" s="101" t="s">
        <v>110</v>
      </c>
      <c r="H87" s="88">
        <v>258130800</v>
      </c>
      <c r="I87" s="232">
        <v>0</v>
      </c>
      <c r="J87" s="232">
        <v>0</v>
      </c>
      <c r="K87" s="89">
        <f>I87-J87</f>
        <v>0</v>
      </c>
      <c r="M87" s="135"/>
      <c r="N87" s="1"/>
    </row>
    <row r="88" spans="1:14" s="58" customFormat="1" ht="63.75">
      <c r="A88" s="84" t="s">
        <v>151</v>
      </c>
      <c r="B88" s="4" t="s">
        <v>0</v>
      </c>
      <c r="C88" s="4" t="s">
        <v>43</v>
      </c>
      <c r="D88" s="4" t="s">
        <v>45</v>
      </c>
      <c r="E88" s="4" t="s">
        <v>1</v>
      </c>
      <c r="F88" s="3" t="s">
        <v>110</v>
      </c>
      <c r="G88" s="70" t="s">
        <v>110</v>
      </c>
      <c r="H88" s="87">
        <f>SUM(H89)</f>
        <v>13273200</v>
      </c>
      <c r="I88" s="87">
        <f>SUM(I89)</f>
        <v>13273200</v>
      </c>
      <c r="J88" s="127">
        <f t="shared" ref="J88" si="22">SUM(J89)</f>
        <v>13273200</v>
      </c>
      <c r="K88" s="87">
        <f>SUM(K89)</f>
        <v>0</v>
      </c>
      <c r="L88" s="52"/>
      <c r="M88" s="138"/>
      <c r="N88" s="1"/>
    </row>
    <row r="89" spans="1:14" s="56" customFormat="1">
      <c r="A89" s="148" t="s">
        <v>205</v>
      </c>
      <c r="B89" s="216" t="s">
        <v>0</v>
      </c>
      <c r="C89" s="216" t="s">
        <v>43</v>
      </c>
      <c r="D89" s="216" t="s">
        <v>45</v>
      </c>
      <c r="E89" s="216" t="s">
        <v>44</v>
      </c>
      <c r="F89" s="90" t="s">
        <v>284</v>
      </c>
      <c r="G89" s="94" t="s">
        <v>229</v>
      </c>
      <c r="H89" s="88">
        <v>13273200</v>
      </c>
      <c r="I89" s="88">
        <v>13273200</v>
      </c>
      <c r="J89" s="232">
        <v>13273200</v>
      </c>
      <c r="K89" s="89">
        <f>I89-J89</f>
        <v>0</v>
      </c>
      <c r="M89" s="135"/>
      <c r="N89" s="1"/>
    </row>
    <row r="90" spans="1:14" s="58" customFormat="1" ht="28.5" customHeight="1">
      <c r="A90" s="84" t="s">
        <v>152</v>
      </c>
      <c r="B90" s="4" t="s">
        <v>0</v>
      </c>
      <c r="C90" s="4" t="s">
        <v>43</v>
      </c>
      <c r="D90" s="4" t="s">
        <v>46</v>
      </c>
      <c r="E90" s="4" t="s">
        <v>1</v>
      </c>
      <c r="F90" s="3" t="s">
        <v>110</v>
      </c>
      <c r="G90" s="70" t="s">
        <v>110</v>
      </c>
      <c r="H90" s="87">
        <f>SUM(H91:H91)</f>
        <v>148130800</v>
      </c>
      <c r="I90" s="87">
        <f>SUM(I91:I91)</f>
        <v>0</v>
      </c>
      <c r="J90" s="87">
        <f>SUM(J91:J91)</f>
        <v>0</v>
      </c>
      <c r="K90" s="87">
        <f>SUM(K91:K91)</f>
        <v>0</v>
      </c>
      <c r="L90" s="52"/>
      <c r="M90" s="138"/>
      <c r="N90" s="1"/>
    </row>
    <row r="91" spans="1:14" s="56" customFormat="1">
      <c r="A91" s="148" t="s">
        <v>205</v>
      </c>
      <c r="B91" s="216" t="s">
        <v>0</v>
      </c>
      <c r="C91" s="216" t="s">
        <v>43</v>
      </c>
      <c r="D91" s="216" t="s">
        <v>46</v>
      </c>
      <c r="E91" s="216" t="s">
        <v>44</v>
      </c>
      <c r="F91" s="86" t="s">
        <v>285</v>
      </c>
      <c r="G91" s="94" t="s">
        <v>229</v>
      </c>
      <c r="H91" s="88">
        <v>148130800</v>
      </c>
      <c r="I91" s="232">
        <v>0</v>
      </c>
      <c r="J91" s="232">
        <v>0</v>
      </c>
      <c r="K91" s="89">
        <f>I91-J91</f>
        <v>0</v>
      </c>
      <c r="M91" s="135"/>
      <c r="N91" s="1"/>
    </row>
    <row r="92" spans="1:14" s="58" customFormat="1" ht="38.25">
      <c r="A92" s="84" t="s">
        <v>153</v>
      </c>
      <c r="B92" s="4" t="s">
        <v>0</v>
      </c>
      <c r="C92" s="4" t="s">
        <v>43</v>
      </c>
      <c r="D92" s="4" t="s">
        <v>47</v>
      </c>
      <c r="E92" s="4" t="s">
        <v>1</v>
      </c>
      <c r="F92" s="3" t="s">
        <v>110</v>
      </c>
      <c r="G92" s="70" t="s">
        <v>110</v>
      </c>
      <c r="H92" s="87">
        <f>SUM(H93:H93)</f>
        <v>204799200</v>
      </c>
      <c r="I92" s="87">
        <f>SUM(I93:I93)</f>
        <v>0</v>
      </c>
      <c r="J92" s="87">
        <f>SUM(J93:J93)</f>
        <v>0</v>
      </c>
      <c r="K92" s="87">
        <f>SUM(K93:K93)</f>
        <v>0</v>
      </c>
      <c r="L92" s="52"/>
      <c r="M92" s="138"/>
      <c r="N92" s="1"/>
    </row>
    <row r="93" spans="1:14" s="57" customFormat="1">
      <c r="A93" s="148" t="s">
        <v>205</v>
      </c>
      <c r="B93" s="216" t="s">
        <v>0</v>
      </c>
      <c r="C93" s="216" t="s">
        <v>43</v>
      </c>
      <c r="D93" s="216" t="s">
        <v>47</v>
      </c>
      <c r="E93" s="216" t="s">
        <v>44</v>
      </c>
      <c r="F93" s="86" t="s">
        <v>286</v>
      </c>
      <c r="G93" s="94" t="s">
        <v>229</v>
      </c>
      <c r="H93" s="88">
        <v>204799200</v>
      </c>
      <c r="I93" s="232">
        <v>0</v>
      </c>
      <c r="J93" s="232">
        <v>0</v>
      </c>
      <c r="K93" s="89">
        <f>I93-J93</f>
        <v>0</v>
      </c>
      <c r="L93" s="62"/>
      <c r="M93" s="62"/>
      <c r="N93" s="1"/>
    </row>
    <row r="94" spans="1:14" s="203" customFormat="1" ht="38.25">
      <c r="A94" s="84" t="s">
        <v>314</v>
      </c>
      <c r="B94" s="4" t="s">
        <v>0</v>
      </c>
      <c r="C94" s="4" t="s">
        <v>43</v>
      </c>
      <c r="D94" s="4" t="s">
        <v>307</v>
      </c>
      <c r="E94" s="4" t="s">
        <v>1</v>
      </c>
      <c r="F94" s="3" t="s">
        <v>110</v>
      </c>
      <c r="G94" s="70" t="s">
        <v>110</v>
      </c>
      <c r="H94" s="87">
        <f>SUM(H95:H95)</f>
        <v>980783</v>
      </c>
      <c r="I94" s="87">
        <f>SUM(I95:I95)</f>
        <v>980783</v>
      </c>
      <c r="J94" s="127">
        <f>SUM(J95:J95)</f>
        <v>671835.96</v>
      </c>
      <c r="K94" s="316">
        <f>SUM(K95:K95)</f>
        <v>308947.04000000004</v>
      </c>
      <c r="L94" s="200"/>
      <c r="M94" s="201"/>
      <c r="N94" s="202"/>
    </row>
    <row r="95" spans="1:14" s="57" customFormat="1" ht="25.5">
      <c r="A95" s="85" t="s">
        <v>294</v>
      </c>
      <c r="B95" s="216" t="s">
        <v>0</v>
      </c>
      <c r="C95" s="216" t="s">
        <v>43</v>
      </c>
      <c r="D95" s="216" t="s">
        <v>307</v>
      </c>
      <c r="E95" s="216">
        <v>323</v>
      </c>
      <c r="F95" s="86"/>
      <c r="G95" s="94"/>
      <c r="H95" s="88">
        <v>980783</v>
      </c>
      <c r="I95" s="232">
        <v>980783</v>
      </c>
      <c r="J95" s="232">
        <v>671835.96</v>
      </c>
      <c r="K95" s="89">
        <f>I95-J95</f>
        <v>308947.04000000004</v>
      </c>
      <c r="L95" s="313">
        <v>45809</v>
      </c>
      <c r="M95" s="62"/>
      <c r="N95" s="63"/>
    </row>
    <row r="96" spans="1:14" ht="25.5">
      <c r="A96" s="84" t="s">
        <v>154</v>
      </c>
      <c r="B96" s="4" t="s">
        <v>0</v>
      </c>
      <c r="C96" s="4" t="s">
        <v>43</v>
      </c>
      <c r="D96" s="4" t="s">
        <v>48</v>
      </c>
      <c r="E96" s="4" t="s">
        <v>1</v>
      </c>
      <c r="F96" s="3" t="s">
        <v>110</v>
      </c>
      <c r="G96" s="70" t="s">
        <v>110</v>
      </c>
      <c r="H96" s="87">
        <f>SUM(H97:H98)</f>
        <v>16572200</v>
      </c>
      <c r="I96" s="87">
        <f t="shared" ref="I96:J96" si="23">SUM(I97:I98)</f>
        <v>16002587.059999999</v>
      </c>
      <c r="J96" s="87">
        <f t="shared" si="23"/>
        <v>15958536.84</v>
      </c>
      <c r="K96" s="87">
        <f>SUM(K97:K98)</f>
        <v>44050.219999999841</v>
      </c>
      <c r="M96" s="140"/>
    </row>
    <row r="97" spans="1:14" s="93" customFormat="1">
      <c r="A97" s="317" t="s">
        <v>95</v>
      </c>
      <c r="B97" s="216" t="s">
        <v>0</v>
      </c>
      <c r="C97" s="216" t="s">
        <v>43</v>
      </c>
      <c r="D97" s="216" t="s">
        <v>48</v>
      </c>
      <c r="E97" s="216" t="s">
        <v>4</v>
      </c>
      <c r="F97" s="348" t="s">
        <v>267</v>
      </c>
      <c r="G97" s="315" t="s">
        <v>229</v>
      </c>
      <c r="H97" s="88">
        <v>82800</v>
      </c>
      <c r="I97" s="267">
        <v>74988.95</v>
      </c>
      <c r="J97" s="267">
        <v>70323.820000000007</v>
      </c>
      <c r="K97" s="89">
        <f t="shared" ref="K97:K98" si="24">I97-J97</f>
        <v>4665.1299999999901</v>
      </c>
      <c r="L97" s="62"/>
      <c r="M97" s="141"/>
      <c r="N97" s="318"/>
    </row>
    <row r="98" spans="1:14" s="56" customFormat="1" ht="25.5">
      <c r="A98" s="149" t="s">
        <v>192</v>
      </c>
      <c r="B98" s="216" t="s">
        <v>0</v>
      </c>
      <c r="C98" s="216" t="s">
        <v>43</v>
      </c>
      <c r="D98" s="216" t="s">
        <v>48</v>
      </c>
      <c r="E98" s="216" t="s">
        <v>32</v>
      </c>
      <c r="F98" s="349"/>
      <c r="G98" s="95" t="s">
        <v>229</v>
      </c>
      <c r="H98" s="88">
        <v>16489400</v>
      </c>
      <c r="I98" s="267">
        <v>15927598.109999999</v>
      </c>
      <c r="J98" s="267">
        <v>15888213.02</v>
      </c>
      <c r="K98" s="89">
        <f t="shared" si="24"/>
        <v>39385.089999999851</v>
      </c>
      <c r="M98" s="135"/>
      <c r="N98" s="1"/>
    </row>
    <row r="99" spans="1:14" ht="25.5">
      <c r="A99" s="84" t="s">
        <v>155</v>
      </c>
      <c r="B99" s="4" t="s">
        <v>0</v>
      </c>
      <c r="C99" s="4" t="s">
        <v>43</v>
      </c>
      <c r="D99" s="4" t="s">
        <v>49</v>
      </c>
      <c r="E99" s="4" t="s">
        <v>1</v>
      </c>
      <c r="F99" s="3" t="s">
        <v>110</v>
      </c>
      <c r="G99" s="70" t="s">
        <v>110</v>
      </c>
      <c r="H99" s="87">
        <f>SUM(H100:H101)</f>
        <v>123200</v>
      </c>
      <c r="I99" s="87">
        <f t="shared" ref="I99:J99" si="25">SUM(I100:I101)</f>
        <v>41275.199999999997</v>
      </c>
      <c r="J99" s="87">
        <f t="shared" si="25"/>
        <v>41275.199999999997</v>
      </c>
      <c r="K99" s="87">
        <f>SUM(K100:K101)</f>
        <v>0</v>
      </c>
      <c r="M99" s="140"/>
    </row>
    <row r="100" spans="1:14" s="58" customFormat="1">
      <c r="A100" s="148" t="s">
        <v>95</v>
      </c>
      <c r="B100" s="216" t="s">
        <v>0</v>
      </c>
      <c r="C100" s="216" t="s">
        <v>43</v>
      </c>
      <c r="D100" s="216" t="s">
        <v>49</v>
      </c>
      <c r="E100" s="216" t="s">
        <v>4</v>
      </c>
      <c r="F100" s="348" t="s">
        <v>268</v>
      </c>
      <c r="G100" s="94" t="s">
        <v>229</v>
      </c>
      <c r="H100" s="88">
        <v>600</v>
      </c>
      <c r="I100" s="88">
        <v>0</v>
      </c>
      <c r="J100" s="232">
        <v>0</v>
      </c>
      <c r="K100" s="89">
        <f t="shared" ref="K100:K101" si="26">I100-J100</f>
        <v>0</v>
      </c>
      <c r="L100" s="52"/>
      <c r="M100" s="138"/>
      <c r="N100" s="1"/>
    </row>
    <row r="101" spans="1:14" s="190" customFormat="1" ht="25.5">
      <c r="A101" s="192" t="s">
        <v>192</v>
      </c>
      <c r="B101" s="209" t="s">
        <v>0</v>
      </c>
      <c r="C101" s="209" t="s">
        <v>43</v>
      </c>
      <c r="D101" s="209" t="s">
        <v>49</v>
      </c>
      <c r="E101" s="209" t="s">
        <v>32</v>
      </c>
      <c r="F101" s="349"/>
      <c r="G101" s="94" t="s">
        <v>229</v>
      </c>
      <c r="H101" s="88">
        <v>122600</v>
      </c>
      <c r="I101" s="267">
        <v>41275.199999999997</v>
      </c>
      <c r="J101" s="128">
        <v>41275.199999999997</v>
      </c>
      <c r="K101" s="187">
        <f t="shared" si="26"/>
        <v>0</v>
      </c>
      <c r="L101" s="188"/>
      <c r="M101" s="189"/>
      <c r="N101" s="191"/>
    </row>
    <row r="102" spans="1:14" s="206" customFormat="1" ht="38.25">
      <c r="A102" s="84" t="s">
        <v>156</v>
      </c>
      <c r="B102" s="4" t="s">
        <v>0</v>
      </c>
      <c r="C102" s="4" t="s">
        <v>43</v>
      </c>
      <c r="D102" s="4" t="s">
        <v>50</v>
      </c>
      <c r="E102" s="4" t="s">
        <v>1</v>
      </c>
      <c r="F102" s="3" t="s">
        <v>110</v>
      </c>
      <c r="G102" s="70" t="s">
        <v>110</v>
      </c>
      <c r="H102" s="87">
        <f>SUM(H103:H104)</f>
        <v>684970200</v>
      </c>
      <c r="I102" s="87">
        <f>SUM(I103:I104)</f>
        <v>413810193</v>
      </c>
      <c r="J102" s="87">
        <f>SUM(J103:J104)</f>
        <v>413206605.04999995</v>
      </c>
      <c r="K102" s="316">
        <f>SUM(K103:K104)</f>
        <v>603587.95000002626</v>
      </c>
      <c r="M102" s="207"/>
      <c r="N102" s="202"/>
    </row>
    <row r="103" spans="1:14" s="58" customFormat="1">
      <c r="A103" s="60" t="s">
        <v>95</v>
      </c>
      <c r="B103" s="216" t="s">
        <v>0</v>
      </c>
      <c r="C103" s="216" t="s">
        <v>43</v>
      </c>
      <c r="D103" s="216" t="s">
        <v>50</v>
      </c>
      <c r="E103" s="216" t="s">
        <v>4</v>
      </c>
      <c r="F103" s="348" t="s">
        <v>273</v>
      </c>
      <c r="G103" s="94" t="s">
        <v>229</v>
      </c>
      <c r="H103" s="88">
        <v>5270000</v>
      </c>
      <c r="I103" s="232">
        <v>2829138</v>
      </c>
      <c r="J103" s="232">
        <v>2589795.46</v>
      </c>
      <c r="K103" s="89">
        <f t="shared" ref="K103:K104" si="27">I103-J103</f>
        <v>239342.54000000004</v>
      </c>
      <c r="L103" s="52"/>
      <c r="M103" s="138"/>
      <c r="N103" s="1"/>
    </row>
    <row r="104" spans="1:14" s="57" customFormat="1" ht="25.5">
      <c r="A104" s="60" t="s">
        <v>189</v>
      </c>
      <c r="B104" s="216" t="s">
        <v>0</v>
      </c>
      <c r="C104" s="216" t="s">
        <v>43</v>
      </c>
      <c r="D104" s="216" t="s">
        <v>50</v>
      </c>
      <c r="E104" s="216" t="s">
        <v>7</v>
      </c>
      <c r="F104" s="349"/>
      <c r="G104" s="94" t="s">
        <v>229</v>
      </c>
      <c r="H104" s="88">
        <v>679700200</v>
      </c>
      <c r="I104" s="232">
        <v>410981055</v>
      </c>
      <c r="J104" s="232">
        <v>410616809.58999997</v>
      </c>
      <c r="K104" s="89">
        <f t="shared" si="27"/>
        <v>364245.41000002623</v>
      </c>
      <c r="L104" s="62"/>
      <c r="M104" s="138"/>
      <c r="N104" s="1"/>
    </row>
    <row r="105" spans="1:14" s="203" customFormat="1" ht="25.5">
      <c r="A105" s="84" t="s">
        <v>244</v>
      </c>
      <c r="B105" s="4" t="s">
        <v>0</v>
      </c>
      <c r="C105" s="4" t="s">
        <v>43</v>
      </c>
      <c r="D105" s="4" t="s">
        <v>256</v>
      </c>
      <c r="E105" s="4" t="s">
        <v>1</v>
      </c>
      <c r="F105" s="3"/>
      <c r="G105" s="70"/>
      <c r="H105" s="87">
        <f>SUM(H106:H107)</f>
        <v>1110917</v>
      </c>
      <c r="I105" s="87">
        <f>SUM(I106:I107)</f>
        <v>1110917</v>
      </c>
      <c r="J105" s="127">
        <f t="shared" ref="J105" si="28">SUM(J106:J107)</f>
        <v>1057917</v>
      </c>
      <c r="K105" s="316">
        <f>SUM(K106:K107)</f>
        <v>53000</v>
      </c>
      <c r="L105" s="200"/>
      <c r="M105" s="201"/>
      <c r="N105" s="202"/>
    </row>
    <row r="106" spans="1:14" s="93" customFormat="1" ht="15" customHeight="1">
      <c r="A106" s="230" t="s">
        <v>212</v>
      </c>
      <c r="B106" s="209" t="s">
        <v>0</v>
      </c>
      <c r="C106" s="209" t="s">
        <v>43</v>
      </c>
      <c r="D106" s="209">
        <v>2240152520</v>
      </c>
      <c r="E106" s="209">
        <v>321</v>
      </c>
      <c r="F106" s="231"/>
      <c r="G106" s="151"/>
      <c r="H106" s="88">
        <v>77000</v>
      </c>
      <c r="I106" s="293">
        <v>77000</v>
      </c>
      <c r="J106" s="257">
        <v>77000</v>
      </c>
      <c r="K106" s="263">
        <f>I106-J106</f>
        <v>0</v>
      </c>
      <c r="L106" s="62"/>
      <c r="M106" s="141"/>
      <c r="N106" s="63"/>
    </row>
    <row r="107" spans="1:14" s="93" customFormat="1" ht="25.5">
      <c r="A107" s="85" t="s">
        <v>294</v>
      </c>
      <c r="B107" s="209" t="s">
        <v>0</v>
      </c>
      <c r="C107" s="209" t="s">
        <v>43</v>
      </c>
      <c r="D107" s="209">
        <v>2240152520</v>
      </c>
      <c r="E107" s="209">
        <v>323</v>
      </c>
      <c r="F107" s="231"/>
      <c r="G107" s="151"/>
      <c r="H107" s="88">
        <v>1033917</v>
      </c>
      <c r="I107" s="293">
        <v>1033917</v>
      </c>
      <c r="J107" s="257">
        <v>980917</v>
      </c>
      <c r="K107" s="263">
        <f>I107-J107</f>
        <v>53000</v>
      </c>
      <c r="L107" s="295">
        <v>45809</v>
      </c>
      <c r="M107" s="141"/>
      <c r="N107" s="63"/>
    </row>
    <row r="108" spans="1:14" s="63" customFormat="1" ht="25.5">
      <c r="A108" s="84" t="s">
        <v>157</v>
      </c>
      <c r="B108" s="4" t="s">
        <v>0</v>
      </c>
      <c r="C108" s="4" t="s">
        <v>43</v>
      </c>
      <c r="D108" s="4" t="s">
        <v>51</v>
      </c>
      <c r="E108" s="4" t="s">
        <v>1</v>
      </c>
      <c r="F108" s="3" t="s">
        <v>110</v>
      </c>
      <c r="G108" s="70" t="s">
        <v>110</v>
      </c>
      <c r="H108" s="87">
        <f>SUM(H109:H110)</f>
        <v>39612000</v>
      </c>
      <c r="I108" s="87">
        <f>SUM(I109:I110)</f>
        <v>25427100</v>
      </c>
      <c r="J108" s="127">
        <f t="shared" ref="J108" si="29">SUM(J109:J110)</f>
        <v>25417905.620000001</v>
      </c>
      <c r="K108" s="87">
        <f>SUM(K109:K110)</f>
        <v>9194.3800000007323</v>
      </c>
      <c r="M108" s="135"/>
      <c r="N108" s="1"/>
    </row>
    <row r="109" spans="1:14" s="58" customFormat="1">
      <c r="A109" s="60" t="s">
        <v>95</v>
      </c>
      <c r="B109" s="216" t="s">
        <v>0</v>
      </c>
      <c r="C109" s="216" t="s">
        <v>43</v>
      </c>
      <c r="D109" s="216" t="s">
        <v>51</v>
      </c>
      <c r="E109" s="216" t="s">
        <v>4</v>
      </c>
      <c r="F109" s="66" t="s">
        <v>110</v>
      </c>
      <c r="G109" s="101" t="s">
        <v>110</v>
      </c>
      <c r="H109" s="88">
        <v>300000</v>
      </c>
      <c r="I109" s="232">
        <v>170100</v>
      </c>
      <c r="J109" s="232">
        <v>161235.42000000001</v>
      </c>
      <c r="K109" s="89">
        <f t="shared" ref="K109:K110" si="30">I109-J109</f>
        <v>8864.5799999999872</v>
      </c>
      <c r="L109" s="52"/>
      <c r="M109" s="138"/>
      <c r="N109" s="1"/>
    </row>
    <row r="110" spans="1:14" s="56" customFormat="1" ht="25.5">
      <c r="A110" s="60" t="s">
        <v>192</v>
      </c>
      <c r="B110" s="216" t="s">
        <v>0</v>
      </c>
      <c r="C110" s="216" t="s">
        <v>43</v>
      </c>
      <c r="D110" s="216" t="s">
        <v>51</v>
      </c>
      <c r="E110" s="216" t="s">
        <v>32</v>
      </c>
      <c r="F110" s="61" t="s">
        <v>110</v>
      </c>
      <c r="G110" s="100" t="s">
        <v>110</v>
      </c>
      <c r="H110" s="88">
        <v>39312000</v>
      </c>
      <c r="I110" s="267">
        <v>25257000</v>
      </c>
      <c r="J110" s="267">
        <v>25256670.199999999</v>
      </c>
      <c r="K110" s="89">
        <f t="shared" si="30"/>
        <v>329.80000000074506</v>
      </c>
      <c r="M110" s="135"/>
      <c r="N110" s="1"/>
    </row>
    <row r="111" spans="1:14" s="63" customFormat="1">
      <c r="A111" s="84" t="s">
        <v>259</v>
      </c>
      <c r="B111" s="4" t="s">
        <v>0</v>
      </c>
      <c r="C111" s="4" t="s">
        <v>43</v>
      </c>
      <c r="D111" s="4" t="s">
        <v>258</v>
      </c>
      <c r="E111" s="4" t="s">
        <v>1</v>
      </c>
      <c r="F111" s="3" t="s">
        <v>110</v>
      </c>
      <c r="G111" s="70" t="s">
        <v>110</v>
      </c>
      <c r="H111" s="87">
        <f>SUM(H112:H112)</f>
        <v>7320000</v>
      </c>
      <c r="I111" s="87">
        <f>SUM(I112:I112)</f>
        <v>4310000</v>
      </c>
      <c r="J111" s="127">
        <f>SUM(J112:J112)</f>
        <v>4198000</v>
      </c>
      <c r="K111" s="87">
        <f>SUM(K112:K112)</f>
        <v>112000</v>
      </c>
      <c r="M111" s="135"/>
      <c r="N111" s="1"/>
    </row>
    <row r="112" spans="1:14" s="56" customFormat="1" ht="25.5">
      <c r="A112" s="60" t="s">
        <v>192</v>
      </c>
      <c r="B112" s="216" t="s">
        <v>0</v>
      </c>
      <c r="C112" s="216" t="s">
        <v>43</v>
      </c>
      <c r="D112" s="216" t="s">
        <v>258</v>
      </c>
      <c r="E112" s="216" t="s">
        <v>32</v>
      </c>
      <c r="F112" s="61" t="s">
        <v>110</v>
      </c>
      <c r="G112" s="100" t="s">
        <v>110</v>
      </c>
      <c r="H112" s="88">
        <v>7320000</v>
      </c>
      <c r="I112" s="267">
        <v>4310000</v>
      </c>
      <c r="J112" s="267">
        <v>4198000</v>
      </c>
      <c r="K112" s="89">
        <f>I112-J112</f>
        <v>112000</v>
      </c>
      <c r="M112" s="135"/>
      <c r="N112" s="1"/>
    </row>
    <row r="113" spans="1:14" s="63" customFormat="1" ht="63.75">
      <c r="A113" s="84" t="s">
        <v>158</v>
      </c>
      <c r="B113" s="4" t="s">
        <v>0</v>
      </c>
      <c r="C113" s="4" t="s">
        <v>43</v>
      </c>
      <c r="D113" s="4" t="s">
        <v>52</v>
      </c>
      <c r="E113" s="4" t="s">
        <v>1</v>
      </c>
      <c r="F113" s="3" t="s">
        <v>110</v>
      </c>
      <c r="G113" s="70" t="s">
        <v>110</v>
      </c>
      <c r="H113" s="87">
        <f>SUM(H114:H115)</f>
        <v>6343100</v>
      </c>
      <c r="I113" s="87">
        <f>SUM(I114:I115)</f>
        <v>1486254</v>
      </c>
      <c r="J113" s="127">
        <f t="shared" ref="J113" si="31">SUM(J114:J115)</f>
        <v>1483737.52</v>
      </c>
      <c r="K113" s="87">
        <f>SUM(K114:K115)</f>
        <v>2516.4799999999996</v>
      </c>
      <c r="M113" s="135"/>
      <c r="N113" s="1"/>
    </row>
    <row r="114" spans="1:14" s="58" customFormat="1">
      <c r="A114" s="60" t="s">
        <v>95</v>
      </c>
      <c r="B114" s="216" t="s">
        <v>0</v>
      </c>
      <c r="C114" s="216" t="s">
        <v>43</v>
      </c>
      <c r="D114" s="216" t="s">
        <v>52</v>
      </c>
      <c r="E114" s="216" t="s">
        <v>4</v>
      </c>
      <c r="F114" s="66" t="s">
        <v>110</v>
      </c>
      <c r="G114" s="101" t="s">
        <v>110</v>
      </c>
      <c r="H114" s="88">
        <v>67100</v>
      </c>
      <c r="I114" s="232">
        <v>12254</v>
      </c>
      <c r="J114" s="232">
        <v>9737.52</v>
      </c>
      <c r="K114" s="89">
        <f t="shared" ref="K114:K115" si="32">I114-J114</f>
        <v>2516.4799999999996</v>
      </c>
      <c r="L114" s="52"/>
      <c r="M114" s="138"/>
      <c r="N114" s="1"/>
    </row>
    <row r="115" spans="1:14" s="56" customFormat="1" ht="25.5">
      <c r="A115" s="60" t="s">
        <v>192</v>
      </c>
      <c r="B115" s="216" t="s">
        <v>0</v>
      </c>
      <c r="C115" s="216" t="s">
        <v>43</v>
      </c>
      <c r="D115" s="216" t="s">
        <v>52</v>
      </c>
      <c r="E115" s="216" t="s">
        <v>32</v>
      </c>
      <c r="F115" s="61" t="s">
        <v>110</v>
      </c>
      <c r="G115" s="100" t="s">
        <v>110</v>
      </c>
      <c r="H115" s="88">
        <v>6276000</v>
      </c>
      <c r="I115" s="267">
        <v>1474000</v>
      </c>
      <c r="J115" s="267">
        <v>1474000</v>
      </c>
      <c r="K115" s="89">
        <f t="shared" si="32"/>
        <v>0</v>
      </c>
      <c r="M115" s="135"/>
      <c r="N115" s="1"/>
    </row>
    <row r="116" spans="1:14" s="56" customFormat="1" ht="102">
      <c r="A116" s="84" t="s">
        <v>159</v>
      </c>
      <c r="B116" s="4" t="s">
        <v>0</v>
      </c>
      <c r="C116" s="4" t="s">
        <v>43</v>
      </c>
      <c r="D116" s="4" t="s">
        <v>53</v>
      </c>
      <c r="E116" s="4" t="s">
        <v>1</v>
      </c>
      <c r="F116" s="3" t="s">
        <v>110</v>
      </c>
      <c r="G116" s="70" t="s">
        <v>110</v>
      </c>
      <c r="H116" s="87">
        <f>SUM(H117:H118)</f>
        <v>10720500</v>
      </c>
      <c r="I116" s="87">
        <f>SUM(I117:I118)</f>
        <v>8290549</v>
      </c>
      <c r="J116" s="127">
        <f>SUM(J117:J118)</f>
        <v>6792699.4600000009</v>
      </c>
      <c r="K116" s="87">
        <f>SUM(K117:K118)</f>
        <v>1497849.5399999996</v>
      </c>
      <c r="M116" s="135"/>
      <c r="N116" s="1"/>
    </row>
    <row r="117" spans="1:14" s="58" customFormat="1">
      <c r="A117" s="215" t="s">
        <v>95</v>
      </c>
      <c r="B117" s="210" t="s">
        <v>0</v>
      </c>
      <c r="C117" s="210" t="s">
        <v>43</v>
      </c>
      <c r="D117" s="210" t="s">
        <v>53</v>
      </c>
      <c r="E117" s="210" t="s">
        <v>4</v>
      </c>
      <c r="F117" s="121" t="s">
        <v>110</v>
      </c>
      <c r="G117" s="122" t="s">
        <v>110</v>
      </c>
      <c r="H117" s="88">
        <v>153500</v>
      </c>
      <c r="I117" s="232">
        <v>49220</v>
      </c>
      <c r="J117" s="232">
        <v>26731.98</v>
      </c>
      <c r="K117" s="89">
        <f t="shared" ref="K117:K118" si="33">I117-J117</f>
        <v>22488.02</v>
      </c>
      <c r="L117" s="52"/>
      <c r="M117" s="138"/>
      <c r="N117" s="1"/>
    </row>
    <row r="118" spans="1:14" s="56" customFormat="1" ht="25.5">
      <c r="A118" s="60" t="s">
        <v>189</v>
      </c>
      <c r="B118" s="216" t="s">
        <v>0</v>
      </c>
      <c r="C118" s="216" t="s">
        <v>43</v>
      </c>
      <c r="D118" s="216" t="s">
        <v>53</v>
      </c>
      <c r="E118" s="216" t="s">
        <v>7</v>
      </c>
      <c r="F118" s="66" t="s">
        <v>110</v>
      </c>
      <c r="G118" s="101" t="s">
        <v>110</v>
      </c>
      <c r="H118" s="88">
        <v>10567000</v>
      </c>
      <c r="I118" s="232">
        <v>8241329</v>
      </c>
      <c r="J118" s="232">
        <v>6765967.4800000004</v>
      </c>
      <c r="K118" s="89">
        <f t="shared" si="33"/>
        <v>1475361.5199999996</v>
      </c>
      <c r="M118" s="135"/>
      <c r="N118" s="1"/>
    </row>
    <row r="119" spans="1:14" s="56" customFormat="1" ht="76.5">
      <c r="A119" s="84" t="s">
        <v>160</v>
      </c>
      <c r="B119" s="4" t="s">
        <v>0</v>
      </c>
      <c r="C119" s="4" t="s">
        <v>43</v>
      </c>
      <c r="D119" s="4" t="s">
        <v>54</v>
      </c>
      <c r="E119" s="4" t="s">
        <v>1</v>
      </c>
      <c r="F119" s="3" t="s">
        <v>110</v>
      </c>
      <c r="G119" s="70" t="s">
        <v>110</v>
      </c>
      <c r="H119" s="87">
        <f>SUM(H120:H122)</f>
        <v>1010000</v>
      </c>
      <c r="I119" s="87">
        <f>SUM(I120:I122)</f>
        <v>237978</v>
      </c>
      <c r="J119" s="127">
        <f>SUM(J120:J122)</f>
        <v>164848.19</v>
      </c>
      <c r="K119" s="87">
        <f>SUM(K120:K122)</f>
        <v>73129.81</v>
      </c>
      <c r="M119" s="135"/>
      <c r="N119" s="1"/>
    </row>
    <row r="120" spans="1:14" s="56" customFormat="1">
      <c r="A120" s="60" t="s">
        <v>95</v>
      </c>
      <c r="B120" s="216" t="s">
        <v>0</v>
      </c>
      <c r="C120" s="216" t="s">
        <v>43</v>
      </c>
      <c r="D120" s="216" t="s">
        <v>54</v>
      </c>
      <c r="E120" s="216" t="s">
        <v>4</v>
      </c>
      <c r="F120" s="66" t="s">
        <v>110</v>
      </c>
      <c r="G120" s="101" t="s">
        <v>110</v>
      </c>
      <c r="H120" s="88">
        <v>10000</v>
      </c>
      <c r="I120" s="232">
        <v>2835</v>
      </c>
      <c r="J120" s="232">
        <v>2087.91</v>
      </c>
      <c r="K120" s="89">
        <f t="shared" ref="K120:K121" si="34">I120-J120</f>
        <v>747.09000000000015</v>
      </c>
      <c r="M120" s="135"/>
      <c r="N120" s="1"/>
    </row>
    <row r="121" spans="1:14" s="58" customFormat="1" ht="25.5">
      <c r="A121" s="60" t="s">
        <v>189</v>
      </c>
      <c r="B121" s="216" t="s">
        <v>0</v>
      </c>
      <c r="C121" s="216" t="s">
        <v>43</v>
      </c>
      <c r="D121" s="216" t="s">
        <v>54</v>
      </c>
      <c r="E121" s="216" t="s">
        <v>7</v>
      </c>
      <c r="F121" s="66" t="s">
        <v>110</v>
      </c>
      <c r="G121" s="101" t="s">
        <v>110</v>
      </c>
      <c r="H121" s="88">
        <v>700000</v>
      </c>
      <c r="I121" s="232">
        <v>235143</v>
      </c>
      <c r="J121" s="232">
        <v>162760.28</v>
      </c>
      <c r="K121" s="89">
        <f t="shared" si="34"/>
        <v>72382.720000000001</v>
      </c>
      <c r="L121" s="52"/>
      <c r="M121" s="138"/>
      <c r="N121" s="1"/>
    </row>
    <row r="122" spans="1:14" s="63" customFormat="1" ht="38.25">
      <c r="A122" s="60" t="s">
        <v>188</v>
      </c>
      <c r="B122" s="216" t="s">
        <v>0</v>
      </c>
      <c r="C122" s="216" t="s">
        <v>43</v>
      </c>
      <c r="D122" s="216" t="s">
        <v>54</v>
      </c>
      <c r="E122" s="216" t="s">
        <v>12</v>
      </c>
      <c r="F122" s="66" t="s">
        <v>110</v>
      </c>
      <c r="G122" s="101" t="s">
        <v>110</v>
      </c>
      <c r="H122" s="88">
        <v>300000</v>
      </c>
      <c r="I122" s="232">
        <v>0</v>
      </c>
      <c r="J122" s="232">
        <v>0</v>
      </c>
      <c r="K122" s="89">
        <f>I122-J122</f>
        <v>0</v>
      </c>
      <c r="M122" s="135"/>
      <c r="N122" s="1"/>
    </row>
    <row r="123" spans="1:14" s="58" customFormat="1" ht="38.25">
      <c r="A123" s="84" t="s">
        <v>161</v>
      </c>
      <c r="B123" s="4" t="s">
        <v>0</v>
      </c>
      <c r="C123" s="4" t="s">
        <v>43</v>
      </c>
      <c r="D123" s="4" t="s">
        <v>55</v>
      </c>
      <c r="E123" s="4" t="s">
        <v>1</v>
      </c>
      <c r="F123" s="3" t="s">
        <v>110</v>
      </c>
      <c r="G123" s="70" t="s">
        <v>110</v>
      </c>
      <c r="H123" s="87">
        <f>SUM(H124)</f>
        <v>2080000</v>
      </c>
      <c r="I123" s="87">
        <f>SUM(I124)</f>
        <v>0</v>
      </c>
      <c r="J123" s="127">
        <f t="shared" ref="J123" si="35">SUM(J124)</f>
        <v>0</v>
      </c>
      <c r="K123" s="87">
        <f>SUM(K124)</f>
        <v>0</v>
      </c>
      <c r="L123" s="52"/>
      <c r="M123" s="138"/>
      <c r="N123" s="1"/>
    </row>
    <row r="124" spans="1:14" s="56" customFormat="1" ht="25.5">
      <c r="A124" s="60" t="s">
        <v>192</v>
      </c>
      <c r="B124" s="216" t="s">
        <v>0</v>
      </c>
      <c r="C124" s="216" t="s">
        <v>43</v>
      </c>
      <c r="D124" s="216" t="s">
        <v>55</v>
      </c>
      <c r="E124" s="216" t="s">
        <v>32</v>
      </c>
      <c r="F124" s="61" t="s">
        <v>110</v>
      </c>
      <c r="G124" s="100" t="s">
        <v>110</v>
      </c>
      <c r="H124" s="88">
        <v>2080000</v>
      </c>
      <c r="I124" s="88">
        <v>0</v>
      </c>
      <c r="J124" s="267">
        <v>0</v>
      </c>
      <c r="K124" s="89">
        <f>I124-J124</f>
        <v>0</v>
      </c>
      <c r="M124" s="135"/>
      <c r="N124" s="1"/>
    </row>
    <row r="125" spans="1:14" s="63" customFormat="1" ht="44.25" customHeight="1">
      <c r="A125" s="84" t="s">
        <v>162</v>
      </c>
      <c r="B125" s="4" t="s">
        <v>0</v>
      </c>
      <c r="C125" s="4" t="s">
        <v>43</v>
      </c>
      <c r="D125" s="4" t="s">
        <v>56</v>
      </c>
      <c r="E125" s="4" t="s">
        <v>1</v>
      </c>
      <c r="F125" s="3" t="s">
        <v>110</v>
      </c>
      <c r="G125" s="70" t="s">
        <v>110</v>
      </c>
      <c r="H125" s="87">
        <f>SUM(H126:H127)</f>
        <v>3514800</v>
      </c>
      <c r="I125" s="87">
        <f>SUM(I126:I127)</f>
        <v>2015428.4</v>
      </c>
      <c r="J125" s="127">
        <f t="shared" ref="J125" si="36">SUM(J126:J127)</f>
        <v>1944907.2</v>
      </c>
      <c r="K125" s="87">
        <f>SUM(K126:K127)</f>
        <v>70521.2</v>
      </c>
      <c r="M125" s="135"/>
      <c r="N125" s="1"/>
    </row>
    <row r="126" spans="1:14" s="58" customFormat="1">
      <c r="A126" s="60" t="s">
        <v>95</v>
      </c>
      <c r="B126" s="216" t="s">
        <v>0</v>
      </c>
      <c r="C126" s="216" t="s">
        <v>43</v>
      </c>
      <c r="D126" s="216" t="s">
        <v>56</v>
      </c>
      <c r="E126" s="216" t="s">
        <v>4</v>
      </c>
      <c r="F126" s="66" t="s">
        <v>110</v>
      </c>
      <c r="G126" s="101" t="s">
        <v>110</v>
      </c>
      <c r="H126" s="88">
        <v>48600</v>
      </c>
      <c r="I126" s="232">
        <v>15428.4</v>
      </c>
      <c r="J126" s="232">
        <v>14907.2</v>
      </c>
      <c r="K126" s="89">
        <f t="shared" ref="K126:K127" si="37">I126-J126</f>
        <v>521.19999999999891</v>
      </c>
      <c r="L126" s="52"/>
      <c r="M126" s="138"/>
      <c r="N126" s="1"/>
    </row>
    <row r="127" spans="1:14" s="63" customFormat="1" ht="25.5">
      <c r="A127" s="60" t="s">
        <v>192</v>
      </c>
      <c r="B127" s="216" t="s">
        <v>0</v>
      </c>
      <c r="C127" s="216" t="s">
        <v>43</v>
      </c>
      <c r="D127" s="216" t="s">
        <v>56</v>
      </c>
      <c r="E127" s="216" t="s">
        <v>32</v>
      </c>
      <c r="F127" s="61" t="s">
        <v>110</v>
      </c>
      <c r="G127" s="100" t="s">
        <v>110</v>
      </c>
      <c r="H127" s="88">
        <v>3466200</v>
      </c>
      <c r="I127" s="267">
        <v>2000000</v>
      </c>
      <c r="J127" s="267">
        <v>1930000</v>
      </c>
      <c r="K127" s="89">
        <f t="shared" si="37"/>
        <v>70000</v>
      </c>
      <c r="M127" s="135"/>
      <c r="N127" s="1"/>
    </row>
    <row r="128" spans="1:14" s="58" customFormat="1" ht="41.25" customHeight="1">
      <c r="A128" s="84" t="s">
        <v>163</v>
      </c>
      <c r="B128" s="4" t="s">
        <v>0</v>
      </c>
      <c r="C128" s="4" t="s">
        <v>43</v>
      </c>
      <c r="D128" s="4" t="s">
        <v>57</v>
      </c>
      <c r="E128" s="4" t="s">
        <v>1</v>
      </c>
      <c r="F128" s="3" t="s">
        <v>110</v>
      </c>
      <c r="G128" s="70" t="s">
        <v>110</v>
      </c>
      <c r="H128" s="87">
        <f>SUM(H129)</f>
        <v>2886300</v>
      </c>
      <c r="I128" s="87">
        <f>SUM(I129)</f>
        <v>0</v>
      </c>
      <c r="J128" s="127">
        <f t="shared" ref="J128" si="38">SUM(J129)</f>
        <v>0</v>
      </c>
      <c r="K128" s="87">
        <f>SUM(K129)</f>
        <v>0</v>
      </c>
      <c r="L128" s="52"/>
      <c r="M128" s="138"/>
      <c r="N128" s="1"/>
    </row>
    <row r="129" spans="1:14" s="56" customFormat="1" ht="25.5">
      <c r="A129" s="60" t="s">
        <v>192</v>
      </c>
      <c r="B129" s="216" t="s">
        <v>0</v>
      </c>
      <c r="C129" s="216" t="s">
        <v>43</v>
      </c>
      <c r="D129" s="216" t="s">
        <v>57</v>
      </c>
      <c r="E129" s="216" t="s">
        <v>32</v>
      </c>
      <c r="F129" s="61" t="s">
        <v>110</v>
      </c>
      <c r="G129" s="100" t="s">
        <v>110</v>
      </c>
      <c r="H129" s="88">
        <v>2886300</v>
      </c>
      <c r="I129" s="88">
        <v>0</v>
      </c>
      <c r="J129" s="267">
        <v>0</v>
      </c>
      <c r="K129" s="89">
        <f>I129-J129</f>
        <v>0</v>
      </c>
      <c r="M129" s="135"/>
      <c r="N129" s="1"/>
    </row>
    <row r="130" spans="1:14" s="63" customFormat="1">
      <c r="A130" s="84" t="s">
        <v>164</v>
      </c>
      <c r="B130" s="4" t="s">
        <v>0</v>
      </c>
      <c r="C130" s="4" t="s">
        <v>43</v>
      </c>
      <c r="D130" s="4" t="s">
        <v>58</v>
      </c>
      <c r="E130" s="4" t="s">
        <v>1</v>
      </c>
      <c r="F130" s="3" t="s">
        <v>110</v>
      </c>
      <c r="G130" s="70" t="s">
        <v>110</v>
      </c>
      <c r="H130" s="87">
        <f>SUM(H131:H132)</f>
        <v>422417050</v>
      </c>
      <c r="I130" s="87">
        <f>SUM(I131:I132)</f>
        <v>277697880</v>
      </c>
      <c r="J130" s="127">
        <f t="shared" ref="J130" si="39">SUM(J131:J132)</f>
        <v>277436645.16000003</v>
      </c>
      <c r="K130" s="87">
        <f>SUM(K131:K132)</f>
        <v>261234.83999999752</v>
      </c>
      <c r="M130" s="135"/>
      <c r="N130" s="1"/>
    </row>
    <row r="131" spans="1:14" s="58" customFormat="1">
      <c r="A131" s="60" t="s">
        <v>95</v>
      </c>
      <c r="B131" s="216" t="s">
        <v>0</v>
      </c>
      <c r="C131" s="216" t="s">
        <v>43</v>
      </c>
      <c r="D131" s="216" t="s">
        <v>58</v>
      </c>
      <c r="E131" s="216" t="s">
        <v>4</v>
      </c>
      <c r="F131" s="66" t="s">
        <v>110</v>
      </c>
      <c r="G131" s="101" t="s">
        <v>110</v>
      </c>
      <c r="H131" s="88">
        <v>4237050</v>
      </c>
      <c r="I131" s="232">
        <v>2468994</v>
      </c>
      <c r="J131" s="232">
        <v>2328376.35</v>
      </c>
      <c r="K131" s="89">
        <f t="shared" ref="K131:K132" si="40">I131-J131</f>
        <v>140617.64999999991</v>
      </c>
      <c r="L131" s="52"/>
      <c r="M131" s="138"/>
      <c r="N131" s="1"/>
    </row>
    <row r="132" spans="1:14" s="56" customFormat="1" ht="25.5">
      <c r="A132" s="60" t="s">
        <v>192</v>
      </c>
      <c r="B132" s="216" t="s">
        <v>0</v>
      </c>
      <c r="C132" s="216" t="s">
        <v>43</v>
      </c>
      <c r="D132" s="216" t="s">
        <v>58</v>
      </c>
      <c r="E132" s="216" t="s">
        <v>32</v>
      </c>
      <c r="F132" s="61" t="s">
        <v>110</v>
      </c>
      <c r="G132" s="100" t="s">
        <v>110</v>
      </c>
      <c r="H132" s="88">
        <v>418180000</v>
      </c>
      <c r="I132" s="267">
        <v>275228886</v>
      </c>
      <c r="J132" s="267">
        <v>275108268.81</v>
      </c>
      <c r="K132" s="89">
        <f t="shared" si="40"/>
        <v>120617.18999999762</v>
      </c>
      <c r="M132" s="135"/>
      <c r="N132" s="1"/>
    </row>
    <row r="133" spans="1:14" s="63" customFormat="1" ht="25.5">
      <c r="A133" s="84" t="s">
        <v>165</v>
      </c>
      <c r="B133" s="4" t="s">
        <v>0</v>
      </c>
      <c r="C133" s="4" t="s">
        <v>43</v>
      </c>
      <c r="D133" s="4" t="s">
        <v>59</v>
      </c>
      <c r="E133" s="4" t="s">
        <v>1</v>
      </c>
      <c r="F133" s="3" t="s">
        <v>110</v>
      </c>
      <c r="G133" s="70" t="s">
        <v>110</v>
      </c>
      <c r="H133" s="87">
        <f>SUM(H134:H135)</f>
        <v>77791350</v>
      </c>
      <c r="I133" s="87">
        <f>SUM(I134:I135)</f>
        <v>50632637.5</v>
      </c>
      <c r="J133" s="127">
        <f>SUM(J134:J135)</f>
        <v>50602555.210000001</v>
      </c>
      <c r="K133" s="87">
        <f>SUM(K134:K135)</f>
        <v>30082.289999998524</v>
      </c>
      <c r="M133" s="135"/>
      <c r="N133" s="1"/>
    </row>
    <row r="134" spans="1:14" s="58" customFormat="1">
      <c r="A134" s="60" t="s">
        <v>95</v>
      </c>
      <c r="B134" s="216" t="s">
        <v>0</v>
      </c>
      <c r="C134" s="216" t="s">
        <v>43</v>
      </c>
      <c r="D134" s="216" t="s">
        <v>59</v>
      </c>
      <c r="E134" s="216" t="s">
        <v>4</v>
      </c>
      <c r="F134" s="66" t="s">
        <v>110</v>
      </c>
      <c r="G134" s="101" t="s">
        <v>110</v>
      </c>
      <c r="H134" s="88">
        <v>800270</v>
      </c>
      <c r="I134" s="232">
        <v>489891.5</v>
      </c>
      <c r="J134" s="232">
        <v>481117.61</v>
      </c>
      <c r="K134" s="89">
        <f t="shared" ref="K134:K135" si="41">I134-J134</f>
        <v>8773.890000000014</v>
      </c>
      <c r="L134" s="52"/>
      <c r="M134" s="138"/>
      <c r="N134" s="1"/>
    </row>
    <row r="135" spans="1:14" s="56" customFormat="1" ht="25.5">
      <c r="A135" s="60" t="s">
        <v>192</v>
      </c>
      <c r="B135" s="216" t="s">
        <v>0</v>
      </c>
      <c r="C135" s="216" t="s">
        <v>43</v>
      </c>
      <c r="D135" s="216" t="s">
        <v>59</v>
      </c>
      <c r="E135" s="216" t="s">
        <v>32</v>
      </c>
      <c r="F135" s="61" t="s">
        <v>110</v>
      </c>
      <c r="G135" s="100" t="s">
        <v>110</v>
      </c>
      <c r="H135" s="88">
        <v>76991080</v>
      </c>
      <c r="I135" s="267">
        <v>50142746</v>
      </c>
      <c r="J135" s="267">
        <v>50121437.600000001</v>
      </c>
      <c r="K135" s="89">
        <f t="shared" si="41"/>
        <v>21308.39999999851</v>
      </c>
      <c r="M135" s="135"/>
      <c r="N135" s="1"/>
    </row>
    <row r="136" spans="1:14" s="93" customFormat="1">
      <c r="A136" s="84" t="s">
        <v>166</v>
      </c>
      <c r="B136" s="4" t="s">
        <v>0</v>
      </c>
      <c r="C136" s="4" t="s">
        <v>43</v>
      </c>
      <c r="D136" s="4" t="s">
        <v>60</v>
      </c>
      <c r="E136" s="4" t="s">
        <v>1</v>
      </c>
      <c r="F136" s="3" t="s">
        <v>110</v>
      </c>
      <c r="G136" s="70" t="s">
        <v>110</v>
      </c>
      <c r="H136" s="87">
        <f>SUM(H137:H138)</f>
        <v>17833280</v>
      </c>
      <c r="I136" s="87">
        <f>SUM(I137:I138)</f>
        <v>9394822</v>
      </c>
      <c r="J136" s="127">
        <f>SUM(J137:J138)</f>
        <v>9372406.9700000007</v>
      </c>
      <c r="K136" s="87">
        <f>SUM(K137:K138)</f>
        <v>22415.029999999111</v>
      </c>
      <c r="L136" s="62"/>
      <c r="M136" s="141"/>
      <c r="N136" s="1"/>
    </row>
    <row r="137" spans="1:14" s="58" customFormat="1">
      <c r="A137" s="60" t="s">
        <v>95</v>
      </c>
      <c r="B137" s="216" t="s">
        <v>0</v>
      </c>
      <c r="C137" s="216" t="s">
        <v>43</v>
      </c>
      <c r="D137" s="216" t="s">
        <v>60</v>
      </c>
      <c r="E137" s="216" t="s">
        <v>4</v>
      </c>
      <c r="F137" s="66" t="s">
        <v>110</v>
      </c>
      <c r="G137" s="101" t="s">
        <v>110</v>
      </c>
      <c r="H137" s="88">
        <v>229280</v>
      </c>
      <c r="I137" s="232">
        <v>129286</v>
      </c>
      <c r="J137" s="232">
        <v>125678.51</v>
      </c>
      <c r="K137" s="89">
        <f t="shared" ref="K137:K138" si="42">I137-J137</f>
        <v>3607.4900000000052</v>
      </c>
      <c r="L137" s="52"/>
      <c r="M137" s="138"/>
      <c r="N137" s="1"/>
    </row>
    <row r="138" spans="1:14" s="57" customFormat="1" ht="25.5">
      <c r="A138" s="85" t="s">
        <v>192</v>
      </c>
      <c r="B138" s="216" t="s">
        <v>0</v>
      </c>
      <c r="C138" s="216" t="s">
        <v>43</v>
      </c>
      <c r="D138" s="216" t="s">
        <v>60</v>
      </c>
      <c r="E138" s="216" t="s">
        <v>32</v>
      </c>
      <c r="F138" s="59" t="s">
        <v>110</v>
      </c>
      <c r="G138" s="102" t="s">
        <v>110</v>
      </c>
      <c r="H138" s="88">
        <v>17604000</v>
      </c>
      <c r="I138" s="267">
        <v>9265536</v>
      </c>
      <c r="J138" s="267">
        <v>9246728.4600000009</v>
      </c>
      <c r="K138" s="89">
        <f t="shared" si="42"/>
        <v>18807.539999999106</v>
      </c>
      <c r="L138" s="62"/>
      <c r="M138" s="62"/>
      <c r="N138" s="1"/>
    </row>
    <row r="139" spans="1:14" s="56" customFormat="1" ht="25.5">
      <c r="A139" s="84" t="s">
        <v>167</v>
      </c>
      <c r="B139" s="4" t="s">
        <v>0</v>
      </c>
      <c r="C139" s="4" t="s">
        <v>43</v>
      </c>
      <c r="D139" s="4" t="s">
        <v>61</v>
      </c>
      <c r="E139" s="4" t="s">
        <v>1</v>
      </c>
      <c r="F139" s="3" t="s">
        <v>110</v>
      </c>
      <c r="G139" s="70" t="s">
        <v>110</v>
      </c>
      <c r="H139" s="87">
        <f>SUM(H140:H141)</f>
        <v>188214330</v>
      </c>
      <c r="I139" s="87">
        <f>SUM(I140:I141)</f>
        <v>126105897</v>
      </c>
      <c r="J139" s="127">
        <f>SUM(J140:J141)</f>
        <v>125971841.78</v>
      </c>
      <c r="K139" s="87">
        <f>SUM(K140:K141)</f>
        <v>134055.21999999881</v>
      </c>
      <c r="M139" s="135"/>
      <c r="N139" s="1"/>
    </row>
    <row r="140" spans="1:14" s="58" customFormat="1">
      <c r="A140" s="60" t="s">
        <v>95</v>
      </c>
      <c r="B140" s="216" t="s">
        <v>0</v>
      </c>
      <c r="C140" s="216" t="s">
        <v>43</v>
      </c>
      <c r="D140" s="216" t="s">
        <v>61</v>
      </c>
      <c r="E140" s="216" t="s">
        <v>4</v>
      </c>
      <c r="F140" s="66" t="s">
        <v>110</v>
      </c>
      <c r="G140" s="101" t="s">
        <v>110</v>
      </c>
      <c r="H140" s="88">
        <v>1719680</v>
      </c>
      <c r="I140" s="293">
        <v>1021561</v>
      </c>
      <c r="J140" s="293">
        <v>918401.75</v>
      </c>
      <c r="K140" s="89">
        <f t="shared" ref="K140:K141" si="43">I140-J140</f>
        <v>103159.25</v>
      </c>
      <c r="L140" s="52"/>
      <c r="M140" s="138"/>
      <c r="N140" s="1"/>
    </row>
    <row r="141" spans="1:14" s="56" customFormat="1" ht="25.5">
      <c r="A141" s="60" t="s">
        <v>189</v>
      </c>
      <c r="B141" s="216" t="s">
        <v>0</v>
      </c>
      <c r="C141" s="216" t="s">
        <v>43</v>
      </c>
      <c r="D141" s="216" t="s">
        <v>61</v>
      </c>
      <c r="E141" s="216" t="s">
        <v>7</v>
      </c>
      <c r="F141" s="66" t="s">
        <v>110</v>
      </c>
      <c r="G141" s="101" t="s">
        <v>110</v>
      </c>
      <c r="H141" s="88">
        <v>186494650</v>
      </c>
      <c r="I141" s="232">
        <v>125084336</v>
      </c>
      <c r="J141" s="232">
        <v>125053440.03</v>
      </c>
      <c r="K141" s="89">
        <f t="shared" si="43"/>
        <v>30895.969999998808</v>
      </c>
      <c r="M141" s="135"/>
      <c r="N141" s="1"/>
    </row>
    <row r="142" spans="1:14" s="56" customFormat="1" ht="38.25">
      <c r="A142" s="84" t="s">
        <v>168</v>
      </c>
      <c r="B142" s="4" t="s">
        <v>0</v>
      </c>
      <c r="C142" s="4" t="s">
        <v>43</v>
      </c>
      <c r="D142" s="4" t="s">
        <v>62</v>
      </c>
      <c r="E142" s="4" t="s">
        <v>1</v>
      </c>
      <c r="F142" s="3" t="s">
        <v>110</v>
      </c>
      <c r="G142" s="70" t="s">
        <v>110</v>
      </c>
      <c r="H142" s="87">
        <f>SUM(H143:H144)</f>
        <v>15326700</v>
      </c>
      <c r="I142" s="87">
        <f>SUM(I143:I144)</f>
        <v>10545325.5</v>
      </c>
      <c r="J142" s="127">
        <f>SUM(J143:J144)</f>
        <v>10541681.450000001</v>
      </c>
      <c r="K142" s="87">
        <f>SUM(K143:K144)</f>
        <v>3644.0499999993335</v>
      </c>
      <c r="M142" s="135"/>
      <c r="N142" s="1"/>
    </row>
    <row r="143" spans="1:14" s="58" customFormat="1">
      <c r="A143" s="60" t="s">
        <v>95</v>
      </c>
      <c r="B143" s="216" t="s">
        <v>0</v>
      </c>
      <c r="C143" s="216" t="s">
        <v>43</v>
      </c>
      <c r="D143" s="216" t="s">
        <v>62</v>
      </c>
      <c r="E143" s="216" t="s">
        <v>4</v>
      </c>
      <c r="F143" s="66" t="s">
        <v>110</v>
      </c>
      <c r="G143" s="101" t="s">
        <v>110</v>
      </c>
      <c r="H143" s="88">
        <v>162200</v>
      </c>
      <c r="I143" s="293">
        <v>93334.5</v>
      </c>
      <c r="J143" s="293">
        <v>91551.23</v>
      </c>
      <c r="K143" s="89">
        <f t="shared" ref="K143:K144" si="44">I143-J143</f>
        <v>1783.2700000000041</v>
      </c>
      <c r="L143" s="52"/>
      <c r="M143" s="138"/>
      <c r="N143" s="1"/>
    </row>
    <row r="144" spans="1:14" s="57" customFormat="1" ht="25.5">
      <c r="A144" s="60" t="s">
        <v>189</v>
      </c>
      <c r="B144" s="216" t="s">
        <v>0</v>
      </c>
      <c r="C144" s="216" t="s">
        <v>43</v>
      </c>
      <c r="D144" s="216" t="s">
        <v>62</v>
      </c>
      <c r="E144" s="216" t="s">
        <v>7</v>
      </c>
      <c r="F144" s="66" t="s">
        <v>110</v>
      </c>
      <c r="G144" s="101" t="s">
        <v>110</v>
      </c>
      <c r="H144" s="88">
        <v>15164500</v>
      </c>
      <c r="I144" s="232">
        <v>10451991</v>
      </c>
      <c r="J144" s="232">
        <v>10450130.220000001</v>
      </c>
      <c r="K144" s="89">
        <f t="shared" si="44"/>
        <v>1860.7799999993294</v>
      </c>
      <c r="L144" s="62"/>
      <c r="M144" s="141"/>
      <c r="N144" s="1"/>
    </row>
    <row r="145" spans="1:14" s="93" customFormat="1" ht="38.25">
      <c r="A145" s="84" t="s">
        <v>169</v>
      </c>
      <c r="B145" s="4" t="s">
        <v>0</v>
      </c>
      <c r="C145" s="4" t="s">
        <v>43</v>
      </c>
      <c r="D145" s="4" t="s">
        <v>63</v>
      </c>
      <c r="E145" s="4" t="s">
        <v>1</v>
      </c>
      <c r="F145" s="3" t="s">
        <v>110</v>
      </c>
      <c r="G145" s="70" t="s">
        <v>110</v>
      </c>
      <c r="H145" s="87">
        <f>SUM(H146:H147)</f>
        <v>959832406</v>
      </c>
      <c r="I145" s="87">
        <f>SUM(I146:I147)</f>
        <v>767544150</v>
      </c>
      <c r="J145" s="127">
        <f>SUM(J146:J147)</f>
        <v>767430617.84000003</v>
      </c>
      <c r="K145" s="87">
        <f>SUM(K146:K147)</f>
        <v>113532.15999999037</v>
      </c>
      <c r="L145" s="62"/>
      <c r="M145" s="141"/>
      <c r="N145" s="1"/>
    </row>
    <row r="146" spans="1:14" s="58" customFormat="1">
      <c r="A146" s="60" t="s">
        <v>95</v>
      </c>
      <c r="B146" s="216" t="s">
        <v>0</v>
      </c>
      <c r="C146" s="216" t="s">
        <v>43</v>
      </c>
      <c r="D146" s="216" t="s">
        <v>63</v>
      </c>
      <c r="E146" s="216" t="s">
        <v>4</v>
      </c>
      <c r="F146" s="66" t="s">
        <v>110</v>
      </c>
      <c r="G146" s="101" t="s">
        <v>110</v>
      </c>
      <c r="H146" s="88">
        <v>3500000</v>
      </c>
      <c r="I146" s="293">
        <v>3500000</v>
      </c>
      <c r="J146" s="293">
        <v>3421047.35</v>
      </c>
      <c r="K146" s="89">
        <f t="shared" ref="K146:K147" si="45">I146-J146</f>
        <v>78952.649999999907</v>
      </c>
      <c r="L146" s="52"/>
      <c r="M146" s="138"/>
      <c r="N146" s="1"/>
    </row>
    <row r="147" spans="1:14" s="56" customFormat="1" ht="25.5">
      <c r="A147" s="85" t="s">
        <v>192</v>
      </c>
      <c r="B147" s="216" t="s">
        <v>0</v>
      </c>
      <c r="C147" s="216" t="s">
        <v>43</v>
      </c>
      <c r="D147" s="216" t="s">
        <v>63</v>
      </c>
      <c r="E147" s="216" t="s">
        <v>32</v>
      </c>
      <c r="F147" s="59" t="s">
        <v>110</v>
      </c>
      <c r="G147" s="102" t="s">
        <v>110</v>
      </c>
      <c r="H147" s="88">
        <v>956332406</v>
      </c>
      <c r="I147" s="267">
        <v>764044150</v>
      </c>
      <c r="J147" s="267">
        <v>764009570.49000001</v>
      </c>
      <c r="K147" s="89">
        <f t="shared" si="45"/>
        <v>34579.509999990463</v>
      </c>
      <c r="M147" s="135"/>
      <c r="N147" s="1"/>
    </row>
    <row r="148" spans="1:14" s="56" customFormat="1" ht="51">
      <c r="A148" s="84" t="s">
        <v>170</v>
      </c>
      <c r="B148" s="4" t="s">
        <v>0</v>
      </c>
      <c r="C148" s="4" t="s">
        <v>43</v>
      </c>
      <c r="D148" s="4" t="s">
        <v>64</v>
      </c>
      <c r="E148" s="4" t="s">
        <v>1</v>
      </c>
      <c r="F148" s="3" t="s">
        <v>110</v>
      </c>
      <c r="G148" s="70" t="s">
        <v>110</v>
      </c>
      <c r="H148" s="87">
        <f>SUM(H149:H150)</f>
        <v>10130400</v>
      </c>
      <c r="I148" s="87">
        <f>SUM(I149:I150)</f>
        <v>7516893</v>
      </c>
      <c r="J148" s="127">
        <f>SUM(J149:J150)</f>
        <v>7507829.9799999995</v>
      </c>
      <c r="K148" s="87">
        <f>SUM(K149:K150)</f>
        <v>9063.0200000002587</v>
      </c>
      <c r="M148" s="135"/>
      <c r="N148" s="1"/>
    </row>
    <row r="149" spans="1:14" s="58" customFormat="1">
      <c r="A149" s="60" t="s">
        <v>95</v>
      </c>
      <c r="B149" s="216" t="s">
        <v>0</v>
      </c>
      <c r="C149" s="216" t="s">
        <v>43</v>
      </c>
      <c r="D149" s="216" t="s">
        <v>64</v>
      </c>
      <c r="E149" s="216" t="s">
        <v>4</v>
      </c>
      <c r="F149" s="66" t="s">
        <v>110</v>
      </c>
      <c r="G149" s="101" t="s">
        <v>110</v>
      </c>
      <c r="H149" s="88">
        <v>72000</v>
      </c>
      <c r="I149" s="293">
        <v>44801</v>
      </c>
      <c r="J149" s="293">
        <v>40269.760000000002</v>
      </c>
      <c r="K149" s="89">
        <f t="shared" ref="K149:K150" si="46">I149-J149</f>
        <v>4531.239999999998</v>
      </c>
      <c r="L149" s="52"/>
      <c r="M149" s="138"/>
      <c r="N149" s="1"/>
    </row>
    <row r="150" spans="1:14" s="56" customFormat="1" ht="25.5">
      <c r="A150" s="60" t="s">
        <v>189</v>
      </c>
      <c r="B150" s="216" t="s">
        <v>0</v>
      </c>
      <c r="C150" s="216" t="s">
        <v>43</v>
      </c>
      <c r="D150" s="216" t="s">
        <v>64</v>
      </c>
      <c r="E150" s="216" t="s">
        <v>7</v>
      </c>
      <c r="F150" s="66" t="s">
        <v>110</v>
      </c>
      <c r="G150" s="101" t="s">
        <v>110</v>
      </c>
      <c r="H150" s="88">
        <v>10058400</v>
      </c>
      <c r="I150" s="232">
        <v>7472092</v>
      </c>
      <c r="J150" s="232">
        <v>7467560.2199999997</v>
      </c>
      <c r="K150" s="89">
        <f t="shared" si="46"/>
        <v>4531.7800000002608</v>
      </c>
      <c r="M150" s="135"/>
      <c r="N150" s="1"/>
    </row>
    <row r="151" spans="1:14" s="56" customFormat="1" ht="76.5">
      <c r="A151" s="84" t="s">
        <v>171</v>
      </c>
      <c r="B151" s="4" t="s">
        <v>0</v>
      </c>
      <c r="C151" s="4" t="s">
        <v>43</v>
      </c>
      <c r="D151" s="4" t="s">
        <v>65</v>
      </c>
      <c r="E151" s="4" t="s">
        <v>1</v>
      </c>
      <c r="F151" s="3" t="s">
        <v>110</v>
      </c>
      <c r="G151" s="70" t="s">
        <v>110</v>
      </c>
      <c r="H151" s="87">
        <f>SUM(H152:H153)</f>
        <v>14400100</v>
      </c>
      <c r="I151" s="87">
        <f>SUM(I152:I153)</f>
        <v>14382573</v>
      </c>
      <c r="J151" s="127">
        <f>SUM(J152:J153)</f>
        <v>14362663.780000001</v>
      </c>
      <c r="K151" s="87">
        <f>SUM(K152:K153)</f>
        <v>19909.219999999477</v>
      </c>
      <c r="M151" s="135"/>
      <c r="N151" s="1"/>
    </row>
    <row r="152" spans="1:14" s="58" customFormat="1">
      <c r="A152" s="60" t="s">
        <v>95</v>
      </c>
      <c r="B152" s="216" t="s">
        <v>0</v>
      </c>
      <c r="C152" s="216" t="s">
        <v>43</v>
      </c>
      <c r="D152" s="216" t="s">
        <v>65</v>
      </c>
      <c r="E152" s="216" t="s">
        <v>4</v>
      </c>
      <c r="F152" s="66" t="s">
        <v>110</v>
      </c>
      <c r="G152" s="101" t="s">
        <v>110</v>
      </c>
      <c r="H152" s="88">
        <v>100100</v>
      </c>
      <c r="I152" s="293">
        <v>82573</v>
      </c>
      <c r="J152" s="293">
        <v>73330.22</v>
      </c>
      <c r="K152" s="89">
        <f t="shared" ref="K152:K153" si="47">I152-J152</f>
        <v>9242.7799999999988</v>
      </c>
      <c r="L152" s="52"/>
      <c r="M152" s="138"/>
      <c r="N152" s="1"/>
    </row>
    <row r="153" spans="1:14" s="56" customFormat="1" ht="25.5">
      <c r="A153" s="60" t="s">
        <v>189</v>
      </c>
      <c r="B153" s="216" t="s">
        <v>0</v>
      </c>
      <c r="C153" s="216" t="s">
        <v>43</v>
      </c>
      <c r="D153" s="216" t="s">
        <v>65</v>
      </c>
      <c r="E153" s="216" t="s">
        <v>7</v>
      </c>
      <c r="F153" s="66" t="s">
        <v>110</v>
      </c>
      <c r="G153" s="101" t="s">
        <v>110</v>
      </c>
      <c r="H153" s="88">
        <v>14300000</v>
      </c>
      <c r="I153" s="232">
        <v>14300000</v>
      </c>
      <c r="J153" s="232">
        <v>14289333.560000001</v>
      </c>
      <c r="K153" s="89">
        <f t="shared" si="47"/>
        <v>10666.439999999478</v>
      </c>
      <c r="M153" s="135"/>
      <c r="N153" s="1"/>
    </row>
    <row r="154" spans="1:14" s="56" customFormat="1" ht="51.75" customHeight="1">
      <c r="A154" s="84" t="s">
        <v>172</v>
      </c>
      <c r="B154" s="4" t="s">
        <v>0</v>
      </c>
      <c r="C154" s="4" t="s">
        <v>43</v>
      </c>
      <c r="D154" s="4" t="s">
        <v>66</v>
      </c>
      <c r="E154" s="4" t="s">
        <v>1</v>
      </c>
      <c r="F154" s="3" t="s">
        <v>110</v>
      </c>
      <c r="G154" s="70" t="s">
        <v>110</v>
      </c>
      <c r="H154" s="87">
        <f>SUM(H155:H156)</f>
        <v>30150000</v>
      </c>
      <c r="I154" s="87">
        <f>SUM(I155:I156)</f>
        <v>30040096.09</v>
      </c>
      <c r="J154" s="127">
        <f>SUM(J155:J156)</f>
        <v>29843209.27</v>
      </c>
      <c r="K154" s="87">
        <f>SUM(K155:K156)</f>
        <v>196886.81999999942</v>
      </c>
      <c r="M154" s="135"/>
      <c r="N154" s="1"/>
    </row>
    <row r="155" spans="1:14" s="58" customFormat="1">
      <c r="A155" s="60" t="s">
        <v>95</v>
      </c>
      <c r="B155" s="216" t="s">
        <v>0</v>
      </c>
      <c r="C155" s="216" t="s">
        <v>43</v>
      </c>
      <c r="D155" s="216" t="s">
        <v>66</v>
      </c>
      <c r="E155" s="216" t="s">
        <v>4</v>
      </c>
      <c r="F155" s="66" t="s">
        <v>110</v>
      </c>
      <c r="G155" s="101" t="s">
        <v>110</v>
      </c>
      <c r="H155" s="88">
        <v>150000</v>
      </c>
      <c r="I155" s="232">
        <v>122027.1</v>
      </c>
      <c r="J155" s="232">
        <v>119381.64</v>
      </c>
      <c r="K155" s="89">
        <f t="shared" ref="K155:K156" si="48">I155-J155</f>
        <v>2645.4600000000064</v>
      </c>
      <c r="L155" s="52"/>
      <c r="M155" s="138"/>
      <c r="N155" s="1"/>
    </row>
    <row r="156" spans="1:14" s="57" customFormat="1" ht="25.5">
      <c r="A156" s="60" t="s">
        <v>192</v>
      </c>
      <c r="B156" s="216" t="s">
        <v>0</v>
      </c>
      <c r="C156" s="216" t="s">
        <v>43</v>
      </c>
      <c r="D156" s="216" t="s">
        <v>66</v>
      </c>
      <c r="E156" s="216">
        <v>321</v>
      </c>
      <c r="F156" s="66" t="s">
        <v>110</v>
      </c>
      <c r="G156" s="101" t="s">
        <v>110</v>
      </c>
      <c r="H156" s="88">
        <v>30000000</v>
      </c>
      <c r="I156" s="232">
        <v>29918068.989999998</v>
      </c>
      <c r="J156" s="232">
        <v>29723827.629999999</v>
      </c>
      <c r="K156" s="89">
        <f t="shared" si="48"/>
        <v>194241.3599999994</v>
      </c>
      <c r="L156" s="82"/>
      <c r="M156" s="62"/>
      <c r="N156" s="1"/>
    </row>
    <row r="157" spans="1:14" s="56" customFormat="1" ht="51">
      <c r="A157" s="84" t="s">
        <v>173</v>
      </c>
      <c r="B157" s="4" t="s">
        <v>0</v>
      </c>
      <c r="C157" s="4" t="s">
        <v>43</v>
      </c>
      <c r="D157" s="4" t="s">
        <v>67</v>
      </c>
      <c r="E157" s="4" t="s">
        <v>1</v>
      </c>
      <c r="F157" s="3" t="s">
        <v>110</v>
      </c>
      <c r="G157" s="70" t="s">
        <v>110</v>
      </c>
      <c r="H157" s="87">
        <f>SUM(H158:H161)</f>
        <v>2609800</v>
      </c>
      <c r="I157" s="87">
        <f>SUM(I158:I161)</f>
        <v>2526561.4500000002</v>
      </c>
      <c r="J157" s="87">
        <f>SUM(J158:J161)</f>
        <v>2512533.7200000002</v>
      </c>
      <c r="K157" s="87">
        <f>SUM(K158:K161)</f>
        <v>14027.729999999981</v>
      </c>
      <c r="M157" s="135"/>
      <c r="N157" s="1"/>
    </row>
    <row r="158" spans="1:14" s="56" customFormat="1" ht="18.75" customHeight="1">
      <c r="A158" s="362" t="s">
        <v>95</v>
      </c>
      <c r="B158" s="216" t="s">
        <v>0</v>
      </c>
      <c r="C158" s="216" t="s">
        <v>43</v>
      </c>
      <c r="D158" s="216" t="s">
        <v>67</v>
      </c>
      <c r="E158" s="216" t="s">
        <v>4</v>
      </c>
      <c r="F158" s="367" t="s">
        <v>274</v>
      </c>
      <c r="G158" s="219" t="s">
        <v>230</v>
      </c>
      <c r="H158" s="291">
        <v>19550</v>
      </c>
      <c r="I158" s="291">
        <f>18525.75-I159</f>
        <v>13989.05</v>
      </c>
      <c r="J158" s="291">
        <f>15984.5-J159</f>
        <v>12095.869999999999</v>
      </c>
      <c r="K158" s="221">
        <f t="shared" ref="K158:K161" si="49">I158-J158</f>
        <v>1893.1800000000003</v>
      </c>
      <c r="L158" s="135"/>
      <c r="M158" s="135"/>
      <c r="N158" s="139"/>
    </row>
    <row r="159" spans="1:14" s="58" customFormat="1" ht="18" customHeight="1">
      <c r="A159" s="366"/>
      <c r="B159" s="216" t="s">
        <v>0</v>
      </c>
      <c r="C159" s="216" t="s">
        <v>43</v>
      </c>
      <c r="D159" s="216" t="s">
        <v>67</v>
      </c>
      <c r="E159" s="216" t="s">
        <v>4</v>
      </c>
      <c r="F159" s="367"/>
      <c r="G159" s="220" t="s">
        <v>229</v>
      </c>
      <c r="H159" s="291">
        <v>6350</v>
      </c>
      <c r="I159" s="291">
        <v>4536.7</v>
      </c>
      <c r="J159" s="291">
        <v>3888.63</v>
      </c>
      <c r="K159" s="222">
        <f t="shared" si="49"/>
        <v>648.06999999999971</v>
      </c>
      <c r="L159" s="52"/>
      <c r="M159" s="138"/>
      <c r="N159" s="139"/>
    </row>
    <row r="160" spans="1:14" s="58" customFormat="1" ht="18" customHeight="1">
      <c r="A160" s="368" t="s">
        <v>189</v>
      </c>
      <c r="B160" s="216" t="s">
        <v>0</v>
      </c>
      <c r="C160" s="216" t="s">
        <v>43</v>
      </c>
      <c r="D160" s="216" t="s">
        <v>67</v>
      </c>
      <c r="E160" s="216" t="s">
        <v>7</v>
      </c>
      <c r="F160" s="367" t="s">
        <v>274</v>
      </c>
      <c r="G160" s="217" t="s">
        <v>230</v>
      </c>
      <c r="H160" s="291">
        <v>1955350</v>
      </c>
      <c r="I160" s="291">
        <f>2508035.7-I161</f>
        <v>1922234.1100000003</v>
      </c>
      <c r="J160" s="291">
        <f>2496549.22-J161</f>
        <v>1889200.3200000003</v>
      </c>
      <c r="K160" s="221">
        <f t="shared" si="49"/>
        <v>33033.790000000037</v>
      </c>
      <c r="L160" s="52"/>
      <c r="M160" s="138"/>
      <c r="N160" s="139"/>
    </row>
    <row r="161" spans="1:14" s="56" customFormat="1" ht="18.75" customHeight="1">
      <c r="A161" s="347"/>
      <c r="B161" s="216" t="s">
        <v>0</v>
      </c>
      <c r="C161" s="216" t="s">
        <v>43</v>
      </c>
      <c r="D161" s="216" t="s">
        <v>67</v>
      </c>
      <c r="E161" s="216" t="s">
        <v>7</v>
      </c>
      <c r="F161" s="367"/>
      <c r="G161" s="217" t="s">
        <v>229</v>
      </c>
      <c r="H161" s="291">
        <v>628550</v>
      </c>
      <c r="I161" s="291">
        <v>585801.59</v>
      </c>
      <c r="J161" s="291">
        <v>607348.9</v>
      </c>
      <c r="K161" s="89">
        <f t="shared" si="49"/>
        <v>-21547.310000000056</v>
      </c>
      <c r="M161" s="135"/>
      <c r="N161" s="1"/>
    </row>
    <row r="162" spans="1:14" s="56" customFormat="1" ht="25.5">
      <c r="A162" s="84" t="s">
        <v>174</v>
      </c>
      <c r="B162" s="4" t="s">
        <v>0</v>
      </c>
      <c r="C162" s="4" t="s">
        <v>43</v>
      </c>
      <c r="D162" s="4" t="s">
        <v>68</v>
      </c>
      <c r="E162" s="4" t="s">
        <v>1</v>
      </c>
      <c r="F162" s="218" t="s">
        <v>110</v>
      </c>
      <c r="G162" s="70" t="s">
        <v>110</v>
      </c>
      <c r="H162" s="87">
        <f>SUM(H163:H164)</f>
        <v>101026600</v>
      </c>
      <c r="I162" s="270">
        <f>SUM(I163:I164)</f>
        <v>59219956</v>
      </c>
      <c r="J162" s="127">
        <f>SUM(J163:J164)</f>
        <v>59189498.620000005</v>
      </c>
      <c r="K162" s="87">
        <f>SUM(K163:K164)</f>
        <v>30457.379999997036</v>
      </c>
      <c r="M162" s="135"/>
      <c r="N162" s="1"/>
    </row>
    <row r="163" spans="1:14" s="58" customFormat="1">
      <c r="A163" s="60" t="s">
        <v>95</v>
      </c>
      <c r="B163" s="216" t="s">
        <v>0</v>
      </c>
      <c r="C163" s="216" t="s">
        <v>43</v>
      </c>
      <c r="D163" s="216" t="s">
        <v>68</v>
      </c>
      <c r="E163" s="216" t="s">
        <v>4</v>
      </c>
      <c r="F163" s="66" t="s">
        <v>110</v>
      </c>
      <c r="G163" s="101" t="s">
        <v>110</v>
      </c>
      <c r="H163" s="88">
        <v>390600</v>
      </c>
      <c r="I163" s="232">
        <v>284987</v>
      </c>
      <c r="J163" s="232">
        <v>272560.92</v>
      </c>
      <c r="K163" s="89">
        <f t="shared" ref="K163:K164" si="50">I163-J163</f>
        <v>12426.080000000016</v>
      </c>
      <c r="L163" s="52"/>
      <c r="M163" s="138"/>
      <c r="N163" s="1"/>
    </row>
    <row r="164" spans="1:14" s="58" customFormat="1" ht="25.5">
      <c r="A164" s="60" t="s">
        <v>189</v>
      </c>
      <c r="B164" s="216" t="s">
        <v>0</v>
      </c>
      <c r="C164" s="216" t="s">
        <v>43</v>
      </c>
      <c r="D164" s="216" t="s">
        <v>68</v>
      </c>
      <c r="E164" s="216" t="s">
        <v>7</v>
      </c>
      <c r="F164" s="66" t="s">
        <v>110</v>
      </c>
      <c r="G164" s="101" t="s">
        <v>110</v>
      </c>
      <c r="H164" s="88">
        <v>100636000</v>
      </c>
      <c r="I164" s="232">
        <v>58934969</v>
      </c>
      <c r="J164" s="232">
        <v>58916937.700000003</v>
      </c>
      <c r="K164" s="89">
        <f t="shared" si="50"/>
        <v>18031.29999999702</v>
      </c>
      <c r="L164" s="52"/>
      <c r="M164" s="138"/>
      <c r="N164" s="1"/>
    </row>
    <row r="165" spans="1:14" s="56" customFormat="1">
      <c r="A165" s="84" t="s">
        <v>149</v>
      </c>
      <c r="B165" s="4" t="s">
        <v>0</v>
      </c>
      <c r="C165" s="4" t="s">
        <v>43</v>
      </c>
      <c r="D165" s="4" t="s">
        <v>33</v>
      </c>
      <c r="E165" s="4" t="s">
        <v>1</v>
      </c>
      <c r="F165" s="3" t="s">
        <v>110</v>
      </c>
      <c r="G165" s="70" t="s">
        <v>110</v>
      </c>
      <c r="H165" s="87">
        <f>SUM(H166:H168)</f>
        <v>339398300</v>
      </c>
      <c r="I165" s="87">
        <f>SUM(I166:I168)</f>
        <v>214328113.50999999</v>
      </c>
      <c r="J165" s="87">
        <f>SUM(J166:J168)</f>
        <v>212565446.59</v>
      </c>
      <c r="K165" s="87">
        <f>SUM(K166:K168)</f>
        <v>1762666.9199999762</v>
      </c>
      <c r="M165" s="135"/>
      <c r="N165" s="1"/>
    </row>
    <row r="166" spans="1:14" s="56" customFormat="1" ht="25.5">
      <c r="A166" s="148" t="s">
        <v>194</v>
      </c>
      <c r="B166" s="216" t="s">
        <v>0</v>
      </c>
      <c r="C166" s="216" t="s">
        <v>43</v>
      </c>
      <c r="D166" s="216" t="s">
        <v>33</v>
      </c>
      <c r="E166" s="216" t="s">
        <v>16</v>
      </c>
      <c r="F166" s="369" t="s">
        <v>272</v>
      </c>
      <c r="G166" s="338" t="s">
        <v>229</v>
      </c>
      <c r="H166" s="88">
        <v>3520000</v>
      </c>
      <c r="I166" s="232">
        <v>1139296</v>
      </c>
      <c r="J166" s="232">
        <v>993299</v>
      </c>
      <c r="K166" s="89">
        <f t="shared" ref="K166:K168" si="51">I166-J166</f>
        <v>145997</v>
      </c>
      <c r="M166" s="135"/>
      <c r="N166" s="1"/>
    </row>
    <row r="167" spans="1:14" s="93" customFormat="1">
      <c r="A167" s="148" t="s">
        <v>95</v>
      </c>
      <c r="B167" s="216" t="s">
        <v>0</v>
      </c>
      <c r="C167" s="216" t="s">
        <v>43</v>
      </c>
      <c r="D167" s="216" t="s">
        <v>33</v>
      </c>
      <c r="E167" s="216" t="s">
        <v>4</v>
      </c>
      <c r="F167" s="370"/>
      <c r="G167" s="338" t="s">
        <v>229</v>
      </c>
      <c r="H167" s="88">
        <v>1980000</v>
      </c>
      <c r="I167" s="232">
        <v>720771</v>
      </c>
      <c r="J167" s="232">
        <v>659629.73</v>
      </c>
      <c r="K167" s="89">
        <f t="shared" si="51"/>
        <v>61141.270000000019</v>
      </c>
      <c r="L167" s="62"/>
      <c r="M167" s="141"/>
      <c r="N167" s="1"/>
    </row>
    <row r="168" spans="1:14" s="58" customFormat="1" ht="25.5">
      <c r="A168" s="148" t="s">
        <v>189</v>
      </c>
      <c r="B168" s="216" t="s">
        <v>0</v>
      </c>
      <c r="C168" s="216" t="s">
        <v>43</v>
      </c>
      <c r="D168" s="216" t="s">
        <v>33</v>
      </c>
      <c r="E168" s="216" t="s">
        <v>7</v>
      </c>
      <c r="F168" s="371"/>
      <c r="G168" s="338" t="s">
        <v>229</v>
      </c>
      <c r="H168" s="88">
        <v>333898300</v>
      </c>
      <c r="I168" s="232">
        <v>212468046.50999999</v>
      </c>
      <c r="J168" s="232">
        <v>210912517.86000001</v>
      </c>
      <c r="K168" s="89">
        <f t="shared" si="51"/>
        <v>1555528.6499999762</v>
      </c>
      <c r="L168" s="52"/>
      <c r="M168" s="138"/>
      <c r="N168" s="1"/>
    </row>
    <row r="169" spans="1:14" s="58" customFormat="1" ht="63.75">
      <c r="A169" s="84" t="s">
        <v>298</v>
      </c>
      <c r="B169" s="4">
        <v>148</v>
      </c>
      <c r="C169" s="4">
        <v>1003</v>
      </c>
      <c r="D169" s="4" t="s">
        <v>297</v>
      </c>
      <c r="E169" s="4" t="s">
        <v>1</v>
      </c>
      <c r="F169" s="3"/>
      <c r="G169" s="70"/>
      <c r="H169" s="87">
        <f>SUM(H170:H170)</f>
        <v>4120000</v>
      </c>
      <c r="I169" s="87">
        <f>SUM(I170:I170)</f>
        <v>4120000</v>
      </c>
      <c r="J169" s="127">
        <f>SUM(J170:J170)</f>
        <v>4120000</v>
      </c>
      <c r="K169" s="87">
        <f>SUM(K170:K170)</f>
        <v>0</v>
      </c>
      <c r="L169" s="52"/>
      <c r="M169" s="138"/>
      <c r="N169" s="1"/>
    </row>
    <row r="170" spans="1:14" s="204" customFormat="1" ht="25.5">
      <c r="A170" s="60" t="s">
        <v>189</v>
      </c>
      <c r="B170" s="216">
        <v>148</v>
      </c>
      <c r="C170" s="216">
        <v>1003</v>
      </c>
      <c r="D170" s="216" t="s">
        <v>297</v>
      </c>
      <c r="E170" s="216">
        <v>321</v>
      </c>
      <c r="F170" s="64"/>
      <c r="G170" s="216"/>
      <c r="H170" s="88">
        <v>4120000</v>
      </c>
      <c r="I170" s="232">
        <v>4120000</v>
      </c>
      <c r="J170" s="232">
        <v>4120000</v>
      </c>
      <c r="K170" s="294">
        <f>I170-J170</f>
        <v>0</v>
      </c>
      <c r="L170" s="200"/>
      <c r="M170" s="200"/>
      <c r="N170" s="202"/>
    </row>
    <row r="171" spans="1:14" s="58" customFormat="1" ht="38.25">
      <c r="A171" s="84" t="s">
        <v>290</v>
      </c>
      <c r="B171" s="4">
        <v>148</v>
      </c>
      <c r="C171" s="4">
        <v>1003</v>
      </c>
      <c r="D171" s="4" t="s">
        <v>289</v>
      </c>
      <c r="E171" s="4" t="s">
        <v>1</v>
      </c>
      <c r="F171" s="3"/>
      <c r="G171" s="70"/>
      <c r="H171" s="87">
        <f>SUM(H172:H172)</f>
        <v>1732500000</v>
      </c>
      <c r="I171" s="87">
        <f>SUM(I172:I172)</f>
        <v>1732500000</v>
      </c>
      <c r="J171" s="127">
        <f>SUM(J172:J172)</f>
        <v>1695300000</v>
      </c>
      <c r="K171" s="87">
        <f>SUM(K172:K172)</f>
        <v>37200000</v>
      </c>
      <c r="L171" s="52"/>
      <c r="M171" s="138"/>
      <c r="N171" s="1"/>
    </row>
    <row r="172" spans="1:14" s="57" customFormat="1" ht="25.5">
      <c r="A172" s="60" t="s">
        <v>189</v>
      </c>
      <c r="B172" s="216">
        <v>148</v>
      </c>
      <c r="C172" s="216">
        <v>1003</v>
      </c>
      <c r="D172" s="216" t="s">
        <v>289</v>
      </c>
      <c r="E172" s="216">
        <v>321</v>
      </c>
      <c r="F172" s="64"/>
      <c r="G172" s="216"/>
      <c r="H172" s="88">
        <v>1732500000</v>
      </c>
      <c r="I172" s="232">
        <v>1732500000</v>
      </c>
      <c r="J172" s="267">
        <v>1695300000</v>
      </c>
      <c r="K172" s="88">
        <f>I172-J172</f>
        <v>37200000</v>
      </c>
      <c r="L172" s="62"/>
      <c r="M172" s="62"/>
      <c r="N172" s="1"/>
    </row>
    <row r="173" spans="1:14" s="58" customFormat="1" ht="25.5">
      <c r="A173" s="84" t="s">
        <v>299</v>
      </c>
      <c r="B173" s="4">
        <v>148</v>
      </c>
      <c r="C173" s="4">
        <v>1004</v>
      </c>
      <c r="D173" s="4">
        <v>2240231440</v>
      </c>
      <c r="E173" s="4" t="s">
        <v>1</v>
      </c>
      <c r="F173" s="3"/>
      <c r="G173" s="70"/>
      <c r="H173" s="87">
        <f>SUM(H174:H174)</f>
        <v>15604.33</v>
      </c>
      <c r="I173" s="87">
        <f>SUM(I174:I174)</f>
        <v>15604.33</v>
      </c>
      <c r="J173" s="127">
        <f>SUM(J174:J174)</f>
        <v>15604.33</v>
      </c>
      <c r="K173" s="87">
        <f>SUM(K174:K174)</f>
        <v>0</v>
      </c>
      <c r="L173" s="52"/>
      <c r="M173" s="138"/>
      <c r="N173" s="1"/>
    </row>
    <row r="174" spans="1:14" s="57" customFormat="1">
      <c r="A174" s="60" t="s">
        <v>111</v>
      </c>
      <c r="B174" s="216">
        <v>148</v>
      </c>
      <c r="C174" s="216">
        <v>1004</v>
      </c>
      <c r="D174" s="216">
        <v>2240231440</v>
      </c>
      <c r="E174" s="216">
        <v>530</v>
      </c>
      <c r="F174" s="64"/>
      <c r="G174" s="216"/>
      <c r="H174" s="88">
        <v>15604.33</v>
      </c>
      <c r="I174" s="232">
        <v>15604.33</v>
      </c>
      <c r="J174" s="232">
        <v>15604.33</v>
      </c>
      <c r="K174" s="88">
        <f>I174-J174</f>
        <v>0</v>
      </c>
      <c r="L174" s="62"/>
      <c r="M174" s="62"/>
      <c r="N174" s="1"/>
    </row>
    <row r="175" spans="1:14" s="58" customFormat="1" ht="40.5" customHeight="1">
      <c r="A175" s="84" t="s">
        <v>175</v>
      </c>
      <c r="B175" s="4" t="s">
        <v>0</v>
      </c>
      <c r="C175" s="4" t="s">
        <v>69</v>
      </c>
      <c r="D175" s="4" t="s">
        <v>70</v>
      </c>
      <c r="E175" s="4" t="s">
        <v>1</v>
      </c>
      <c r="F175" s="3" t="s">
        <v>110</v>
      </c>
      <c r="G175" s="70" t="s">
        <v>110</v>
      </c>
      <c r="H175" s="87">
        <f>SUM(H176)</f>
        <v>5316588700</v>
      </c>
      <c r="I175" s="87">
        <f>SUM(I176)</f>
        <v>3544392800</v>
      </c>
      <c r="J175" s="127">
        <f>SUM(J176)</f>
        <v>3544392800</v>
      </c>
      <c r="K175" s="87">
        <f>SUM(K176)</f>
        <v>0</v>
      </c>
      <c r="L175" s="52"/>
      <c r="M175" s="138"/>
      <c r="N175" s="1"/>
    </row>
    <row r="176" spans="1:14" s="57" customFormat="1">
      <c r="A176" s="60" t="s">
        <v>111</v>
      </c>
      <c r="B176" s="216" t="s">
        <v>0</v>
      </c>
      <c r="C176" s="216" t="s">
        <v>69</v>
      </c>
      <c r="D176" s="216" t="s">
        <v>70</v>
      </c>
      <c r="E176" s="216" t="s">
        <v>71</v>
      </c>
      <c r="F176" s="66" t="s">
        <v>110</v>
      </c>
      <c r="G176" s="101" t="s">
        <v>110</v>
      </c>
      <c r="H176" s="88">
        <v>5316588700</v>
      </c>
      <c r="I176" s="232">
        <v>3544392800</v>
      </c>
      <c r="J176" s="232">
        <v>3544392800</v>
      </c>
      <c r="K176" s="89">
        <f>I176-J176</f>
        <v>0</v>
      </c>
      <c r="L176" s="62"/>
      <c r="M176" s="62"/>
      <c r="N176" s="1"/>
    </row>
    <row r="177" spans="1:14" s="93" customFormat="1" ht="89.25">
      <c r="A177" s="84" t="s">
        <v>255</v>
      </c>
      <c r="B177" s="4" t="s">
        <v>0</v>
      </c>
      <c r="C177" s="4" t="s">
        <v>69</v>
      </c>
      <c r="D177" s="4" t="s">
        <v>72</v>
      </c>
      <c r="E177" s="4" t="s">
        <v>1</v>
      </c>
      <c r="F177" s="3" t="s">
        <v>110</v>
      </c>
      <c r="G177" s="70" t="s">
        <v>110</v>
      </c>
      <c r="H177" s="87">
        <f>SUM(H178)</f>
        <v>84900</v>
      </c>
      <c r="I177" s="87">
        <f>SUM(I178)</f>
        <v>30343.4</v>
      </c>
      <c r="J177" s="127">
        <f>SUM(J178)</f>
        <v>30343.4</v>
      </c>
      <c r="K177" s="87">
        <f>SUM(K178)</f>
        <v>0</v>
      </c>
      <c r="L177" s="62"/>
      <c r="M177" s="141"/>
      <c r="N177" s="1"/>
    </row>
    <row r="178" spans="1:14" s="58" customFormat="1" ht="25.5">
      <c r="A178" s="148" t="s">
        <v>199</v>
      </c>
      <c r="B178" s="216" t="s">
        <v>0</v>
      </c>
      <c r="C178" s="216" t="s">
        <v>69</v>
      </c>
      <c r="D178" s="216" t="s">
        <v>72</v>
      </c>
      <c r="E178" s="216" t="s">
        <v>73</v>
      </c>
      <c r="F178" s="86" t="s">
        <v>287</v>
      </c>
      <c r="G178" s="94" t="s">
        <v>229</v>
      </c>
      <c r="H178" s="88">
        <v>84900</v>
      </c>
      <c r="I178" s="232">
        <v>30343.4</v>
      </c>
      <c r="J178" s="232">
        <v>30343.4</v>
      </c>
      <c r="K178" s="89">
        <f>I178-J178</f>
        <v>0</v>
      </c>
      <c r="L178" s="52"/>
      <c r="M178" s="138"/>
      <c r="N178" s="1"/>
    </row>
    <row r="179" spans="1:14" s="57" customFormat="1">
      <c r="A179" s="84" t="s">
        <v>176</v>
      </c>
      <c r="B179" s="4" t="s">
        <v>0</v>
      </c>
      <c r="C179" s="4" t="s">
        <v>69</v>
      </c>
      <c r="D179" s="4" t="s">
        <v>74</v>
      </c>
      <c r="E179" s="4" t="s">
        <v>1</v>
      </c>
      <c r="F179" s="3"/>
      <c r="G179" s="70" t="s">
        <v>110</v>
      </c>
      <c r="H179" s="87">
        <f>SUM(H180:H181)</f>
        <v>30947900</v>
      </c>
      <c r="I179" s="87">
        <f>SUM(I180:I181)</f>
        <v>6632349.1899999995</v>
      </c>
      <c r="J179" s="127">
        <f>SUM(J180:J181)</f>
        <v>6373172.1899999995</v>
      </c>
      <c r="K179" s="127">
        <f>SUM(K180:K181)</f>
        <v>259177</v>
      </c>
      <c r="L179" s="62"/>
      <c r="M179" s="62"/>
      <c r="N179" s="1"/>
    </row>
    <row r="180" spans="1:14" s="93" customFormat="1">
      <c r="A180" s="60" t="s">
        <v>95</v>
      </c>
      <c r="B180" s="216" t="s">
        <v>0</v>
      </c>
      <c r="C180" s="216" t="s">
        <v>69</v>
      </c>
      <c r="D180" s="216" t="s">
        <v>74</v>
      </c>
      <c r="E180" s="216" t="s">
        <v>4</v>
      </c>
      <c r="F180" s="66"/>
      <c r="G180" s="101" t="s">
        <v>110</v>
      </c>
      <c r="H180" s="88">
        <v>20500</v>
      </c>
      <c r="I180" s="232">
        <v>1028.0899999999999</v>
      </c>
      <c r="J180" s="232">
        <v>1028.0899999999999</v>
      </c>
      <c r="K180" s="88">
        <f t="shared" ref="K180:K181" si="52">I180-J180</f>
        <v>0</v>
      </c>
      <c r="L180" s="62"/>
      <c r="M180" s="141"/>
      <c r="N180" s="1"/>
    </row>
    <row r="181" spans="1:14" s="58" customFormat="1" ht="25.5">
      <c r="A181" s="85" t="s">
        <v>192</v>
      </c>
      <c r="B181" s="216" t="s">
        <v>0</v>
      </c>
      <c r="C181" s="216" t="s">
        <v>69</v>
      </c>
      <c r="D181" s="216" t="s">
        <v>74</v>
      </c>
      <c r="E181" s="216" t="s">
        <v>32</v>
      </c>
      <c r="F181" s="59" t="s">
        <v>110</v>
      </c>
      <c r="G181" s="102" t="s">
        <v>110</v>
      </c>
      <c r="H181" s="88">
        <v>30927400</v>
      </c>
      <c r="I181" s="267">
        <v>6631321.0999999996</v>
      </c>
      <c r="J181" s="267">
        <v>6372144.0999999996</v>
      </c>
      <c r="K181" s="89">
        <f t="shared" si="52"/>
        <v>259177</v>
      </c>
      <c r="L181" s="52"/>
      <c r="M181" s="138"/>
      <c r="N181" s="1"/>
    </row>
    <row r="182" spans="1:14" s="57" customFormat="1" ht="25.5">
      <c r="A182" s="84" t="s">
        <v>177</v>
      </c>
      <c r="B182" s="4" t="s">
        <v>0</v>
      </c>
      <c r="C182" s="4" t="s">
        <v>69</v>
      </c>
      <c r="D182" s="4" t="s">
        <v>75</v>
      </c>
      <c r="E182" s="4" t="s">
        <v>1</v>
      </c>
      <c r="F182" s="3" t="s">
        <v>110</v>
      </c>
      <c r="G182" s="70" t="s">
        <v>110</v>
      </c>
      <c r="H182" s="87">
        <f>SUM(H183:H184)</f>
        <v>7634000</v>
      </c>
      <c r="I182" s="87">
        <f>SUM(I183:I184)</f>
        <v>56149.98</v>
      </c>
      <c r="J182" s="127">
        <f>SUM(J183:J184)</f>
        <v>56144.98</v>
      </c>
      <c r="K182" s="87">
        <f>SUM(K183:K184)</f>
        <v>5</v>
      </c>
      <c r="L182" s="62"/>
      <c r="M182" s="62"/>
      <c r="N182" s="1"/>
    </row>
    <row r="183" spans="1:14" s="111" customFormat="1">
      <c r="A183" s="60" t="s">
        <v>95</v>
      </c>
      <c r="B183" s="216" t="s">
        <v>0</v>
      </c>
      <c r="C183" s="216" t="s">
        <v>69</v>
      </c>
      <c r="D183" s="216" t="s">
        <v>75</v>
      </c>
      <c r="E183" s="216" t="s">
        <v>4</v>
      </c>
      <c r="F183" s="66" t="s">
        <v>110</v>
      </c>
      <c r="G183" s="101" t="s">
        <v>110</v>
      </c>
      <c r="H183" s="88">
        <v>3140</v>
      </c>
      <c r="I183" s="232">
        <v>79.98</v>
      </c>
      <c r="J183" s="232">
        <v>74.98</v>
      </c>
      <c r="K183" s="88">
        <f t="shared" ref="K183:K184" si="53">I183-J183</f>
        <v>5</v>
      </c>
      <c r="L183" s="110"/>
      <c r="M183" s="52"/>
      <c r="N183" s="1"/>
    </row>
    <row r="184" spans="1:14" s="112" customFormat="1" ht="25.5">
      <c r="A184" s="85" t="s">
        <v>192</v>
      </c>
      <c r="B184" s="216" t="s">
        <v>0</v>
      </c>
      <c r="C184" s="216" t="s">
        <v>69</v>
      </c>
      <c r="D184" s="216" t="s">
        <v>75</v>
      </c>
      <c r="E184" s="216" t="s">
        <v>32</v>
      </c>
      <c r="F184" s="59" t="s">
        <v>110</v>
      </c>
      <c r="G184" s="102" t="s">
        <v>110</v>
      </c>
      <c r="H184" s="88">
        <v>7630860</v>
      </c>
      <c r="I184" s="267">
        <v>56070</v>
      </c>
      <c r="J184" s="267">
        <v>56070</v>
      </c>
      <c r="K184" s="89">
        <f t="shared" si="53"/>
        <v>0</v>
      </c>
      <c r="L184" s="52"/>
      <c r="M184" s="52"/>
      <c r="N184" s="1"/>
    </row>
    <row r="185" spans="1:14" s="93" customFormat="1" ht="76.5">
      <c r="A185" s="84" t="s">
        <v>178</v>
      </c>
      <c r="B185" s="4" t="s">
        <v>0</v>
      </c>
      <c r="C185" s="4" t="s">
        <v>69</v>
      </c>
      <c r="D185" s="4" t="s">
        <v>76</v>
      </c>
      <c r="E185" s="4" t="s">
        <v>1</v>
      </c>
      <c r="F185" s="3" t="s">
        <v>110</v>
      </c>
      <c r="G185" s="70" t="s">
        <v>110</v>
      </c>
      <c r="H185" s="87">
        <f>SUM(H186:H188)</f>
        <v>47462700</v>
      </c>
      <c r="I185" s="87">
        <f t="shared" ref="I185:K185" si="54">SUM(I186:I188)</f>
        <v>18440000</v>
      </c>
      <c r="J185" s="87">
        <f t="shared" si="54"/>
        <v>18118000</v>
      </c>
      <c r="K185" s="87">
        <f t="shared" si="54"/>
        <v>322000</v>
      </c>
      <c r="L185" s="62"/>
      <c r="M185" s="141"/>
      <c r="N185" s="1"/>
    </row>
    <row r="186" spans="1:14" s="58" customFormat="1">
      <c r="A186" s="60" t="s">
        <v>95</v>
      </c>
      <c r="B186" s="216" t="s">
        <v>0</v>
      </c>
      <c r="C186" s="216" t="s">
        <v>69</v>
      </c>
      <c r="D186" s="216" t="s">
        <v>76</v>
      </c>
      <c r="E186" s="216" t="s">
        <v>4</v>
      </c>
      <c r="F186" s="66" t="s">
        <v>110</v>
      </c>
      <c r="G186" s="101" t="s">
        <v>110</v>
      </c>
      <c r="H186" s="88">
        <v>22700</v>
      </c>
      <c r="I186" s="232">
        <v>0</v>
      </c>
      <c r="J186" s="232">
        <v>0</v>
      </c>
      <c r="K186" s="88">
        <f t="shared" ref="K186:K188" si="55">I186-J186</f>
        <v>0</v>
      </c>
      <c r="L186" s="52"/>
      <c r="M186" s="138"/>
      <c r="N186" s="1"/>
    </row>
    <row r="187" spans="1:14" s="56" customFormat="1" ht="25.5">
      <c r="A187" s="85" t="s">
        <v>192</v>
      </c>
      <c r="B187" s="216" t="s">
        <v>0</v>
      </c>
      <c r="C187" s="216" t="s">
        <v>69</v>
      </c>
      <c r="D187" s="216" t="s">
        <v>76</v>
      </c>
      <c r="E187" s="216" t="s">
        <v>32</v>
      </c>
      <c r="F187" s="59" t="s">
        <v>110</v>
      </c>
      <c r="G187" s="102" t="s">
        <v>110</v>
      </c>
      <c r="H187" s="88">
        <v>29440000</v>
      </c>
      <c r="I187" s="267">
        <v>12840000</v>
      </c>
      <c r="J187" s="267">
        <v>12840000</v>
      </c>
      <c r="K187" s="89">
        <f t="shared" si="55"/>
        <v>0</v>
      </c>
      <c r="M187" s="135"/>
      <c r="N187" s="1"/>
    </row>
    <row r="188" spans="1:14" s="56" customFormat="1" ht="15" customHeight="1">
      <c r="A188" s="85" t="s">
        <v>294</v>
      </c>
      <c r="B188" s="216" t="s">
        <v>0</v>
      </c>
      <c r="C188" s="216" t="s">
        <v>69</v>
      </c>
      <c r="D188" s="216" t="s">
        <v>76</v>
      </c>
      <c r="E188" s="216">
        <v>323</v>
      </c>
      <c r="F188" s="59" t="s">
        <v>110</v>
      </c>
      <c r="G188" s="102" t="s">
        <v>110</v>
      </c>
      <c r="H188" s="88">
        <v>18000000</v>
      </c>
      <c r="I188" s="267">
        <v>5600000</v>
      </c>
      <c r="J188" s="267">
        <v>5278000</v>
      </c>
      <c r="K188" s="89">
        <f t="shared" si="55"/>
        <v>322000</v>
      </c>
      <c r="L188" s="314">
        <v>45809</v>
      </c>
      <c r="M188" s="135"/>
      <c r="N188" s="63"/>
    </row>
    <row r="189" spans="1:14" s="56" customFormat="1" ht="38.25">
      <c r="A189" s="84" t="s">
        <v>179</v>
      </c>
      <c r="B189" s="4" t="s">
        <v>0</v>
      </c>
      <c r="C189" s="4" t="s">
        <v>69</v>
      </c>
      <c r="D189" s="4" t="s">
        <v>77</v>
      </c>
      <c r="E189" s="4" t="s">
        <v>1</v>
      </c>
      <c r="F189" s="3" t="s">
        <v>110</v>
      </c>
      <c r="G189" s="70" t="s">
        <v>110</v>
      </c>
      <c r="H189" s="87">
        <f>SUM(H190)</f>
        <v>25000</v>
      </c>
      <c r="I189" s="87">
        <f>SUM(I190)</f>
        <v>0</v>
      </c>
      <c r="J189" s="127">
        <f t="shared" ref="J189" si="56">SUM(J190)</f>
        <v>0</v>
      </c>
      <c r="K189" s="87">
        <f>SUM(K190)</f>
        <v>0</v>
      </c>
      <c r="M189" s="135"/>
      <c r="N189" s="1"/>
    </row>
    <row r="190" spans="1:14" s="58" customFormat="1" ht="25.5">
      <c r="A190" s="85" t="s">
        <v>192</v>
      </c>
      <c r="B190" s="216" t="s">
        <v>0</v>
      </c>
      <c r="C190" s="216" t="s">
        <v>69</v>
      </c>
      <c r="D190" s="216" t="s">
        <v>77</v>
      </c>
      <c r="E190" s="216" t="s">
        <v>32</v>
      </c>
      <c r="F190" s="59" t="s">
        <v>110</v>
      </c>
      <c r="G190" s="102" t="s">
        <v>110</v>
      </c>
      <c r="H190" s="88">
        <v>25000</v>
      </c>
      <c r="I190" s="88">
        <v>0</v>
      </c>
      <c r="J190" s="267">
        <v>0</v>
      </c>
      <c r="K190" s="89">
        <f>I190-J190</f>
        <v>0</v>
      </c>
      <c r="L190" s="52"/>
      <c r="M190" s="138"/>
      <c r="N190" s="1"/>
    </row>
    <row r="191" spans="1:14" s="58" customFormat="1" ht="38.25">
      <c r="A191" s="84" t="s">
        <v>180</v>
      </c>
      <c r="B191" s="4" t="s">
        <v>0</v>
      </c>
      <c r="C191" s="4" t="s">
        <v>69</v>
      </c>
      <c r="D191" s="4" t="s">
        <v>78</v>
      </c>
      <c r="E191" s="4" t="s">
        <v>1</v>
      </c>
      <c r="F191" s="3" t="s">
        <v>110</v>
      </c>
      <c r="G191" s="70" t="s">
        <v>110</v>
      </c>
      <c r="H191" s="87">
        <f>SUM(H192:H193)</f>
        <v>11920000</v>
      </c>
      <c r="I191" s="87">
        <f t="shared" ref="I191:K191" si="57">SUM(I192:I193)</f>
        <v>558389.4</v>
      </c>
      <c r="J191" s="87">
        <f t="shared" si="57"/>
        <v>558389.4</v>
      </c>
      <c r="K191" s="87">
        <f t="shared" si="57"/>
        <v>0</v>
      </c>
      <c r="L191" s="52"/>
      <c r="M191" s="138"/>
      <c r="N191" s="1"/>
    </row>
    <row r="192" spans="1:14" s="58" customFormat="1">
      <c r="A192" s="60" t="s">
        <v>95</v>
      </c>
      <c r="B192" s="216" t="s">
        <v>0</v>
      </c>
      <c r="C192" s="216" t="s">
        <v>69</v>
      </c>
      <c r="D192" s="216" t="s">
        <v>78</v>
      </c>
      <c r="E192" s="216" t="s">
        <v>4</v>
      </c>
      <c r="F192" s="66" t="s">
        <v>110</v>
      </c>
      <c r="G192" s="101" t="s">
        <v>110</v>
      </c>
      <c r="H192" s="88">
        <v>18000</v>
      </c>
      <c r="I192" s="88">
        <v>0</v>
      </c>
      <c r="J192" s="232">
        <v>0</v>
      </c>
      <c r="K192" s="88">
        <f t="shared" ref="K192:K193" si="58">I192-J192</f>
        <v>0</v>
      </c>
      <c r="L192" s="52"/>
      <c r="M192" s="138"/>
      <c r="N192" s="1"/>
    </row>
    <row r="193" spans="1:14" s="56" customFormat="1" ht="25.5">
      <c r="A193" s="60" t="s">
        <v>189</v>
      </c>
      <c r="B193" s="216" t="s">
        <v>0</v>
      </c>
      <c r="C193" s="216" t="s">
        <v>69</v>
      </c>
      <c r="D193" s="216" t="s">
        <v>78</v>
      </c>
      <c r="E193" s="216" t="s">
        <v>7</v>
      </c>
      <c r="F193" s="66" t="s">
        <v>110</v>
      </c>
      <c r="G193" s="101" t="s">
        <v>110</v>
      </c>
      <c r="H193" s="88">
        <v>11902000</v>
      </c>
      <c r="I193" s="232">
        <v>558389.4</v>
      </c>
      <c r="J193" s="232">
        <v>558389.4</v>
      </c>
      <c r="K193" s="88">
        <f t="shared" si="58"/>
        <v>0</v>
      </c>
      <c r="M193" s="135"/>
      <c r="N193" s="1"/>
    </row>
    <row r="194" spans="1:14" s="58" customFormat="1" ht="38.25">
      <c r="A194" s="84" t="s">
        <v>306</v>
      </c>
      <c r="B194" s="4" t="s">
        <v>0</v>
      </c>
      <c r="C194" s="4" t="s">
        <v>69</v>
      </c>
      <c r="D194" s="4">
        <v>2240271520</v>
      </c>
      <c r="E194" s="4" t="s">
        <v>1</v>
      </c>
      <c r="F194" s="3" t="s">
        <v>110</v>
      </c>
      <c r="G194" s="70" t="s">
        <v>110</v>
      </c>
      <c r="H194" s="87">
        <f t="shared" ref="H194:J194" si="59">SUM(H195:H196)</f>
        <v>234519700</v>
      </c>
      <c r="I194" s="87">
        <f t="shared" si="59"/>
        <v>137536258</v>
      </c>
      <c r="J194" s="87">
        <f t="shared" si="59"/>
        <v>135838122.34</v>
      </c>
      <c r="K194" s="87">
        <f>SUM(K195:K196)</f>
        <v>1698135.6599999946</v>
      </c>
      <c r="L194" s="52"/>
      <c r="M194" s="138"/>
      <c r="N194" s="1"/>
    </row>
    <row r="195" spans="1:14" s="56" customFormat="1" ht="25.5">
      <c r="A195" s="85" t="s">
        <v>192</v>
      </c>
      <c r="B195" s="216" t="s">
        <v>0</v>
      </c>
      <c r="C195" s="216" t="s">
        <v>69</v>
      </c>
      <c r="D195" s="216" t="s">
        <v>305</v>
      </c>
      <c r="E195" s="216">
        <v>313</v>
      </c>
      <c r="F195" s="66" t="s">
        <v>110</v>
      </c>
      <c r="G195" s="101" t="s">
        <v>110</v>
      </c>
      <c r="H195" s="88">
        <v>225588400</v>
      </c>
      <c r="I195" s="232">
        <v>128604958</v>
      </c>
      <c r="J195" s="232">
        <v>127008831.26000001</v>
      </c>
      <c r="K195" s="88">
        <f>I195-J195</f>
        <v>1596126.7399999946</v>
      </c>
      <c r="L195" s="313">
        <v>45809</v>
      </c>
      <c r="M195" s="135"/>
      <c r="N195" s="63"/>
    </row>
    <row r="196" spans="1:14" s="56" customFormat="1" ht="25.5">
      <c r="A196" s="85" t="s">
        <v>294</v>
      </c>
      <c r="B196" s="216" t="s">
        <v>0</v>
      </c>
      <c r="C196" s="216" t="s">
        <v>69</v>
      </c>
      <c r="D196" s="216" t="s">
        <v>305</v>
      </c>
      <c r="E196" s="216">
        <v>323</v>
      </c>
      <c r="F196" s="66" t="s">
        <v>110</v>
      </c>
      <c r="G196" s="101" t="s">
        <v>110</v>
      </c>
      <c r="H196" s="88">
        <v>8931300</v>
      </c>
      <c r="I196" s="232">
        <v>8931300</v>
      </c>
      <c r="J196" s="232">
        <v>8829291.0800000001</v>
      </c>
      <c r="K196" s="88">
        <f>I196-J196</f>
        <v>102008.91999999993</v>
      </c>
      <c r="L196" s="313">
        <v>45809</v>
      </c>
      <c r="M196" s="135"/>
      <c r="N196" s="63"/>
    </row>
    <row r="197" spans="1:14" s="58" customFormat="1" ht="63.75">
      <c r="A197" s="84" t="s">
        <v>234</v>
      </c>
      <c r="B197" s="4" t="s">
        <v>0</v>
      </c>
      <c r="C197" s="4" t="s">
        <v>69</v>
      </c>
      <c r="D197" s="4">
        <v>2240271530</v>
      </c>
      <c r="E197" s="4">
        <v>313</v>
      </c>
      <c r="F197" s="3" t="s">
        <v>110</v>
      </c>
      <c r="G197" s="70" t="s">
        <v>110</v>
      </c>
      <c r="H197" s="87">
        <v>2000000</v>
      </c>
      <c r="I197" s="87">
        <v>800000</v>
      </c>
      <c r="J197" s="127">
        <v>800000</v>
      </c>
      <c r="K197" s="89">
        <f>I197-J197</f>
        <v>0</v>
      </c>
      <c r="L197" s="52"/>
      <c r="M197" s="138"/>
      <c r="N197" s="1"/>
    </row>
    <row r="198" spans="1:14" s="58" customFormat="1" ht="51">
      <c r="A198" s="84" t="s">
        <v>181</v>
      </c>
      <c r="B198" s="4" t="s">
        <v>0</v>
      </c>
      <c r="C198" s="4" t="s">
        <v>69</v>
      </c>
      <c r="D198" s="4" t="s">
        <v>79</v>
      </c>
      <c r="E198" s="4" t="s">
        <v>1</v>
      </c>
      <c r="F198" s="3" t="s">
        <v>110</v>
      </c>
      <c r="G198" s="70" t="s">
        <v>110</v>
      </c>
      <c r="H198" s="87">
        <f>SUM(H199)</f>
        <v>4300</v>
      </c>
      <c r="I198" s="87">
        <f t="shared" ref="I198:J198" si="60">SUM(I199)</f>
        <v>0</v>
      </c>
      <c r="J198" s="127">
        <f t="shared" si="60"/>
        <v>0</v>
      </c>
      <c r="K198" s="87">
        <f>I198-J198</f>
        <v>0</v>
      </c>
      <c r="L198" s="52"/>
      <c r="M198" s="138"/>
      <c r="N198" s="1"/>
    </row>
    <row r="199" spans="1:14" s="58" customFormat="1" ht="25.5">
      <c r="A199" s="148" t="s">
        <v>199</v>
      </c>
      <c r="B199" s="216" t="s">
        <v>0</v>
      </c>
      <c r="C199" s="216" t="s">
        <v>69</v>
      </c>
      <c r="D199" s="216" t="s">
        <v>79</v>
      </c>
      <c r="E199" s="216" t="s">
        <v>73</v>
      </c>
      <c r="F199" s="66" t="s">
        <v>110</v>
      </c>
      <c r="G199" s="101" t="s">
        <v>110</v>
      </c>
      <c r="H199" s="88">
        <v>4300</v>
      </c>
      <c r="I199" s="88">
        <v>0</v>
      </c>
      <c r="J199" s="128">
        <v>0</v>
      </c>
      <c r="K199" s="88">
        <f>I199-J199</f>
        <v>0</v>
      </c>
      <c r="L199" s="52"/>
      <c r="M199" s="138"/>
      <c r="N199" s="1"/>
    </row>
    <row r="200" spans="1:14" s="58" customFormat="1" ht="25.5">
      <c r="A200" s="84" t="s">
        <v>183</v>
      </c>
      <c r="B200" s="4" t="s">
        <v>0</v>
      </c>
      <c r="C200" s="4" t="s">
        <v>80</v>
      </c>
      <c r="D200" s="4" t="s">
        <v>278</v>
      </c>
      <c r="E200" s="4" t="s">
        <v>1</v>
      </c>
      <c r="F200" s="3"/>
      <c r="G200" s="70"/>
      <c r="H200" s="87">
        <f>SUM(H201:H203)</f>
        <v>1102563618</v>
      </c>
      <c r="I200" s="87">
        <f>SUM(I201:I203)</f>
        <v>889113899.29999995</v>
      </c>
      <c r="J200" s="87">
        <f>SUM(J201:J203)</f>
        <v>880995934.90999997</v>
      </c>
      <c r="K200" s="87">
        <f>SUM(K201:K203)</f>
        <v>8117964.3899999857</v>
      </c>
      <c r="L200" s="52"/>
      <c r="M200" s="138"/>
      <c r="N200" s="1"/>
    </row>
    <row r="201" spans="1:14" s="93" customFormat="1">
      <c r="A201" s="224" t="s">
        <v>202</v>
      </c>
      <c r="B201" s="216" t="s">
        <v>0</v>
      </c>
      <c r="C201" s="216" t="s">
        <v>80</v>
      </c>
      <c r="D201" s="216" t="s">
        <v>278</v>
      </c>
      <c r="E201" s="216">
        <v>244</v>
      </c>
      <c r="G201" s="134"/>
      <c r="H201" s="291">
        <v>4550000</v>
      </c>
      <c r="I201" s="89">
        <v>3829643.2</v>
      </c>
      <c r="J201" s="89">
        <v>3146909.52</v>
      </c>
      <c r="K201" s="89">
        <f t="shared" ref="K201:K203" si="61">I201-J201</f>
        <v>682733.68000000017</v>
      </c>
      <c r="L201" s="62"/>
      <c r="M201" s="141"/>
      <c r="N201" s="63"/>
    </row>
    <row r="202" spans="1:14" s="56" customFormat="1" ht="18" customHeight="1">
      <c r="A202" s="362" t="s">
        <v>189</v>
      </c>
      <c r="B202" s="216" t="s">
        <v>0</v>
      </c>
      <c r="C202" s="216" t="s">
        <v>80</v>
      </c>
      <c r="D202" s="216" t="s">
        <v>278</v>
      </c>
      <c r="E202" s="216">
        <v>321</v>
      </c>
      <c r="F202" s="364" t="s">
        <v>288</v>
      </c>
      <c r="G202" s="134" t="s">
        <v>230</v>
      </c>
      <c r="H202" s="291">
        <v>54900718</v>
      </c>
      <c r="I202" s="291">
        <v>44264212.82</v>
      </c>
      <c r="J202" s="291">
        <v>43892480.75</v>
      </c>
      <c r="K202" s="89">
        <f t="shared" si="61"/>
        <v>371732.0700000003</v>
      </c>
      <c r="L202" s="135"/>
      <c r="M202" s="135"/>
      <c r="N202" s="1"/>
    </row>
    <row r="203" spans="1:14" s="56" customFormat="1" ht="18" customHeight="1">
      <c r="A203" s="363"/>
      <c r="B203" s="216" t="s">
        <v>0</v>
      </c>
      <c r="C203" s="216" t="s">
        <v>80</v>
      </c>
      <c r="D203" s="216" t="s">
        <v>278</v>
      </c>
      <c r="E203" s="216">
        <v>321</v>
      </c>
      <c r="F203" s="365"/>
      <c r="G203" s="134" t="s">
        <v>229</v>
      </c>
      <c r="H203" s="291">
        <v>1043112900</v>
      </c>
      <c r="I203" s="291">
        <f>885284256.1-I202</f>
        <v>841020043.27999997</v>
      </c>
      <c r="J203" s="291">
        <f>877849025.39-J202</f>
        <v>833956544.63999999</v>
      </c>
      <c r="K203" s="89">
        <f t="shared" si="61"/>
        <v>7063498.6399999857</v>
      </c>
      <c r="L203" s="135"/>
      <c r="M203" s="135"/>
      <c r="N203" s="1"/>
    </row>
    <row r="204" spans="1:14" s="58" customFormat="1" ht="25.5">
      <c r="A204" s="84" t="s">
        <v>248</v>
      </c>
      <c r="B204" s="4" t="s">
        <v>0</v>
      </c>
      <c r="C204" s="4" t="s">
        <v>80</v>
      </c>
      <c r="D204" s="4" t="s">
        <v>276</v>
      </c>
      <c r="E204" s="4" t="s">
        <v>1</v>
      </c>
      <c r="F204" s="3"/>
      <c r="G204" s="70"/>
      <c r="H204" s="271">
        <f>SUM(H205:H206)</f>
        <v>104112626.3</v>
      </c>
      <c r="I204" s="87">
        <f>SUM(I205:I206)</f>
        <v>77840080</v>
      </c>
      <c r="J204" s="272">
        <f>SUM(J205:J206)</f>
        <v>77840080</v>
      </c>
      <c r="K204" s="87">
        <f>SUM(K205:K206)</f>
        <v>-1.7462298274040222E-9</v>
      </c>
      <c r="L204" s="52"/>
      <c r="M204" s="138"/>
      <c r="N204" s="1"/>
    </row>
    <row r="205" spans="1:14" s="93" customFormat="1" ht="21" customHeight="1">
      <c r="A205" s="362" t="s">
        <v>202</v>
      </c>
      <c r="B205" s="216" t="s">
        <v>0</v>
      </c>
      <c r="C205" s="216" t="s">
        <v>80</v>
      </c>
      <c r="D205" s="216" t="s">
        <v>276</v>
      </c>
      <c r="E205" s="216">
        <v>612</v>
      </c>
      <c r="F205" s="364" t="s">
        <v>275</v>
      </c>
      <c r="G205" s="134" t="s">
        <v>230</v>
      </c>
      <c r="H205" s="291">
        <v>1041126.3</v>
      </c>
      <c r="I205" s="320">
        <v>778410</v>
      </c>
      <c r="J205" s="320">
        <v>778400.83</v>
      </c>
      <c r="K205" s="89">
        <f t="shared" ref="K205:K206" si="62">I205-J205</f>
        <v>9.1700000000419095</v>
      </c>
      <c r="L205" s="62"/>
      <c r="M205" s="141"/>
      <c r="N205" s="63"/>
    </row>
    <row r="206" spans="1:14" s="56" customFormat="1" ht="18" customHeight="1">
      <c r="A206" s="363"/>
      <c r="B206" s="216" t="s">
        <v>0</v>
      </c>
      <c r="C206" s="216" t="s">
        <v>80</v>
      </c>
      <c r="D206" s="216" t="s">
        <v>276</v>
      </c>
      <c r="E206" s="216">
        <v>612</v>
      </c>
      <c r="F206" s="365"/>
      <c r="G206" s="134" t="s">
        <v>229</v>
      </c>
      <c r="H206" s="291">
        <v>103071500</v>
      </c>
      <c r="I206" s="320">
        <v>77061670</v>
      </c>
      <c r="J206" s="320">
        <v>77061679.170000002</v>
      </c>
      <c r="K206" s="89">
        <f t="shared" si="62"/>
        <v>-9.1700000017881393</v>
      </c>
      <c r="M206" s="135"/>
      <c r="N206" s="1"/>
    </row>
    <row r="207" spans="1:14" s="56" customFormat="1" ht="25.5">
      <c r="A207" s="84" t="s">
        <v>139</v>
      </c>
      <c r="B207" s="4" t="s">
        <v>0</v>
      </c>
      <c r="C207" s="4" t="s">
        <v>80</v>
      </c>
      <c r="D207" s="4" t="s">
        <v>81</v>
      </c>
      <c r="E207" s="4" t="s">
        <v>1</v>
      </c>
      <c r="F207" s="3" t="s">
        <v>110</v>
      </c>
      <c r="G207" s="70" t="s">
        <v>110</v>
      </c>
      <c r="H207" s="271">
        <f>SUM(H208:H217)</f>
        <v>717635560</v>
      </c>
      <c r="I207" s="270">
        <f>SUM(I208:I217)</f>
        <v>473865535.48000002</v>
      </c>
      <c r="J207" s="273">
        <f>SUM(J208:J217)</f>
        <v>446431412.46000004</v>
      </c>
      <c r="K207" s="87">
        <f>SUM(K208:K217)</f>
        <v>27434123.020000037</v>
      </c>
      <c r="M207" s="135"/>
      <c r="N207" s="1"/>
    </row>
    <row r="208" spans="1:14" s="56" customFormat="1">
      <c r="A208" s="60" t="s">
        <v>99</v>
      </c>
      <c r="B208" s="216" t="s">
        <v>0</v>
      </c>
      <c r="C208" s="216" t="s">
        <v>80</v>
      </c>
      <c r="D208" s="216" t="s">
        <v>81</v>
      </c>
      <c r="E208" s="216" t="s">
        <v>14</v>
      </c>
      <c r="F208" s="66" t="s">
        <v>110</v>
      </c>
      <c r="G208" s="101" t="s">
        <v>110</v>
      </c>
      <c r="H208" s="88">
        <v>496028270</v>
      </c>
      <c r="I208" s="288">
        <v>330685449.16000003</v>
      </c>
      <c r="J208" s="232">
        <v>315251715.19999999</v>
      </c>
      <c r="K208" s="89">
        <f t="shared" ref="K208:K217" si="63">I208-J208</f>
        <v>15433733.960000038</v>
      </c>
      <c r="M208" s="135"/>
      <c r="N208" s="1"/>
    </row>
    <row r="209" spans="1:14" s="56" customFormat="1" ht="25.5">
      <c r="A209" s="60" t="s">
        <v>193</v>
      </c>
      <c r="B209" s="216" t="s">
        <v>0</v>
      </c>
      <c r="C209" s="216" t="s">
        <v>80</v>
      </c>
      <c r="D209" s="216" t="s">
        <v>81</v>
      </c>
      <c r="E209" s="216" t="s">
        <v>15</v>
      </c>
      <c r="F209" s="66" t="s">
        <v>110</v>
      </c>
      <c r="G209" s="101" t="s">
        <v>110</v>
      </c>
      <c r="H209" s="88">
        <v>149800530</v>
      </c>
      <c r="I209" s="232">
        <v>99892037.5</v>
      </c>
      <c r="J209" s="232">
        <v>92263159.540000007</v>
      </c>
      <c r="K209" s="89">
        <f t="shared" si="63"/>
        <v>7628877.9599999934</v>
      </c>
      <c r="M209" s="135"/>
      <c r="N209" s="1"/>
    </row>
    <row r="210" spans="1:14" s="56" customFormat="1" ht="25.5">
      <c r="A210" s="60" t="s">
        <v>194</v>
      </c>
      <c r="B210" s="216" t="s">
        <v>0</v>
      </c>
      <c r="C210" s="216" t="s">
        <v>80</v>
      </c>
      <c r="D210" s="216" t="s">
        <v>81</v>
      </c>
      <c r="E210" s="216" t="s">
        <v>16</v>
      </c>
      <c r="F210" s="66" t="s">
        <v>110</v>
      </c>
      <c r="G210" s="101" t="s">
        <v>110</v>
      </c>
      <c r="H210" s="88">
        <v>33853666</v>
      </c>
      <c r="I210" s="232">
        <v>20532447.690000001</v>
      </c>
      <c r="J210" s="232">
        <v>20062362.539999999</v>
      </c>
      <c r="K210" s="89">
        <f t="shared" si="63"/>
        <v>470085.15000000224</v>
      </c>
      <c r="N210" s="1"/>
    </row>
    <row r="211" spans="1:14" s="56" customFormat="1" ht="25.5">
      <c r="A211" s="60" t="s">
        <v>200</v>
      </c>
      <c r="B211" s="216" t="s">
        <v>0</v>
      </c>
      <c r="C211" s="216" t="s">
        <v>80</v>
      </c>
      <c r="D211" s="216" t="s">
        <v>81</v>
      </c>
      <c r="E211" s="216" t="s">
        <v>37</v>
      </c>
      <c r="F211" s="66" t="s">
        <v>110</v>
      </c>
      <c r="G211" s="101" t="s">
        <v>110</v>
      </c>
      <c r="H211" s="88">
        <v>7359250</v>
      </c>
      <c r="I211" s="232">
        <v>4366072.46</v>
      </c>
      <c r="J211" s="232">
        <v>1951287.28</v>
      </c>
      <c r="K211" s="89">
        <f t="shared" si="63"/>
        <v>2414785.1799999997</v>
      </c>
      <c r="N211" s="1"/>
    </row>
    <row r="212" spans="1:14" s="56" customFormat="1">
      <c r="A212" s="60" t="s">
        <v>95</v>
      </c>
      <c r="B212" s="216" t="s">
        <v>0</v>
      </c>
      <c r="C212" s="216" t="s">
        <v>80</v>
      </c>
      <c r="D212" s="216" t="s">
        <v>81</v>
      </c>
      <c r="E212" s="216" t="s">
        <v>4</v>
      </c>
      <c r="F212" s="66" t="s">
        <v>110</v>
      </c>
      <c r="G212" s="101" t="s">
        <v>110</v>
      </c>
      <c r="H212" s="88">
        <v>23247044</v>
      </c>
      <c r="I212" s="232">
        <v>13494437</v>
      </c>
      <c r="J212" s="232">
        <v>12866867.93</v>
      </c>
      <c r="K212" s="89">
        <f t="shared" si="63"/>
        <v>627569.0700000003</v>
      </c>
      <c r="N212" s="1"/>
    </row>
    <row r="213" spans="1:14" s="56" customFormat="1">
      <c r="A213" s="60" t="s">
        <v>195</v>
      </c>
      <c r="B213" s="216" t="s">
        <v>0</v>
      </c>
      <c r="C213" s="216" t="s">
        <v>80</v>
      </c>
      <c r="D213" s="216" t="s">
        <v>81</v>
      </c>
      <c r="E213" s="216" t="s">
        <v>17</v>
      </c>
      <c r="F213" s="66" t="s">
        <v>110</v>
      </c>
      <c r="G213" s="101" t="s">
        <v>110</v>
      </c>
      <c r="H213" s="88">
        <v>6660300</v>
      </c>
      <c r="I213" s="232">
        <v>4467400</v>
      </c>
      <c r="J213" s="232">
        <v>3926433.87</v>
      </c>
      <c r="K213" s="89">
        <f t="shared" si="63"/>
        <v>540966.12999999989</v>
      </c>
      <c r="N213" s="1"/>
    </row>
    <row r="214" spans="1:14" s="58" customFormat="1" ht="25.5">
      <c r="A214" s="60" t="s">
        <v>206</v>
      </c>
      <c r="B214" s="216" t="s">
        <v>0</v>
      </c>
      <c r="C214" s="216" t="s">
        <v>80</v>
      </c>
      <c r="D214" s="216" t="s">
        <v>81</v>
      </c>
      <c r="E214" s="216" t="s">
        <v>82</v>
      </c>
      <c r="F214" s="66" t="s">
        <v>110</v>
      </c>
      <c r="G214" s="101" t="s">
        <v>110</v>
      </c>
      <c r="H214" s="88">
        <v>74960</v>
      </c>
      <c r="I214" s="232">
        <v>20000</v>
      </c>
      <c r="J214" s="232">
        <v>20000</v>
      </c>
      <c r="K214" s="89">
        <f t="shared" si="63"/>
        <v>0</v>
      </c>
      <c r="L214" s="52"/>
      <c r="M214" s="111"/>
      <c r="N214" s="1"/>
    </row>
    <row r="215" spans="1:14" s="57" customFormat="1">
      <c r="A215" s="60" t="s">
        <v>196</v>
      </c>
      <c r="B215" s="216" t="s">
        <v>0</v>
      </c>
      <c r="C215" s="216" t="s">
        <v>80</v>
      </c>
      <c r="D215" s="216" t="s">
        <v>81</v>
      </c>
      <c r="E215" s="216" t="s">
        <v>18</v>
      </c>
      <c r="F215" s="66" t="s">
        <v>110</v>
      </c>
      <c r="G215" s="101" t="s">
        <v>110</v>
      </c>
      <c r="H215" s="88">
        <v>490240</v>
      </c>
      <c r="I215" s="232">
        <v>326823.33</v>
      </c>
      <c r="J215" s="232">
        <v>71593.100000000006</v>
      </c>
      <c r="K215" s="89">
        <f t="shared" si="63"/>
        <v>255230.23</v>
      </c>
      <c r="L215" s="62"/>
      <c r="M215" s="62"/>
      <c r="N215" s="1"/>
    </row>
    <row r="216" spans="1:14" s="57" customFormat="1">
      <c r="A216" s="60" t="s">
        <v>197</v>
      </c>
      <c r="B216" s="216" t="s">
        <v>0</v>
      </c>
      <c r="C216" s="216" t="s">
        <v>80</v>
      </c>
      <c r="D216" s="216" t="s">
        <v>81</v>
      </c>
      <c r="E216" s="216" t="s">
        <v>19</v>
      </c>
      <c r="F216" s="66" t="s">
        <v>110</v>
      </c>
      <c r="G216" s="101" t="s">
        <v>110</v>
      </c>
      <c r="H216" s="88">
        <v>71300</v>
      </c>
      <c r="I216" s="232">
        <v>47531.67</v>
      </c>
      <c r="J216" s="232">
        <v>17993</v>
      </c>
      <c r="K216" s="88">
        <f t="shared" si="63"/>
        <v>29538.67</v>
      </c>
      <c r="L216" s="62"/>
      <c r="M216" s="62"/>
      <c r="N216" s="1"/>
    </row>
    <row r="217" spans="1:14" s="57" customFormat="1">
      <c r="A217" s="60" t="s">
        <v>203</v>
      </c>
      <c r="B217" s="216" t="s">
        <v>0</v>
      </c>
      <c r="C217" s="216" t="s">
        <v>80</v>
      </c>
      <c r="D217" s="216" t="s">
        <v>81</v>
      </c>
      <c r="E217" s="216" t="s">
        <v>40</v>
      </c>
      <c r="F217" s="66" t="s">
        <v>110</v>
      </c>
      <c r="G217" s="101" t="s">
        <v>110</v>
      </c>
      <c r="H217" s="88">
        <v>50000</v>
      </c>
      <c r="I217" s="232">
        <v>33336.67</v>
      </c>
      <c r="J217" s="232">
        <v>0</v>
      </c>
      <c r="K217" s="89">
        <f t="shared" si="63"/>
        <v>33336.67</v>
      </c>
      <c r="L217" s="62"/>
      <c r="M217" s="62"/>
      <c r="N217" s="1"/>
    </row>
    <row r="218" spans="1:14" s="56" customFormat="1" ht="25.5">
      <c r="A218" s="84" t="s">
        <v>182</v>
      </c>
      <c r="B218" s="4" t="s">
        <v>0</v>
      </c>
      <c r="C218" s="4" t="s">
        <v>80</v>
      </c>
      <c r="D218" s="4" t="s">
        <v>83</v>
      </c>
      <c r="E218" s="4" t="s">
        <v>1</v>
      </c>
      <c r="F218" s="3" t="s">
        <v>110</v>
      </c>
      <c r="G218" s="70" t="s">
        <v>110</v>
      </c>
      <c r="H218" s="87">
        <f>SUM(H219:H228)</f>
        <v>268150095.75999999</v>
      </c>
      <c r="I218" s="87">
        <f>SUM(I219:I228)</f>
        <v>182483353.88999999</v>
      </c>
      <c r="J218" s="127">
        <f>SUM(J219:J228)</f>
        <v>175407969.20000002</v>
      </c>
      <c r="K218" s="87">
        <f>SUM(K219:K228)</f>
        <v>7075384.6900000023</v>
      </c>
      <c r="N218" s="1"/>
    </row>
    <row r="219" spans="1:14" s="56" customFormat="1">
      <c r="A219" s="60" t="s">
        <v>207</v>
      </c>
      <c r="B219" s="216" t="s">
        <v>0</v>
      </c>
      <c r="C219" s="216" t="s">
        <v>80</v>
      </c>
      <c r="D219" s="216" t="s">
        <v>83</v>
      </c>
      <c r="E219" s="216" t="s">
        <v>84</v>
      </c>
      <c r="F219" s="66" t="s">
        <v>110</v>
      </c>
      <c r="G219" s="101" t="s">
        <v>110</v>
      </c>
      <c r="H219" s="88">
        <v>193343780</v>
      </c>
      <c r="I219" s="232">
        <v>132718245.34</v>
      </c>
      <c r="J219" s="232">
        <v>128238348.45</v>
      </c>
      <c r="K219" s="89">
        <f t="shared" ref="K219:K228" si="64">I219-J219</f>
        <v>4479896.8900000006</v>
      </c>
      <c r="N219" s="1"/>
    </row>
    <row r="220" spans="1:14" s="56" customFormat="1" ht="25.5">
      <c r="A220" s="60" t="s">
        <v>208</v>
      </c>
      <c r="B220" s="216" t="s">
        <v>0</v>
      </c>
      <c r="C220" s="216" t="s">
        <v>80</v>
      </c>
      <c r="D220" s="216" t="s">
        <v>83</v>
      </c>
      <c r="E220" s="216" t="s">
        <v>85</v>
      </c>
      <c r="F220" s="66" t="s">
        <v>110</v>
      </c>
      <c r="G220" s="101" t="s">
        <v>110</v>
      </c>
      <c r="H220" s="88">
        <v>660000</v>
      </c>
      <c r="I220" s="232">
        <v>660000</v>
      </c>
      <c r="J220" s="232">
        <v>658485.41</v>
      </c>
      <c r="K220" s="89">
        <f t="shared" si="64"/>
        <v>1514.5899999999674</v>
      </c>
      <c r="N220" s="1"/>
    </row>
    <row r="221" spans="1:14" s="56" customFormat="1" ht="38.25">
      <c r="A221" s="60" t="s">
        <v>209</v>
      </c>
      <c r="B221" s="216" t="s">
        <v>0</v>
      </c>
      <c r="C221" s="216" t="s">
        <v>80</v>
      </c>
      <c r="D221" s="216" t="s">
        <v>83</v>
      </c>
      <c r="E221" s="216" t="s">
        <v>86</v>
      </c>
      <c r="F221" s="66" t="s">
        <v>110</v>
      </c>
      <c r="G221" s="101" t="s">
        <v>110</v>
      </c>
      <c r="H221" s="88">
        <v>58329820</v>
      </c>
      <c r="I221" s="232">
        <v>39453894.670000002</v>
      </c>
      <c r="J221" s="232">
        <v>37899345.5</v>
      </c>
      <c r="K221" s="89">
        <f t="shared" si="64"/>
        <v>1554549.1700000018</v>
      </c>
      <c r="N221" s="1"/>
    </row>
    <row r="222" spans="1:14" s="56" customFormat="1" ht="25.5">
      <c r="A222" s="60" t="s">
        <v>194</v>
      </c>
      <c r="B222" s="216" t="s">
        <v>0</v>
      </c>
      <c r="C222" s="216" t="s">
        <v>80</v>
      </c>
      <c r="D222" s="216" t="s">
        <v>83</v>
      </c>
      <c r="E222" s="216" t="s">
        <v>16</v>
      </c>
      <c r="F222" s="66" t="s">
        <v>110</v>
      </c>
      <c r="G222" s="101" t="s">
        <v>110</v>
      </c>
      <c r="H222" s="88">
        <v>3980094.88</v>
      </c>
      <c r="I222" s="232">
        <v>2044301.48</v>
      </c>
      <c r="J222" s="232">
        <v>2044301.48</v>
      </c>
      <c r="K222" s="89">
        <f t="shared" si="64"/>
        <v>0</v>
      </c>
      <c r="N222" s="1"/>
    </row>
    <row r="223" spans="1:14" s="56" customFormat="1">
      <c r="A223" s="60" t="s">
        <v>95</v>
      </c>
      <c r="B223" s="216" t="s">
        <v>0</v>
      </c>
      <c r="C223" s="216" t="s">
        <v>80</v>
      </c>
      <c r="D223" s="216" t="s">
        <v>83</v>
      </c>
      <c r="E223" s="216" t="s">
        <v>4</v>
      </c>
      <c r="F223" s="66" t="s">
        <v>110</v>
      </c>
      <c r="G223" s="101" t="s">
        <v>110</v>
      </c>
      <c r="H223" s="88">
        <v>6233530.4800000004</v>
      </c>
      <c r="I223" s="293">
        <v>3875003.44</v>
      </c>
      <c r="J223" s="293">
        <v>3875003.44</v>
      </c>
      <c r="K223" s="89">
        <f t="shared" si="64"/>
        <v>0</v>
      </c>
      <c r="N223" s="1"/>
    </row>
    <row r="224" spans="1:14" s="56" customFormat="1">
      <c r="A224" s="60" t="s">
        <v>195</v>
      </c>
      <c r="B224" s="216" t="s">
        <v>0</v>
      </c>
      <c r="C224" s="216" t="s">
        <v>80</v>
      </c>
      <c r="D224" s="216" t="s">
        <v>83</v>
      </c>
      <c r="E224" s="216" t="s">
        <v>17</v>
      </c>
      <c r="F224" s="66" t="s">
        <v>110</v>
      </c>
      <c r="G224" s="101" t="s">
        <v>110</v>
      </c>
      <c r="H224" s="88">
        <v>4125900</v>
      </c>
      <c r="I224" s="232">
        <v>2750600.63</v>
      </c>
      <c r="J224" s="232">
        <v>1905846.59</v>
      </c>
      <c r="K224" s="89">
        <f t="shared" si="64"/>
        <v>844754.0399999998</v>
      </c>
      <c r="N224" s="1"/>
    </row>
    <row r="225" spans="1:30" s="58" customFormat="1" ht="25.5">
      <c r="A225" s="60" t="s">
        <v>206</v>
      </c>
      <c r="B225" s="216" t="s">
        <v>0</v>
      </c>
      <c r="C225" s="216" t="s">
        <v>80</v>
      </c>
      <c r="D225" s="216" t="s">
        <v>83</v>
      </c>
      <c r="E225" s="216" t="s">
        <v>82</v>
      </c>
      <c r="F225" s="66" t="s">
        <v>110</v>
      </c>
      <c r="G225" s="101" t="s">
        <v>110</v>
      </c>
      <c r="H225" s="88">
        <v>5000</v>
      </c>
      <c r="I225" s="232">
        <v>0</v>
      </c>
      <c r="J225" s="232">
        <v>0</v>
      </c>
      <c r="K225" s="89">
        <f t="shared" si="64"/>
        <v>0</v>
      </c>
      <c r="L225" s="52"/>
      <c r="M225" s="111"/>
      <c r="N225" s="1"/>
    </row>
    <row r="226" spans="1:30" s="57" customFormat="1">
      <c r="A226" s="60" t="s">
        <v>196</v>
      </c>
      <c r="B226" s="216" t="s">
        <v>0</v>
      </c>
      <c r="C226" s="216" t="s">
        <v>80</v>
      </c>
      <c r="D226" s="216" t="s">
        <v>83</v>
      </c>
      <c r="E226" s="216" t="s">
        <v>18</v>
      </c>
      <c r="F226" s="66" t="s">
        <v>110</v>
      </c>
      <c r="G226" s="101" t="s">
        <v>110</v>
      </c>
      <c r="H226" s="88">
        <v>1422970.4</v>
      </c>
      <c r="I226" s="232">
        <v>948645</v>
      </c>
      <c r="J226" s="232">
        <v>777145</v>
      </c>
      <c r="K226" s="89">
        <f t="shared" si="64"/>
        <v>171500</v>
      </c>
      <c r="L226" s="62"/>
      <c r="M226" s="62"/>
      <c r="N226" s="1"/>
    </row>
    <row r="227" spans="1:30" s="83" customFormat="1">
      <c r="A227" s="60" t="s">
        <v>197</v>
      </c>
      <c r="B227" s="216" t="s">
        <v>0</v>
      </c>
      <c r="C227" s="216" t="s">
        <v>80</v>
      </c>
      <c r="D227" s="216" t="s">
        <v>83</v>
      </c>
      <c r="E227" s="216" t="s">
        <v>19</v>
      </c>
      <c r="F227" s="66" t="s">
        <v>110</v>
      </c>
      <c r="G227" s="101" t="s">
        <v>110</v>
      </c>
      <c r="H227" s="88">
        <v>19000</v>
      </c>
      <c r="I227" s="232">
        <v>12663.33</v>
      </c>
      <c r="J227" s="232">
        <v>9493.33</v>
      </c>
      <c r="K227" s="88">
        <f t="shared" si="64"/>
        <v>3170</v>
      </c>
      <c r="L227" s="62"/>
      <c r="M227" s="62"/>
      <c r="N227" s="1"/>
    </row>
    <row r="228" spans="1:30" s="57" customFormat="1">
      <c r="A228" s="60" t="s">
        <v>203</v>
      </c>
      <c r="B228" s="216" t="s">
        <v>0</v>
      </c>
      <c r="C228" s="216" t="s">
        <v>80</v>
      </c>
      <c r="D228" s="216" t="s">
        <v>83</v>
      </c>
      <c r="E228" s="216" t="s">
        <v>40</v>
      </c>
      <c r="F228" s="66" t="s">
        <v>110</v>
      </c>
      <c r="G228" s="101" t="s">
        <v>110</v>
      </c>
      <c r="H228" s="88">
        <v>30000</v>
      </c>
      <c r="I228" s="232">
        <v>20000</v>
      </c>
      <c r="J228" s="232">
        <v>0</v>
      </c>
      <c r="K228" s="89">
        <f t="shared" si="64"/>
        <v>20000</v>
      </c>
      <c r="L228" s="82"/>
      <c r="M228" s="62"/>
      <c r="N228" s="1"/>
    </row>
    <row r="229" spans="1:30" s="58" customFormat="1" ht="38.25">
      <c r="A229" s="84" t="s">
        <v>184</v>
      </c>
      <c r="B229" s="4" t="s">
        <v>0</v>
      </c>
      <c r="C229" s="4" t="s">
        <v>80</v>
      </c>
      <c r="D229" s="4" t="s">
        <v>88</v>
      </c>
      <c r="E229" s="4" t="s">
        <v>1</v>
      </c>
      <c r="F229" s="3" t="s">
        <v>110</v>
      </c>
      <c r="G229" s="70" t="s">
        <v>110</v>
      </c>
      <c r="H229" s="87">
        <f>SUM(H230)</f>
        <v>29400000</v>
      </c>
      <c r="I229" s="87">
        <f>SUM(I230:I230)</f>
        <v>29400000</v>
      </c>
      <c r="J229" s="127">
        <f t="shared" ref="J229" si="65">SUM(J230)</f>
        <v>29400000</v>
      </c>
      <c r="K229" s="87">
        <f>SUM(K230)</f>
        <v>0</v>
      </c>
      <c r="L229" s="52"/>
      <c r="M229" s="111"/>
      <c r="N229" s="1"/>
    </row>
    <row r="230" spans="1:30" s="56" customFormat="1">
      <c r="A230" s="60" t="s">
        <v>111</v>
      </c>
      <c r="B230" s="216" t="s">
        <v>0</v>
      </c>
      <c r="C230" s="216" t="s">
        <v>80</v>
      </c>
      <c r="D230" s="216" t="s">
        <v>88</v>
      </c>
      <c r="E230" s="216" t="s">
        <v>71</v>
      </c>
      <c r="F230" s="66" t="s">
        <v>110</v>
      </c>
      <c r="G230" s="101" t="s">
        <v>110</v>
      </c>
      <c r="H230" s="88">
        <v>29400000</v>
      </c>
      <c r="I230" s="232">
        <v>29400000</v>
      </c>
      <c r="J230" s="232">
        <v>29400000</v>
      </c>
      <c r="K230" s="89">
        <f>I230-J230</f>
        <v>0</v>
      </c>
      <c r="N230" s="1"/>
    </row>
    <row r="231" spans="1:30" s="58" customFormat="1" ht="25.5">
      <c r="A231" s="84" t="s">
        <v>210</v>
      </c>
      <c r="B231" s="4" t="s">
        <v>0</v>
      </c>
      <c r="C231" s="4" t="s">
        <v>80</v>
      </c>
      <c r="D231" s="4" t="s">
        <v>89</v>
      </c>
      <c r="E231" s="4" t="s">
        <v>1</v>
      </c>
      <c r="F231" s="3" t="s">
        <v>110</v>
      </c>
      <c r="G231" s="70" t="s">
        <v>110</v>
      </c>
      <c r="H231" s="87">
        <f>SUM(H232)</f>
        <v>270000</v>
      </c>
      <c r="I231" s="87">
        <f>SUM(I232)</f>
        <v>0</v>
      </c>
      <c r="J231" s="127">
        <f t="shared" ref="J231" si="66">SUM(J232)</f>
        <v>0</v>
      </c>
      <c r="K231" s="87">
        <f>SUM(K232)</f>
        <v>0</v>
      </c>
      <c r="L231" s="52"/>
      <c r="M231" s="111"/>
      <c r="N231" s="1"/>
    </row>
    <row r="232" spans="1:30" s="56" customFormat="1">
      <c r="A232" s="60" t="s">
        <v>95</v>
      </c>
      <c r="B232" s="216" t="s">
        <v>0</v>
      </c>
      <c r="C232" s="216" t="s">
        <v>80</v>
      </c>
      <c r="D232" s="216" t="s">
        <v>89</v>
      </c>
      <c r="E232" s="216" t="s">
        <v>4</v>
      </c>
      <c r="F232" s="66" t="s">
        <v>110</v>
      </c>
      <c r="G232" s="101" t="s">
        <v>110</v>
      </c>
      <c r="H232" s="88">
        <v>270000</v>
      </c>
      <c r="I232" s="293">
        <v>0</v>
      </c>
      <c r="J232" s="293">
        <v>0</v>
      </c>
      <c r="K232" s="89">
        <f>I232-J232</f>
        <v>0</v>
      </c>
      <c r="N232" s="1"/>
    </row>
    <row r="233" spans="1:30" s="58" customFormat="1" ht="25.5">
      <c r="A233" s="84" t="s">
        <v>185</v>
      </c>
      <c r="B233" s="4" t="s">
        <v>0</v>
      </c>
      <c r="C233" s="4" t="s">
        <v>80</v>
      </c>
      <c r="D233" s="4" t="s">
        <v>91</v>
      </c>
      <c r="E233" s="4" t="s">
        <v>1</v>
      </c>
      <c r="F233" s="3" t="s">
        <v>110</v>
      </c>
      <c r="G233" s="70" t="s">
        <v>110</v>
      </c>
      <c r="H233" s="87">
        <f>SUM(H234)</f>
        <v>3000000</v>
      </c>
      <c r="I233" s="87">
        <f>SUM(I234)</f>
        <v>3000000</v>
      </c>
      <c r="J233" s="127">
        <f>SUM(J234)</f>
        <v>3000000</v>
      </c>
      <c r="K233" s="87">
        <f>SUM(K234)</f>
        <v>0</v>
      </c>
      <c r="L233" s="52"/>
      <c r="M233" s="111"/>
      <c r="N233" s="1"/>
    </row>
    <row r="234" spans="1:30" s="63" customFormat="1" ht="25.5">
      <c r="A234" s="60" t="s">
        <v>211</v>
      </c>
      <c r="B234" s="216" t="s">
        <v>0</v>
      </c>
      <c r="C234" s="216" t="s">
        <v>80</v>
      </c>
      <c r="D234" s="216" t="s">
        <v>91</v>
      </c>
      <c r="E234" s="216" t="s">
        <v>90</v>
      </c>
      <c r="F234" s="66" t="s">
        <v>110</v>
      </c>
      <c r="G234" s="101" t="s">
        <v>110</v>
      </c>
      <c r="H234" s="88">
        <v>3000000</v>
      </c>
      <c r="I234" s="232">
        <v>3000000</v>
      </c>
      <c r="J234" s="232">
        <v>3000000</v>
      </c>
      <c r="K234" s="89">
        <f>I234-J234</f>
        <v>0</v>
      </c>
      <c r="M234" s="56"/>
      <c r="N234" s="1"/>
    </row>
    <row r="235" spans="1:30" s="63" customFormat="1" ht="41.25" customHeight="1">
      <c r="A235" s="84" t="s">
        <v>186</v>
      </c>
      <c r="B235" s="4" t="s">
        <v>0</v>
      </c>
      <c r="C235" s="4" t="s">
        <v>80</v>
      </c>
      <c r="D235" s="4" t="s">
        <v>92</v>
      </c>
      <c r="E235" s="4" t="s">
        <v>1</v>
      </c>
      <c r="F235" s="3" t="s">
        <v>110</v>
      </c>
      <c r="G235" s="70" t="s">
        <v>110</v>
      </c>
      <c r="H235" s="87">
        <f>SUM(H236)</f>
        <v>10000000</v>
      </c>
      <c r="I235" s="87">
        <f>SUM(I236)</f>
        <v>10000000</v>
      </c>
      <c r="J235" s="127">
        <f>SUM(J236)</f>
        <v>10000000</v>
      </c>
      <c r="K235" s="87">
        <f>SUM(K236)</f>
        <v>0</v>
      </c>
      <c r="M235" s="56"/>
      <c r="N235" s="137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</row>
    <row r="236" spans="1:30" s="63" customFormat="1" ht="25.5">
      <c r="A236" s="60" t="s">
        <v>211</v>
      </c>
      <c r="B236" s="216" t="s">
        <v>0</v>
      </c>
      <c r="C236" s="216" t="s">
        <v>80</v>
      </c>
      <c r="D236" s="216" t="s">
        <v>92</v>
      </c>
      <c r="E236" s="216" t="s">
        <v>90</v>
      </c>
      <c r="F236" s="66" t="s">
        <v>110</v>
      </c>
      <c r="G236" s="101" t="s">
        <v>110</v>
      </c>
      <c r="H236" s="88">
        <v>10000000</v>
      </c>
      <c r="I236" s="232">
        <v>10000000</v>
      </c>
      <c r="J236" s="232">
        <v>10000000</v>
      </c>
      <c r="K236" s="89">
        <f>I236-J236</f>
        <v>0</v>
      </c>
      <c r="M236" s="56"/>
      <c r="N236" s="137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</row>
    <row r="237" spans="1:30" s="63" customFormat="1" ht="25.5">
      <c r="A237" s="84" t="s">
        <v>280</v>
      </c>
      <c r="B237" s="4" t="s">
        <v>0</v>
      </c>
      <c r="C237" s="4" t="s">
        <v>80</v>
      </c>
      <c r="D237" s="4" t="s">
        <v>279</v>
      </c>
      <c r="E237" s="4" t="s">
        <v>1</v>
      </c>
      <c r="F237" s="3" t="s">
        <v>110</v>
      </c>
      <c r="G237" s="70" t="s">
        <v>110</v>
      </c>
      <c r="H237" s="87">
        <f>SUM(H238)</f>
        <v>100000000</v>
      </c>
      <c r="I237" s="87">
        <f>SUM(I238)</f>
        <v>100000000</v>
      </c>
      <c r="J237" s="127">
        <f>SUM(J238)</f>
        <v>100000000</v>
      </c>
      <c r="K237" s="87">
        <f>SUM(K238)</f>
        <v>0</v>
      </c>
      <c r="M237" s="56"/>
      <c r="N237" s="137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</row>
    <row r="238" spans="1:30" s="63" customFormat="1" ht="25.5">
      <c r="A238" s="60" t="s">
        <v>211</v>
      </c>
      <c r="B238" s="216" t="s">
        <v>0</v>
      </c>
      <c r="C238" s="216" t="s">
        <v>80</v>
      </c>
      <c r="D238" s="216" t="s">
        <v>279</v>
      </c>
      <c r="E238" s="216" t="s">
        <v>90</v>
      </c>
      <c r="F238" s="66" t="s">
        <v>110</v>
      </c>
      <c r="G238" s="101" t="s">
        <v>110</v>
      </c>
      <c r="H238" s="289">
        <v>100000000</v>
      </c>
      <c r="I238" s="285">
        <v>100000000</v>
      </c>
      <c r="J238" s="232">
        <v>100000000</v>
      </c>
      <c r="K238" s="89">
        <f>I238-J238</f>
        <v>0</v>
      </c>
      <c r="M238" s="56"/>
      <c r="N238" s="137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</row>
    <row r="239" spans="1:30" s="63" customFormat="1" ht="51">
      <c r="A239" s="84" t="s">
        <v>303</v>
      </c>
      <c r="B239" s="4" t="s">
        <v>0</v>
      </c>
      <c r="C239" s="4" t="s">
        <v>80</v>
      </c>
      <c r="D239" s="4" t="s">
        <v>301</v>
      </c>
      <c r="E239" s="4" t="s">
        <v>1</v>
      </c>
      <c r="F239" s="3" t="s">
        <v>110</v>
      </c>
      <c r="G239" s="70" t="s">
        <v>110</v>
      </c>
      <c r="H239" s="87">
        <f>SUM(H240)</f>
        <v>15280000</v>
      </c>
      <c r="I239" s="87">
        <f>SUM(I240)</f>
        <v>11280000</v>
      </c>
      <c r="J239" s="127">
        <f>SUM(J240)</f>
        <v>11280000</v>
      </c>
      <c r="K239" s="87">
        <f>SUM(K240)</f>
        <v>0</v>
      </c>
      <c r="M239" s="56"/>
      <c r="N239" s="137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</row>
    <row r="240" spans="1:30" s="63" customFormat="1" ht="25.5">
      <c r="A240" s="60" t="s">
        <v>211</v>
      </c>
      <c r="B240" s="216" t="s">
        <v>0</v>
      </c>
      <c r="C240" s="216" t="s">
        <v>80</v>
      </c>
      <c r="D240" s="216" t="s">
        <v>301</v>
      </c>
      <c r="E240" s="216" t="s">
        <v>90</v>
      </c>
      <c r="F240" s="66" t="s">
        <v>110</v>
      </c>
      <c r="G240" s="101" t="s">
        <v>110</v>
      </c>
      <c r="H240" s="289">
        <v>15280000</v>
      </c>
      <c r="I240" s="285">
        <v>11280000</v>
      </c>
      <c r="J240" s="232">
        <v>11280000</v>
      </c>
      <c r="K240" s="89">
        <f>I240-J240</f>
        <v>0</v>
      </c>
      <c r="L240" s="313">
        <v>45809</v>
      </c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</row>
    <row r="241" spans="1:30" s="63" customFormat="1" ht="25.5">
      <c r="A241" s="84" t="s">
        <v>304</v>
      </c>
      <c r="B241" s="4" t="s">
        <v>0</v>
      </c>
      <c r="C241" s="4" t="s">
        <v>80</v>
      </c>
      <c r="D241" s="4" t="s">
        <v>302</v>
      </c>
      <c r="E241" s="4" t="s">
        <v>1</v>
      </c>
      <c r="F241" s="3" t="s">
        <v>110</v>
      </c>
      <c r="G241" s="70" t="s">
        <v>110</v>
      </c>
      <c r="H241" s="87">
        <f>SUM(H242)</f>
        <v>12514824</v>
      </c>
      <c r="I241" s="87">
        <f>SUM(I242)</f>
        <v>6952680</v>
      </c>
      <c r="J241" s="127">
        <f>SUM(J242)</f>
        <v>6952680</v>
      </c>
      <c r="K241" s="87">
        <f>SUM(K242)</f>
        <v>0</v>
      </c>
      <c r="M241" s="56"/>
      <c r="N241" s="137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</row>
    <row r="242" spans="1:30" s="63" customFormat="1" ht="25.5">
      <c r="A242" s="60" t="s">
        <v>211</v>
      </c>
      <c r="B242" s="216" t="s">
        <v>0</v>
      </c>
      <c r="C242" s="216" t="s">
        <v>80</v>
      </c>
      <c r="D242" s="216" t="s">
        <v>302</v>
      </c>
      <c r="E242" s="216" t="s">
        <v>90</v>
      </c>
      <c r="F242" s="66" t="s">
        <v>110</v>
      </c>
      <c r="G242" s="101" t="s">
        <v>110</v>
      </c>
      <c r="H242" s="289">
        <v>12514824</v>
      </c>
      <c r="I242" s="285">
        <v>6952680</v>
      </c>
      <c r="J242" s="232">
        <v>6952680</v>
      </c>
      <c r="K242" s="89">
        <f>I242-J242</f>
        <v>0</v>
      </c>
      <c r="L242" s="313">
        <v>45809</v>
      </c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</row>
    <row r="243" spans="1:30" s="58" customFormat="1" ht="38.25">
      <c r="A243" s="84" t="s">
        <v>187</v>
      </c>
      <c r="B243" s="4" t="s">
        <v>0</v>
      </c>
      <c r="C243" s="4" t="s">
        <v>80</v>
      </c>
      <c r="D243" s="4" t="s">
        <v>93</v>
      </c>
      <c r="E243" s="4" t="s">
        <v>1</v>
      </c>
      <c r="F243" s="3" t="s">
        <v>110</v>
      </c>
      <c r="G243" s="274" t="s">
        <v>110</v>
      </c>
      <c r="H243" s="87">
        <f>SUM(H244:H249)</f>
        <v>67834220</v>
      </c>
      <c r="I243" s="87">
        <f>SUM(I244:I249)</f>
        <v>38851386.5</v>
      </c>
      <c r="J243" s="272">
        <f>SUM(J244:J249)</f>
        <v>26544005.809999999</v>
      </c>
      <c r="K243" s="87">
        <f>SUM(K244:K249)</f>
        <v>12307380.689999999</v>
      </c>
      <c r="L243" s="52"/>
      <c r="M243" s="111"/>
      <c r="N243" s="137"/>
      <c r="O243" s="111"/>
      <c r="P243" s="111"/>
      <c r="Q243" s="111"/>
      <c r="R243" s="111"/>
      <c r="S243" s="111"/>
      <c r="T243" s="111"/>
      <c r="U243" s="111"/>
      <c r="V243" s="111"/>
      <c r="W243" s="111"/>
      <c r="X243" s="111"/>
      <c r="Y243" s="111"/>
      <c r="Z243" s="111"/>
      <c r="AA243" s="111"/>
      <c r="AB243" s="111"/>
      <c r="AC243" s="111"/>
      <c r="AD243" s="111"/>
    </row>
    <row r="244" spans="1:30" s="58" customFormat="1">
      <c r="A244" s="362" t="s">
        <v>95</v>
      </c>
      <c r="B244" s="216" t="s">
        <v>0</v>
      </c>
      <c r="C244" s="216" t="s">
        <v>80</v>
      </c>
      <c r="D244" s="216" t="s">
        <v>93</v>
      </c>
      <c r="E244" s="216" t="s">
        <v>4</v>
      </c>
      <c r="F244" s="364" t="s">
        <v>277</v>
      </c>
      <c r="G244" s="275" t="s">
        <v>230</v>
      </c>
      <c r="H244" s="289">
        <v>1915680</v>
      </c>
      <c r="I244" s="289">
        <v>1514951.64</v>
      </c>
      <c r="J244" s="289">
        <v>899586.7</v>
      </c>
      <c r="K244" s="212">
        <f t="shared" ref="K244:K258" si="67">I244-J244</f>
        <v>615364.93999999994</v>
      </c>
      <c r="L244" s="52"/>
      <c r="M244" s="136"/>
      <c r="N244" s="137"/>
      <c r="O244" s="111"/>
      <c r="P244" s="111"/>
      <c r="Q244" s="111"/>
      <c r="R244" s="111"/>
      <c r="S244" s="111"/>
      <c r="T244" s="111"/>
      <c r="U244" s="111"/>
      <c r="V244" s="111"/>
      <c r="W244" s="111"/>
      <c r="X244" s="111"/>
      <c r="Y244" s="111"/>
      <c r="Z244" s="111"/>
      <c r="AA244" s="111"/>
      <c r="AB244" s="111"/>
      <c r="AC244" s="111"/>
      <c r="AD244" s="111"/>
    </row>
    <row r="245" spans="1:30" s="58" customFormat="1">
      <c r="A245" s="366"/>
      <c r="B245" s="216" t="s">
        <v>0</v>
      </c>
      <c r="C245" s="216" t="s">
        <v>80</v>
      </c>
      <c r="D245" s="216" t="s">
        <v>93</v>
      </c>
      <c r="E245" s="216" t="s">
        <v>4</v>
      </c>
      <c r="F245" s="375"/>
      <c r="G245" s="275" t="s">
        <v>229</v>
      </c>
      <c r="H245" s="289">
        <v>36397810</v>
      </c>
      <c r="I245" s="289">
        <f>30299032.96-I244</f>
        <v>28784081.32</v>
      </c>
      <c r="J245" s="320">
        <f>17991652.27-J244</f>
        <v>17092065.57</v>
      </c>
      <c r="K245" s="212">
        <f t="shared" si="67"/>
        <v>11692015.75</v>
      </c>
      <c r="L245" s="52"/>
      <c r="M245" s="111"/>
      <c r="N245" s="137"/>
      <c r="O245" s="111"/>
      <c r="P245" s="111"/>
      <c r="Q245" s="111"/>
      <c r="R245" s="111"/>
      <c r="S245" s="111"/>
      <c r="T245" s="111"/>
      <c r="U245" s="111"/>
      <c r="V245" s="111"/>
      <c r="W245" s="111"/>
      <c r="X245" s="111"/>
      <c r="Y245" s="111"/>
      <c r="Z245" s="111"/>
      <c r="AA245" s="111"/>
      <c r="AB245" s="111"/>
      <c r="AC245" s="111"/>
      <c r="AD245" s="111"/>
    </row>
    <row r="246" spans="1:30" s="58" customFormat="1">
      <c r="A246" s="376" t="s">
        <v>202</v>
      </c>
      <c r="B246" s="216" t="s">
        <v>0</v>
      </c>
      <c r="C246" s="216" t="s">
        <v>80</v>
      </c>
      <c r="D246" s="216" t="s">
        <v>93</v>
      </c>
      <c r="E246" s="216" t="s">
        <v>39</v>
      </c>
      <c r="F246" s="375"/>
      <c r="G246" s="275" t="s">
        <v>230</v>
      </c>
      <c r="H246" s="285">
        <v>1476040</v>
      </c>
      <c r="I246" s="342">
        <v>427617.68</v>
      </c>
      <c r="J246" s="342">
        <v>427619.39</v>
      </c>
      <c r="K246" s="212">
        <f t="shared" si="67"/>
        <v>-1.7100000000209548</v>
      </c>
      <c r="L246" s="52"/>
      <c r="M246" s="111"/>
      <c r="N246" s="137"/>
      <c r="O246" s="111"/>
      <c r="P246" s="111"/>
      <c r="Q246" s="111"/>
      <c r="R246" s="111"/>
      <c r="S246" s="111"/>
      <c r="T246" s="111"/>
      <c r="U246" s="111"/>
      <c r="V246" s="111"/>
      <c r="W246" s="111"/>
      <c r="X246" s="111"/>
      <c r="Y246" s="111"/>
      <c r="Z246" s="111"/>
      <c r="AA246" s="111"/>
      <c r="AB246" s="111"/>
      <c r="AC246" s="111"/>
      <c r="AD246" s="111"/>
    </row>
    <row r="247" spans="1:30">
      <c r="A247" s="363"/>
      <c r="B247" s="216" t="s">
        <v>0</v>
      </c>
      <c r="C247" s="216" t="s">
        <v>80</v>
      </c>
      <c r="D247" s="216" t="s">
        <v>93</v>
      </c>
      <c r="E247" s="216" t="s">
        <v>39</v>
      </c>
      <c r="F247" s="375"/>
      <c r="G247" s="275" t="s">
        <v>229</v>
      </c>
      <c r="H247" s="285">
        <v>28044690</v>
      </c>
      <c r="I247" s="342">
        <v>8124735.8600000003</v>
      </c>
      <c r="J247" s="343">
        <f>8552353.54-J246</f>
        <v>8124734.1499999994</v>
      </c>
      <c r="K247" s="212">
        <f t="shared" si="67"/>
        <v>1.7100000008940697</v>
      </c>
      <c r="L247" s="191"/>
      <c r="N247" s="137"/>
      <c r="O247" s="137"/>
      <c r="P247" s="137"/>
      <c r="Q247" s="137"/>
      <c r="R247" s="137"/>
      <c r="S247" s="137"/>
      <c r="T247" s="137"/>
      <c r="U247" s="137"/>
      <c r="V247" s="137"/>
      <c r="W247" s="137"/>
      <c r="X247" s="137"/>
      <c r="Y247" s="137"/>
      <c r="Z247" s="137"/>
      <c r="AA247" s="137"/>
      <c r="AB247" s="137"/>
      <c r="AC247" s="137"/>
      <c r="AD247" s="137"/>
    </row>
    <row r="248" spans="1:30" s="58" customFormat="1">
      <c r="A248" s="223" t="s">
        <v>95</v>
      </c>
      <c r="B248" s="216" t="s">
        <v>0</v>
      </c>
      <c r="C248" s="216" t="s">
        <v>80</v>
      </c>
      <c r="D248" s="216" t="s">
        <v>93</v>
      </c>
      <c r="E248" s="216">
        <v>242</v>
      </c>
      <c r="F248" s="375"/>
      <c r="G248" s="275" t="s">
        <v>230</v>
      </c>
      <c r="H248" s="319">
        <v>0</v>
      </c>
      <c r="I248" s="286">
        <v>0</v>
      </c>
      <c r="J248" s="343">
        <v>0</v>
      </c>
      <c r="K248" s="212">
        <f t="shared" si="67"/>
        <v>0</v>
      </c>
      <c r="L248" s="52"/>
      <c r="M248" s="136"/>
      <c r="N248" s="137"/>
      <c r="O248" s="111"/>
      <c r="P248" s="111"/>
      <c r="Q248" s="111"/>
      <c r="R248" s="111"/>
      <c r="S248" s="111"/>
      <c r="T248" s="111"/>
      <c r="U248" s="111"/>
      <c r="V248" s="111"/>
      <c r="W248" s="111"/>
      <c r="X248" s="111"/>
      <c r="Y248" s="111"/>
      <c r="Z248" s="111"/>
      <c r="AA248" s="111"/>
      <c r="AB248" s="111"/>
      <c r="AC248" s="111"/>
      <c r="AD248" s="111"/>
    </row>
    <row r="249" spans="1:30" s="58" customFormat="1">
      <c r="A249" s="192" t="s">
        <v>202</v>
      </c>
      <c r="B249" s="216" t="s">
        <v>0</v>
      </c>
      <c r="C249" s="216" t="s">
        <v>80</v>
      </c>
      <c r="D249" s="216" t="s">
        <v>93</v>
      </c>
      <c r="E249" s="216">
        <v>242</v>
      </c>
      <c r="F249" s="365"/>
      <c r="G249" s="275" t="s">
        <v>229</v>
      </c>
      <c r="H249" s="319">
        <v>0</v>
      </c>
      <c r="I249" s="286">
        <v>0</v>
      </c>
      <c r="J249" s="269">
        <v>0</v>
      </c>
      <c r="K249" s="212">
        <f t="shared" si="67"/>
        <v>0</v>
      </c>
      <c r="L249" s="52"/>
      <c r="M249" s="111"/>
      <c r="N249" s="137"/>
      <c r="O249" s="111"/>
      <c r="P249" s="111"/>
      <c r="Q249" s="111"/>
      <c r="R249" s="111"/>
      <c r="S249" s="111"/>
      <c r="T249" s="111"/>
      <c r="U249" s="111"/>
      <c r="V249" s="111"/>
      <c r="W249" s="111"/>
      <c r="X249" s="111"/>
      <c r="Y249" s="111"/>
      <c r="Z249" s="111"/>
      <c r="AA249" s="111"/>
      <c r="AB249" s="111"/>
      <c r="AC249" s="111"/>
      <c r="AD249" s="111"/>
    </row>
    <row r="250" spans="1:30">
      <c r="A250" s="84" t="s">
        <v>227</v>
      </c>
      <c r="B250" s="4" t="s">
        <v>0</v>
      </c>
      <c r="C250" s="4" t="s">
        <v>80</v>
      </c>
      <c r="D250" s="4">
        <v>9990020680</v>
      </c>
      <c r="E250" s="4">
        <v>633</v>
      </c>
      <c r="F250" s="3"/>
      <c r="G250" s="274"/>
      <c r="H250" s="287">
        <v>250000000</v>
      </c>
      <c r="I250" s="287">
        <v>250000000</v>
      </c>
      <c r="J250" s="281">
        <v>250000000</v>
      </c>
      <c r="K250" s="87">
        <f t="shared" si="67"/>
        <v>0</v>
      </c>
      <c r="L250" s="56"/>
      <c r="M250" s="55"/>
    </row>
    <row r="251" spans="1:30">
      <c r="A251" s="84" t="s">
        <v>227</v>
      </c>
      <c r="B251" s="4" t="s">
        <v>0</v>
      </c>
      <c r="C251" s="4" t="s">
        <v>80</v>
      </c>
      <c r="D251" s="4">
        <v>9990020680</v>
      </c>
      <c r="E251" s="4">
        <v>811</v>
      </c>
      <c r="F251" s="3"/>
      <c r="G251" s="274"/>
      <c r="H251" s="287">
        <v>7288064</v>
      </c>
      <c r="I251" s="287">
        <v>7288064</v>
      </c>
      <c r="J251" s="281">
        <v>7288064</v>
      </c>
      <c r="K251" s="87">
        <f t="shared" si="67"/>
        <v>0</v>
      </c>
      <c r="N251" s="137"/>
      <c r="O251" s="137"/>
      <c r="P251" s="137"/>
      <c r="Q251" s="137"/>
      <c r="R251" s="137"/>
      <c r="S251" s="137"/>
      <c r="T251" s="137"/>
      <c r="U251" s="137"/>
      <c r="V251" s="137"/>
      <c r="W251" s="137"/>
      <c r="X251" s="137"/>
      <c r="Y251" s="137"/>
      <c r="Z251" s="137"/>
      <c r="AA251" s="137"/>
      <c r="AB251" s="137"/>
      <c r="AC251" s="137"/>
      <c r="AD251" s="137"/>
    </row>
    <row r="252" spans="1:30">
      <c r="A252" s="84" t="s">
        <v>315</v>
      </c>
      <c r="B252" s="4" t="s">
        <v>0</v>
      </c>
      <c r="C252" s="4" t="s">
        <v>80</v>
      </c>
      <c r="D252" s="4">
        <v>9990099970</v>
      </c>
      <c r="E252" s="4">
        <v>112</v>
      </c>
      <c r="F252" s="3"/>
      <c r="G252" s="274"/>
      <c r="H252" s="287">
        <v>121329.60000000001</v>
      </c>
      <c r="I252" s="287">
        <v>121329.60000000001</v>
      </c>
      <c r="J252" s="281">
        <v>121329.60000000001</v>
      </c>
      <c r="K252" s="87">
        <f t="shared" si="67"/>
        <v>0</v>
      </c>
      <c r="L252" s="321">
        <v>45901</v>
      </c>
      <c r="N252" s="137"/>
      <c r="O252" s="137"/>
      <c r="P252" s="137"/>
      <c r="Q252" s="137"/>
      <c r="R252" s="137"/>
      <c r="S252" s="137"/>
      <c r="T252" s="137"/>
      <c r="U252" s="137"/>
      <c r="V252" s="137"/>
      <c r="W252" s="137"/>
      <c r="X252" s="137"/>
      <c r="Y252" s="137"/>
      <c r="Z252" s="137"/>
      <c r="AA252" s="137"/>
      <c r="AB252" s="137"/>
      <c r="AC252" s="137"/>
      <c r="AD252" s="137"/>
    </row>
    <row r="253" spans="1:30">
      <c r="A253" s="84" t="s">
        <v>315</v>
      </c>
      <c r="B253" s="4" t="s">
        <v>0</v>
      </c>
      <c r="C253" s="4" t="s">
        <v>80</v>
      </c>
      <c r="D253" s="4">
        <v>9990099970</v>
      </c>
      <c r="E253" s="4">
        <v>831</v>
      </c>
      <c r="F253" s="3"/>
      <c r="G253" s="274"/>
      <c r="H253" s="287">
        <v>50000</v>
      </c>
      <c r="I253" s="287">
        <v>50000</v>
      </c>
      <c r="J253" s="281">
        <v>50000</v>
      </c>
      <c r="K253" s="87">
        <f t="shared" si="67"/>
        <v>0</v>
      </c>
      <c r="L253" s="313">
        <v>45839</v>
      </c>
      <c r="N253" s="137"/>
      <c r="O253" s="137"/>
      <c r="P253" s="137"/>
      <c r="Q253" s="137"/>
      <c r="R253" s="137"/>
      <c r="S253" s="137"/>
      <c r="T253" s="137"/>
      <c r="U253" s="137"/>
      <c r="V253" s="137"/>
      <c r="W253" s="137"/>
      <c r="X253" s="137"/>
      <c r="Y253" s="137"/>
      <c r="Z253" s="137"/>
      <c r="AA253" s="137"/>
      <c r="AB253" s="137"/>
      <c r="AC253" s="137"/>
      <c r="AD253" s="137"/>
    </row>
    <row r="254" spans="1:30" ht="63.75">
      <c r="A254" s="84" t="s">
        <v>308</v>
      </c>
      <c r="B254" s="4" t="s">
        <v>0</v>
      </c>
      <c r="C254" s="4" t="s">
        <v>80</v>
      </c>
      <c r="D254" s="4" t="s">
        <v>309</v>
      </c>
      <c r="E254" s="4">
        <v>811</v>
      </c>
      <c r="F254" s="3"/>
      <c r="G254" s="274"/>
      <c r="H254" s="287">
        <v>27945104</v>
      </c>
      <c r="I254" s="287">
        <v>27945104</v>
      </c>
      <c r="J254" s="281">
        <v>27386016</v>
      </c>
      <c r="K254" s="87">
        <f t="shared" si="67"/>
        <v>559088</v>
      </c>
      <c r="L254" s="56"/>
      <c r="M254" s="55"/>
    </row>
    <row r="255" spans="1:30" ht="63.75">
      <c r="A255" s="84" t="s">
        <v>311</v>
      </c>
      <c r="B255" s="4" t="s">
        <v>0</v>
      </c>
      <c r="C255" s="4" t="s">
        <v>80</v>
      </c>
      <c r="D255" s="4" t="s">
        <v>310</v>
      </c>
      <c r="E255" s="4">
        <v>633</v>
      </c>
      <c r="F255" s="3"/>
      <c r="G255" s="274"/>
      <c r="H255" s="287">
        <v>467500000</v>
      </c>
      <c r="I255" s="287">
        <v>467500000</v>
      </c>
      <c r="J255" s="281">
        <v>467500000</v>
      </c>
      <c r="K255" s="87">
        <f t="shared" si="67"/>
        <v>0</v>
      </c>
      <c r="N255" s="137"/>
      <c r="O255" s="137"/>
      <c r="P255" s="137"/>
      <c r="Q255" s="137"/>
      <c r="R255" s="137"/>
      <c r="S255" s="137"/>
      <c r="T255" s="137"/>
      <c r="U255" s="137"/>
      <c r="V255" s="137"/>
      <c r="W255" s="137"/>
      <c r="X255" s="137"/>
      <c r="Y255" s="137"/>
      <c r="Z255" s="137"/>
      <c r="AA255" s="137"/>
      <c r="AB255" s="137"/>
      <c r="AC255" s="137"/>
      <c r="AD255" s="137"/>
    </row>
    <row r="256" spans="1:30" ht="51">
      <c r="A256" s="84" t="s">
        <v>317</v>
      </c>
      <c r="B256" s="4" t="s">
        <v>0</v>
      </c>
      <c r="C256" s="4" t="s">
        <v>80</v>
      </c>
      <c r="D256" s="4" t="s">
        <v>316</v>
      </c>
      <c r="E256" s="4">
        <v>360</v>
      </c>
      <c r="F256" s="3"/>
      <c r="G256" s="274"/>
      <c r="H256" s="287">
        <v>9681800</v>
      </c>
      <c r="I256" s="287">
        <v>9681800</v>
      </c>
      <c r="J256" s="281">
        <v>9681800</v>
      </c>
      <c r="K256" s="87">
        <f t="shared" si="67"/>
        <v>0</v>
      </c>
      <c r="L256" s="313">
        <v>45839</v>
      </c>
      <c r="N256" s="137"/>
      <c r="O256" s="137"/>
      <c r="P256" s="137"/>
      <c r="Q256" s="137"/>
      <c r="R256" s="137"/>
      <c r="S256" s="137"/>
      <c r="T256" s="137"/>
      <c r="U256" s="137"/>
      <c r="V256" s="137"/>
      <c r="W256" s="137"/>
      <c r="X256" s="137"/>
      <c r="Y256" s="137"/>
      <c r="Z256" s="137"/>
      <c r="AA256" s="137"/>
      <c r="AB256" s="137"/>
      <c r="AC256" s="137"/>
      <c r="AD256" s="137"/>
    </row>
    <row r="257" spans="1:14" s="143" customFormat="1" ht="27.75" customHeight="1">
      <c r="A257" s="164" t="s">
        <v>246</v>
      </c>
      <c r="B257" s="165" t="s">
        <v>0</v>
      </c>
      <c r="C257" s="165" t="s">
        <v>11</v>
      </c>
      <c r="D257" s="165" t="s">
        <v>247</v>
      </c>
      <c r="E257" s="159" t="s">
        <v>1</v>
      </c>
      <c r="F257" s="160"/>
      <c r="G257" s="276"/>
      <c r="H257" s="162">
        <f>SUM(H258:H270)</f>
        <v>0</v>
      </c>
      <c r="I257" s="169">
        <f>SUM(I258:I270)</f>
        <v>0</v>
      </c>
      <c r="J257" s="282">
        <f>SUM(J258)</f>
        <v>0</v>
      </c>
      <c r="K257" s="144">
        <f t="shared" si="67"/>
        <v>0</v>
      </c>
      <c r="L257" s="142"/>
    </row>
    <row r="258" spans="1:14" s="111" customFormat="1" ht="14.25">
      <c r="A258" s="181" t="s">
        <v>99</v>
      </c>
      <c r="B258" s="171" t="s">
        <v>0</v>
      </c>
      <c r="C258" s="171" t="s">
        <v>11</v>
      </c>
      <c r="D258" s="171" t="s">
        <v>247</v>
      </c>
      <c r="E258" s="172" t="s">
        <v>14</v>
      </c>
      <c r="F258" s="173"/>
      <c r="G258" s="277"/>
      <c r="H258" s="163">
        <v>0</v>
      </c>
      <c r="I258" s="182">
        <v>0</v>
      </c>
      <c r="J258" s="283">
        <v>0</v>
      </c>
      <c r="K258" s="89">
        <f t="shared" si="67"/>
        <v>0</v>
      </c>
      <c r="L258" s="52"/>
    </row>
    <row r="259" spans="1:14" s="56" customFormat="1" ht="38.25">
      <c r="A259" s="158" t="s">
        <v>262</v>
      </c>
      <c r="B259" s="159" t="s">
        <v>0</v>
      </c>
      <c r="C259" s="159">
        <v>1004</v>
      </c>
      <c r="D259" s="159">
        <v>2230471310</v>
      </c>
      <c r="E259" s="159" t="s">
        <v>1</v>
      </c>
      <c r="F259" s="160"/>
      <c r="G259" s="278"/>
      <c r="H259" s="162">
        <f>SUM(H260)</f>
        <v>0</v>
      </c>
      <c r="I259" s="162">
        <f t="shared" ref="I259" si="68">SUM(I260)</f>
        <v>0</v>
      </c>
      <c r="J259" s="284">
        <f>SUM(J260:J261)</f>
        <v>-7606</v>
      </c>
      <c r="K259" s="284">
        <f>SUM(K260:K261)</f>
        <v>7606</v>
      </c>
      <c r="M259" s="135"/>
      <c r="N259" s="1"/>
    </row>
    <row r="260" spans="1:14" s="56" customFormat="1" ht="25.5">
      <c r="A260" s="119" t="s">
        <v>212</v>
      </c>
      <c r="B260" s="120" t="s">
        <v>0</v>
      </c>
      <c r="C260" s="120">
        <v>1004</v>
      </c>
      <c r="D260" s="120">
        <v>2230171310</v>
      </c>
      <c r="E260" s="120">
        <v>313</v>
      </c>
      <c r="F260" s="131" t="s">
        <v>241</v>
      </c>
      <c r="G260" s="279"/>
      <c r="H260" s="163">
        <v>0</v>
      </c>
      <c r="I260" s="195">
        <v>0</v>
      </c>
      <c r="J260" s="344">
        <v>-7225.7</v>
      </c>
      <c r="K260" s="89">
        <f>I260-J260</f>
        <v>7225.7</v>
      </c>
      <c r="M260" s="135"/>
      <c r="N260" s="1"/>
    </row>
    <row r="261" spans="1:14" s="56" customFormat="1" ht="25.5">
      <c r="A261" s="119" t="s">
        <v>212</v>
      </c>
      <c r="B261" s="120" t="s">
        <v>0</v>
      </c>
      <c r="C261" s="120">
        <v>1004</v>
      </c>
      <c r="D261" s="120">
        <v>2230171310</v>
      </c>
      <c r="E261" s="120">
        <v>313</v>
      </c>
      <c r="F261" s="131"/>
      <c r="G261" s="279"/>
      <c r="H261" s="163">
        <v>0</v>
      </c>
      <c r="I261" s="195">
        <v>0</v>
      </c>
      <c r="J261" s="344">
        <v>-380.3</v>
      </c>
      <c r="K261" s="89">
        <f>I261-J261</f>
        <v>380.3</v>
      </c>
      <c r="M261" s="135"/>
      <c r="N261" s="1"/>
    </row>
    <row r="262" spans="1:14" s="143" customFormat="1" ht="30" customHeight="1">
      <c r="A262" s="164" t="s">
        <v>221</v>
      </c>
      <c r="B262" s="165" t="s">
        <v>0</v>
      </c>
      <c r="C262" s="165" t="s">
        <v>43</v>
      </c>
      <c r="D262" s="165" t="s">
        <v>222</v>
      </c>
      <c r="E262" s="159" t="s">
        <v>1</v>
      </c>
      <c r="F262" s="160"/>
      <c r="G262" s="276"/>
      <c r="H262" s="169">
        <f t="shared" ref="H262:I262" si="69">SUM(H266:H267)</f>
        <v>0</v>
      </c>
      <c r="I262" s="169">
        <f t="shared" si="69"/>
        <v>0</v>
      </c>
      <c r="J262" s="282">
        <f>SUM(J263:J267)</f>
        <v>-19711.86</v>
      </c>
      <c r="K262" s="145">
        <f>SUM(K263:K267)</f>
        <v>19711.86</v>
      </c>
      <c r="L262" s="142"/>
    </row>
    <row r="263" spans="1:14" s="297" customFormat="1" ht="18" customHeight="1">
      <c r="A263" s="377" t="s">
        <v>212</v>
      </c>
      <c r="B263" s="296" t="s">
        <v>0</v>
      </c>
      <c r="C263" s="296" t="s">
        <v>43</v>
      </c>
      <c r="D263" s="296" t="s">
        <v>50</v>
      </c>
      <c r="E263" s="296" t="s">
        <v>7</v>
      </c>
      <c r="F263" s="131"/>
      <c r="G263" s="280"/>
      <c r="H263" s="163">
        <v>0</v>
      </c>
      <c r="I263" s="152">
        <v>0</v>
      </c>
      <c r="J263" s="309">
        <v>0</v>
      </c>
      <c r="K263" s="187">
        <f>I263-J263</f>
        <v>0</v>
      </c>
      <c r="L263" s="188"/>
    </row>
    <row r="264" spans="1:14" s="297" customFormat="1" ht="22.5" customHeight="1">
      <c r="A264" s="378"/>
      <c r="B264" s="296" t="s">
        <v>0</v>
      </c>
      <c r="C264" s="296" t="s">
        <v>43</v>
      </c>
      <c r="D264" s="296" t="s">
        <v>222</v>
      </c>
      <c r="E264" s="292" t="s">
        <v>7</v>
      </c>
      <c r="F264" s="131" t="s">
        <v>273</v>
      </c>
      <c r="G264" s="280"/>
      <c r="H264" s="163">
        <v>0</v>
      </c>
      <c r="I264" s="152">
        <v>0</v>
      </c>
      <c r="J264" s="309">
        <v>-96.12</v>
      </c>
      <c r="K264" s="187">
        <f>I264-J264</f>
        <v>96.12</v>
      </c>
      <c r="L264" s="188"/>
    </row>
    <row r="265" spans="1:14" s="297" customFormat="1" ht="12.75">
      <c r="A265" s="378"/>
      <c r="B265" s="296" t="s">
        <v>0</v>
      </c>
      <c r="C265" s="296" t="s">
        <v>43</v>
      </c>
      <c r="D265" s="296" t="s">
        <v>50</v>
      </c>
      <c r="E265" s="296" t="s">
        <v>7</v>
      </c>
      <c r="F265" s="131"/>
      <c r="G265" s="280"/>
      <c r="H265" s="163">
        <v>0</v>
      </c>
      <c r="I265" s="152">
        <v>0</v>
      </c>
      <c r="J265" s="309">
        <v>-19261.54</v>
      </c>
      <c r="K265" s="187">
        <f>I265-J265</f>
        <v>19261.54</v>
      </c>
      <c r="L265" s="188"/>
    </row>
    <row r="266" spans="1:14" s="297" customFormat="1" ht="22.5">
      <c r="A266" s="378"/>
      <c r="B266" s="296" t="s">
        <v>0</v>
      </c>
      <c r="C266" s="296" t="s">
        <v>43</v>
      </c>
      <c r="D266" s="296" t="s">
        <v>50</v>
      </c>
      <c r="E266" s="296" t="s">
        <v>7</v>
      </c>
      <c r="F266" s="131" t="s">
        <v>245</v>
      </c>
      <c r="G266" s="280" t="s">
        <v>229</v>
      </c>
      <c r="H266" s="163">
        <v>0</v>
      </c>
      <c r="I266" s="152">
        <v>0</v>
      </c>
      <c r="J266" s="309">
        <v>-354.2</v>
      </c>
      <c r="K266" s="187">
        <f>I266-J266</f>
        <v>354.2</v>
      </c>
      <c r="L266" s="188"/>
    </row>
    <row r="267" spans="1:14" s="111" customFormat="1" ht="22.5">
      <c r="A267" s="379"/>
      <c r="B267" s="258" t="s">
        <v>0</v>
      </c>
      <c r="C267" s="258" t="s">
        <v>43</v>
      </c>
      <c r="D267" s="258" t="s">
        <v>222</v>
      </c>
      <c r="E267" s="167" t="s">
        <v>7</v>
      </c>
      <c r="F267" s="157" t="s">
        <v>223</v>
      </c>
      <c r="G267" s="155" t="s">
        <v>229</v>
      </c>
      <c r="H267" s="163">
        <v>0</v>
      </c>
      <c r="I267" s="152">
        <v>0</v>
      </c>
      <c r="J267" s="198">
        <v>0</v>
      </c>
      <c r="K267" s="89">
        <f>I267-J267</f>
        <v>0</v>
      </c>
      <c r="L267" s="52"/>
    </row>
    <row r="268" spans="1:14" s="56" customFormat="1">
      <c r="A268" s="158" t="s">
        <v>164</v>
      </c>
      <c r="B268" s="159" t="s">
        <v>0</v>
      </c>
      <c r="C268" s="159" t="s">
        <v>43</v>
      </c>
      <c r="D268" s="159" t="s">
        <v>253</v>
      </c>
      <c r="E268" s="159" t="s">
        <v>1</v>
      </c>
      <c r="F268" s="160"/>
      <c r="G268" s="161"/>
      <c r="H268" s="162">
        <f>SUM(H269)</f>
        <v>0</v>
      </c>
      <c r="I268" s="162">
        <f>SUM(I269)</f>
        <v>0</v>
      </c>
      <c r="J268" s="162">
        <f>SUM(J269)</f>
        <v>-2462.4</v>
      </c>
      <c r="K268" s="87">
        <f>SUM(K269)</f>
        <v>2462.4</v>
      </c>
      <c r="M268" s="135"/>
      <c r="N268" s="1"/>
    </row>
    <row r="269" spans="1:14" s="56" customFormat="1" ht="25.5">
      <c r="A269" s="129" t="s">
        <v>212</v>
      </c>
      <c r="B269" s="120" t="s">
        <v>0</v>
      </c>
      <c r="C269" s="120" t="s">
        <v>43</v>
      </c>
      <c r="D269" s="120" t="s">
        <v>58</v>
      </c>
      <c r="E269" s="120">
        <v>313</v>
      </c>
      <c r="F269" s="133" t="s">
        <v>254</v>
      </c>
      <c r="G269" s="124"/>
      <c r="H269" s="163">
        <v>0</v>
      </c>
      <c r="I269" s="130">
        <v>0</v>
      </c>
      <c r="J269" s="345">
        <v>-2462.4</v>
      </c>
      <c r="K269" s="89">
        <f>I269-J269</f>
        <v>2462.4</v>
      </c>
      <c r="L269" s="56">
        <v>-2592</v>
      </c>
      <c r="M269" s="135"/>
      <c r="N269" s="63"/>
    </row>
    <row r="270" spans="1:14" s="63" customFormat="1" ht="25.5">
      <c r="A270" s="158" t="s">
        <v>263</v>
      </c>
      <c r="B270" s="159" t="s">
        <v>0</v>
      </c>
      <c r="C270" s="159" t="s">
        <v>43</v>
      </c>
      <c r="D270" s="159" t="s">
        <v>264</v>
      </c>
      <c r="E270" s="159" t="s">
        <v>1</v>
      </c>
      <c r="F270" s="160"/>
      <c r="G270" s="161"/>
      <c r="H270" s="162">
        <f>SUM(H271:H271)</f>
        <v>0</v>
      </c>
      <c r="I270" s="162">
        <f>SUM(I271:I271)</f>
        <v>0</v>
      </c>
      <c r="J270" s="168">
        <f>SUM(J271:J271)</f>
        <v>0</v>
      </c>
      <c r="K270" s="87">
        <f>SUM(K271:K271)</f>
        <v>0</v>
      </c>
      <c r="M270" s="135"/>
      <c r="N270" s="1"/>
    </row>
    <row r="271" spans="1:14" s="206" customFormat="1" ht="25.5">
      <c r="A271" s="208" t="s">
        <v>192</v>
      </c>
      <c r="B271" s="120" t="s">
        <v>0</v>
      </c>
      <c r="C271" s="120" t="s">
        <v>43</v>
      </c>
      <c r="D271" s="120" t="s">
        <v>264</v>
      </c>
      <c r="E271" s="120">
        <v>313</v>
      </c>
      <c r="F271" s="133" t="s">
        <v>265</v>
      </c>
      <c r="G271" s="124" t="s">
        <v>229</v>
      </c>
      <c r="H271" s="163">
        <v>0</v>
      </c>
      <c r="I271" s="130">
        <v>0</v>
      </c>
      <c r="J271" s="132">
        <v>0</v>
      </c>
      <c r="K271" s="205">
        <f>I271-J271</f>
        <v>0</v>
      </c>
      <c r="M271" s="207"/>
      <c r="N271" s="202"/>
    </row>
    <row r="272" spans="1:14" s="56" customFormat="1" ht="25.5">
      <c r="A272" s="164" t="s">
        <v>165</v>
      </c>
      <c r="B272" s="165" t="s">
        <v>0</v>
      </c>
      <c r="C272" s="159" t="s">
        <v>43</v>
      </c>
      <c r="D272" s="165" t="s">
        <v>250</v>
      </c>
      <c r="E272" s="159" t="s">
        <v>1</v>
      </c>
      <c r="F272" s="160"/>
      <c r="G272" s="160"/>
      <c r="H272" s="169">
        <f>SUM(H273:H273)</f>
        <v>0</v>
      </c>
      <c r="I272" s="169">
        <f>SUM(I273:I273)</f>
        <v>0</v>
      </c>
      <c r="J272" s="166">
        <f>SUM(J273:J273)</f>
        <v>0</v>
      </c>
      <c r="K272" s="144">
        <f>SUM(K273:K273)</f>
        <v>0</v>
      </c>
      <c r="M272" s="135"/>
      <c r="N272" s="1"/>
    </row>
    <row r="273" spans="1:14" s="56" customFormat="1" ht="25.5">
      <c r="A273" s="183" t="s">
        <v>212</v>
      </c>
      <c r="B273" s="184" t="s">
        <v>0</v>
      </c>
      <c r="C273" s="120" t="s">
        <v>43</v>
      </c>
      <c r="D273" s="184" t="s">
        <v>250</v>
      </c>
      <c r="E273" s="120">
        <v>313</v>
      </c>
      <c r="F273" s="123"/>
      <c r="G273" s="123"/>
      <c r="H273" s="152">
        <v>0</v>
      </c>
      <c r="I273" s="152">
        <v>0</v>
      </c>
      <c r="J273" s="152">
        <v>0</v>
      </c>
      <c r="K273" s="89">
        <f>I273-J273</f>
        <v>0</v>
      </c>
      <c r="M273" s="135"/>
      <c r="N273" s="1"/>
    </row>
    <row r="274" spans="1:14" s="325" customFormat="1">
      <c r="A274" s="158" t="s">
        <v>166</v>
      </c>
      <c r="B274" s="159" t="s">
        <v>0</v>
      </c>
      <c r="C274" s="159" t="s">
        <v>43</v>
      </c>
      <c r="D274" s="159" t="s">
        <v>60</v>
      </c>
      <c r="E274" s="159" t="s">
        <v>1</v>
      </c>
      <c r="F274" s="160" t="s">
        <v>110</v>
      </c>
      <c r="G274" s="161" t="s">
        <v>110</v>
      </c>
      <c r="H274" s="162">
        <f>SUM(H275:H276)</f>
        <v>0</v>
      </c>
      <c r="I274" s="162">
        <f>SUM(I275:I276)</f>
        <v>0</v>
      </c>
      <c r="J274" s="168">
        <f>SUM(J275:J276)</f>
        <v>-916.75</v>
      </c>
      <c r="K274" s="162">
        <f>SUM(K275:K276)</f>
        <v>916.75</v>
      </c>
      <c r="L274" s="322">
        <f>L269-J269</f>
        <v>-129.59999999999991</v>
      </c>
      <c r="M274" s="323"/>
      <c r="N274" s="324"/>
    </row>
    <row r="275" spans="1:14" s="331" customFormat="1">
      <c r="A275" s="119" t="s">
        <v>95</v>
      </c>
      <c r="B275" s="120" t="s">
        <v>0</v>
      </c>
      <c r="C275" s="120" t="s">
        <v>43</v>
      </c>
      <c r="D275" s="120" t="s">
        <v>60</v>
      </c>
      <c r="E275" s="120" t="s">
        <v>4</v>
      </c>
      <c r="F275" s="326" t="s">
        <v>110</v>
      </c>
      <c r="G275" s="327" t="s">
        <v>110</v>
      </c>
      <c r="H275" s="163">
        <v>0</v>
      </c>
      <c r="I275" s="328">
        <v>0</v>
      </c>
      <c r="J275" s="328">
        <v>0</v>
      </c>
      <c r="K275" s="130">
        <f t="shared" ref="K275:K276" si="70">I275-J275</f>
        <v>0</v>
      </c>
      <c r="L275" s="329"/>
      <c r="M275" s="330"/>
      <c r="N275" s="324"/>
    </row>
    <row r="276" spans="1:14" s="334" customFormat="1" ht="25.5">
      <c r="A276" s="332" t="s">
        <v>192</v>
      </c>
      <c r="B276" s="120" t="s">
        <v>0</v>
      </c>
      <c r="C276" s="120" t="s">
        <v>43</v>
      </c>
      <c r="D276" s="120" t="s">
        <v>60</v>
      </c>
      <c r="E276" s="120" t="s">
        <v>32</v>
      </c>
      <c r="F276" s="133" t="s">
        <v>254</v>
      </c>
      <c r="G276" s="124" t="s">
        <v>110</v>
      </c>
      <c r="H276" s="163">
        <v>0</v>
      </c>
      <c r="I276" s="333">
        <v>0</v>
      </c>
      <c r="J276" s="333">
        <v>-916.75</v>
      </c>
      <c r="K276" s="130">
        <f t="shared" si="70"/>
        <v>916.75</v>
      </c>
      <c r="L276" s="322">
        <v>-965</v>
      </c>
      <c r="M276" s="322"/>
      <c r="N276" s="324"/>
    </row>
    <row r="277" spans="1:14" s="56" customFormat="1" ht="25.5" hidden="1">
      <c r="A277" s="164" t="s">
        <v>167</v>
      </c>
      <c r="B277" s="165" t="s">
        <v>0</v>
      </c>
      <c r="C277" s="159" t="s">
        <v>43</v>
      </c>
      <c r="D277" s="165" t="s">
        <v>300</v>
      </c>
      <c r="E277" s="159" t="s">
        <v>1</v>
      </c>
      <c r="F277" s="160"/>
      <c r="G277" s="160"/>
      <c r="H277" s="169">
        <f>SUM(H278:H278)</f>
        <v>0</v>
      </c>
      <c r="I277" s="169">
        <f>SUM(I278:I278)</f>
        <v>0</v>
      </c>
      <c r="J277" s="166">
        <f>SUM(J278:J278)</f>
        <v>0</v>
      </c>
      <c r="K277" s="144">
        <f>SUM(K278:K278)</f>
        <v>0</v>
      </c>
      <c r="M277" s="135"/>
      <c r="N277" s="1"/>
    </row>
    <row r="278" spans="1:14" s="206" customFormat="1" ht="25.5" hidden="1">
      <c r="A278" s="183" t="s">
        <v>212</v>
      </c>
      <c r="B278" s="184" t="s">
        <v>0</v>
      </c>
      <c r="C278" s="120" t="s">
        <v>43</v>
      </c>
      <c r="D278" s="184" t="s">
        <v>300</v>
      </c>
      <c r="E278" s="120" t="s">
        <v>7</v>
      </c>
      <c r="F278" s="123"/>
      <c r="G278" s="123"/>
      <c r="H278" s="152">
        <v>0</v>
      </c>
      <c r="I278" s="152">
        <v>0</v>
      </c>
      <c r="J278" s="152">
        <v>0</v>
      </c>
      <c r="K278" s="205">
        <f>I278-J278</f>
        <v>0</v>
      </c>
      <c r="M278" s="207"/>
      <c r="N278" s="202"/>
    </row>
    <row r="279" spans="1:14" s="56" customFormat="1" ht="38.25" hidden="1">
      <c r="A279" s="164" t="s">
        <v>168</v>
      </c>
      <c r="B279" s="165" t="s">
        <v>0</v>
      </c>
      <c r="C279" s="159" t="s">
        <v>43</v>
      </c>
      <c r="D279" s="165" t="s">
        <v>251</v>
      </c>
      <c r="E279" s="159" t="s">
        <v>1</v>
      </c>
      <c r="F279" s="160"/>
      <c r="G279" s="160"/>
      <c r="H279" s="169">
        <f>SUM(H280:H280)</f>
        <v>0</v>
      </c>
      <c r="I279" s="169">
        <f>SUM(I280:I280)</f>
        <v>0</v>
      </c>
      <c r="J279" s="166">
        <f>SUM(J280:J280)</f>
        <v>0</v>
      </c>
      <c r="K279" s="144">
        <f>SUM(K280:K280)</f>
        <v>0</v>
      </c>
      <c r="M279" s="135"/>
      <c r="N279" s="1"/>
    </row>
    <row r="280" spans="1:14" s="56" customFormat="1" ht="25.5" hidden="1">
      <c r="A280" s="170" t="s">
        <v>212</v>
      </c>
      <c r="B280" s="171" t="s">
        <v>0</v>
      </c>
      <c r="C280" s="172" t="s">
        <v>43</v>
      </c>
      <c r="D280" s="171" t="s">
        <v>251</v>
      </c>
      <c r="E280" s="172" t="s">
        <v>7</v>
      </c>
      <c r="F280" s="173"/>
      <c r="G280" s="173"/>
      <c r="H280" s="152">
        <v>0</v>
      </c>
      <c r="I280" s="152">
        <v>0</v>
      </c>
      <c r="J280" s="152">
        <v>0</v>
      </c>
      <c r="K280" s="89">
        <f>I280-J280</f>
        <v>0</v>
      </c>
      <c r="M280" s="135"/>
      <c r="N280" s="1"/>
    </row>
    <row r="281" spans="1:14" s="93" customFormat="1" ht="38.25" hidden="1">
      <c r="A281" s="158" t="s">
        <v>169</v>
      </c>
      <c r="B281" s="159" t="s">
        <v>0</v>
      </c>
      <c r="C281" s="159" t="s">
        <v>43</v>
      </c>
      <c r="D281" s="159" t="s">
        <v>213</v>
      </c>
      <c r="E281" s="159" t="s">
        <v>1</v>
      </c>
      <c r="F281" s="160"/>
      <c r="G281" s="161"/>
      <c r="H281" s="162">
        <f>SUM(H282:H283)</f>
        <v>0</v>
      </c>
      <c r="I281" s="162">
        <f t="shared" ref="I281" si="71">SUM(I282:I283)</f>
        <v>0</v>
      </c>
      <c r="J281" s="162">
        <f>SUM(J282:J283)</f>
        <v>0</v>
      </c>
      <c r="K281" s="162">
        <f>SUM(K282:K283)</f>
        <v>0</v>
      </c>
      <c r="L281" s="62"/>
      <c r="M281" s="141"/>
      <c r="N281" s="1"/>
    </row>
    <row r="282" spans="1:14" s="298" customFormat="1" ht="25.5" hidden="1" customHeight="1">
      <c r="A282" s="380" t="s">
        <v>212</v>
      </c>
      <c r="B282" s="120" t="s">
        <v>0</v>
      </c>
      <c r="C282" s="120" t="s">
        <v>43</v>
      </c>
      <c r="D282" s="120" t="s">
        <v>213</v>
      </c>
      <c r="E282" s="120" t="s">
        <v>32</v>
      </c>
      <c r="F282" s="123"/>
      <c r="G282" s="124"/>
      <c r="H282" s="163">
        <v>0</v>
      </c>
      <c r="I282" s="194">
        <v>0</v>
      </c>
      <c r="J282" s="310">
        <v>0</v>
      </c>
      <c r="K282" s="187">
        <f>I282-J282</f>
        <v>0</v>
      </c>
      <c r="M282" s="299"/>
      <c r="N282" s="191"/>
    </row>
    <row r="283" spans="1:14" s="56" customFormat="1" ht="22.5" hidden="1">
      <c r="A283" s="381"/>
      <c r="B283" s="120" t="s">
        <v>0</v>
      </c>
      <c r="C283" s="120" t="s">
        <v>43</v>
      </c>
      <c r="D283" s="120">
        <v>2240172009</v>
      </c>
      <c r="E283" s="120" t="s">
        <v>32</v>
      </c>
      <c r="F283" s="133" t="s">
        <v>245</v>
      </c>
      <c r="G283" s="124"/>
      <c r="H283" s="163">
        <v>0</v>
      </c>
      <c r="I283" s="195">
        <v>0</v>
      </c>
      <c r="J283" s="195">
        <v>0</v>
      </c>
      <c r="K283" s="89">
        <f>I283-J283</f>
        <v>0</v>
      </c>
      <c r="M283" s="135"/>
      <c r="N283" s="1"/>
    </row>
    <row r="284" spans="1:14" s="58" customFormat="1" ht="38.25" hidden="1">
      <c r="A284" s="84" t="s">
        <v>290</v>
      </c>
      <c r="B284" s="4">
        <v>148</v>
      </c>
      <c r="C284" s="4">
        <v>1003</v>
      </c>
      <c r="D284" s="4" t="s">
        <v>295</v>
      </c>
      <c r="E284" s="4" t="s">
        <v>1</v>
      </c>
      <c r="F284" s="3"/>
      <c r="G284" s="70"/>
      <c r="H284" s="87">
        <f>SUM(H285:H285)</f>
        <v>0</v>
      </c>
      <c r="I284" s="87">
        <f>SUM(I285:I285)</f>
        <v>0</v>
      </c>
      <c r="J284" s="127">
        <f>SUM(J285:J285)</f>
        <v>0</v>
      </c>
      <c r="K284" s="87">
        <f>SUM(K285:K285)</f>
        <v>0</v>
      </c>
      <c r="L284" s="52"/>
      <c r="M284" s="138"/>
      <c r="N284" s="1"/>
    </row>
    <row r="285" spans="1:14" s="57" customFormat="1" ht="25.5" hidden="1">
      <c r="A285" s="60" t="s">
        <v>189</v>
      </c>
      <c r="B285" s="216">
        <v>148</v>
      </c>
      <c r="C285" s="216">
        <v>1003</v>
      </c>
      <c r="D285" s="216" t="s">
        <v>295</v>
      </c>
      <c r="E285" s="216">
        <v>321</v>
      </c>
      <c r="F285" s="64"/>
      <c r="G285" s="216"/>
      <c r="H285" s="88">
        <v>0</v>
      </c>
      <c r="I285" s="293">
        <v>0</v>
      </c>
      <c r="J285" s="293">
        <v>0</v>
      </c>
      <c r="K285" s="88">
        <f>I285-J285</f>
        <v>0</v>
      </c>
      <c r="L285" s="62"/>
      <c r="M285" s="62"/>
      <c r="N285" s="1"/>
    </row>
    <row r="286" spans="1:14" s="57" customFormat="1" ht="32.25" hidden="1" customHeight="1">
      <c r="A286" s="158" t="s">
        <v>224</v>
      </c>
      <c r="B286" s="159" t="s">
        <v>0</v>
      </c>
      <c r="C286" s="159" t="s">
        <v>43</v>
      </c>
      <c r="D286" s="159" t="s">
        <v>225</v>
      </c>
      <c r="E286" s="159" t="s">
        <v>1</v>
      </c>
      <c r="F286" s="160"/>
      <c r="G286" s="161"/>
      <c r="H286" s="162">
        <f>SUM(H287:H288)</f>
        <v>0</v>
      </c>
      <c r="I286" s="162">
        <f>SUM(I287:I288)</f>
        <v>0</v>
      </c>
      <c r="J286" s="168">
        <f>SUM(J287:J288)</f>
        <v>0</v>
      </c>
      <c r="K286" s="87">
        <f>SUM(K287:K288)</f>
        <v>0</v>
      </c>
      <c r="L286" s="82"/>
      <c r="M286" s="62"/>
      <c r="N286" s="1"/>
    </row>
    <row r="287" spans="1:14" s="58" customFormat="1" hidden="1">
      <c r="A287" s="382" t="s">
        <v>212</v>
      </c>
      <c r="B287" s="120" t="s">
        <v>0</v>
      </c>
      <c r="C287" s="120" t="s">
        <v>43</v>
      </c>
      <c r="D287" s="120" t="s">
        <v>225</v>
      </c>
      <c r="E287" s="120">
        <v>321</v>
      </c>
      <c r="F287" s="131"/>
      <c r="G287" s="103"/>
      <c r="H287" s="163">
        <v>0</v>
      </c>
      <c r="I287" s="130">
        <v>0</v>
      </c>
      <c r="J287" s="132">
        <v>0</v>
      </c>
      <c r="K287" s="89">
        <f>I287-J287</f>
        <v>0</v>
      </c>
      <c r="L287" s="52"/>
      <c r="M287" s="138"/>
      <c r="N287" s="1"/>
    </row>
    <row r="288" spans="1:14" s="56" customFormat="1" ht="22.5" hidden="1">
      <c r="A288" s="383"/>
      <c r="B288" s="120" t="s">
        <v>0</v>
      </c>
      <c r="C288" s="120" t="s">
        <v>43</v>
      </c>
      <c r="D288" s="120" t="s">
        <v>225</v>
      </c>
      <c r="E288" s="120" t="s">
        <v>7</v>
      </c>
      <c r="F288" s="131" t="s">
        <v>226</v>
      </c>
      <c r="G288" s="103" t="s">
        <v>229</v>
      </c>
      <c r="H288" s="163">
        <v>0</v>
      </c>
      <c r="I288" s="130">
        <v>0</v>
      </c>
      <c r="J288" s="132">
        <v>0</v>
      </c>
      <c r="K288" s="89">
        <f>I288-J288</f>
        <v>0</v>
      </c>
      <c r="M288" s="135"/>
      <c r="N288" s="1"/>
    </row>
    <row r="289" spans="1:16" s="57" customFormat="1" ht="38.25">
      <c r="A289" s="158" t="s">
        <v>218</v>
      </c>
      <c r="B289" s="159" t="s">
        <v>0</v>
      </c>
      <c r="C289" s="159" t="s">
        <v>43</v>
      </c>
      <c r="D289" s="159" t="s">
        <v>219</v>
      </c>
      <c r="E289" s="159" t="s">
        <v>1</v>
      </c>
      <c r="F289" s="160"/>
      <c r="G289" s="161"/>
      <c r="H289" s="162">
        <f>SUM(H294:H294)</f>
        <v>0</v>
      </c>
      <c r="I289" s="162">
        <f>SUM(I294:I294)</f>
        <v>0</v>
      </c>
      <c r="J289" s="168">
        <f>SUM(J290:J294)</f>
        <v>-98308.11</v>
      </c>
      <c r="K289" s="127">
        <f>SUM(K290:K294)</f>
        <v>98308.11</v>
      </c>
      <c r="L289" s="62">
        <f>L276-J276</f>
        <v>-48.25</v>
      </c>
      <c r="M289" s="62"/>
      <c r="N289" s="1"/>
    </row>
    <row r="290" spans="1:16" s="56" customFormat="1">
      <c r="A290" s="382" t="s">
        <v>212</v>
      </c>
      <c r="B290" s="120" t="s">
        <v>0</v>
      </c>
      <c r="C290" s="120" t="s">
        <v>43</v>
      </c>
      <c r="D290" s="120" t="s">
        <v>219</v>
      </c>
      <c r="E290" s="120">
        <v>313</v>
      </c>
      <c r="F290" s="133"/>
      <c r="G290" s="103"/>
      <c r="H290" s="163">
        <v>0</v>
      </c>
      <c r="I290" s="130">
        <v>0</v>
      </c>
      <c r="J290" s="132">
        <v>-6204.72</v>
      </c>
      <c r="K290" s="89">
        <f>I290-J290</f>
        <v>6204.72</v>
      </c>
      <c r="L290" s="135">
        <f>L289+L274</f>
        <v>-177.84999999999991</v>
      </c>
      <c r="M290" s="135"/>
      <c r="N290" s="1"/>
    </row>
    <row r="291" spans="1:16" s="56" customFormat="1" ht="22.5">
      <c r="A291" s="384"/>
      <c r="B291" s="120" t="s">
        <v>0</v>
      </c>
      <c r="C291" s="120" t="s">
        <v>43</v>
      </c>
      <c r="D291" s="120" t="s">
        <v>219</v>
      </c>
      <c r="E291" s="120">
        <v>321</v>
      </c>
      <c r="F291" s="133" t="s">
        <v>220</v>
      </c>
      <c r="G291" s="103" t="s">
        <v>229</v>
      </c>
      <c r="H291" s="163">
        <v>0</v>
      </c>
      <c r="I291" s="130">
        <v>0</v>
      </c>
      <c r="J291" s="132">
        <v>0</v>
      </c>
      <c r="K291" s="89">
        <f>I291-J291</f>
        <v>0</v>
      </c>
      <c r="M291" s="135"/>
      <c r="N291" s="1"/>
    </row>
    <row r="292" spans="1:16" s="298" customFormat="1" ht="22.5">
      <c r="A292" s="384"/>
      <c r="B292" s="120" t="s">
        <v>0</v>
      </c>
      <c r="C292" s="120" t="s">
        <v>43</v>
      </c>
      <c r="D292" s="120" t="s">
        <v>33</v>
      </c>
      <c r="E292" s="120">
        <v>321</v>
      </c>
      <c r="F292" s="133" t="s">
        <v>233</v>
      </c>
      <c r="G292" s="103" t="s">
        <v>229</v>
      </c>
      <c r="H292" s="163">
        <v>0</v>
      </c>
      <c r="I292" s="130">
        <v>0</v>
      </c>
      <c r="J292" s="132">
        <v>-82980.62</v>
      </c>
      <c r="K292" s="187">
        <f t="shared" ref="K292:K293" si="72">I292-J292</f>
        <v>82980.62</v>
      </c>
      <c r="M292" s="299"/>
      <c r="N292" s="191"/>
    </row>
    <row r="293" spans="1:16" s="298" customFormat="1">
      <c r="A293" s="384"/>
      <c r="B293" s="120">
        <v>148</v>
      </c>
      <c r="C293" s="120">
        <v>1003</v>
      </c>
      <c r="D293" s="120" t="s">
        <v>33</v>
      </c>
      <c r="E293" s="120">
        <v>321</v>
      </c>
      <c r="F293" s="133"/>
      <c r="G293" s="103"/>
      <c r="H293" s="179">
        <v>0</v>
      </c>
      <c r="I293" s="179">
        <v>0</v>
      </c>
      <c r="J293" s="132">
        <v>-9122.77</v>
      </c>
      <c r="K293" s="187">
        <f t="shared" si="72"/>
        <v>9122.77</v>
      </c>
      <c r="M293" s="299"/>
      <c r="N293" s="191"/>
    </row>
    <row r="294" spans="1:16" s="298" customFormat="1" ht="22.5">
      <c r="A294" s="383"/>
      <c r="B294" s="120" t="s">
        <v>0</v>
      </c>
      <c r="C294" s="120" t="s">
        <v>43</v>
      </c>
      <c r="D294" s="120" t="s">
        <v>219</v>
      </c>
      <c r="E294" s="120">
        <v>321</v>
      </c>
      <c r="F294" s="133" t="s">
        <v>220</v>
      </c>
      <c r="G294" s="103" t="s">
        <v>229</v>
      </c>
      <c r="H294" s="163">
        <v>0</v>
      </c>
      <c r="I294" s="130">
        <v>0</v>
      </c>
      <c r="J294" s="132">
        <v>0</v>
      </c>
      <c r="K294" s="187">
        <f>I294-J294</f>
        <v>0</v>
      </c>
      <c r="M294" s="299"/>
      <c r="N294" s="191"/>
    </row>
    <row r="295" spans="1:16" s="143" customFormat="1" ht="38.25">
      <c r="A295" s="158" t="s">
        <v>156</v>
      </c>
      <c r="B295" s="159" t="s">
        <v>0</v>
      </c>
      <c r="C295" s="159" t="s">
        <v>43</v>
      </c>
      <c r="D295" s="159" t="s">
        <v>50</v>
      </c>
      <c r="E295" s="159" t="s">
        <v>1</v>
      </c>
      <c r="F295" s="160"/>
      <c r="G295" s="160"/>
      <c r="H295" s="162">
        <f>SUM(H296:H296)</f>
        <v>0</v>
      </c>
      <c r="I295" s="169">
        <f>SUM(I296:I296)</f>
        <v>0</v>
      </c>
      <c r="J295" s="166">
        <f>SUM(J296:J296)</f>
        <v>0</v>
      </c>
      <c r="K295" s="145">
        <f>SUM(K296:K296)</f>
        <v>0</v>
      </c>
      <c r="L295" s="142"/>
    </row>
    <row r="296" spans="1:16" s="115" customFormat="1" ht="27" customHeight="1">
      <c r="A296" s="174" t="s">
        <v>192</v>
      </c>
      <c r="B296" s="155" t="s">
        <v>0</v>
      </c>
      <c r="C296" s="156" t="s">
        <v>43</v>
      </c>
      <c r="D296" s="155" t="s">
        <v>50</v>
      </c>
      <c r="E296" s="156" t="s">
        <v>32</v>
      </c>
      <c r="F296" s="175"/>
      <c r="G296" s="175"/>
      <c r="H296" s="163">
        <v>0</v>
      </c>
      <c r="I296" s="152">
        <v>0</v>
      </c>
      <c r="J296" s="153">
        <v>0</v>
      </c>
      <c r="K296" s="89">
        <f>I296-J296</f>
        <v>0</v>
      </c>
      <c r="L296" s="52"/>
    </row>
    <row r="297" spans="1:16">
      <c r="A297" s="158" t="s">
        <v>227</v>
      </c>
      <c r="B297" s="159" t="s">
        <v>0</v>
      </c>
      <c r="C297" s="159">
        <v>1003</v>
      </c>
      <c r="D297" s="159">
        <v>9990020680</v>
      </c>
      <c r="E297" s="159">
        <v>321</v>
      </c>
      <c r="F297" s="160"/>
      <c r="G297" s="278"/>
      <c r="H297" s="169">
        <v>0</v>
      </c>
      <c r="I297" s="169">
        <v>0</v>
      </c>
      <c r="J297" s="282">
        <v>0</v>
      </c>
      <c r="K297" s="162">
        <f>I297-J297</f>
        <v>0</v>
      </c>
      <c r="L297" s="56"/>
      <c r="M297" s="55"/>
    </row>
    <row r="298" spans="1:16" s="114" customFormat="1" ht="25.5">
      <c r="A298" s="176" t="s">
        <v>239</v>
      </c>
      <c r="B298" s="165" t="s">
        <v>0</v>
      </c>
      <c r="C298" s="159" t="s">
        <v>69</v>
      </c>
      <c r="D298" s="165" t="s">
        <v>240</v>
      </c>
      <c r="E298" s="159" t="s">
        <v>1</v>
      </c>
      <c r="F298" s="160"/>
      <c r="G298" s="160"/>
      <c r="H298" s="162">
        <f>SUM(H299:H304)</f>
        <v>0</v>
      </c>
      <c r="I298" s="162">
        <f t="shared" ref="I298" si="73">SUM(I299:I304)</f>
        <v>0</v>
      </c>
      <c r="J298" s="162">
        <f>SUM(J299:J304)</f>
        <v>-47999.020000000004</v>
      </c>
      <c r="K298" s="162">
        <f>SUM(K299:K304)</f>
        <v>47999.020000000004</v>
      </c>
      <c r="L298" s="113"/>
      <c r="M298" s="52"/>
      <c r="N298" s="1"/>
      <c r="O298" s="146"/>
      <c r="P298" s="147"/>
    </row>
    <row r="299" spans="1:16" s="305" customFormat="1" ht="22.5" customHeight="1">
      <c r="A299" s="377" t="s">
        <v>212</v>
      </c>
      <c r="B299" s="184" t="s">
        <v>0</v>
      </c>
      <c r="C299" s="120" t="s">
        <v>69</v>
      </c>
      <c r="D299" s="120" t="s">
        <v>240</v>
      </c>
      <c r="E299" s="120" t="s">
        <v>32</v>
      </c>
      <c r="F299" s="131" t="s">
        <v>242</v>
      </c>
      <c r="G299" s="131" t="s">
        <v>229</v>
      </c>
      <c r="H299" s="152">
        <v>0</v>
      </c>
      <c r="I299" s="179">
        <v>0</v>
      </c>
      <c r="J299" s="154">
        <v>-9954.11</v>
      </c>
      <c r="K299" s="300">
        <f t="shared" ref="K299:K304" si="74">I299-J299</f>
        <v>9954.11</v>
      </c>
      <c r="L299" s="304"/>
      <c r="M299" s="188"/>
      <c r="N299" s="191"/>
    </row>
    <row r="300" spans="1:16" s="297" customFormat="1" ht="22.5">
      <c r="A300" s="378"/>
      <c r="B300" s="184" t="s">
        <v>0</v>
      </c>
      <c r="C300" s="120" t="s">
        <v>69</v>
      </c>
      <c r="D300" s="120" t="s">
        <v>240</v>
      </c>
      <c r="E300" s="120" t="s">
        <v>32</v>
      </c>
      <c r="F300" s="193" t="s">
        <v>254</v>
      </c>
      <c r="G300" s="131" t="s">
        <v>229</v>
      </c>
      <c r="H300" s="179">
        <v>0</v>
      </c>
      <c r="I300" s="179">
        <v>0</v>
      </c>
      <c r="J300" s="154">
        <v>-16644.990000000002</v>
      </c>
      <c r="K300" s="300">
        <f t="shared" si="74"/>
        <v>16644.990000000002</v>
      </c>
      <c r="L300" s="301"/>
      <c r="M300" s="302"/>
      <c r="N300" s="191"/>
    </row>
    <row r="301" spans="1:16" s="297" customFormat="1">
      <c r="A301" s="378"/>
      <c r="B301" s="184">
        <v>148</v>
      </c>
      <c r="C301" s="120" t="s">
        <v>69</v>
      </c>
      <c r="D301" s="120" t="s">
        <v>240</v>
      </c>
      <c r="E301" s="120" t="s">
        <v>32</v>
      </c>
      <c r="F301" s="193"/>
      <c r="G301" s="131"/>
      <c r="H301" s="179">
        <v>0</v>
      </c>
      <c r="I301" s="179">
        <v>0</v>
      </c>
      <c r="J301" s="154">
        <v>-18549.91</v>
      </c>
      <c r="K301" s="300">
        <f t="shared" si="74"/>
        <v>18549.91</v>
      </c>
      <c r="L301" s="301"/>
      <c r="M301" s="302"/>
      <c r="N301" s="191"/>
    </row>
    <row r="302" spans="1:16" s="297" customFormat="1" ht="22.5">
      <c r="A302" s="378"/>
      <c r="B302" s="184" t="s">
        <v>0</v>
      </c>
      <c r="C302" s="120" t="s">
        <v>69</v>
      </c>
      <c r="D302" s="120" t="s">
        <v>240</v>
      </c>
      <c r="E302" s="120" t="s">
        <v>32</v>
      </c>
      <c r="F302" s="193" t="s">
        <v>241</v>
      </c>
      <c r="G302" s="131" t="s">
        <v>229</v>
      </c>
      <c r="H302" s="179">
        <v>0</v>
      </c>
      <c r="I302" s="179">
        <v>0</v>
      </c>
      <c r="J302" s="154">
        <v>-2850.01</v>
      </c>
      <c r="K302" s="300">
        <f t="shared" si="74"/>
        <v>2850.01</v>
      </c>
      <c r="L302" s="301"/>
      <c r="M302" s="302"/>
      <c r="N302" s="191"/>
    </row>
    <row r="303" spans="1:16" s="190" customFormat="1" ht="22.5">
      <c r="A303" s="378"/>
      <c r="B303" s="184" t="s">
        <v>0</v>
      </c>
      <c r="C303" s="120" t="s">
        <v>69</v>
      </c>
      <c r="D303" s="120" t="s">
        <v>240</v>
      </c>
      <c r="E303" s="120" t="s">
        <v>32</v>
      </c>
      <c r="F303" s="193" t="s">
        <v>260</v>
      </c>
      <c r="G303" s="131" t="s">
        <v>229</v>
      </c>
      <c r="H303" s="179">
        <v>0</v>
      </c>
      <c r="I303" s="179">
        <v>0</v>
      </c>
      <c r="J303" s="154">
        <v>0</v>
      </c>
      <c r="K303" s="303">
        <f t="shared" si="74"/>
        <v>0</v>
      </c>
      <c r="L303" s="188"/>
      <c r="M303" s="189"/>
      <c r="N303" s="191"/>
    </row>
    <row r="304" spans="1:16" s="93" customFormat="1" ht="22.5">
      <c r="A304" s="379"/>
      <c r="B304" s="184" t="s">
        <v>0</v>
      </c>
      <c r="C304" s="120" t="s">
        <v>69</v>
      </c>
      <c r="D304" s="120" t="s">
        <v>240</v>
      </c>
      <c r="E304" s="120" t="s">
        <v>32</v>
      </c>
      <c r="F304" s="193" t="s">
        <v>257</v>
      </c>
      <c r="G304" s="131"/>
      <c r="H304" s="179">
        <v>0</v>
      </c>
      <c r="I304" s="179">
        <v>0</v>
      </c>
      <c r="J304" s="199">
        <v>0</v>
      </c>
      <c r="K304" s="260">
        <f t="shared" si="74"/>
        <v>0</v>
      </c>
      <c r="L304" s="62"/>
      <c r="M304" s="141"/>
      <c r="N304" s="1"/>
    </row>
    <row r="305" spans="1:30" s="114" customFormat="1" ht="25.5">
      <c r="A305" s="176" t="s">
        <v>183</v>
      </c>
      <c r="B305" s="165" t="s">
        <v>0</v>
      </c>
      <c r="C305" s="159">
        <v>1006</v>
      </c>
      <c r="D305" s="165" t="s">
        <v>252</v>
      </c>
      <c r="E305" s="159" t="s">
        <v>1</v>
      </c>
      <c r="F305" s="160"/>
      <c r="G305" s="160"/>
      <c r="H305" s="162">
        <f>SUM(H309:H312)</f>
        <v>0</v>
      </c>
      <c r="I305" s="177">
        <f>SUM(I309:I312)</f>
        <v>0</v>
      </c>
      <c r="J305" s="178">
        <f>SUM(J306:J312)</f>
        <v>-58383.06</v>
      </c>
      <c r="K305" s="178">
        <f>SUM(K306:K312)</f>
        <v>58383.06</v>
      </c>
      <c r="L305" s="113"/>
      <c r="M305" s="52"/>
      <c r="N305" s="1"/>
      <c r="O305" s="146"/>
      <c r="P305" s="147"/>
    </row>
    <row r="306" spans="1:30" s="305" customFormat="1" ht="18.75" customHeight="1">
      <c r="A306" s="385" t="s">
        <v>212</v>
      </c>
      <c r="B306" s="184" t="s">
        <v>0</v>
      </c>
      <c r="C306" s="120">
        <v>1006</v>
      </c>
      <c r="D306" s="120" t="s">
        <v>252</v>
      </c>
      <c r="E306" s="120">
        <v>321</v>
      </c>
      <c r="F306" s="193" t="s">
        <v>243</v>
      </c>
      <c r="G306" s="131"/>
      <c r="H306" s="152">
        <v>0</v>
      </c>
      <c r="I306" s="179">
        <v>0</v>
      </c>
      <c r="J306" s="154">
        <v>0</v>
      </c>
      <c r="K306" s="300">
        <f t="shared" ref="K306:K312" si="75">I306-J306</f>
        <v>0</v>
      </c>
      <c r="L306" s="304"/>
      <c r="M306" s="188"/>
      <c r="N306" s="191"/>
    </row>
    <row r="307" spans="1:30" s="114" customFormat="1" ht="18.75" customHeight="1">
      <c r="A307" s="386"/>
      <c r="B307" s="155" t="s">
        <v>0</v>
      </c>
      <c r="C307" s="156">
        <v>1006</v>
      </c>
      <c r="D307" s="156" t="s">
        <v>252</v>
      </c>
      <c r="E307" s="120">
        <v>321</v>
      </c>
      <c r="F307" s="157"/>
      <c r="G307" s="157"/>
      <c r="H307" s="152">
        <v>0</v>
      </c>
      <c r="I307" s="179">
        <v>0</v>
      </c>
      <c r="J307" s="154">
        <v>-2919.16</v>
      </c>
      <c r="K307" s="260">
        <f t="shared" si="75"/>
        <v>2919.16</v>
      </c>
      <c r="L307" s="113"/>
      <c r="M307" s="52"/>
      <c r="N307" s="1"/>
    </row>
    <row r="308" spans="1:30" s="115" customFormat="1">
      <c r="A308" s="386"/>
      <c r="B308" s="155" t="s">
        <v>0</v>
      </c>
      <c r="C308" s="156">
        <v>1006</v>
      </c>
      <c r="D308" s="156" t="s">
        <v>87</v>
      </c>
      <c r="E308" s="120">
        <v>321</v>
      </c>
      <c r="F308" s="180"/>
      <c r="G308" s="157"/>
      <c r="H308" s="179">
        <v>0</v>
      </c>
      <c r="I308" s="179">
        <v>0</v>
      </c>
      <c r="J308" s="154">
        <v>0.02</v>
      </c>
      <c r="K308" s="260">
        <f t="shared" si="75"/>
        <v>-0.02</v>
      </c>
      <c r="L308" s="82"/>
      <c r="M308" s="116"/>
      <c r="N308" s="1"/>
    </row>
    <row r="309" spans="1:30" s="305" customFormat="1" ht="18" customHeight="1">
      <c r="A309" s="386"/>
      <c r="B309" s="184" t="s">
        <v>0</v>
      </c>
      <c r="C309" s="120">
        <v>1006</v>
      </c>
      <c r="D309" s="120" t="s">
        <v>252</v>
      </c>
      <c r="E309" s="120">
        <v>321</v>
      </c>
      <c r="F309" s="131" t="s">
        <v>261</v>
      </c>
      <c r="G309" s="131"/>
      <c r="H309" s="152">
        <v>0</v>
      </c>
      <c r="I309" s="179">
        <v>0</v>
      </c>
      <c r="J309" s="154">
        <v>-7963.9</v>
      </c>
      <c r="K309" s="300">
        <f t="shared" si="75"/>
        <v>7963.9</v>
      </c>
      <c r="L309" s="304"/>
      <c r="M309" s="188"/>
      <c r="N309" s="191"/>
    </row>
    <row r="310" spans="1:30" s="297" customFormat="1" ht="22.5">
      <c r="A310" s="386"/>
      <c r="B310" s="184" t="s">
        <v>0</v>
      </c>
      <c r="C310" s="120">
        <v>1006</v>
      </c>
      <c r="D310" s="120" t="s">
        <v>87</v>
      </c>
      <c r="E310" s="120">
        <v>321</v>
      </c>
      <c r="F310" s="131" t="s">
        <v>313</v>
      </c>
      <c r="G310" s="131"/>
      <c r="H310" s="179">
        <v>0</v>
      </c>
      <c r="I310" s="179">
        <v>0</v>
      </c>
      <c r="J310" s="154">
        <v>0</v>
      </c>
      <c r="K310" s="300">
        <f t="shared" si="75"/>
        <v>0</v>
      </c>
      <c r="L310" s="301"/>
      <c r="M310" s="302"/>
      <c r="N310" s="191"/>
    </row>
    <row r="311" spans="1:30" s="297" customFormat="1" ht="22.5">
      <c r="A311" s="386"/>
      <c r="B311" s="184" t="s">
        <v>0</v>
      </c>
      <c r="C311" s="120">
        <v>1006</v>
      </c>
      <c r="D311" s="120" t="s">
        <v>87</v>
      </c>
      <c r="E311" s="120">
        <v>321</v>
      </c>
      <c r="F311" s="193" t="s">
        <v>243</v>
      </c>
      <c r="G311" s="131" t="s">
        <v>229</v>
      </c>
      <c r="H311" s="179">
        <v>0</v>
      </c>
      <c r="I311" s="179">
        <v>0</v>
      </c>
      <c r="J311" s="154">
        <v>-0.02</v>
      </c>
      <c r="K311" s="300">
        <f t="shared" si="75"/>
        <v>0.02</v>
      </c>
      <c r="L311" s="301"/>
      <c r="M311" s="302"/>
      <c r="N311" s="191"/>
    </row>
    <row r="312" spans="1:30" s="203" customFormat="1" ht="23.25" thickBot="1">
      <c r="A312" s="387"/>
      <c r="B312" s="184" t="s">
        <v>0</v>
      </c>
      <c r="C312" s="120">
        <v>1006</v>
      </c>
      <c r="D312" s="120" t="s">
        <v>252</v>
      </c>
      <c r="E312" s="120">
        <v>321</v>
      </c>
      <c r="F312" s="193" t="s">
        <v>288</v>
      </c>
      <c r="G312" s="131" t="s">
        <v>229</v>
      </c>
      <c r="H312" s="179">
        <v>0</v>
      </c>
      <c r="I312" s="179">
        <v>0</v>
      </c>
      <c r="J312" s="154">
        <v>-47500</v>
      </c>
      <c r="K312" s="259">
        <f t="shared" si="75"/>
        <v>47500</v>
      </c>
      <c r="L312" s="200"/>
      <c r="M312" s="201"/>
      <c r="N312" s="202"/>
    </row>
    <row r="313" spans="1:30" ht="15.75" thickBot="1">
      <c r="A313" s="51" t="s">
        <v>109</v>
      </c>
      <c r="B313" s="71" t="s">
        <v>110</v>
      </c>
      <c r="C313" s="71" t="s">
        <v>110</v>
      </c>
      <c r="D313" s="71" t="s">
        <v>110</v>
      </c>
      <c r="E313" s="35" t="s">
        <v>110</v>
      </c>
      <c r="F313" s="36" t="s">
        <v>110</v>
      </c>
      <c r="G313" s="35" t="s">
        <v>110</v>
      </c>
      <c r="H313" s="185">
        <f>H19+H21+H26+H28+H30+H39+H41+H44+H46+H48+H50+H55+H58+H60+H62+H64+H67+H69+H84+H86+H88+H90+H92+H96+H99+H102+H105+H108+H111+H113+H116+H119+H123+H125+H128+H130+H133+H136+H139+H142+H145+H148+H151+H154+H157+H162+H165+H173+H175+H177+H179+H182+H185+H189+H191+H194+H197+H198+H200+H204+H207+H218+H229+H231+H233+H235+H237+H243+H250+H251+H171+H52+H169+H94+H239+H241+H254+H255+H256+H253+H257+H259+H262+H268+H270+H272+H277+H279+H281+H284+H286+H289+H295+H297+H298+H305+H252</f>
        <v>19252920059.689999</v>
      </c>
      <c r="I313" s="185">
        <f>I19+I21+I26+I28+I30+I39+I41+I44+I46+I48+I50+I55+I58+I60+I62+I64+I67+I69+I84+I86+I88+I90+I92+I96+I99+I102+I105+I108+I111+I113+I116+I119+I123+I125+I128+I130+I133+I136+I139+I142+I145+I148+I151+I154+I157+I162+I165+I173+I175+I177+I179+I182+I185+I189+I191+I194+I197+I198+I200+I204+I207+I218+I229+I231+I233+I235+I237+I243+I250+I251+I171+I52+I169+I94+I239+I241+I254+I255+I256+I253+I257+I259+I262+I268+I270+I272+I277+I279+I281+I284+I286+I289+I295+I297+I298+I305+I252</f>
        <v>13420992700.949999</v>
      </c>
      <c r="J313" s="185">
        <f>J19+J21+J26+J28+J30+J39+J41+J44+J46+J48+J50+J55+J58+J60+J62+J64+J67+J69+J84+J86+J88+J90+J92+J96+J99+J102+J105+J108+J111+J113+J116+J119+J123+J125+J128+J130+J133+J136+J139+J142+J145+J148+J151+J154+J157+J162+J165+J173+J175+J177+J179+J182+J185+J189+J191+J194+J197+J198+J200+J204+J207+J218+J229+J231+J233+J235+J237+J243+J250+J251+J171+J52+J169+J94+J239+J241+J254+J255+J256+J253+J257+J259+J262+J268+J270+J272+J277+J279+J281+J284+J286+J289+J295+J297+J298+J305+J252+J274</f>
        <v>13271623317.34</v>
      </c>
      <c r="K313" s="185">
        <f>K19+K21+K26+K28+K30+K39+K41+K44+K46+K48+K50+K55+K58+K60+K62+K64+K67+K69+K84+K86+K88+K90+K92+K96+K99+K102+K105+K108+K111+K113+K116+K119+K123+K125+K128+K130+K133+K136+K139+K142+K145+K148+K151+K154+K157+K162+K165+K173+K175+K177+K179+K182+K185+K189+K191+K194+K197+K198+K200+K204+K207+K218+K229+K231+K233+K235+K237+K243+K250+K251+K171+K52+K169+K94+K239+K241+K254+K255+K256+K253+K257+K259+K262+K268+K270+K272+K277+K279+K281+K284+K286+K289+K295+K297+K298+K305+K252+K274</f>
        <v>149369383.61000004</v>
      </c>
      <c r="L313" s="308"/>
      <c r="M313" s="140"/>
      <c r="N313" s="137"/>
      <c r="O313" s="137"/>
      <c r="P313" s="137"/>
      <c r="Q313" s="137"/>
      <c r="R313" s="137"/>
      <c r="S313" s="137"/>
      <c r="T313" s="137"/>
      <c r="U313" s="137"/>
      <c r="V313" s="137"/>
      <c r="W313" s="137"/>
      <c r="X313" s="137"/>
      <c r="Y313" s="137"/>
      <c r="Z313" s="137"/>
      <c r="AA313" s="137"/>
      <c r="AB313" s="137"/>
      <c r="AC313" s="137"/>
      <c r="AD313" s="137"/>
    </row>
    <row r="314" spans="1:30" ht="15.75" thickBot="1">
      <c r="A314" s="46" t="s">
        <v>110</v>
      </c>
      <c r="B314" s="72" t="s">
        <v>110</v>
      </c>
      <c r="C314" s="72" t="s">
        <v>110</v>
      </c>
      <c r="D314" s="72" t="s">
        <v>110</v>
      </c>
      <c r="E314" s="72" t="s">
        <v>110</v>
      </c>
      <c r="F314" s="2" t="s">
        <v>110</v>
      </c>
      <c r="G314" s="104" t="s">
        <v>110</v>
      </c>
      <c r="H314" s="254"/>
      <c r="I314" s="118"/>
      <c r="J314" s="118"/>
      <c r="K314" s="264" t="s">
        <v>214</v>
      </c>
      <c r="L314" s="53">
        <f>H66+H78+H98+H101+H110+H115+H124+H127+H129+H132+H135+H138+H147+H181+H184+H187+H190+H112+H194+H197-H196</f>
        <v>2062324230</v>
      </c>
      <c r="M314" s="307"/>
      <c r="N314" s="140"/>
      <c r="O314" s="137"/>
      <c r="P314" s="137"/>
      <c r="Q314" s="137"/>
      <c r="R314" s="137"/>
      <c r="S314" s="137"/>
      <c r="T314" s="137"/>
      <c r="U314" s="137"/>
      <c r="V314" s="137"/>
      <c r="W314" s="137"/>
      <c r="X314" s="137"/>
      <c r="Y314" s="137"/>
      <c r="Z314" s="137"/>
      <c r="AA314" s="137"/>
      <c r="AB314" s="137"/>
      <c r="AC314" s="137"/>
      <c r="AD314" s="137"/>
    </row>
    <row r="315" spans="1:30" ht="15.75" thickBot="1">
      <c r="A315" s="6" t="s">
        <v>110</v>
      </c>
      <c r="B315" s="73" t="s">
        <v>110</v>
      </c>
      <c r="C315" s="73" t="s">
        <v>110</v>
      </c>
      <c r="D315" s="73" t="s">
        <v>110</v>
      </c>
      <c r="E315" s="73" t="s">
        <v>110</v>
      </c>
      <c r="F315" s="7" t="s">
        <v>110</v>
      </c>
      <c r="G315" s="105" t="s">
        <v>110</v>
      </c>
      <c r="H315" s="255"/>
      <c r="I315" s="247"/>
      <c r="J315" s="247"/>
      <c r="K315" s="265" t="s">
        <v>215</v>
      </c>
      <c r="L315" s="54">
        <f>H19+H21+H26+H28+H30+H39+H41+H44+H46+H48+H50+H52+H55+H58+H60+H62+H65+H67+H69-H78+H84+H86+H88+H90+H92+H94+H97+H100+H102+H105+H109+H114+H116+H119+H126+H131+H134+H137+H139+H142+H146+H148+H151+H154+H157+H162+H165+H169+H171+H173+H175+H177+H180+H183+H186+H188+H191+H196+H198+H200+H204+H207+H218+H229+H231+H233+H235+H237+H239+H241+H243+H250+H251+H253+H254+H255+H256+H252</f>
        <v>17190595829.689999</v>
      </c>
      <c r="M315" s="306"/>
      <c r="N315" s="137"/>
      <c r="O315" s="137"/>
      <c r="P315" s="137"/>
      <c r="Q315" s="137"/>
      <c r="R315" s="137"/>
      <c r="S315" s="137"/>
      <c r="T315" s="137"/>
      <c r="U315" s="137"/>
      <c r="V315" s="137"/>
      <c r="W315" s="137"/>
      <c r="X315" s="137"/>
      <c r="Y315" s="137"/>
      <c r="Z315" s="137"/>
      <c r="AA315" s="137"/>
      <c r="AB315" s="137"/>
      <c r="AC315" s="137"/>
      <c r="AD315" s="137"/>
    </row>
    <row r="316" spans="1:30" ht="15.75" thickBot="1">
      <c r="A316" s="388" t="s">
        <v>112</v>
      </c>
      <c r="B316" s="389"/>
      <c r="C316" s="389"/>
      <c r="D316" s="389"/>
      <c r="E316" s="389"/>
      <c r="F316" s="389"/>
      <c r="G316" s="389"/>
      <c r="H316" s="389"/>
      <c r="I316" s="389"/>
      <c r="J316" s="8"/>
      <c r="K316" s="265" t="s">
        <v>216</v>
      </c>
      <c r="L316" s="53">
        <f>I313</f>
        <v>13420992700.949999</v>
      </c>
      <c r="M316" s="140"/>
      <c r="N316" s="137"/>
      <c r="O316" s="137"/>
      <c r="P316" s="137"/>
      <c r="Q316" s="137"/>
      <c r="R316" s="137"/>
      <c r="S316" s="137"/>
      <c r="T316" s="137"/>
      <c r="U316" s="137"/>
      <c r="V316" s="137"/>
      <c r="W316" s="137"/>
      <c r="X316" s="137"/>
      <c r="Y316" s="137"/>
      <c r="Z316" s="137"/>
      <c r="AA316" s="137"/>
      <c r="AB316" s="137"/>
      <c r="AC316" s="137"/>
      <c r="AD316" s="137"/>
    </row>
    <row r="317" spans="1:30" ht="15.75" thickBot="1">
      <c r="A317" s="388" t="s">
        <v>113</v>
      </c>
      <c r="B317" s="389"/>
      <c r="C317" s="389"/>
      <c r="D317" s="389"/>
      <c r="E317" s="389"/>
      <c r="F317" s="389"/>
      <c r="G317" s="389"/>
      <c r="H317" s="389"/>
      <c r="I317" s="389"/>
      <c r="J317" s="8" t="s">
        <v>110</v>
      </c>
      <c r="K317" s="265" t="s">
        <v>217</v>
      </c>
      <c r="L317" s="53">
        <f>J313</f>
        <v>13271623317.34</v>
      </c>
      <c r="N317" s="137"/>
      <c r="O317" s="137"/>
      <c r="P317" s="137"/>
      <c r="Q317" s="137"/>
      <c r="R317" s="137"/>
      <c r="S317" s="137"/>
      <c r="T317" s="137"/>
      <c r="U317" s="137"/>
      <c r="V317" s="137"/>
      <c r="W317" s="137"/>
      <c r="X317" s="137"/>
      <c r="Y317" s="137"/>
      <c r="Z317" s="137"/>
      <c r="AA317" s="137"/>
      <c r="AB317" s="137"/>
      <c r="AC317" s="137"/>
      <c r="AD317" s="137"/>
    </row>
    <row r="318" spans="1:30" ht="45.75" thickBot="1">
      <c r="A318" s="47" t="s">
        <v>114</v>
      </c>
      <c r="B318" s="92" t="s">
        <v>100</v>
      </c>
      <c r="C318" s="91" t="s">
        <v>101</v>
      </c>
      <c r="D318" s="372" t="s">
        <v>102</v>
      </c>
      <c r="E318" s="373"/>
      <c r="F318" s="374"/>
      <c r="G318" s="372" t="s">
        <v>103</v>
      </c>
      <c r="H318" s="374"/>
      <c r="I318" s="117" t="s">
        <v>104</v>
      </c>
      <c r="J318" s="10"/>
      <c r="K318" s="266" t="s">
        <v>138</v>
      </c>
      <c r="L318" s="268">
        <f>L316-L317</f>
        <v>149369383.6099987</v>
      </c>
      <c r="M318" s="140"/>
    </row>
    <row r="319" spans="1:30" ht="42.75">
      <c r="A319" s="11" t="s">
        <v>235</v>
      </c>
      <c r="B319" s="12" t="s">
        <v>105</v>
      </c>
      <c r="C319" s="13" t="s">
        <v>110</v>
      </c>
      <c r="D319" s="390">
        <f>I313</f>
        <v>13420992700.949999</v>
      </c>
      <c r="E319" s="391"/>
      <c r="F319" s="392"/>
      <c r="G319" s="390">
        <f>J313</f>
        <v>13271623317.34</v>
      </c>
      <c r="H319" s="392"/>
      <c r="I319" s="14">
        <f>K313</f>
        <v>149369383.61000004</v>
      </c>
      <c r="J319" s="10"/>
      <c r="K319" s="107" t="s">
        <v>110</v>
      </c>
      <c r="L319" s="55"/>
      <c r="N319" s="55"/>
    </row>
    <row r="320" spans="1:30">
      <c r="A320" s="11" t="s">
        <v>236</v>
      </c>
      <c r="B320" s="12" t="s">
        <v>106</v>
      </c>
      <c r="C320" s="12" t="s">
        <v>110</v>
      </c>
      <c r="D320" s="393"/>
      <c r="E320" s="394"/>
      <c r="F320" s="395"/>
      <c r="G320" s="390"/>
      <c r="H320" s="392"/>
      <c r="I320" s="16"/>
      <c r="J320" s="10"/>
      <c r="K320" s="107" t="s">
        <v>110</v>
      </c>
    </row>
    <row r="321" spans="1:14">
      <c r="A321" s="15" t="s">
        <v>237</v>
      </c>
      <c r="B321" s="12" t="s">
        <v>107</v>
      </c>
      <c r="C321" s="12" t="s">
        <v>110</v>
      </c>
      <c r="D321" s="393"/>
      <c r="E321" s="394"/>
      <c r="F321" s="395"/>
      <c r="G321" s="393"/>
      <c r="H321" s="395"/>
      <c r="I321" s="16"/>
      <c r="J321" s="10" t="s">
        <v>110</v>
      </c>
      <c r="L321" s="55"/>
      <c r="M321" s="140"/>
    </row>
    <row r="322" spans="1:14">
      <c r="A322" s="11" t="s">
        <v>238</v>
      </c>
      <c r="B322" s="12" t="s">
        <v>108</v>
      </c>
      <c r="C322" s="12" t="s">
        <v>110</v>
      </c>
      <c r="D322" s="393"/>
      <c r="E322" s="396"/>
      <c r="F322" s="397"/>
      <c r="G322" s="393"/>
      <c r="H322" s="395"/>
      <c r="I322" s="16"/>
      <c r="J322" s="10" t="s">
        <v>110</v>
      </c>
      <c r="L322" s="55"/>
      <c r="M322" s="140"/>
    </row>
    <row r="323" spans="1:14">
      <c r="A323" s="17" t="s">
        <v>110</v>
      </c>
      <c r="B323" s="74" t="s">
        <v>110</v>
      </c>
      <c r="C323" s="74" t="s">
        <v>110</v>
      </c>
      <c r="D323" s="74" t="s">
        <v>110</v>
      </c>
      <c r="E323" s="18" t="s">
        <v>110</v>
      </c>
      <c r="F323" s="19" t="s">
        <v>110</v>
      </c>
      <c r="G323" s="106" t="s">
        <v>110</v>
      </c>
      <c r="H323" s="21" t="s">
        <v>110</v>
      </c>
      <c r="I323" s="9" t="s">
        <v>110</v>
      </c>
      <c r="J323" s="10" t="s">
        <v>110</v>
      </c>
      <c r="L323" s="55"/>
      <c r="M323" s="140"/>
      <c r="N323" s="55"/>
    </row>
    <row r="324" spans="1:14">
      <c r="A324" s="22" t="s">
        <v>110</v>
      </c>
      <c r="B324" s="74" t="s">
        <v>110</v>
      </c>
      <c r="C324" s="74" t="s">
        <v>110</v>
      </c>
      <c r="D324" s="74" t="s">
        <v>110</v>
      </c>
      <c r="E324" s="18" t="s">
        <v>110</v>
      </c>
      <c r="F324" s="19" t="s">
        <v>110</v>
      </c>
      <c r="G324" s="18" t="s">
        <v>110</v>
      </c>
      <c r="H324" s="20"/>
      <c r="I324" s="9" t="s">
        <v>110</v>
      </c>
      <c r="J324" s="10" t="s">
        <v>110</v>
      </c>
      <c r="L324" s="55"/>
      <c r="M324" s="140"/>
    </row>
    <row r="325" spans="1:14">
      <c r="A325" s="22" t="s">
        <v>110</v>
      </c>
      <c r="B325" s="74" t="s">
        <v>110</v>
      </c>
      <c r="C325" s="74" t="s">
        <v>110</v>
      </c>
      <c r="D325" s="74" t="s">
        <v>110</v>
      </c>
      <c r="E325" s="18" t="s">
        <v>110</v>
      </c>
      <c r="F325" s="19" t="s">
        <v>110</v>
      </c>
      <c r="G325" s="18" t="s">
        <v>110</v>
      </c>
      <c r="H325" s="20"/>
      <c r="I325" s="9" t="s">
        <v>110</v>
      </c>
      <c r="J325" s="10" t="s">
        <v>110</v>
      </c>
      <c r="L325" s="55"/>
      <c r="M325" s="140"/>
    </row>
    <row r="326" spans="1:14">
      <c r="A326" s="22" t="s">
        <v>110</v>
      </c>
      <c r="B326" s="74" t="s">
        <v>110</v>
      </c>
      <c r="C326" s="74" t="s">
        <v>110</v>
      </c>
      <c r="D326" s="74" t="s">
        <v>110</v>
      </c>
      <c r="E326" s="18" t="s">
        <v>110</v>
      </c>
      <c r="F326" s="19" t="s">
        <v>110</v>
      </c>
      <c r="G326" s="18" t="s">
        <v>110</v>
      </c>
      <c r="H326" s="19" t="s">
        <v>110</v>
      </c>
      <c r="I326" s="9" t="s">
        <v>110</v>
      </c>
      <c r="J326" s="23" t="s">
        <v>110</v>
      </c>
      <c r="K326" s="107" t="s">
        <v>110</v>
      </c>
      <c r="M326" s="140"/>
    </row>
    <row r="327" spans="1:14">
      <c r="A327" s="22" t="s">
        <v>110</v>
      </c>
      <c r="B327" s="74" t="s">
        <v>110</v>
      </c>
      <c r="C327" s="74" t="s">
        <v>110</v>
      </c>
      <c r="D327" s="74" t="s">
        <v>110</v>
      </c>
      <c r="E327" s="18" t="s">
        <v>110</v>
      </c>
      <c r="F327" s="19" t="s">
        <v>110</v>
      </c>
      <c r="G327" s="18" t="s">
        <v>110</v>
      </c>
      <c r="H327" s="21" t="s">
        <v>110</v>
      </c>
      <c r="I327" s="9" t="s">
        <v>110</v>
      </c>
      <c r="J327" s="10" t="s">
        <v>110</v>
      </c>
      <c r="K327" s="107" t="s">
        <v>110</v>
      </c>
    </row>
    <row r="328" spans="1:14" ht="15.75">
      <c r="A328" s="398" t="s">
        <v>266</v>
      </c>
      <c r="B328" s="399"/>
      <c r="C328" s="399"/>
      <c r="D328" s="79" t="s">
        <v>110</v>
      </c>
      <c r="E328" s="79" t="s">
        <v>110</v>
      </c>
      <c r="F328" s="24" t="s">
        <v>110</v>
      </c>
      <c r="G328" s="400" t="s">
        <v>249</v>
      </c>
      <c r="H328" s="400"/>
      <c r="I328" s="9" t="s">
        <v>110</v>
      </c>
      <c r="J328" s="23" t="s">
        <v>110</v>
      </c>
      <c r="K328" s="107" t="s">
        <v>110</v>
      </c>
      <c r="L328" s="196"/>
    </row>
    <row r="329" spans="1:14" ht="15.75">
      <c r="A329" s="335" t="s">
        <v>110</v>
      </c>
      <c r="B329" s="336" t="s">
        <v>110</v>
      </c>
      <c r="C329" s="336" t="s">
        <v>110</v>
      </c>
      <c r="D329" s="80" t="s">
        <v>110</v>
      </c>
      <c r="E329" s="25" t="s">
        <v>110</v>
      </c>
      <c r="F329" s="26" t="s">
        <v>110</v>
      </c>
      <c r="G329" s="336" t="s">
        <v>110</v>
      </c>
      <c r="H329" s="337" t="s">
        <v>110</v>
      </c>
      <c r="I329" s="27" t="s">
        <v>110</v>
      </c>
      <c r="J329" s="23" t="s">
        <v>110</v>
      </c>
      <c r="K329" s="107" t="s">
        <v>110</v>
      </c>
      <c r="L329" s="197"/>
    </row>
    <row r="330" spans="1:14" ht="15.75">
      <c r="A330" s="335" t="s">
        <v>110</v>
      </c>
      <c r="B330" s="336" t="s">
        <v>110</v>
      </c>
      <c r="C330" s="336" t="s">
        <v>110</v>
      </c>
      <c r="D330" s="80" t="s">
        <v>110</v>
      </c>
      <c r="E330" s="25" t="s">
        <v>110</v>
      </c>
      <c r="F330" s="26" t="s">
        <v>110</v>
      </c>
      <c r="G330" s="336" t="s">
        <v>110</v>
      </c>
      <c r="H330" s="337" t="s">
        <v>110</v>
      </c>
      <c r="I330" s="27" t="s">
        <v>110</v>
      </c>
      <c r="J330" s="23" t="s">
        <v>110</v>
      </c>
      <c r="K330" s="107" t="s">
        <v>110</v>
      </c>
      <c r="L330" s="197"/>
    </row>
    <row r="331" spans="1:14" ht="15.75">
      <c r="A331" s="28" t="s">
        <v>110</v>
      </c>
      <c r="B331" s="80" t="s">
        <v>110</v>
      </c>
      <c r="C331" s="75" t="s">
        <v>110</v>
      </c>
      <c r="D331" s="80" t="s">
        <v>110</v>
      </c>
      <c r="E331" s="25" t="s">
        <v>110</v>
      </c>
      <c r="F331" s="26" t="s">
        <v>110</v>
      </c>
      <c r="G331" s="25" t="s">
        <v>110</v>
      </c>
      <c r="H331" s="26" t="s">
        <v>110</v>
      </c>
      <c r="I331" s="27" t="s">
        <v>110</v>
      </c>
      <c r="J331" s="23" t="s">
        <v>110</v>
      </c>
      <c r="K331" s="107" t="s">
        <v>110</v>
      </c>
      <c r="L331" s="197"/>
      <c r="M331" s="140"/>
    </row>
    <row r="332" spans="1:14" ht="15.75" customHeight="1">
      <c r="A332" s="398" t="s">
        <v>319</v>
      </c>
      <c r="B332" s="399"/>
      <c r="C332" s="399"/>
      <c r="D332" s="24"/>
      <c r="E332" s="24"/>
      <c r="F332" s="24"/>
      <c r="G332" s="401" t="s">
        <v>320</v>
      </c>
      <c r="H332" s="401"/>
      <c r="I332" s="9" t="s">
        <v>110</v>
      </c>
      <c r="J332" s="23" t="s">
        <v>110</v>
      </c>
      <c r="K332" s="107" t="s">
        <v>110</v>
      </c>
      <c r="L332" s="197"/>
      <c r="M332" s="140"/>
    </row>
    <row r="333" spans="1:14">
      <c r="A333" s="22" t="s">
        <v>110</v>
      </c>
      <c r="B333" s="74" t="s">
        <v>110</v>
      </c>
      <c r="C333" s="74" t="s">
        <v>110</v>
      </c>
      <c r="D333" s="74" t="s">
        <v>110</v>
      </c>
      <c r="E333" s="18" t="s">
        <v>110</v>
      </c>
      <c r="F333" s="19" t="s">
        <v>110</v>
      </c>
      <c r="G333" s="18" t="s">
        <v>110</v>
      </c>
      <c r="H333" s="21" t="s">
        <v>110</v>
      </c>
      <c r="I333" s="27" t="s">
        <v>110</v>
      </c>
      <c r="J333" s="23" t="s">
        <v>110</v>
      </c>
      <c r="L333" s="197"/>
      <c r="M333" s="140"/>
    </row>
    <row r="334" spans="1:14" ht="15.75" thickBot="1">
      <c r="A334" s="29" t="s">
        <v>110</v>
      </c>
      <c r="B334" s="76" t="s">
        <v>110</v>
      </c>
      <c r="C334" s="76" t="s">
        <v>110</v>
      </c>
      <c r="D334" s="76" t="s">
        <v>110</v>
      </c>
      <c r="E334" s="30" t="s">
        <v>110</v>
      </c>
      <c r="F334" s="31" t="s">
        <v>110</v>
      </c>
      <c r="G334" s="30" t="s">
        <v>110</v>
      </c>
      <c r="H334" s="32" t="s">
        <v>110</v>
      </c>
      <c r="I334" s="33" t="s">
        <v>110</v>
      </c>
      <c r="J334" s="34" t="s">
        <v>110</v>
      </c>
      <c r="L334" s="197"/>
      <c r="M334" s="140"/>
    </row>
    <row r="335" spans="1:14">
      <c r="L335" s="197"/>
    </row>
    <row r="336" spans="1:14">
      <c r="L336" s="197"/>
    </row>
    <row r="337" spans="1:30">
      <c r="L337" s="197"/>
    </row>
    <row r="338" spans="1:30">
      <c r="L338" s="197"/>
    </row>
    <row r="339" spans="1:30">
      <c r="L339" s="197"/>
    </row>
    <row r="340" spans="1:30">
      <c r="L340" s="197"/>
    </row>
    <row r="341" spans="1:30">
      <c r="L341" s="197"/>
    </row>
    <row r="342" spans="1:30">
      <c r="L342" s="197"/>
    </row>
    <row r="343" spans="1:30" s="137" customFormat="1">
      <c r="A343" s="5"/>
      <c r="B343" s="77"/>
      <c r="C343" s="77"/>
      <c r="D343" s="77"/>
      <c r="E343" s="77"/>
      <c r="F343" s="1"/>
      <c r="G343" s="107"/>
      <c r="H343" s="256"/>
      <c r="I343" s="248"/>
      <c r="J343" s="248"/>
      <c r="K343" s="107"/>
      <c r="L343" s="197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s="137" customFormat="1">
      <c r="A344" s="5"/>
      <c r="B344" s="77"/>
      <c r="C344" s="77"/>
      <c r="D344" s="77"/>
      <c r="E344" s="77"/>
      <c r="F344" s="1"/>
      <c r="G344" s="107"/>
      <c r="H344" s="256"/>
      <c r="I344" s="248"/>
      <c r="J344" s="248"/>
      <c r="K344" s="107"/>
      <c r="L344" s="197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s="137" customFormat="1">
      <c r="A345" s="1"/>
      <c r="B345" s="77"/>
      <c r="C345" s="77"/>
      <c r="D345" s="77"/>
      <c r="E345" s="77"/>
      <c r="F345" s="1"/>
      <c r="G345" s="107"/>
      <c r="H345" s="256"/>
      <c r="I345" s="249"/>
      <c r="J345" s="249"/>
      <c r="K345" s="107"/>
      <c r="L345" s="197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s="137" customFormat="1">
      <c r="A346" s="1"/>
      <c r="B346" s="77"/>
      <c r="C346" s="77"/>
      <c r="D346" s="77"/>
      <c r="E346" s="77"/>
      <c r="F346" s="1"/>
      <c r="G346" s="107"/>
      <c r="H346" s="256"/>
      <c r="I346" s="249"/>
      <c r="J346" s="249"/>
      <c r="K346" s="107"/>
      <c r="L346" s="197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s="137" customFormat="1">
      <c r="A347" s="5"/>
      <c r="B347" s="77"/>
      <c r="C347" s="77"/>
      <c r="D347" s="77"/>
      <c r="E347" s="77"/>
      <c r="F347" s="1"/>
      <c r="G347" s="107"/>
      <c r="H347" s="256"/>
      <c r="I347" s="248"/>
      <c r="J347" s="248"/>
      <c r="K347" s="107"/>
      <c r="L347" s="197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s="137" customFormat="1">
      <c r="A348" s="5"/>
      <c r="B348" s="77"/>
      <c r="C348" s="77"/>
      <c r="D348" s="77"/>
      <c r="E348" s="77"/>
      <c r="F348" s="1"/>
      <c r="G348" s="107"/>
      <c r="H348" s="256"/>
      <c r="I348" s="248"/>
      <c r="J348" s="248"/>
      <c r="K348" s="107"/>
      <c r="L348" s="197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s="137" customFormat="1">
      <c r="A349" s="5"/>
      <c r="B349" s="77"/>
      <c r="C349" s="77"/>
      <c r="D349" s="77"/>
      <c r="E349" s="77"/>
      <c r="F349" s="1"/>
      <c r="G349" s="107"/>
      <c r="H349" s="256"/>
      <c r="I349" s="248"/>
      <c r="J349" s="248"/>
      <c r="K349" s="107"/>
      <c r="L349" s="197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s="137" customFormat="1">
      <c r="A350" s="5"/>
      <c r="B350" s="77"/>
      <c r="C350" s="77"/>
      <c r="D350" s="77"/>
      <c r="E350" s="77"/>
      <c r="F350" s="1"/>
      <c r="G350" s="107"/>
      <c r="H350" s="256"/>
      <c r="I350" s="248"/>
      <c r="J350" s="248"/>
      <c r="K350" s="107"/>
      <c r="L350" s="197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s="137" customFormat="1">
      <c r="A351" s="5"/>
      <c r="B351" s="77"/>
      <c r="C351" s="77"/>
      <c r="D351" s="77"/>
      <c r="E351" s="77"/>
      <c r="F351" s="1"/>
      <c r="G351" s="107"/>
      <c r="H351" s="256"/>
      <c r="I351" s="248"/>
      <c r="J351" s="248"/>
      <c r="K351" s="107"/>
      <c r="L351" s="197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s="137" customFormat="1">
      <c r="A352" s="5"/>
      <c r="B352" s="77"/>
      <c r="C352" s="77"/>
      <c r="D352" s="77"/>
      <c r="E352" s="77"/>
      <c r="F352" s="1"/>
      <c r="G352" s="107"/>
      <c r="H352" s="256"/>
      <c r="I352" s="248"/>
      <c r="J352" s="248"/>
      <c r="K352" s="107"/>
      <c r="L352" s="197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s="137" customFormat="1">
      <c r="A353" s="5"/>
      <c r="B353" s="77"/>
      <c r="C353" s="77"/>
      <c r="D353" s="77"/>
      <c r="E353" s="77"/>
      <c r="F353" s="1"/>
      <c r="G353" s="107"/>
      <c r="H353" s="256"/>
      <c r="I353" s="248"/>
      <c r="J353" s="248"/>
      <c r="K353" s="107"/>
      <c r="L353" s="197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s="137" customFormat="1">
      <c r="A354" s="5"/>
      <c r="B354" s="77"/>
      <c r="C354" s="77"/>
      <c r="D354" s="77"/>
      <c r="E354" s="77"/>
      <c r="F354" s="1"/>
      <c r="G354" s="107"/>
      <c r="H354" s="256"/>
      <c r="I354" s="248"/>
      <c r="J354" s="248"/>
      <c r="K354" s="107"/>
      <c r="L354" s="197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s="137" customFormat="1">
      <c r="A355" s="5"/>
      <c r="B355" s="77"/>
      <c r="C355" s="77"/>
      <c r="D355" s="77"/>
      <c r="E355" s="77"/>
      <c r="F355" s="1"/>
      <c r="G355" s="107"/>
      <c r="H355" s="256"/>
      <c r="I355" s="248"/>
      <c r="J355" s="248"/>
      <c r="K355" s="107"/>
      <c r="L355" s="197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s="137" customFormat="1">
      <c r="A356" s="5"/>
      <c r="B356" s="77"/>
      <c r="C356" s="77"/>
      <c r="D356" s="77"/>
      <c r="E356" s="77"/>
      <c r="F356" s="1"/>
      <c r="G356" s="107"/>
      <c r="H356" s="256"/>
      <c r="I356" s="248"/>
      <c r="J356" s="248"/>
      <c r="K356" s="107"/>
      <c r="L356" s="197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s="137" customFormat="1">
      <c r="A357" s="5"/>
      <c r="B357" s="77"/>
      <c r="C357" s="77"/>
      <c r="D357" s="77"/>
      <c r="E357" s="77"/>
      <c r="F357" s="1"/>
      <c r="G357" s="107"/>
      <c r="H357" s="256"/>
      <c r="I357" s="248"/>
      <c r="J357" s="248">
        <f>H197+H195+H190+H187+H184+H181+H147+H138+H135+H132+H129+H127+H124+H115+H112+H110+H101+H98+H78+H66</f>
        <v>2062324230</v>
      </c>
      <c r="K357" s="107"/>
      <c r="L357" s="197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s="137" customFormat="1">
      <c r="A358" s="5"/>
      <c r="B358" s="77"/>
      <c r="C358" s="77"/>
      <c r="D358" s="77"/>
      <c r="E358" s="77"/>
      <c r="F358" s="1"/>
      <c r="G358" s="107"/>
      <c r="H358" s="256"/>
      <c r="I358" s="248"/>
      <c r="J358" s="248"/>
      <c r="K358" s="107"/>
      <c r="L358" s="197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s="137" customFormat="1">
      <c r="A359" s="5"/>
      <c r="B359" s="77"/>
      <c r="C359" s="77"/>
      <c r="D359" s="77"/>
      <c r="E359" s="77"/>
      <c r="F359" s="1"/>
      <c r="G359" s="107"/>
      <c r="H359" s="256"/>
      <c r="I359" s="248"/>
      <c r="J359" s="248"/>
      <c r="K359" s="107"/>
      <c r="L359" s="197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s="137" customFormat="1">
      <c r="A360" s="5"/>
      <c r="B360" s="77"/>
      <c r="C360" s="77"/>
      <c r="D360" s="77"/>
      <c r="E360" s="77"/>
      <c r="F360" s="1"/>
      <c r="G360" s="107"/>
      <c r="H360" s="256"/>
      <c r="I360" s="248"/>
      <c r="J360" s="248"/>
      <c r="K360" s="107"/>
      <c r="L360" s="197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s="137" customFormat="1">
      <c r="A361" s="5"/>
      <c r="B361" s="77"/>
      <c r="C361" s="77"/>
      <c r="D361" s="77"/>
      <c r="E361" s="77"/>
      <c r="F361" s="1"/>
      <c r="G361" s="107"/>
      <c r="H361" s="256"/>
      <c r="I361" s="248"/>
      <c r="J361" s="248"/>
      <c r="K361" s="107"/>
      <c r="L361" s="197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s="137" customFormat="1">
      <c r="A362" s="5"/>
      <c r="B362" s="77"/>
      <c r="C362" s="77"/>
      <c r="D362" s="77"/>
      <c r="E362" s="77"/>
      <c r="F362" s="1"/>
      <c r="G362" s="107"/>
      <c r="H362" s="256"/>
      <c r="I362" s="248"/>
      <c r="J362" s="248"/>
      <c r="K362" s="107"/>
      <c r="L362" s="197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s="137" customFormat="1">
      <c r="A363" s="5"/>
      <c r="B363" s="77"/>
      <c r="C363" s="77"/>
      <c r="D363" s="77"/>
      <c r="E363" s="77"/>
      <c r="F363" s="1"/>
      <c r="G363" s="107"/>
      <c r="H363" s="256"/>
      <c r="I363" s="248"/>
      <c r="J363" s="248"/>
      <c r="K363" s="107"/>
      <c r="L363" s="197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s="137" customFormat="1">
      <c r="A364" s="5"/>
      <c r="B364" s="77"/>
      <c r="C364" s="77"/>
      <c r="D364" s="77"/>
      <c r="E364" s="77"/>
      <c r="F364" s="1"/>
      <c r="G364" s="107"/>
      <c r="H364" s="256"/>
      <c r="I364" s="248"/>
      <c r="J364" s="248"/>
      <c r="K364" s="107"/>
      <c r="L364" s="196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s="137" customFormat="1">
      <c r="A365" s="5"/>
      <c r="B365" s="77"/>
      <c r="C365" s="77"/>
      <c r="D365" s="77"/>
      <c r="E365" s="77"/>
      <c r="F365" s="1"/>
      <c r="G365" s="107"/>
      <c r="H365" s="256"/>
      <c r="I365" s="248"/>
      <c r="J365" s="248"/>
      <c r="K365" s="107"/>
      <c r="L365" s="196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s="137" customFormat="1">
      <c r="A366" s="5"/>
      <c r="B366" s="77"/>
      <c r="C366" s="77"/>
      <c r="D366" s="77"/>
      <c r="E366" s="77"/>
      <c r="F366" s="1"/>
      <c r="G366" s="107"/>
      <c r="H366" s="256"/>
      <c r="I366" s="248"/>
      <c r="J366" s="248"/>
      <c r="K366" s="107"/>
      <c r="L366" s="196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s="137" customFormat="1">
      <c r="A367" s="5"/>
      <c r="B367" s="77"/>
      <c r="C367" s="77"/>
      <c r="D367" s="77"/>
      <c r="E367" s="77"/>
      <c r="F367" s="1"/>
      <c r="G367" s="107"/>
      <c r="H367" s="256"/>
      <c r="I367" s="248"/>
      <c r="J367" s="248"/>
      <c r="K367" s="107"/>
      <c r="L367" s="196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s="137" customFormat="1">
      <c r="A368" s="5"/>
      <c r="B368" s="77"/>
      <c r="C368" s="77"/>
      <c r="D368" s="77"/>
      <c r="E368" s="77"/>
      <c r="F368" s="1"/>
      <c r="G368" s="107"/>
      <c r="H368" s="256"/>
      <c r="I368" s="248"/>
      <c r="J368" s="248"/>
      <c r="K368" s="107"/>
      <c r="L368" s="196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s="137" customFormat="1">
      <c r="A369" s="5"/>
      <c r="B369" s="77"/>
      <c r="C369" s="77"/>
      <c r="D369" s="77"/>
      <c r="E369" s="77"/>
      <c r="F369" s="1"/>
      <c r="G369" s="107"/>
      <c r="H369" s="256"/>
      <c r="I369" s="248"/>
      <c r="J369" s="248"/>
      <c r="K369" s="107"/>
      <c r="L369" s="196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s="137" customFormat="1">
      <c r="A370" s="5"/>
      <c r="B370" s="77"/>
      <c r="C370" s="77"/>
      <c r="D370" s="77"/>
      <c r="E370" s="77"/>
      <c r="F370" s="1"/>
      <c r="G370" s="107"/>
      <c r="H370" s="256"/>
      <c r="I370" s="248"/>
      <c r="J370" s="248"/>
      <c r="K370" s="107"/>
      <c r="L370" s="196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s="137" customFormat="1">
      <c r="A371" s="5"/>
      <c r="B371" s="77"/>
      <c r="C371" s="77"/>
      <c r="D371" s="77"/>
      <c r="E371" s="77"/>
      <c r="F371" s="1"/>
      <c r="G371" s="107"/>
      <c r="H371" s="256"/>
      <c r="I371" s="248"/>
      <c r="J371" s="248"/>
      <c r="K371" s="107"/>
      <c r="L371" s="196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s="137" customFormat="1">
      <c r="A372" s="5"/>
      <c r="B372" s="77"/>
      <c r="C372" s="77"/>
      <c r="D372" s="77"/>
      <c r="E372" s="77"/>
      <c r="F372" s="1"/>
      <c r="G372" s="107"/>
      <c r="H372" s="256"/>
      <c r="I372" s="248"/>
      <c r="J372" s="248"/>
      <c r="K372" s="107"/>
      <c r="L372" s="196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s="137" customFormat="1">
      <c r="A373" s="5"/>
      <c r="B373" s="77"/>
      <c r="C373" s="77"/>
      <c r="D373" s="77"/>
      <c r="E373" s="77"/>
      <c r="F373" s="1"/>
      <c r="G373" s="107"/>
      <c r="H373" s="256"/>
      <c r="I373" s="248"/>
      <c r="J373" s="248"/>
      <c r="K373" s="107"/>
      <c r="L373" s="196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s="137" customFormat="1">
      <c r="A374" s="5"/>
      <c r="B374" s="77"/>
      <c r="C374" s="77"/>
      <c r="D374" s="77"/>
      <c r="E374" s="77"/>
      <c r="F374" s="1"/>
      <c r="G374" s="107"/>
      <c r="H374" s="256"/>
      <c r="I374" s="248"/>
      <c r="J374" s="248"/>
      <c r="K374" s="107"/>
      <c r="L374" s="196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>
      <c r="L375" s="196"/>
    </row>
    <row r="382" spans="1:30">
      <c r="M382" s="140" t="e">
        <f>#REF!+H66+H78+#REF!+H98+#REF!+#REF!+#REF!+H110+#REF!+H115+#REF!+H124+#REF!+H127+#REF!+H129+H271+H132+#REF!+H135+#REF!+H138+H282+H147+H156+#REF!+#REF!+H181+#REF!+H184+#REF!+H187+#REF!+H190</f>
        <v>#REF!</v>
      </c>
    </row>
    <row r="386" spans="1:10">
      <c r="A386" s="1"/>
      <c r="H386" s="249"/>
      <c r="I386" s="249"/>
      <c r="J386" s="249"/>
    </row>
  </sheetData>
  <sheetProtection password="CC4D" sheet="1" objects="1" scenarios="1"/>
  <autoFilter ref="A18:AD334"/>
  <mergeCells count="52">
    <mergeCell ref="D322:F322"/>
    <mergeCell ref="G322:H322"/>
    <mergeCell ref="A328:C328"/>
    <mergeCell ref="G328:H328"/>
    <mergeCell ref="A332:C332"/>
    <mergeCell ref="G332:H332"/>
    <mergeCell ref="D319:F319"/>
    <mergeCell ref="G319:H319"/>
    <mergeCell ref="D320:F320"/>
    <mergeCell ref="G320:H320"/>
    <mergeCell ref="D321:F321"/>
    <mergeCell ref="G321:H321"/>
    <mergeCell ref="D318:F318"/>
    <mergeCell ref="G318:H318"/>
    <mergeCell ref="A244:A245"/>
    <mergeCell ref="F244:F249"/>
    <mergeCell ref="A246:A247"/>
    <mergeCell ref="A263:A267"/>
    <mergeCell ref="A282:A283"/>
    <mergeCell ref="A287:A288"/>
    <mergeCell ref="A290:A294"/>
    <mergeCell ref="A299:A304"/>
    <mergeCell ref="A306:A312"/>
    <mergeCell ref="A316:I316"/>
    <mergeCell ref="A317:I317"/>
    <mergeCell ref="A205:A206"/>
    <mergeCell ref="F205:F206"/>
    <mergeCell ref="A56:A57"/>
    <mergeCell ref="F56:F57"/>
    <mergeCell ref="F97:F98"/>
    <mergeCell ref="F100:F101"/>
    <mergeCell ref="F103:F104"/>
    <mergeCell ref="A158:A159"/>
    <mergeCell ref="F158:F159"/>
    <mergeCell ref="A160:A161"/>
    <mergeCell ref="F160:F161"/>
    <mergeCell ref="F166:F168"/>
    <mergeCell ref="A202:A203"/>
    <mergeCell ref="F202:F203"/>
    <mergeCell ref="A53:A54"/>
    <mergeCell ref="F53:F54"/>
    <mergeCell ref="A2:I2"/>
    <mergeCell ref="A3:I3"/>
    <mergeCell ref="A4:I4"/>
    <mergeCell ref="D7:G7"/>
    <mergeCell ref="D9:G9"/>
    <mergeCell ref="A10:F10"/>
    <mergeCell ref="A11:F11"/>
    <mergeCell ref="A22:A23"/>
    <mergeCell ref="F22:F23"/>
    <mergeCell ref="A24:A25"/>
    <mergeCell ref="F24:F25"/>
  </mergeCells>
  <printOptions gridLines="1"/>
  <pageMargins left="0.11811023622047245" right="0.11811023622047245" top="0.39370078740157483" bottom="0.39370078740157483" header="0.39370078740157483" footer="0.39370078740157483"/>
  <pageSetup paperSize="9" scale="55" fitToHeight="0" orientation="portrait" r:id="rId1"/>
  <rowBreaks count="1" manualBreakCount="1">
    <brk id="256" max="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12.01.2024&lt;/string&gt;&#10;  &lt;/DateInfo&gt;&#10;  &lt;Code&gt;SQUERY_GENERATOR1&lt;/Code&gt;&#10;  &lt;ObjectCode&gt;SQUERY_GENERATOR1&lt;/ObjectCode&gt;&#10;  &lt;DocName&gt;Запрос по первоначальной росписи (admin) (копия от 23.12.2019 09_07_48)(Генератор отчетов с произвольной группировкой)&lt;/DocName&gt;&#10;  &lt;VariantName&gt;Запрос по первоначальной росписи (admin) (копия от 23.12.2019 09:07:48)&lt;/VariantName&gt;&#10;  &lt;VariantLink&gt;57193932&lt;/VariantLink&gt;&#10;  &lt;ReportCode&gt;1E25A5927BE54775AE32E7A4835664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237D659-1667-4F32-A952-D611D2571BD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1ММ (ФБ)РБ</vt:lpstr>
      <vt:lpstr>'1ММ (ФБ)РБ'!XDO_?C9_S2_1?</vt:lpstr>
      <vt:lpstr>'1ММ (ФБ)РБ'!Заголовки_для_печати</vt:lpstr>
      <vt:lpstr>'1ММ (ФБ)РБ'!Область_печати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Джаруллаева Сабина Дюнямудиновна</dc:creator>
  <cp:lastModifiedBy>Аликади Муртазалиев</cp:lastModifiedBy>
  <cp:lastPrinted>2025-09-03T10:25:42Z</cp:lastPrinted>
  <dcterms:created xsi:type="dcterms:W3CDTF">2024-01-12T08:00:34Z</dcterms:created>
  <dcterms:modified xsi:type="dcterms:W3CDTF">2025-09-08T08:32:48Z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Запрос по первоначальной росписи (admin) (копия от 23.12.2019 09_07_48)(Генератор отчетов с произвольной группировкой)</vt:lpwstr>
  </property>
  <property fmtid="{D5CDD505-2E9C-101B-9397-08002B2CF9AE}" pid="3" name="Название отчета">
    <vt:lpwstr>Запрос по первоначальной росписи (admin) (копия от 23.12.2019 09_07_48)(2).xlsx</vt:lpwstr>
  </property>
  <property fmtid="{D5CDD505-2E9C-101B-9397-08002B2CF9AE}" pid="4" name="Версия клиента">
    <vt:lpwstr>23.2.12.10241 (.NET 4.7.2)</vt:lpwstr>
  </property>
  <property fmtid="{D5CDD505-2E9C-101B-9397-08002B2CF9AE}" pid="5" name="Версия базы">
    <vt:lpwstr>23.2.2260.724274864</vt:lpwstr>
  </property>
  <property fmtid="{D5CDD505-2E9C-101B-9397-08002B2CF9AE}" pid="6" name="Тип сервера">
    <vt:lpwstr>MSSQL</vt:lpwstr>
  </property>
  <property fmtid="{D5CDD505-2E9C-101B-9397-08002B2CF9AE}" pid="7" name="Сервер">
    <vt:lpwstr>sql1</vt:lpwstr>
  </property>
  <property fmtid="{D5CDD505-2E9C-101B-9397-08002B2CF9AE}" pid="8" name="База">
    <vt:lpwstr>Budget2024</vt:lpwstr>
  </property>
  <property fmtid="{D5CDD505-2E9C-101B-9397-08002B2CF9AE}" pid="9" name="Пользователь">
    <vt:lpwstr>m14-13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не используется</vt:lpwstr>
  </property>
</Properties>
</file>