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\\srv-fs1\Share\~Обменник\1мм 2024\"/>
    </mc:Choice>
  </mc:AlternateContent>
  <xr:revisionPtr revIDLastSave="0" documentId="13_ncr:81_{195351E5-62C1-4DB1-B91D-D42F4F06A6A8}" xr6:coauthVersionLast="47" xr6:coauthVersionMax="47" xr10:uidLastSave="{00000000-0000-0000-0000-000000000000}"/>
  <workbookProtection revisionsPassword="CC43" lockRevision="1"/>
  <bookViews>
    <workbookView xWindow="-120" yWindow="-120" windowWidth="29040" windowHeight="15840" tabRatio="412" xr2:uid="{00000000-000D-0000-FFFF-FFFF00000000}"/>
  </bookViews>
  <sheets>
    <sheet name="1ММ (ФБ)РБ" sheetId="1" r:id="rId1"/>
  </sheets>
  <definedNames>
    <definedName name="_xlnm._FilterDatabase" localSheetId="0" hidden="1">'1ММ (ФБ)РБ'!$A$18:$AE$307</definedName>
    <definedName name="XDO_?C9_S2_1?" localSheetId="0">'1ММ (ФБ)РБ'!$B$3:$B$130</definedName>
    <definedName name="Z_13F3A227_F807_4776_8EA4_03ABC5FE85A7_.wvu.FilterData" localSheetId="0" hidden="1">'1ММ (ФБ)РБ'!$A$18:$AE$307</definedName>
    <definedName name="Z_13F3A227_F807_4776_8EA4_03ABC5FE85A7_.wvu.PrintArea" localSheetId="0" hidden="1">'1ММ (ФБ)РБ'!$A$1:$J$307</definedName>
    <definedName name="Z_13F3A227_F807_4776_8EA4_03ABC5FE85A7_.wvu.PrintTitles" localSheetId="0" hidden="1">'1ММ (ФБ)РБ'!$3:$5</definedName>
    <definedName name="Z_AEE4B776_67AF_41F4_8CA1_207A6DA40144_.wvu.FilterData" localSheetId="0" hidden="1">'1ММ (ФБ)РБ'!$A$18:$AE$307</definedName>
    <definedName name="Z_AEE4B776_67AF_41F4_8CA1_207A6DA40144_.wvu.PrintArea" localSheetId="0" hidden="1">'1ММ (ФБ)РБ'!$A$1:$J$307</definedName>
    <definedName name="Z_AEE4B776_67AF_41F4_8CA1_207A6DA40144_.wvu.PrintTitles" localSheetId="0" hidden="1">'1ММ (ФБ)РБ'!$3:$5</definedName>
    <definedName name="_xlnm.Print_Titles" localSheetId="0">'1ММ (ФБ)РБ'!$3:$5</definedName>
    <definedName name="_xlnm.Print_Area" localSheetId="0">'1ММ (ФБ)РБ'!$A$1:$J$307</definedName>
  </definedNames>
  <calcPr calcId="191029"/>
  <customWorkbookViews>
    <customWorkbookView name="Даитбегова Сабина Магомедгаджиевна - Личное представление" guid="{13F3A227-F807-4776-8EA4-03ABC5FE85A7}" mergeInterval="0" personalView="1" maximized="1" xWindow="-8" yWindow="-8" windowWidth="1936" windowHeight="1056" tabRatio="412" activeSheetId="1"/>
    <customWorkbookView name="Аликади Муртазалиев - Личное представление" guid="{AEE4B776-67AF-41F4-8CA1-207A6DA40144}" mergeInterval="0" personalView="1" maximized="1" windowWidth="1916" windowHeight="864" tabRatio="41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" i="1" l="1"/>
  <c r="L59" i="1"/>
  <c r="L81" i="1"/>
  <c r="L77" i="1"/>
  <c r="H101" i="1"/>
  <c r="J185" i="1" l="1"/>
  <c r="J197" i="1"/>
  <c r="J200" i="1"/>
  <c r="J203" i="1"/>
  <c r="J214" i="1"/>
  <c r="J225" i="1"/>
  <c r="J237" i="1"/>
  <c r="J239" i="1"/>
  <c r="J251" i="1"/>
  <c r="J253" i="1"/>
  <c r="J261" i="1"/>
  <c r="J263" i="1"/>
  <c r="J265" i="1"/>
  <c r="J267" i="1"/>
  <c r="J270" i="1"/>
  <c r="J274" i="1"/>
  <c r="J276" i="1"/>
  <c r="J281" i="1"/>
  <c r="J137" i="1"/>
  <c r="J140" i="1"/>
  <c r="J143" i="1"/>
  <c r="J146" i="1"/>
  <c r="J149" i="1"/>
  <c r="J152" i="1"/>
  <c r="J158" i="1"/>
  <c r="J155" i="1"/>
  <c r="J161" i="1"/>
  <c r="J166" i="1"/>
  <c r="J169" i="1"/>
  <c r="J173" i="1"/>
  <c r="J175" i="1"/>
  <c r="J177" i="1"/>
  <c r="J179" i="1"/>
  <c r="J182" i="1"/>
  <c r="J235" i="1"/>
  <c r="J257" i="1"/>
  <c r="J259" i="1"/>
  <c r="K285" i="1"/>
  <c r="K284" i="1"/>
  <c r="K283" i="1"/>
  <c r="K282" i="1"/>
  <c r="I281" i="1"/>
  <c r="H281" i="1"/>
  <c r="K262" i="1"/>
  <c r="K261" i="1" s="1"/>
  <c r="I261" i="1"/>
  <c r="H261" i="1"/>
  <c r="K254" i="1"/>
  <c r="K281" i="1" l="1"/>
  <c r="K272" i="1" l="1"/>
  <c r="H253" i="1"/>
  <c r="I253" i="1"/>
  <c r="K256" i="1"/>
  <c r="K110" i="1"/>
  <c r="K74" i="1"/>
  <c r="K77" i="1"/>
  <c r="K80" i="1"/>
  <c r="I109" i="1"/>
  <c r="J109" i="1"/>
  <c r="H109" i="1"/>
  <c r="H67" i="1"/>
  <c r="K264" i="1" l="1"/>
  <c r="K263" i="1" s="1"/>
  <c r="I263" i="1"/>
  <c r="H263" i="1"/>
  <c r="H265" i="1"/>
  <c r="I265" i="1"/>
  <c r="H267" i="1"/>
  <c r="I267" i="1"/>
  <c r="K271" i="1" l="1"/>
  <c r="K246" i="1"/>
  <c r="I120" i="1"/>
  <c r="H19" i="1"/>
  <c r="H21" i="1"/>
  <c r="H23" i="1"/>
  <c r="H28" i="1"/>
  <c r="H30" i="1"/>
  <c r="H32" i="1"/>
  <c r="H35" i="1"/>
  <c r="H44" i="1"/>
  <c r="H46" i="1"/>
  <c r="H49" i="1"/>
  <c r="H51" i="1"/>
  <c r="H53" i="1"/>
  <c r="H55" i="1"/>
  <c r="H57" i="1"/>
  <c r="H60" i="1"/>
  <c r="H63" i="1"/>
  <c r="H65" i="1"/>
  <c r="H70" i="1"/>
  <c r="H72" i="1"/>
  <c r="H90" i="1"/>
  <c r="H89" i="1" s="1"/>
  <c r="H91" i="1"/>
  <c r="H93" i="1"/>
  <c r="H95" i="1"/>
  <c r="H97" i="1"/>
  <c r="H99" i="1"/>
  <c r="H102" i="1"/>
  <c r="H106" i="1"/>
  <c r="H112" i="1"/>
  <c r="H114" i="1"/>
  <c r="H117" i="1"/>
  <c r="H120" i="1"/>
  <c r="H123" i="1"/>
  <c r="H127" i="1"/>
  <c r="H129" i="1"/>
  <c r="H132" i="1"/>
  <c r="H134" i="1"/>
  <c r="H137" i="1"/>
  <c r="H140" i="1"/>
  <c r="H143" i="1"/>
  <c r="H146" i="1"/>
  <c r="H149" i="1"/>
  <c r="H152" i="1"/>
  <c r="H155" i="1"/>
  <c r="H158" i="1"/>
  <c r="H161" i="1"/>
  <c r="H166" i="1"/>
  <c r="H169" i="1"/>
  <c r="H173" i="1"/>
  <c r="H175" i="1"/>
  <c r="H177" i="1"/>
  <c r="H179" i="1"/>
  <c r="H182" i="1"/>
  <c r="H185" i="1"/>
  <c r="H188" i="1"/>
  <c r="H190" i="1"/>
  <c r="H195" i="1"/>
  <c r="H197" i="1"/>
  <c r="H200" i="1"/>
  <c r="H203" i="1"/>
  <c r="H214" i="1"/>
  <c r="H225" i="1"/>
  <c r="H229" i="1"/>
  <c r="H231" i="1"/>
  <c r="H233" i="1"/>
  <c r="H235" i="1"/>
  <c r="H237" i="1"/>
  <c r="H239" i="1"/>
  <c r="H247" i="1"/>
  <c r="H251" i="1"/>
  <c r="H257" i="1"/>
  <c r="H259" i="1"/>
  <c r="H270" i="1"/>
  <c r="H274" i="1"/>
  <c r="H276" i="1"/>
  <c r="H286" i="1" l="1"/>
  <c r="L288" i="1"/>
  <c r="H249" i="1"/>
  <c r="I57" i="1" l="1"/>
  <c r="J57" i="1"/>
  <c r="K58" i="1"/>
  <c r="I200" i="1"/>
  <c r="K201" i="1"/>
  <c r="J249" i="1"/>
  <c r="K250" i="1"/>
  <c r="I251" i="1"/>
  <c r="K252" i="1"/>
  <c r="K251" i="1" s="1"/>
  <c r="K255" i="1"/>
  <c r="K253" i="1" s="1"/>
  <c r="K275" i="1"/>
  <c r="K274" i="1" s="1"/>
  <c r="I274" i="1"/>
  <c r="K244" i="1" l="1"/>
  <c r="K202" i="1"/>
  <c r="K200" i="1" s="1"/>
  <c r="K59" i="1"/>
  <c r="K57" i="1" s="1"/>
  <c r="K162" i="1" l="1"/>
  <c r="I161" i="1"/>
  <c r="K164" i="1"/>
  <c r="J247" i="1" l="1"/>
  <c r="I257" i="1"/>
  <c r="K258" i="1"/>
  <c r="K257" i="1" s="1"/>
  <c r="K230" i="1" l="1"/>
  <c r="K41" i="1"/>
  <c r="K268" i="1" l="1"/>
  <c r="I60" i="1" l="1"/>
  <c r="J60" i="1"/>
  <c r="K62" i="1"/>
  <c r="I32" i="1"/>
  <c r="K33" i="1"/>
  <c r="J32" i="1"/>
  <c r="K24" i="1" l="1"/>
  <c r="K26" i="1"/>
  <c r="I23" i="1"/>
  <c r="J23" i="1"/>
  <c r="I239" i="1"/>
  <c r="K241" i="1"/>
  <c r="K242" i="1"/>
  <c r="K243" i="1"/>
  <c r="I197" i="1"/>
  <c r="K198" i="1"/>
  <c r="K227" i="1"/>
  <c r="M355" i="1"/>
  <c r="L287" i="1"/>
  <c r="K245" i="1"/>
  <c r="K240" i="1"/>
  <c r="K238" i="1"/>
  <c r="K237" i="1" s="1"/>
  <c r="I237" i="1"/>
  <c r="I235" i="1"/>
  <c r="K234" i="1"/>
  <c r="K233" i="1" s="1"/>
  <c r="J233" i="1"/>
  <c r="I233" i="1"/>
  <c r="K232" i="1"/>
  <c r="K231" i="1" s="1"/>
  <c r="J231" i="1"/>
  <c r="I231" i="1"/>
  <c r="K229" i="1"/>
  <c r="J229" i="1"/>
  <c r="I229" i="1"/>
  <c r="K228" i="1"/>
  <c r="K226" i="1"/>
  <c r="I225" i="1"/>
  <c r="K224" i="1"/>
  <c r="K223" i="1"/>
  <c r="K222" i="1"/>
  <c r="K221" i="1"/>
  <c r="K220" i="1"/>
  <c r="K219" i="1"/>
  <c r="K218" i="1"/>
  <c r="K217" i="1"/>
  <c r="K216" i="1"/>
  <c r="K215" i="1"/>
  <c r="I214" i="1"/>
  <c r="K213" i="1"/>
  <c r="K212" i="1"/>
  <c r="K211" i="1"/>
  <c r="K210" i="1"/>
  <c r="K209" i="1"/>
  <c r="K208" i="1"/>
  <c r="K207" i="1"/>
  <c r="K206" i="1"/>
  <c r="K205" i="1"/>
  <c r="K204" i="1"/>
  <c r="I203" i="1"/>
  <c r="K199" i="1"/>
  <c r="K196" i="1"/>
  <c r="K195" i="1" s="1"/>
  <c r="J195" i="1"/>
  <c r="J194" i="1" s="1"/>
  <c r="K194" i="1" s="1"/>
  <c r="I195" i="1"/>
  <c r="K193" i="1"/>
  <c r="K192" i="1"/>
  <c r="K191" i="1"/>
  <c r="J190" i="1"/>
  <c r="I190" i="1"/>
  <c r="K189" i="1"/>
  <c r="K188" i="1" s="1"/>
  <c r="J188" i="1"/>
  <c r="I188" i="1"/>
  <c r="K187" i="1"/>
  <c r="K186" i="1"/>
  <c r="I185" i="1"/>
  <c r="K280" i="1"/>
  <c r="K279" i="1"/>
  <c r="K278" i="1"/>
  <c r="K277" i="1"/>
  <c r="I276" i="1"/>
  <c r="K184" i="1"/>
  <c r="K183" i="1"/>
  <c r="I182" i="1"/>
  <c r="K181" i="1"/>
  <c r="K180" i="1"/>
  <c r="I179" i="1"/>
  <c r="K178" i="1"/>
  <c r="K177" i="1" s="1"/>
  <c r="I177" i="1"/>
  <c r="K176" i="1"/>
  <c r="K175" i="1" s="1"/>
  <c r="I175" i="1"/>
  <c r="K174" i="1"/>
  <c r="K173" i="1" s="1"/>
  <c r="I173" i="1"/>
  <c r="K172" i="1"/>
  <c r="K171" i="1"/>
  <c r="K170" i="1"/>
  <c r="I169" i="1"/>
  <c r="K273" i="1"/>
  <c r="K270" i="1" s="1"/>
  <c r="I270" i="1"/>
  <c r="K168" i="1"/>
  <c r="K167" i="1"/>
  <c r="I166" i="1"/>
  <c r="K165" i="1"/>
  <c r="K163" i="1"/>
  <c r="K269" i="1"/>
  <c r="K267" i="1" s="1"/>
  <c r="K160" i="1"/>
  <c r="K159" i="1"/>
  <c r="I158" i="1"/>
  <c r="K157" i="1"/>
  <c r="K156" i="1"/>
  <c r="I155" i="1"/>
  <c r="K154" i="1"/>
  <c r="K153" i="1"/>
  <c r="I152" i="1"/>
  <c r="K151" i="1"/>
  <c r="K150" i="1"/>
  <c r="I149" i="1"/>
  <c r="K266" i="1"/>
  <c r="K265" i="1" s="1"/>
  <c r="K148" i="1"/>
  <c r="K147" i="1"/>
  <c r="I146" i="1"/>
  <c r="K145" i="1"/>
  <c r="K144" i="1"/>
  <c r="I143" i="1"/>
  <c r="K142" i="1"/>
  <c r="K141" i="1"/>
  <c r="I140" i="1"/>
  <c r="K139" i="1"/>
  <c r="K138" i="1"/>
  <c r="I137" i="1"/>
  <c r="K136" i="1"/>
  <c r="K135" i="1"/>
  <c r="J134" i="1"/>
  <c r="I134" i="1"/>
  <c r="K260" i="1"/>
  <c r="K259" i="1" s="1"/>
  <c r="I259" i="1"/>
  <c r="I249" i="1" s="1"/>
  <c r="K249" i="1" s="1"/>
  <c r="K133" i="1"/>
  <c r="K132" i="1" s="1"/>
  <c r="J132" i="1"/>
  <c r="I132" i="1"/>
  <c r="K131" i="1"/>
  <c r="K130" i="1"/>
  <c r="J129" i="1"/>
  <c r="I129" i="1"/>
  <c r="K128" i="1"/>
  <c r="K127" i="1" s="1"/>
  <c r="J127" i="1"/>
  <c r="I127" i="1"/>
  <c r="K126" i="1"/>
  <c r="K125" i="1"/>
  <c r="K124" i="1"/>
  <c r="J123" i="1"/>
  <c r="I123" i="1"/>
  <c r="K122" i="1"/>
  <c r="K121" i="1"/>
  <c r="J120" i="1"/>
  <c r="K119" i="1"/>
  <c r="K118" i="1"/>
  <c r="J117" i="1"/>
  <c r="I117" i="1"/>
  <c r="K116" i="1"/>
  <c r="K115" i="1"/>
  <c r="J114" i="1"/>
  <c r="I114" i="1"/>
  <c r="K113" i="1"/>
  <c r="K112" i="1" s="1"/>
  <c r="J112" i="1"/>
  <c r="I112" i="1"/>
  <c r="K109" i="1"/>
  <c r="K108" i="1"/>
  <c r="K107" i="1"/>
  <c r="J106" i="1"/>
  <c r="I106" i="1"/>
  <c r="K105" i="1"/>
  <c r="K103" i="1"/>
  <c r="J102" i="1"/>
  <c r="I102" i="1"/>
  <c r="K101" i="1"/>
  <c r="K100" i="1"/>
  <c r="J99" i="1"/>
  <c r="I99" i="1"/>
  <c r="K98" i="1"/>
  <c r="K97" i="1" s="1"/>
  <c r="J97" i="1"/>
  <c r="I97" i="1"/>
  <c r="K96" i="1"/>
  <c r="K95" i="1" s="1"/>
  <c r="J95" i="1"/>
  <c r="I95" i="1"/>
  <c r="K94" i="1"/>
  <c r="K93" i="1" s="1"/>
  <c r="J93" i="1"/>
  <c r="I93" i="1"/>
  <c r="K92" i="1"/>
  <c r="K91" i="1" s="1"/>
  <c r="J91" i="1"/>
  <c r="I91" i="1"/>
  <c r="K90" i="1"/>
  <c r="K89" i="1" s="1"/>
  <c r="J89" i="1"/>
  <c r="I89" i="1"/>
  <c r="K88" i="1"/>
  <c r="K87" i="1"/>
  <c r="K86" i="1"/>
  <c r="K85" i="1"/>
  <c r="K84" i="1"/>
  <c r="K83" i="1"/>
  <c r="K82" i="1"/>
  <c r="K79" i="1"/>
  <c r="K76" i="1"/>
  <c r="K73" i="1"/>
  <c r="J72" i="1"/>
  <c r="I72" i="1"/>
  <c r="K71" i="1"/>
  <c r="K70" i="1" s="1"/>
  <c r="J70" i="1"/>
  <c r="I70" i="1"/>
  <c r="K69" i="1"/>
  <c r="K68" i="1"/>
  <c r="J67" i="1"/>
  <c r="I67" i="1"/>
  <c r="K66" i="1"/>
  <c r="K65" i="1" s="1"/>
  <c r="J65" i="1"/>
  <c r="I65" i="1"/>
  <c r="K64" i="1"/>
  <c r="K63" i="1" s="1"/>
  <c r="J63" i="1"/>
  <c r="I63" i="1"/>
  <c r="K61" i="1"/>
  <c r="K60" i="1" s="1"/>
  <c r="K56" i="1"/>
  <c r="K55" i="1" s="1"/>
  <c r="J55" i="1"/>
  <c r="I55" i="1"/>
  <c r="K54" i="1"/>
  <c r="K53" i="1" s="1"/>
  <c r="J53" i="1"/>
  <c r="I53" i="1"/>
  <c r="K52" i="1"/>
  <c r="K51" i="1" s="1"/>
  <c r="J51" i="1"/>
  <c r="I51" i="1"/>
  <c r="K50" i="1"/>
  <c r="K49" i="1" s="1"/>
  <c r="J49" i="1"/>
  <c r="I49" i="1"/>
  <c r="K48" i="1"/>
  <c r="K47" i="1"/>
  <c r="J46" i="1"/>
  <c r="I46" i="1"/>
  <c r="K45" i="1"/>
  <c r="K44" i="1" s="1"/>
  <c r="J44" i="1"/>
  <c r="I44" i="1"/>
  <c r="K43" i="1"/>
  <c r="K42" i="1"/>
  <c r="K40" i="1"/>
  <c r="K39" i="1"/>
  <c r="K38" i="1"/>
  <c r="K37" i="1"/>
  <c r="K36" i="1"/>
  <c r="J35" i="1"/>
  <c r="I35" i="1"/>
  <c r="K34" i="1"/>
  <c r="K32" i="1" s="1"/>
  <c r="K248" i="1"/>
  <c r="I247" i="1"/>
  <c r="K31" i="1"/>
  <c r="K30" i="1" s="1"/>
  <c r="J30" i="1"/>
  <c r="I30" i="1"/>
  <c r="K29" i="1"/>
  <c r="K28" i="1" s="1"/>
  <c r="J28" i="1"/>
  <c r="I28" i="1"/>
  <c r="K27" i="1"/>
  <c r="K25" i="1"/>
  <c r="K22" i="1"/>
  <c r="K21" i="1" s="1"/>
  <c r="J21" i="1"/>
  <c r="I21" i="1"/>
  <c r="K20" i="1"/>
  <c r="K19" i="1" s="1"/>
  <c r="J19" i="1"/>
  <c r="I19" i="1"/>
  <c r="K99" i="1" l="1"/>
  <c r="K102" i="1"/>
  <c r="I286" i="1"/>
  <c r="J286" i="1"/>
  <c r="K276" i="1"/>
  <c r="M296" i="1"/>
  <c r="K161" i="1"/>
  <c r="K190" i="1"/>
  <c r="K239" i="1"/>
  <c r="K120" i="1"/>
  <c r="K225" i="1"/>
  <c r="K197" i="1"/>
  <c r="K185" i="1"/>
  <c r="K23" i="1"/>
  <c r="K129" i="1"/>
  <c r="K179" i="1"/>
  <c r="K182" i="1"/>
  <c r="K247" i="1"/>
  <c r="K67" i="1"/>
  <c r="K114" i="1"/>
  <c r="K117" i="1"/>
  <c r="K134" i="1"/>
  <c r="K140" i="1"/>
  <c r="K214" i="1"/>
  <c r="K149" i="1"/>
  <c r="K152" i="1"/>
  <c r="K158" i="1"/>
  <c r="K169" i="1"/>
  <c r="K236" i="1"/>
  <c r="K235" i="1" s="1"/>
  <c r="K166" i="1"/>
  <c r="K203" i="1"/>
  <c r="K143" i="1"/>
  <c r="K123" i="1"/>
  <c r="K155" i="1"/>
  <c r="K72" i="1"/>
  <c r="K106" i="1"/>
  <c r="K137" i="1"/>
  <c r="K46" i="1"/>
  <c r="K146" i="1"/>
  <c r="K35" i="1"/>
  <c r="M294" i="1" l="1"/>
  <c r="K286" i="1"/>
  <c r="I292" i="1" s="1"/>
  <c r="L290" i="1"/>
  <c r="M295" i="1"/>
  <c r="D292" i="1"/>
  <c r="M297" i="1"/>
  <c r="L289" i="1"/>
  <c r="L291" i="1" l="1"/>
  <c r="M298" i="1"/>
  <c r="G292" i="1"/>
</calcChain>
</file>

<file path=xl/sharedStrings.xml><?xml version="1.0" encoding="utf-8"?>
<sst xmlns="http://schemas.openxmlformats.org/spreadsheetml/2006/main" count="1983" uniqueCount="312">
  <si>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</si>
  <si>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</si>
  <si>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</si>
  <si>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</si>
  <si>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</si>
  <si>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</si>
  <si>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</si>
  <si>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</si>
  <si>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</si>
  <si>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</si>
  <si>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</si>
  <si>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</si>
  <si>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231P253000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</si>
  <si>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</si>
  <si>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</si>
  <si>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</si>
  <si>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</si>
  <si>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</si>
  <si>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</si>
  <si>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</si>
  <si>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</si>
  <si>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</si>
  <si>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</si>
  <si>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</si>
  <si>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</si>
  <si>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</si>
  <si>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</si>
  <si>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</si>
  <si>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</si>
  <si>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</si>
  <si>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812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</si>
  <si>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</si>
  <si>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</si>
  <si>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</si>
  <si>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</si>
  <si>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</si>
  <si>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</si>
  <si>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</si>
  <si>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</si>
  <si>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</si>
  <si>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</si>
  <si>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</si>
  <si>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</si>
  <si>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</si>
  <si>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</si>
  <si>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</si>
  <si>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</si>
  <si>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1620215300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</si>
  <si>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</si>
  <si>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</si>
  <si>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</si>
  <si>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</si>
  <si>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</si>
  <si>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</si>
  <si>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</si>
  <si>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</si>
  <si>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</si>
  <si>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</si>
  <si>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</si>
  <si>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</si>
  <si>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</si>
  <si>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</si>
  <si>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</si>
  <si>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</si>
  <si>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</si>
  <si>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</si>
  <si>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</si>
  <si>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</si>
  <si>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</si>
  <si>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</si>
  <si>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</si>
  <si>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</si>
  <si>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</si>
  <si>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</si>
  <si>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</si>
  <si>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</si>
  <si>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</si>
  <si>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</si>
  <si>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</si>
  <si>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</si>
  <si>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</si>
  <si>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</si>
  <si>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</si>
  <si>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</si>
  <si>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</si>
  <si>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</si>
  <si>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</si>
  <si>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</si>
  <si>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</si>
  <si>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</si>
  <si>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</si>
  <si>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</si>
  <si>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</si>
  <si>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</si>
  <si>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</si>
  <si>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2240480850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</si>
  <si>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</si>
  <si>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</si>
  <si>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</si>
  <si>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</si>
  <si>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</si>
  <si>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</si>
  <si>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</si>
  <si>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</si>
  <si>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</si>
  <si>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</si>
  <si>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</si>
  <si>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</si>
  <si>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</si>
  <si>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</si>
  <si>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</si>
  <si>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</si>
  <si>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</si>
  <si>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</si>
  <si>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</si>
  <si>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</si>
  <si>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</si>
  <si>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</si>
  <si>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</si>
  <si>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</si>
  <si>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</si>
  <si>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</si>
  <si>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</si>
  <si>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</si>
  <si>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</si>
  <si>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</si>
  <si>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</si>
  <si>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</si>
  <si>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</si>
  <si>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</si>
  <si>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</si>
  <si>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</si>
  <si>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</si>
  <si>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</si>
  <si>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</si>
  <si>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</si>
  <si>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</si>
  <si>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</si>
  <si>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</si>
  <si>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</si>
  <si>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</si>
  <si>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</si>
  <si>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</si>
  <si>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</si>
  <si>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</si>
  <si>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</si>
  <si>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Реализация дополнительных мероприятий, направленных на снижение напряжённости на рынке труда Республики Дагестан, по организации общественных работ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</si>
  <si>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</si>
  <si>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</si>
  <si>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</si>
  <si>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</si>
  <si>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</si>
  <si>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</si>
  <si>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</si>
  <si>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</si>
  <si>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</si>
  <si>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</si>
  <si>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</si>
  <si>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</si>
  <si>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Социальное обеспечение и иные выплаты населению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</si>
  <si>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</si>
  <si>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</si>
  <si>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</si>
  <si>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</si>
  <si>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</si>
  <si>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</si>
  <si>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</si>
  <si>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</si>
  <si>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</si>
  <si>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</si>
  <si>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</si>
  <si>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</si>
  <si>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</si>
  <si>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</si>
  <si>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</si>
  <si>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</si>
  <si>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</si>
  <si>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</si>
  <si>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</si>
  <si>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</si>
  <si>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</si>
  <si>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</si>
  <si>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</si>
  <si>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</si>
  <si>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</si>
  <si>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</si>
  <si>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</si>
  <si>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</si>
  <si>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</si>
  <si>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</si>
  <si>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</si>
  <si>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</si>
  <si>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</si>
  <si>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</si>
  <si>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</si>
  <si>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 xml:space="preserve"> Государственная поддержка на конкурсной основе социально ориентированных некоммерческих организаций Республики Дагестан в части реализации проектов социальной направленности (повышение качества жизни людей пожилого возраста, социальная адаптация и поддержка лиц с ограниченными возможностями, поддержка и развитие института семьи, материнства и детства, занятость населения и другие проекты)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</si>
  <si>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</si>
  <si>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</si>
  <si>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</si>
  <si>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</si>
  <si>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</si>
  <si>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</si>
  <si>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</si>
  <si>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</si>
  <si>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</si>
  <si>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</si>
  <si>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</si>
  <si>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</si>
  <si>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</si>
  <si>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</si>
  <si>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</si>
  <si>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</si>
  <si>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</si>
  <si>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</si>
  <si>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</si>
  <si>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</si>
  <si>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</si>
  <si>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</si>
  <si>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</si>
  <si>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</si>
  <si>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</si>
  <si>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</si>
  <si>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</si>
  <si>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</si>
  <si>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</si>
  <si>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2211971120</t>
  </si>
  <si>
    <t>БА</t>
  </si>
  <si>
    <t>ЛБО</t>
  </si>
  <si>
    <t>ПОФ</t>
  </si>
  <si>
    <t>К/Р</t>
  </si>
  <si>
    <t>0310</t>
  </si>
  <si>
    <t>9990020670</t>
  </si>
  <si>
    <t>360</t>
  </si>
  <si>
    <t>Развитие предпринимательской инициативы граждан</t>
  </si>
  <si>
    <t>2310181016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</si>
  <si>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</si>
  <si>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</si>
  <si>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</si>
  <si>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</si>
  <si>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</si>
  <si>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</si>
  <si>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</si>
  <si>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</si>
  <si>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</si>
  <si>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222P351630</t>
  </si>
  <si>
    <t>23-51630-00000-00000</t>
  </si>
  <si>
    <t>Резервный фонд Правительства Республики Дагестан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</si>
  <si>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</si>
  <si>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</si>
  <si>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</si>
  <si>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</si>
  <si>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</si>
  <si>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</si>
  <si>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</si>
  <si>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</si>
  <si>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</si>
  <si>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24-51340-00000-00000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</si>
  <si>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</si>
  <si>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</si>
  <si>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</si>
  <si>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</si>
  <si>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24-55140-00000-00000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</si>
  <si>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</si>
  <si>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</si>
  <si>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</si>
  <si>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</si>
  <si>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</si>
  <si>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</si>
  <si>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</si>
  <si>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</si>
  <si>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24-52200-00000-00000</t>
  </si>
  <si>
    <t>24-52400-00000-00000</t>
  </si>
  <si>
    <t>24-59000-00000-00400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</si>
  <si>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</si>
  <si>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</si>
  <si>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221P351630</t>
  </si>
  <si>
    <t>24-50860-00000-00000</t>
  </si>
  <si>
    <t>24-53000-00000-00000</t>
  </si>
  <si>
    <t>24-52500-00000-00000</t>
  </si>
  <si>
    <t>24-54620-00000-00000</t>
  </si>
  <si>
    <t>24-52920-00000-00000</t>
  </si>
  <si>
    <t>2220300590</t>
  </si>
  <si>
    <t>2211471150</t>
  </si>
  <si>
    <t>добав 01.05.2024</t>
  </si>
  <si>
    <t>22401R1570</t>
  </si>
  <si>
    <t>222P35163F</t>
  </si>
  <si>
    <t>221P35163F</t>
  </si>
  <si>
    <t>(24-5163F-00000-00000)</t>
  </si>
  <si>
    <t>24-5163F-00000-00000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</si>
  <si>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</si>
  <si>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0402</t>
  </si>
  <si>
    <t>Приобретение товаров, работ, услуг в пользу граждан в целях их социального обеспечения</t>
  </si>
  <si>
    <t>Расходы на обеспечение деятельности (оказание услуг) государственных учреждений</t>
  </si>
  <si>
    <t>2310800590</t>
  </si>
  <si>
    <t>2451570X252170000000</t>
  </si>
  <si>
    <t>добав 01.06.2024</t>
  </si>
  <si>
    <t>2240852500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</si>
  <si>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</si>
  <si>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Создание системы долговременного ухода за гражданами пожилого возраста и инвалидами</t>
  </si>
  <si>
    <t>Расходы на исполнение решений, принятых судебными органами</t>
  </si>
  <si>
    <t>2230472055</t>
  </si>
  <si>
    <t xml:space="preserve">Выплата социального пособия на погребение умерших, которые не подлежали обязательному социальному страхованию </t>
  </si>
  <si>
    <t>Временно исполняющий обязанности Министра</t>
  </si>
  <si>
    <t>М. Кихасуров</t>
  </si>
  <si>
    <t xml:space="preserve"> на 1 августа 2024 года</t>
  </si>
  <si>
    <t>2210872004</t>
  </si>
  <si>
    <t>2210872008</t>
  </si>
  <si>
    <t>22127R4040</t>
  </si>
  <si>
    <t>23-54040-00000-00000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</si>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</sst>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i/>
      <u/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8"/>
      <name val="Calibri"/>
      <family val="2"/>
      <scheme val="minor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44">
    <xf numFmtId="0" fontId="0" fillId="0" borderId="0" xfId="0"/>
    <xf numFmtId="0" fontId="1" fillId="0" borderId="1" xfId="2"/>
    <xf numFmtId="0" fontId="0" fillId="0" borderId="0" xfId="0" applyProtection="1">
      <protection locked="0"/>
    </xf>
    <xf numFmtId="0" fontId="1" fillId="0" borderId="1" xfId="9" applyBorder="1">
      <alignment horizontal="left" vertical="top" wrapText="1"/>
    </xf>
    <xf numFmtId="0" fontId="6" fillId="5" borderId="7" xfId="36" applyFont="1" applyFill="1" applyBorder="1" applyAlignment="1">
      <alignment horizontal="left" vertical="center" wrapText="1"/>
    </xf>
    <xf numFmtId="0" fontId="6" fillId="5" borderId="7" xfId="36" quotePrefix="1" applyFont="1" applyFill="1" applyBorder="1" applyAlignment="1">
      <alignment horizontal="center" vertical="center" wrapText="1"/>
    </xf>
    <xf numFmtId="4" fontId="1" fillId="0" borderId="1" xfId="11" applyBorder="1" applyAlignment="1">
      <alignment horizontal="center" vertical="top" shrinkToFit="1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11" xfId="38" applyFont="1" applyBorder="1" applyAlignment="1">
      <alignment wrapText="1"/>
    </xf>
    <xf numFmtId="0" fontId="9" fillId="0" borderId="1" xfId="38" applyFont="1" applyAlignment="1">
      <alignment wrapText="1"/>
    </xf>
    <xf numFmtId="4" fontId="7" fillId="6" borderId="12" xfId="31" applyNumberFormat="1" applyFont="1" applyFill="1" applyBorder="1" applyAlignment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Border="1" applyAlignment="1">
      <alignment vertical="center" wrapText="1"/>
    </xf>
    <xf numFmtId="49" fontId="9" fillId="0" borderId="7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1" xfId="0" applyFont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Font="1" applyFill="1" applyBorder="1" applyAlignment="1">
      <alignment horizontal="center" vertical="center"/>
    </xf>
    <xf numFmtId="0" fontId="6" fillId="8" borderId="21" xfId="21" applyFont="1" applyFill="1" applyBorder="1" applyAlignment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Border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4" fontId="1" fillId="0" borderId="7" xfId="10" applyFill="1" applyBorder="1" applyAlignment="1">
      <alignment horizontal="center" vertical="top" shrinkToFit="1"/>
    </xf>
    <xf numFmtId="0" fontId="7" fillId="8" borderId="30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2" xfId="0" applyBorder="1"/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Font="1" applyFill="1" applyBorder="1" applyAlignment="1">
      <alignment horizontal="left" wrapText="1"/>
    </xf>
    <xf numFmtId="0" fontId="12" fillId="0" borderId="47" xfId="0" applyFont="1" applyBorder="1"/>
    <xf numFmtId="0" fontId="12" fillId="0" borderId="35" xfId="0" applyFont="1" applyBorder="1"/>
    <xf numFmtId="0" fontId="0" fillId="0" borderId="35" xfId="0" applyBorder="1"/>
    <xf numFmtId="0" fontId="0" fillId="0" borderId="48" xfId="0" applyBorder="1"/>
    <xf numFmtId="0" fontId="0" fillId="0" borderId="49" xfId="0" applyBorder="1"/>
    <xf numFmtId="4" fontId="9" fillId="0" borderId="1" xfId="0" applyNumberFormat="1" applyFont="1" applyBorder="1" applyProtection="1">
      <protection locked="0"/>
    </xf>
    <xf numFmtId="0" fontId="9" fillId="6" borderId="7" xfId="36" quotePrefix="1" applyFont="1" applyFill="1" applyBorder="1" applyAlignment="1">
      <alignment horizontal="center" vertical="center" wrapText="1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6" fillId="0" borderId="50" xfId="0" applyNumberFormat="1" applyFont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0" fillId="6" borderId="3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7" xfId="0" applyFill="1" applyBorder="1"/>
    <xf numFmtId="4" fontId="0" fillId="6" borderId="0" xfId="0" applyNumberFormat="1" applyFill="1" applyAlignment="1" applyProtection="1">
      <alignment horizontal="center"/>
      <protection locked="0"/>
    </xf>
    <xf numFmtId="4" fontId="8" fillId="6" borderId="7" xfId="37" applyNumberFormat="1" applyFont="1" applyFill="1" applyBorder="1" applyAlignment="1">
      <alignment horizontal="center" vertical="center" shrinkToFit="1"/>
    </xf>
    <xf numFmtId="0" fontId="0" fillId="6" borderId="0" xfId="0" applyFill="1" applyProtection="1">
      <protection locked="0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9" fillId="6" borderId="7" xfId="36" applyFont="1" applyFill="1" applyBorder="1" applyAlignment="1">
      <alignment horizontal="left" vertical="center" wrapText="1"/>
    </xf>
    <xf numFmtId="0" fontId="1" fillId="6" borderId="39" xfId="9" applyFill="1" applyBorder="1">
      <alignment horizontal="left" vertical="top" wrapText="1"/>
    </xf>
    <xf numFmtId="0" fontId="1" fillId="6" borderId="4" xfId="9" applyFill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13" fillId="6" borderId="7" xfId="41" applyFont="1" applyFill="1" applyBorder="1" applyAlignment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49" fontId="9" fillId="6" borderId="7" xfId="36" applyNumberFormat="1" applyFont="1" applyFill="1" applyBorder="1" applyAlignment="1">
      <alignment horizontal="center" vertical="center" wrapText="1"/>
    </xf>
    <xf numFmtId="0" fontId="6" fillId="5" borderId="7" xfId="36" applyFont="1" applyFill="1" applyBorder="1" applyAlignment="1">
      <alignment horizontal="center" vertical="center" wrapText="1"/>
    </xf>
    <xf numFmtId="0" fontId="6" fillId="8" borderId="21" xfId="21" applyFont="1" applyFill="1" applyBorder="1" applyAlignment="1">
      <alignment horizontal="center"/>
    </xf>
    <xf numFmtId="0" fontId="1" fillId="0" borderId="1" xfId="9" applyBorder="1" applyAlignment="1">
      <alignment horizontal="center" vertical="top" wrapText="1"/>
    </xf>
    <xf numFmtId="0" fontId="9" fillId="0" borderId="1" xfId="38" applyFont="1" applyAlignment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Fill="1" applyBorder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Font="1" applyFill="1" applyBorder="1">
      <alignment horizontal="left" vertical="top" wrapText="1"/>
    </xf>
    <xf numFmtId="0" fontId="18" fillId="6" borderId="9" xfId="36" applyFont="1" applyFill="1" applyBorder="1">
      <alignment horizontal="left" vertical="top" wrapText="1"/>
    </xf>
    <xf numFmtId="0" fontId="19" fillId="6" borderId="7" xfId="36" quotePrefix="1" applyFont="1" applyFill="1" applyBorder="1" applyAlignment="1">
      <alignment horizontal="left" vertical="center" wrapText="1"/>
    </xf>
    <xf numFmtId="4" fontId="17" fillId="5" borderId="7" xfId="37" applyNumberFormat="1" applyFont="1" applyFill="1" applyBorder="1" applyAlignment="1">
      <alignment horizontal="center" vertical="center" shrinkToFit="1"/>
    </xf>
    <xf numFmtId="4" fontId="18" fillId="6" borderId="7" xfId="37" applyNumberFormat="1" applyFont="1" applyFill="1" applyBorder="1" applyAlignment="1">
      <alignment horizontal="center" vertical="center" shrinkToFit="1"/>
    </xf>
    <xf numFmtId="4" fontId="20" fillId="6" borderId="4" xfId="11" applyFont="1" applyFill="1" applyAlignment="1">
      <alignment horizontal="center" vertical="center" shrinkToFit="1"/>
    </xf>
    <xf numFmtId="49" fontId="9" fillId="6" borderId="7" xfId="37" applyNumberFormat="1" applyFont="1" applyFill="1" applyBorder="1" applyAlignment="1">
      <alignment horizontal="center" vertical="center" shrinkToFit="1"/>
    </xf>
    <xf numFmtId="0" fontId="19" fillId="6" borderId="7" xfId="36" applyFont="1" applyFill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Font="1" applyFill="1" applyAlignment="1">
      <alignment horizontal="center" vertical="center" wrapText="1"/>
    </xf>
    <xf numFmtId="0" fontId="19" fillId="6" borderId="7" xfId="36" quotePrefix="1" applyFont="1" applyFill="1" applyBorder="1" applyAlignment="1">
      <alignment horizontal="center" vertical="center" wrapText="1"/>
    </xf>
    <xf numFmtId="0" fontId="22" fillId="0" borderId="4" xfId="9" applyFont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Fill="1" applyAlignment="1">
      <alignment horizontal="center" vertical="center" wrapText="1"/>
    </xf>
    <xf numFmtId="0" fontId="9" fillId="6" borderId="7" xfId="36" applyFont="1" applyFill="1" applyBorder="1" applyAlignment="1">
      <alignment horizontal="center" vertical="center" wrapText="1"/>
    </xf>
    <xf numFmtId="0" fontId="21" fillId="6" borderId="7" xfId="36" quotePrefix="1" applyFont="1" applyFill="1" applyBorder="1" applyAlignment="1">
      <alignment horizontal="center" vertical="center" wrapText="1"/>
    </xf>
    <xf numFmtId="0" fontId="1" fillId="0" borderId="1" xfId="9" applyBorder="1" applyAlignment="1">
      <alignment horizontal="center" vertical="center" wrapText="1"/>
    </xf>
    <xf numFmtId="0" fontId="9" fillId="0" borderId="1" xfId="38" applyFont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6" borderId="4" xfId="9" applyFill="1" applyAlignment="1">
      <alignment horizontal="center" vertical="top" wrapText="1"/>
    </xf>
    <xf numFmtId="4" fontId="6" fillId="10" borderId="17" xfId="0" applyNumberFormat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>
      <alignment horizontal="center" vertical="center" shrinkToFit="1"/>
    </xf>
    <xf numFmtId="0" fontId="9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4" fontId="15" fillId="10" borderId="1" xfId="37" applyNumberFormat="1" applyFont="1" applyFill="1" applyBorder="1" applyAlignment="1">
      <alignment horizontal="center" vertical="center" shrinkToFit="1"/>
    </xf>
    <xf numFmtId="0" fontId="15" fillId="10" borderId="0" xfId="0" applyFont="1" applyFill="1" applyProtection="1">
      <protection locked="0"/>
    </xf>
    <xf numFmtId="0" fontId="14" fillId="10" borderId="0" xfId="0" applyFont="1" applyFill="1" applyProtection="1">
      <protection locked="0"/>
    </xf>
    <xf numFmtId="0" fontId="6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6" fillId="5" borderId="10" xfId="39" applyNumberFormat="1" applyFont="1" applyFill="1" applyBorder="1" applyAlignment="1">
      <alignment horizontal="center" vertical="center" shrinkToFit="1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23" xfId="0" applyFont="1" applyBorder="1"/>
    <xf numFmtId="0" fontId="0" fillId="0" borderId="23" xfId="0" applyBorder="1"/>
    <xf numFmtId="0" fontId="0" fillId="0" borderId="36" xfId="0" applyBorder="1"/>
    <xf numFmtId="4" fontId="17" fillId="6" borderId="1" xfId="37" applyNumberFormat="1" applyFont="1" applyFill="1" applyBorder="1" applyAlignment="1">
      <alignment horizontal="center" vertical="center" shrinkToFit="1"/>
    </xf>
    <xf numFmtId="4" fontId="20" fillId="6" borderId="58" xfId="11" applyFont="1" applyFill="1" applyBorder="1" applyAlignment="1">
      <alignment horizontal="center" vertical="center" shrinkToFit="1"/>
    </xf>
    <xf numFmtId="0" fontId="24" fillId="6" borderId="39" xfId="9" applyFont="1" applyFill="1" applyBorder="1">
      <alignment horizontal="left" vertical="top" wrapText="1"/>
    </xf>
    <xf numFmtId="0" fontId="25" fillId="6" borderId="7" xfId="36" quotePrefix="1" applyFont="1" applyFill="1" applyBorder="1" applyAlignment="1">
      <alignment horizontal="center" vertical="center" wrapText="1"/>
    </xf>
    <xf numFmtId="0" fontId="24" fillId="6" borderId="4" xfId="9" applyFont="1" applyFill="1">
      <alignment horizontal="left" vertical="top" wrapText="1"/>
    </xf>
    <xf numFmtId="0" fontId="24" fillId="6" borderId="4" xfId="9" applyFont="1" applyFill="1" applyAlignment="1">
      <alignment horizontal="center" vertical="center" wrapText="1"/>
    </xf>
    <xf numFmtId="0" fontId="1" fillId="6" borderId="55" xfId="9" applyFill="1" applyBorder="1">
      <alignment horizontal="left" vertical="top" wrapText="1"/>
    </xf>
    <xf numFmtId="0" fontId="9" fillId="6" borderId="16" xfId="36" quotePrefix="1" applyFont="1" applyFill="1" applyBorder="1" applyAlignment="1">
      <alignment horizontal="center" vertical="center" wrapText="1"/>
    </xf>
    <xf numFmtId="0" fontId="1" fillId="6" borderId="58" xfId="9" applyFill="1" applyBorder="1">
      <alignment horizontal="left" vertical="top" wrapText="1"/>
    </xf>
    <xf numFmtId="0" fontId="1" fillId="6" borderId="58" xfId="9" applyFill="1" applyBorder="1" applyAlignment="1">
      <alignment horizontal="center" vertical="center" wrapText="1"/>
    </xf>
    <xf numFmtId="0" fontId="25" fillId="6" borderId="7" xfId="36" applyFont="1" applyFill="1" applyBorder="1" applyAlignment="1">
      <alignment horizontal="left" vertical="center" wrapText="1"/>
    </xf>
    <xf numFmtId="0" fontId="25" fillId="6" borderId="7" xfId="36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 applyProtection="1">
      <alignment horizontal="center"/>
      <protection locked="0"/>
    </xf>
    <xf numFmtId="4" fontId="6" fillId="8" borderId="42" xfId="31" applyNumberFormat="1" applyFont="1" applyFill="1" applyBorder="1" applyAlignment="1">
      <alignment horizontal="center" vertical="center" shrinkToFi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>
      <alignment horizontal="center" vertical="center" shrinkToFit="1"/>
    </xf>
    <xf numFmtId="4" fontId="20" fillId="6" borderId="60" xfId="11" applyFont="1" applyFill="1" applyBorder="1" applyAlignment="1">
      <alignment horizontal="center" vertical="center" shrinkToFit="1"/>
    </xf>
    <xf numFmtId="4" fontId="18" fillId="6" borderId="10" xfId="37" applyNumberFormat="1" applyFont="1" applyFill="1" applyBorder="1" applyAlignment="1">
      <alignment horizontal="center" vertical="center" shrinkToFit="1"/>
    </xf>
    <xf numFmtId="0" fontId="24" fillId="6" borderId="9" xfId="9" applyFont="1" applyFill="1" applyBorder="1">
      <alignment horizontal="left" vertical="top" wrapText="1"/>
    </xf>
    <xf numFmtId="4" fontId="18" fillId="6" borderId="12" xfId="37" applyNumberFormat="1" applyFont="1" applyFill="1" applyBorder="1" applyAlignment="1">
      <alignment horizontal="center" vertical="center" shrinkToFit="1"/>
    </xf>
    <xf numFmtId="4" fontId="20" fillId="6" borderId="3" xfId="11" applyFont="1" applyFill="1" applyBorder="1" applyAlignment="1">
      <alignment horizontal="center" vertical="center" shrinkToFit="1"/>
    </xf>
    <xf numFmtId="0" fontId="26" fillId="6" borderId="9" xfId="36" applyFont="1" applyFill="1" applyBorder="1">
      <alignment horizontal="left" vertical="top" wrapText="1"/>
    </xf>
    <xf numFmtId="4" fontId="27" fillId="6" borderId="4" xfId="11" applyFont="1" applyFill="1" applyAlignment="1">
      <alignment horizontal="center" vertical="center" shrinkToFit="1"/>
    </xf>
    <xf numFmtId="0" fontId="28" fillId="0" borderId="0" xfId="0" applyFont="1" applyProtection="1">
      <protection locked="0"/>
    </xf>
    <xf numFmtId="4" fontId="25" fillId="6" borderId="1" xfId="0" applyNumberFormat="1" applyFont="1" applyFill="1" applyBorder="1" applyProtection="1">
      <protection locked="0"/>
    </xf>
    <xf numFmtId="0" fontId="25" fillId="6" borderId="0" xfId="0" applyFont="1" applyFill="1" applyProtection="1">
      <protection locked="0"/>
    </xf>
    <xf numFmtId="0" fontId="21" fillId="6" borderId="7" xfId="36" quotePrefix="1" applyFont="1" applyFill="1" applyBorder="1" applyAlignment="1">
      <alignment horizontal="left" vertical="center" wrapText="1"/>
    </xf>
    <xf numFmtId="4" fontId="27" fillId="6" borderId="60" xfId="11" applyFont="1" applyFill="1" applyBorder="1" applyAlignment="1">
      <alignment horizontal="center" vertical="center" shrinkToFit="1"/>
    </xf>
    <xf numFmtId="0" fontId="21" fillId="6" borderId="7" xfId="36" applyFont="1" applyFill="1" applyBorder="1" applyAlignment="1">
      <alignment horizontal="left" vertical="center" wrapText="1"/>
    </xf>
    <xf numFmtId="0" fontId="22" fillId="6" borderId="4" xfId="43" quotePrefix="1" applyFont="1" applyFill="1" applyAlignment="1">
      <alignment horizontal="center" vertical="center" wrapText="1"/>
    </xf>
    <xf numFmtId="4" fontId="0" fillId="6" borderId="0" xfId="0" applyNumberFormat="1" applyFill="1" applyProtection="1">
      <protection locked="0"/>
    </xf>
    <xf numFmtId="10" fontId="9" fillId="0" borderId="0" xfId="0" applyNumberFormat="1" applyFont="1" applyProtection="1">
      <protection locked="0"/>
    </xf>
    <xf numFmtId="4" fontId="18" fillId="6" borderId="60" xfId="11" applyFont="1" applyFill="1" applyBorder="1" applyAlignment="1">
      <alignment horizontal="center" vertical="center" shrinkToFit="1"/>
    </xf>
    <xf numFmtId="4" fontId="9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4" fontId="9" fillId="6" borderId="0" xfId="0" applyNumberFormat="1" applyFont="1" applyFill="1" applyProtection="1">
      <protection locked="0"/>
    </xf>
    <xf numFmtId="0" fontId="1" fillId="6" borderId="11" xfId="9" applyFill="1" applyBorder="1">
      <alignment horizontal="left" vertical="top" wrapText="1"/>
    </xf>
    <xf numFmtId="4" fontId="20" fillId="6" borderId="7" xfId="11" applyFont="1" applyFill="1" applyBorder="1" applyAlignment="1">
      <alignment horizontal="center" vertical="center" shrinkToFit="1"/>
    </xf>
    <xf numFmtId="4" fontId="6" fillId="5" borderId="1" xfId="37" applyNumberFormat="1" applyFont="1" applyFill="1" applyBorder="1" applyAlignment="1">
      <alignment horizontal="center" vertical="center" shrinkToFit="1"/>
    </xf>
    <xf numFmtId="0" fontId="6" fillId="5" borderId="0" xfId="0" applyFont="1" applyFill="1" applyProtection="1">
      <protection locked="0"/>
    </xf>
    <xf numFmtId="4" fontId="29" fillId="6" borderId="4" xfId="11" applyFont="1" applyFill="1" applyAlignment="1">
      <alignment horizontal="center" vertical="center" shrinkToFit="1"/>
    </xf>
    <xf numFmtId="4" fontId="6" fillId="5" borderId="10" xfId="37" applyNumberFormat="1" applyFont="1" applyFill="1" applyBorder="1" applyAlignment="1">
      <alignment horizontal="center" vertical="center" shrinkToFit="1"/>
    </xf>
    <xf numFmtId="0" fontId="1" fillId="6" borderId="7" xfId="9" applyFill="1" applyBorder="1">
      <alignment horizontal="left" vertical="top" wrapText="1"/>
    </xf>
    <xf numFmtId="0" fontId="22" fillId="6" borderId="6" xfId="43" quotePrefix="1" applyFont="1" applyFill="1" applyBorder="1" applyAlignment="1">
      <alignment horizontal="center" vertical="center" wrapText="1"/>
    </xf>
    <xf numFmtId="4" fontId="20" fillId="6" borderId="64" xfId="11" applyFont="1" applyFill="1" applyBorder="1" applyAlignment="1">
      <alignment horizontal="center" vertical="center" shrinkToFit="1"/>
    </xf>
    <xf numFmtId="4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" fontId="6" fillId="10" borderId="0" xfId="0" applyNumberFormat="1" applyFont="1" applyFill="1" applyProtection="1">
      <protection locked="0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4" fontId="9" fillId="0" borderId="69" xfId="0" applyNumberFormat="1" applyFont="1" applyBorder="1" applyAlignment="1" applyProtection="1">
      <alignment horizontal="center"/>
      <protection locked="0"/>
    </xf>
    <xf numFmtId="0" fontId="1" fillId="6" borderId="39" xfId="9" applyFill="1" applyBorder="1" applyAlignment="1">
      <alignment horizontal="left" vertical="center" wrapText="1"/>
    </xf>
    <xf numFmtId="0" fontId="1" fillId="0" borderId="39" xfId="9" applyBorder="1" applyAlignment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Font="1" applyFill="1" applyBorder="1" applyAlignment="1">
      <alignment horizontal="center" vertical="center" wrapText="1"/>
    </xf>
    <xf numFmtId="4" fontId="25" fillId="6" borderId="7" xfId="39" applyNumberFormat="1" applyFont="1" applyFill="1" applyBorder="1" applyAlignment="1">
      <alignment horizontal="center" vertical="center" shrinkToFit="1"/>
    </xf>
    <xf numFmtId="4" fontId="25" fillId="6" borderId="10" xfId="39" applyNumberFormat="1" applyFont="1" applyFill="1" applyBorder="1" applyAlignment="1">
      <alignment horizontal="center" vertical="center" shrinkToFit="1"/>
    </xf>
    <xf numFmtId="4" fontId="25" fillId="6" borderId="13" xfId="39" applyNumberFormat="1" applyFont="1" applyFill="1" applyBorder="1" applyAlignment="1">
      <alignment horizontal="center" vertical="center" shrinkToFit="1"/>
    </xf>
    <xf numFmtId="4" fontId="27" fillId="6" borderId="10" xfId="42" applyFont="1" applyFill="1" applyBorder="1" applyAlignment="1">
      <alignment horizontal="center" vertical="center" shrinkToFit="1"/>
    </xf>
    <xf numFmtId="10" fontId="0" fillId="6" borderId="0" xfId="0" applyNumberFormat="1" applyFill="1" applyProtection="1">
      <protection locked="0"/>
    </xf>
    <xf numFmtId="0" fontId="0" fillId="0" borderId="79" xfId="0" applyBorder="1" applyProtection="1">
      <protection locked="0"/>
    </xf>
    <xf numFmtId="0" fontId="25" fillId="10" borderId="7" xfId="36" quotePrefix="1" applyFont="1" applyFill="1" applyBorder="1" applyAlignment="1">
      <alignment horizontal="left" vertical="center" wrapText="1"/>
    </xf>
    <xf numFmtId="0" fontId="25" fillId="10" borderId="7" xfId="36" quotePrefix="1" applyFont="1" applyFill="1" applyBorder="1" applyAlignment="1">
      <alignment horizontal="center" vertical="center" wrapText="1"/>
    </xf>
    <xf numFmtId="0" fontId="21" fillId="10" borderId="7" xfId="36" quotePrefix="1" applyFont="1" applyFill="1" applyBorder="1" applyAlignment="1">
      <alignment horizontal="left" vertical="center" wrapText="1"/>
    </xf>
    <xf numFmtId="0" fontId="31" fillId="5" borderId="9" xfId="36" applyFont="1" applyFill="1" applyBorder="1">
      <alignment horizontal="left" vertical="top" wrapText="1"/>
    </xf>
    <xf numFmtId="0" fontId="32" fillId="5" borderId="7" xfId="36" quotePrefix="1" applyFont="1" applyFill="1" applyBorder="1" applyAlignment="1">
      <alignment horizontal="center" vertical="center" wrapText="1"/>
    </xf>
    <xf numFmtId="0" fontId="32" fillId="5" borderId="7" xfId="36" applyFont="1" applyFill="1" applyBorder="1" applyAlignment="1">
      <alignment horizontal="left" vertical="center" wrapText="1"/>
    </xf>
    <xf numFmtId="0" fontId="32" fillId="5" borderId="7" xfId="36" applyFont="1" applyFill="1" applyBorder="1" applyAlignment="1">
      <alignment horizontal="center" vertical="center" wrapText="1"/>
    </xf>
    <xf numFmtId="4" fontId="31" fillId="5" borderId="7" xfId="37" applyNumberFormat="1" applyFont="1" applyFill="1" applyBorder="1" applyAlignment="1">
      <alignment horizontal="center" vertical="center" shrinkToFit="1"/>
    </xf>
    <xf numFmtId="4" fontId="26" fillId="6" borderId="7" xfId="37" applyNumberFormat="1" applyFont="1" applyFill="1" applyBorder="1" applyAlignment="1">
      <alignment horizontal="center" vertical="center" shrinkToFit="1"/>
    </xf>
    <xf numFmtId="0" fontId="32" fillId="5" borderId="9" xfId="36" applyFont="1" applyFill="1" applyBorder="1">
      <alignment horizontal="left" vertical="top" wrapText="1"/>
    </xf>
    <xf numFmtId="0" fontId="32" fillId="5" borderId="7" xfId="36" quotePrefix="1" applyFont="1" applyFill="1" applyBorder="1" applyAlignment="1">
      <alignment horizontal="left" vertical="center" wrapText="1"/>
    </xf>
    <xf numFmtId="4" fontId="32" fillId="5" borderId="10" xfId="37" applyNumberFormat="1" applyFont="1" applyFill="1" applyBorder="1" applyAlignment="1">
      <alignment horizontal="center" vertical="center" shrinkToFit="1"/>
    </xf>
    <xf numFmtId="0" fontId="25" fillId="10" borderId="69" xfId="36" quotePrefix="1" applyFont="1" applyFill="1" applyBorder="1" applyAlignment="1">
      <alignment vertical="center" wrapText="1"/>
    </xf>
    <xf numFmtId="0" fontId="25" fillId="10" borderId="16" xfId="36" quotePrefix="1" applyFont="1" applyFill="1" applyBorder="1" applyAlignment="1">
      <alignment vertical="center" wrapText="1"/>
    </xf>
    <xf numFmtId="4" fontId="26" fillId="6" borderId="12" xfId="37" applyNumberFormat="1" applyFont="1" applyFill="1" applyBorder="1" applyAlignment="1">
      <alignment horizontal="center" vertical="center" shrinkToFit="1"/>
    </xf>
    <xf numFmtId="4" fontId="31" fillId="5" borderId="10" xfId="37" applyNumberFormat="1" applyFont="1" applyFill="1" applyBorder="1" applyAlignment="1">
      <alignment horizontal="center" vertical="center" shrinkToFit="1"/>
    </xf>
    <xf numFmtId="0" fontId="24" fillId="6" borderId="56" xfId="9" applyFont="1" applyFill="1" applyBorder="1">
      <alignment horizontal="left" vertical="top" wrapText="1"/>
    </xf>
    <xf numFmtId="4" fontId="32" fillId="5" borderId="7" xfId="37" applyNumberFormat="1" applyFont="1" applyFill="1" applyBorder="1" applyAlignment="1">
      <alignment horizontal="center" vertical="center" shrinkToFit="1"/>
    </xf>
    <xf numFmtId="0" fontId="25" fillId="0" borderId="9" xfId="40" applyNumberFormat="1" applyFont="1" applyBorder="1" applyAlignment="1">
      <alignment vertical="top" wrapText="1"/>
    </xf>
    <xf numFmtId="0" fontId="25" fillId="0" borderId="7" xfId="36" quotePrefix="1" applyFont="1" applyBorder="1" applyAlignment="1">
      <alignment horizontal="left" vertical="center" wrapText="1"/>
    </xf>
    <xf numFmtId="0" fontId="25" fillId="0" borderId="7" xfId="36" quotePrefix="1" applyFont="1" applyBorder="1" applyAlignment="1">
      <alignment horizontal="center" vertical="center" wrapText="1"/>
    </xf>
    <xf numFmtId="0" fontId="25" fillId="0" borderId="7" xfId="36" applyFont="1" applyBorder="1" applyAlignment="1">
      <alignment horizontal="left" vertical="center" wrapText="1"/>
    </xf>
    <xf numFmtId="0" fontId="25" fillId="10" borderId="9" xfId="36" applyFont="1" applyFill="1" applyBorder="1">
      <alignment horizontal="left" vertical="top" wrapText="1"/>
    </xf>
    <xf numFmtId="0" fontId="25" fillId="10" borderId="7" xfId="36" applyFont="1" applyFill="1" applyBorder="1" applyAlignment="1">
      <alignment horizontal="left" vertical="center" wrapText="1"/>
    </xf>
    <xf numFmtId="0" fontId="32" fillId="5" borderId="9" xfId="40" applyNumberFormat="1" applyFont="1" applyFill="1" applyBorder="1" applyAlignment="1">
      <alignment vertical="top" wrapText="1"/>
    </xf>
    <xf numFmtId="4" fontId="32" fillId="5" borderId="7" xfId="39" applyNumberFormat="1" applyFont="1" applyFill="1" applyBorder="1" applyAlignment="1">
      <alignment horizontal="center" vertical="center" shrinkToFit="1"/>
    </xf>
    <xf numFmtId="4" fontId="32" fillId="5" borderId="10" xfId="39" applyNumberFormat="1" applyFont="1" applyFill="1" applyBorder="1" applyAlignment="1">
      <alignment horizontal="center" vertical="center" shrinkToFit="1"/>
    </xf>
    <xf numFmtId="4" fontId="24" fillId="6" borderId="7" xfId="42" applyFont="1" applyFill="1" applyBorder="1" applyAlignment="1">
      <alignment horizontal="center" vertical="center" shrinkToFit="1"/>
    </xf>
    <xf numFmtId="0" fontId="21" fillId="10" borderId="69" xfId="36" quotePrefix="1" applyFont="1" applyFill="1" applyBorder="1" applyAlignment="1">
      <alignment vertical="center" wrapText="1"/>
    </xf>
    <xf numFmtId="0" fontId="33" fillId="0" borderId="9" xfId="36" applyFont="1" applyBorder="1">
      <alignment horizontal="left" vertical="top" wrapText="1"/>
    </xf>
    <xf numFmtId="4" fontId="33" fillId="6" borderId="7" xfId="39" applyNumberFormat="1" applyFont="1" applyFill="1" applyBorder="1" applyAlignment="1">
      <alignment horizontal="center" vertical="center" shrinkToFit="1"/>
    </xf>
    <xf numFmtId="4" fontId="18" fillId="6" borderId="4" xfId="11" applyFont="1" applyFill="1" applyAlignment="1">
      <alignment horizontal="center" vertical="center" shrinkToFit="1"/>
    </xf>
    <xf numFmtId="0" fontId="25" fillId="6" borderId="9" xfId="40" applyNumberFormat="1" applyFont="1" applyFill="1" applyBorder="1" applyAlignment="1">
      <alignment vertical="top" wrapText="1"/>
    </xf>
    <xf numFmtId="0" fontId="25" fillId="6" borderId="7" xfId="36" quotePrefix="1" applyFont="1" applyFill="1" applyBorder="1" applyAlignment="1">
      <alignment horizontal="left" vertical="center" wrapText="1"/>
    </xf>
    <xf numFmtId="4" fontId="20" fillId="6" borderId="63" xfId="11" applyFont="1" applyFill="1" applyBorder="1" applyAlignment="1">
      <alignment horizontal="center" vertical="center" shrinkToFit="1"/>
    </xf>
    <xf numFmtId="4" fontId="20" fillId="6" borderId="61" xfId="11" applyFont="1" applyFill="1" applyBorder="1" applyAlignment="1">
      <alignment horizontal="center" vertical="center" shrinkToFit="1"/>
    </xf>
    <xf numFmtId="4" fontId="29" fillId="6" borderId="1" xfId="10" applyFont="1" applyFill="1" applyBorder="1">
      <alignment horizontal="right" vertical="top" shrinkToFit="1"/>
    </xf>
    <xf numFmtId="4" fontId="6" fillId="8" borderId="21" xfId="31" applyNumberFormat="1" applyFont="1" applyFill="1" applyBorder="1" applyAlignment="1">
      <alignment horizontal="center" vertical="center" shrinkToFit="1"/>
    </xf>
    <xf numFmtId="0" fontId="6" fillId="6" borderId="69" xfId="36" applyFont="1" applyFill="1" applyBorder="1" applyAlignment="1">
      <alignment horizontal="center" vertical="center" wrapText="1"/>
    </xf>
    <xf numFmtId="0" fontId="6" fillId="6" borderId="16" xfId="36" applyFont="1" applyFill="1" applyBorder="1" applyAlignment="1">
      <alignment horizontal="center" vertical="center" wrapText="1"/>
    </xf>
    <xf numFmtId="4" fontId="20" fillId="6" borderId="63" xfId="11" applyFont="1" applyFill="1" applyBorder="1" applyAlignment="1">
      <alignment horizontal="center" vertical="center" shrinkToFit="1"/>
    </xf>
    <xf numFmtId="4" fontId="20" fillId="6" borderId="61" xfId="11" applyFont="1" applyFill="1" applyBorder="1" applyAlignment="1">
      <alignment horizontal="center" vertical="center" shrinkToFit="1"/>
    </xf>
    <xf numFmtId="4" fontId="20" fillId="6" borderId="3" xfId="11" applyFont="1" applyFill="1" applyBorder="1" applyAlignment="1">
      <alignment horizontal="center" vertical="center" shrinkToFit="1"/>
    </xf>
    <xf numFmtId="4" fontId="20" fillId="6" borderId="58" xfId="11" applyFont="1" applyFill="1" applyBorder="1" applyAlignment="1">
      <alignment horizontal="center" vertical="center" shrinkToFit="1"/>
    </xf>
    <xf numFmtId="4" fontId="18" fillId="6" borderId="77" xfId="37" applyNumberFormat="1" applyFont="1" applyFill="1" applyBorder="1" applyAlignment="1">
      <alignment horizontal="center" vertical="center" shrinkToFit="1"/>
    </xf>
    <xf numFmtId="4" fontId="18" fillId="6" borderId="78" xfId="37" applyNumberFormat="1" applyFont="1" applyFill="1" applyBorder="1" applyAlignment="1">
      <alignment horizontal="center" vertical="center" shrinkToFit="1"/>
    </xf>
    <xf numFmtId="4" fontId="18" fillId="5" borderId="7" xfId="37" applyNumberFormat="1" applyFont="1" applyFill="1" applyBorder="1" applyAlignment="1">
      <alignment horizontal="center" vertical="center" shrinkToFit="1"/>
    </xf>
    <xf numFmtId="0" fontId="9" fillId="6" borderId="73" xfId="36" quotePrefix="1" applyFont="1" applyFill="1" applyBorder="1" applyAlignment="1">
      <alignment horizontal="center" vertical="center" wrapText="1"/>
    </xf>
    <xf numFmtId="0" fontId="9" fillId="6" borderId="74" xfId="36" quotePrefix="1" applyFont="1" applyFill="1" applyBorder="1" applyAlignment="1">
      <alignment horizontal="center" vertical="center" wrapText="1"/>
    </xf>
    <xf numFmtId="0" fontId="1" fillId="6" borderId="56" xfId="9" applyFill="1" applyBorder="1">
      <alignment horizontal="left" vertical="top" wrapText="1"/>
    </xf>
    <xf numFmtId="0" fontId="1" fillId="6" borderId="55" xfId="9" applyFill="1" applyBorder="1">
      <alignment horizontal="left" vertical="top" wrapText="1"/>
    </xf>
    <xf numFmtId="0" fontId="9" fillId="6" borderId="69" xfId="36" quotePrefix="1" applyFont="1" applyFill="1" applyBorder="1" applyAlignment="1">
      <alignment horizontal="center" vertical="center" wrapText="1"/>
    </xf>
    <xf numFmtId="0" fontId="9" fillId="6" borderId="16" xfId="36" quotePrefix="1" applyFont="1" applyFill="1" applyBorder="1" applyAlignment="1">
      <alignment horizontal="center" vertical="center" wrapText="1"/>
    </xf>
    <xf numFmtId="0" fontId="9" fillId="6" borderId="7" xfId="36" quotePrefix="1" applyFont="1" applyFill="1" applyBorder="1" applyAlignment="1">
      <alignment horizontal="center" vertical="center" wrapText="1"/>
    </xf>
    <xf numFmtId="0" fontId="1" fillId="6" borderId="75" xfId="9" applyFill="1" applyBorder="1">
      <alignment horizontal="left" vertical="top" wrapText="1"/>
    </xf>
    <xf numFmtId="0" fontId="1" fillId="6" borderId="76" xfId="9" applyFill="1" applyBorder="1">
      <alignment horizontal="left" vertical="top" wrapText="1"/>
    </xf>
    <xf numFmtId="0" fontId="1" fillId="0" borderId="54" xfId="9" applyBorder="1" applyAlignment="1">
      <alignment horizontal="left" vertical="center" wrapText="1"/>
    </xf>
    <xf numFmtId="0" fontId="1" fillId="0" borderId="44" xfId="9" applyBorder="1" applyAlignment="1">
      <alignment horizontal="left" vertical="center" wrapText="1"/>
    </xf>
    <xf numFmtId="0" fontId="1" fillId="6" borderId="65" xfId="9" applyFill="1" applyBorder="1" applyAlignment="1">
      <alignment horizontal="center" vertical="top" wrapText="1"/>
    </xf>
    <xf numFmtId="0" fontId="1" fillId="6" borderId="72" xfId="9" applyFill="1" applyBorder="1" applyAlignment="1">
      <alignment horizontal="center" vertical="top" wrapText="1"/>
    </xf>
    <xf numFmtId="0" fontId="19" fillId="6" borderId="67" xfId="36" quotePrefix="1" applyFont="1" applyFill="1" applyBorder="1" applyAlignment="1">
      <alignment horizontal="center" vertical="center" wrapText="1"/>
    </xf>
    <xf numFmtId="0" fontId="19" fillId="6" borderId="70" xfId="36" quotePrefix="1" applyFont="1" applyFill="1" applyBorder="1" applyAlignment="1">
      <alignment horizontal="center" vertical="center" wrapText="1"/>
    </xf>
    <xf numFmtId="0" fontId="19" fillId="6" borderId="66" xfId="36" quotePrefix="1" applyFont="1" applyFill="1" applyBorder="1" applyAlignment="1">
      <alignment horizontal="center" vertical="center" wrapText="1"/>
    </xf>
    <xf numFmtId="0" fontId="19" fillId="6" borderId="69" xfId="36" applyFont="1" applyFill="1" applyBorder="1" applyAlignment="1">
      <alignment horizontal="center" vertical="center" wrapText="1"/>
    </xf>
    <xf numFmtId="0" fontId="19" fillId="6" borderId="71" xfId="36" applyFont="1" applyFill="1" applyBorder="1" applyAlignment="1">
      <alignment horizontal="center" vertical="center" wrapText="1"/>
    </xf>
    <xf numFmtId="0" fontId="19" fillId="6" borderId="16" xfId="36" applyFont="1" applyFill="1" applyBorder="1" applyAlignment="1">
      <alignment horizontal="center" vertical="center" wrapText="1"/>
    </xf>
    <xf numFmtId="0" fontId="1" fillId="6" borderId="62" xfId="9" applyFill="1" applyBorder="1" applyAlignment="1">
      <alignment horizontal="center" vertical="center" wrapText="1"/>
    </xf>
    <xf numFmtId="0" fontId="1" fillId="6" borderId="57" xfId="9" applyFill="1" applyBorder="1" applyAlignment="1">
      <alignment horizontal="center" vertical="center" wrapText="1"/>
    </xf>
    <xf numFmtId="0" fontId="1" fillId="6" borderId="52" xfId="9" applyFill="1" applyBorder="1" applyAlignment="1">
      <alignment horizontal="center" vertical="top" wrapText="1"/>
    </xf>
    <xf numFmtId="0" fontId="1" fillId="6" borderId="53" xfId="9" applyFill="1" applyBorder="1" applyAlignment="1">
      <alignment horizontal="center" vertical="top" wrapText="1"/>
    </xf>
    <xf numFmtId="0" fontId="1" fillId="6" borderId="54" xfId="9" applyFill="1" applyBorder="1" applyAlignment="1">
      <alignment horizontal="center" vertical="top" wrapText="1"/>
    </xf>
    <xf numFmtId="0" fontId="1" fillId="6" borderId="44" xfId="9" applyFill="1" applyBorder="1" applyAlignment="1">
      <alignment horizontal="center" vertical="top" wrapText="1"/>
    </xf>
    <xf numFmtId="0" fontId="9" fillId="6" borderId="67" xfId="36" quotePrefix="1" applyFont="1" applyFill="1" applyBorder="1" applyAlignment="1">
      <alignment horizontal="center" vertical="center" wrapText="1"/>
    </xf>
    <xf numFmtId="0" fontId="9" fillId="6" borderId="66" xfId="36" quotePrefix="1" applyFont="1" applyFill="1" applyBorder="1" applyAlignment="1">
      <alignment horizontal="center" vertical="center" wrapText="1"/>
    </xf>
    <xf numFmtId="0" fontId="1" fillId="6" borderId="3" xfId="9" applyFill="1" applyBorder="1" applyAlignment="1">
      <alignment horizontal="center" vertical="top" wrapText="1"/>
    </xf>
    <xf numFmtId="0" fontId="1" fillId="6" borderId="58" xfId="9" applyFill="1" applyBorder="1" applyAlignment="1">
      <alignment horizontal="center" vertical="top" wrapText="1"/>
    </xf>
    <xf numFmtId="0" fontId="1" fillId="6" borderId="54" xfId="9" applyFill="1" applyBorder="1">
      <alignment horizontal="left" vertical="top" wrapText="1"/>
    </xf>
    <xf numFmtId="0" fontId="1" fillId="6" borderId="53" xfId="9" applyFill="1" applyBorder="1">
      <alignment horizontal="left" vertical="top" wrapText="1"/>
    </xf>
    <xf numFmtId="0" fontId="0" fillId="0" borderId="36" xfId="0" applyBorder="1"/>
    <xf numFmtId="0" fontId="0" fillId="0" borderId="23" xfId="0" applyBorder="1"/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9" fillId="6" borderId="65" xfId="36" applyFont="1" applyFill="1" applyBorder="1" applyAlignment="1">
      <alignment horizontal="center" vertical="center" wrapText="1"/>
    </xf>
    <xf numFmtId="0" fontId="19" fillId="6" borderId="66" xfId="36" applyFont="1" applyFill="1" applyBorder="1" applyAlignment="1">
      <alignment horizontal="center" vertical="center" wrapText="1"/>
    </xf>
    <xf numFmtId="0" fontId="19" fillId="6" borderId="67" xfId="36" applyFont="1" applyFill="1" applyBorder="1" applyAlignment="1">
      <alignment horizontal="center" vertical="center" wrapText="1"/>
    </xf>
    <xf numFmtId="0" fontId="1" fillId="6" borderId="7" xfId="9" applyFill="1" applyBorder="1" applyAlignment="1">
      <alignment horizontal="center" vertical="center" wrapText="1"/>
    </xf>
    <xf numFmtId="0" fontId="1" fillId="6" borderId="52" xfId="9" applyFill="1" applyBorder="1" applyAlignment="1">
      <alignment horizontal="left" vertical="center" wrapText="1"/>
    </xf>
    <xf numFmtId="0" fontId="1" fillId="6" borderId="44" xfId="9" applyFill="1" applyBorder="1" applyAlignment="1">
      <alignment horizontal="left" vertical="center" wrapText="1"/>
    </xf>
    <xf numFmtId="0" fontId="22" fillId="6" borderId="67" xfId="43" quotePrefix="1" applyFont="1" applyFill="1" applyBorder="1" applyAlignment="1">
      <alignment horizontal="center" vertical="center" wrapText="1"/>
    </xf>
    <xf numFmtId="0" fontId="22" fillId="6" borderId="66" xfId="43" quotePrefix="1" applyFont="1" applyFill="1" applyBorder="1" applyAlignment="1">
      <alignment horizontal="center" vertical="center" wrapText="1"/>
    </xf>
    <xf numFmtId="0" fontId="22" fillId="6" borderId="67" xfId="9" applyFont="1" applyFill="1" applyBorder="1" applyAlignment="1">
      <alignment horizontal="center" vertical="center" wrapText="1"/>
    </xf>
    <xf numFmtId="0" fontId="22" fillId="6" borderId="66" xfId="9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22" fillId="6" borderId="70" xfId="43" quotePrefix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top" wrapText="1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0" fontId="1" fillId="6" borderId="52" xfId="9" applyFill="1" applyBorder="1" applyAlignment="1">
      <alignment horizontal="center" vertical="center" wrapText="1"/>
    </xf>
    <xf numFmtId="0" fontId="1" fillId="6" borderId="53" xfId="9" applyFill="1" applyBorder="1" applyAlignment="1">
      <alignment horizontal="center" vertical="center" wrapText="1"/>
    </xf>
    <xf numFmtId="0" fontId="1" fillId="6" borderId="54" xfId="9" applyFill="1" applyBorder="1" applyAlignment="1">
      <alignment horizontal="center" vertical="center" wrapText="1"/>
    </xf>
    <xf numFmtId="0" fontId="1" fillId="6" borderId="44" xfId="9" applyFill="1" applyBorder="1" applyAlignment="1">
      <alignment horizontal="center" vertical="center" wrapText="1"/>
    </xf>
    <xf numFmtId="0" fontId="25" fillId="10" borderId="52" xfId="40" applyNumberFormat="1" applyFont="1" applyFill="1" applyBorder="1" applyAlignment="1">
      <alignment horizontal="center" vertical="center" wrapText="1"/>
    </xf>
    <xf numFmtId="0" fontId="25" fillId="10" borderId="68" xfId="40" applyNumberFormat="1" applyFont="1" applyFill="1" applyBorder="1" applyAlignment="1">
      <alignment horizontal="center" vertical="center" wrapText="1"/>
    </xf>
    <xf numFmtId="0" fontId="25" fillId="10" borderId="22" xfId="40" applyNumberFormat="1" applyFont="1" applyFill="1" applyBorder="1" applyAlignment="1">
      <alignment horizontal="center" vertical="center" wrapText="1"/>
    </xf>
    <xf numFmtId="0" fontId="24" fillId="6" borderId="52" xfId="9" applyFont="1" applyFill="1" applyBorder="1" applyAlignment="1">
      <alignment horizontal="left" vertical="center" wrapText="1"/>
    </xf>
    <xf numFmtId="0" fontId="24" fillId="6" borderId="68" xfId="9" applyFont="1" applyFill="1" applyBorder="1" applyAlignment="1">
      <alignment horizontal="left" vertical="center" wrapText="1"/>
    </xf>
    <xf numFmtId="0" fontId="24" fillId="6" borderId="44" xfId="9" applyFont="1" applyFill="1" applyBorder="1" applyAlignment="1">
      <alignment horizontal="left" vertical="center" wrapText="1"/>
    </xf>
    <xf numFmtId="0" fontId="1" fillId="6" borderId="44" xfId="9" applyFill="1" applyBorder="1">
      <alignment horizontal="left" vertical="top" wrapText="1"/>
    </xf>
    <xf numFmtId="0" fontId="25" fillId="10" borderId="44" xfId="4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44">
    <cellStyle name="br" xfId="17" xr:uid="{00000000-0005-0000-0000-000000000000}"/>
    <cellStyle name="br 2" xfId="34" xr:uid="{00000000-0005-0000-0000-000001000000}"/>
    <cellStyle name="col" xfId="16" xr:uid="{00000000-0005-0000-0000-000002000000}"/>
    <cellStyle name="col 2" xfId="33" xr:uid="{00000000-0005-0000-0000-000003000000}"/>
    <cellStyle name="st24" xfId="31" xr:uid="{00000000-0005-0000-0000-000004000000}"/>
    <cellStyle name="st25" xfId="28" xr:uid="{00000000-0005-0000-0000-000005000000}"/>
    <cellStyle name="st25_оконч вариант роспись" xfId="37" xr:uid="{00000000-0005-0000-0000-000006000000}"/>
    <cellStyle name="st26" xfId="29" xr:uid="{00000000-0005-0000-0000-000007000000}"/>
    <cellStyle name="st26_оконч вариант роспись" xfId="39" xr:uid="{00000000-0005-0000-0000-000008000000}"/>
    <cellStyle name="st27" xfId="30" xr:uid="{00000000-0005-0000-0000-000009000000}"/>
    <cellStyle name="style0" xfId="18" xr:uid="{00000000-0005-0000-0000-00000A000000}"/>
    <cellStyle name="td" xfId="19" xr:uid="{00000000-0005-0000-0000-00000B000000}"/>
    <cellStyle name="tr" xfId="15" xr:uid="{00000000-0005-0000-0000-00000C000000}"/>
    <cellStyle name="tr 2" xfId="32" xr:uid="{00000000-0005-0000-0000-00000D000000}"/>
    <cellStyle name="xl21" xfId="20" xr:uid="{00000000-0005-0000-0000-00000E000000}"/>
    <cellStyle name="xl22" xfId="7" xr:uid="{00000000-0005-0000-0000-00000F000000}"/>
    <cellStyle name="xl22 2" xfId="27" xr:uid="{00000000-0005-0000-0000-000010000000}"/>
    <cellStyle name="xl23" xfId="8" xr:uid="{00000000-0005-0000-0000-000011000000}"/>
    <cellStyle name="xl24" xfId="21" xr:uid="{00000000-0005-0000-0000-000012000000}"/>
    <cellStyle name="xl25" xfId="13" xr:uid="{00000000-0005-0000-0000-000013000000}"/>
    <cellStyle name="xl26" xfId="1" xr:uid="{00000000-0005-0000-0000-000014000000}"/>
    <cellStyle name="xl27" xfId="3" xr:uid="{00000000-0005-0000-0000-000015000000}"/>
    <cellStyle name="xl28" xfId="4" xr:uid="{00000000-0005-0000-0000-000016000000}"/>
    <cellStyle name="xl29" xfId="5" xr:uid="{00000000-0005-0000-0000-000017000000}"/>
    <cellStyle name="xl30" xfId="6" xr:uid="{00000000-0005-0000-0000-000018000000}"/>
    <cellStyle name="xl31" xfId="22" xr:uid="{00000000-0005-0000-0000-000019000000}"/>
    <cellStyle name="xl32" xfId="2" xr:uid="{00000000-0005-0000-0000-00001A000000}"/>
    <cellStyle name="xl33" xfId="14" xr:uid="{00000000-0005-0000-0000-00001B000000}"/>
    <cellStyle name="xl33_оконч вариант роспись" xfId="38" xr:uid="{00000000-0005-0000-0000-00001C000000}"/>
    <cellStyle name="xl34" xfId="9" xr:uid="{00000000-0005-0000-0000-00001D000000}"/>
    <cellStyle name="xl34 2" xfId="43" xr:uid="{00000000-0005-0000-0000-00001E000000}"/>
    <cellStyle name="xl34_1ММ " xfId="41" xr:uid="{00000000-0005-0000-0000-00001F000000}"/>
    <cellStyle name="xl34_оконч вариант роспись" xfId="36" xr:uid="{00000000-0005-0000-0000-000020000000}"/>
    <cellStyle name="xl35" xfId="23" xr:uid="{00000000-0005-0000-0000-000021000000}"/>
    <cellStyle name="xl36" xfId="10" xr:uid="{00000000-0005-0000-0000-000022000000}"/>
    <cellStyle name="xl36 2" xfId="42" xr:uid="{00000000-0005-0000-0000-000023000000}"/>
    <cellStyle name="xl37" xfId="24" xr:uid="{00000000-0005-0000-0000-000024000000}"/>
    <cellStyle name="xl38" xfId="11" xr:uid="{00000000-0005-0000-0000-000025000000}"/>
    <cellStyle name="xl38_оконч вариант роспись" xfId="40" xr:uid="{00000000-0005-0000-0000-000026000000}"/>
    <cellStyle name="xl39" xfId="12" xr:uid="{00000000-0005-0000-0000-000027000000}"/>
    <cellStyle name="Обычный" xfId="0" builtinId="0"/>
    <cellStyle name="Обычный 2" xfId="25" xr:uid="{00000000-0005-0000-0000-000029000000}"/>
    <cellStyle name="Обычный 3" xfId="26" xr:uid="{00000000-0005-0000-0000-00002A000000}"/>
    <cellStyle name="Обычный 4" xfId="35" xr:uid="{00000000-0005-0000-0000-00002B000000}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2EB9CEB-8D07-4C06-8579-C64918E17CC0}" diskRevisions="1" revisionId="5" version="3" protected="1">
  <header guid="{BD14EB19-D8AC-4ABA-BEA6-4ABE272148A4}" dateTime="2024-09-04T10:08:04" maxSheetId="2" userName="Аликади Муртазалиев" r:id="rId1">
    <sheetIdMap count="1">
      <sheetId val="1"/>
    </sheetIdMap>
  </header>
  <header guid="{DCB51C0E-EDEF-4839-9A75-243793D903D2}" dateTime="2024-09-04T10:08:09" maxSheetId="2" userName="Аликади Муртазалиев" r:id="rId2" minRId="1">
    <sheetIdMap count="1">
      <sheetId val="1"/>
    </sheetIdMap>
  </header>
  <header guid="{62EB9CEB-8D07-4C06-8579-C64918E17CC0}" dateTime="2024-09-04T10:09:17" maxSheetId="2" userName="Даитбегова Сабина Магомедгаджиевна" r:id="rId3" minRId="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numFmtId="4">
    <oc r="J183">
      <v>0</v>
    </oc>
    <nc r="J183">
      <v>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 numFmtId="4">
    <oc r="J183">
      <v>1</v>
    </oc>
    <nc r="J183">
      <v>0</v>
    </nc>
  </rcc>
  <rdn rId="0" localSheetId="1" customView="1" name="Z_13F3A227_F807_4776_8EA4_03ABC5FE85A7_.wvu.PrintArea" hidden="1" oldHidden="1">
    <formula>'1ММ (ФБ)РБ'!$A$1:$J$307</formula>
  </rdn>
  <rdn rId="0" localSheetId="1" customView="1" name="Z_13F3A227_F807_4776_8EA4_03ABC5FE85A7_.wvu.PrintTitles" hidden="1" oldHidden="1">
    <formula>'1ММ (ФБ)РБ'!$3:$5</formula>
  </rdn>
  <rdn rId="0" localSheetId="1" customView="1" name="Z_13F3A227_F807_4776_8EA4_03ABC5FE85A7_.wvu.FilterData" hidden="1" oldHidden="1">
    <formula>'1ММ (ФБ)РБ'!$A$18:$AE$307</formula>
  </rdn>
  <rcv guid="{13F3A227-F807-4776-8EA4-03ABC5FE85A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CB51C0E-EDEF-4839-9A75-243793D903D2}" name="Аликади Муртазалиев" id="-1957393283" dateTime="2024-09-04T10:08:0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59"/>
  <sheetViews>
    <sheetView showGridLines="0" tabSelected="1" view="pageBreakPreview" topLeftCell="A166" zoomScale="85" zoomScaleNormal="100" zoomScaleSheetLayoutView="85" workbookViewId="0">
      <selection activeCell="K179" sqref="K179"/>
    </sheetView>
  </sheetViews>
  <sheetFormatPr defaultRowHeight="15" outlineLevelRow="5"/>
  <cols>
    <col min="1" max="1" width="68.140625" style="8" customWidth="1"/>
    <col min="2" max="2" width="5.85546875" style="100" customWidth="1"/>
    <col min="3" max="3" width="6.85546875" style="100" customWidth="1"/>
    <col min="4" max="4" width="12.28515625" style="100" customWidth="1"/>
    <col min="5" max="5" width="6.28515625" style="100" customWidth="1"/>
    <col min="6" max="6" width="17.5703125" style="2" bestFit="1" customWidth="1"/>
    <col min="7" max="7" width="6.42578125" style="131" customWidth="1"/>
    <col min="8" max="8" width="18.140625" style="77" customWidth="1"/>
    <col min="9" max="9" width="21.140625" style="7" customWidth="1"/>
    <col min="10" max="10" width="20.7109375" style="7" customWidth="1"/>
    <col min="11" max="11" width="13.85546875" style="2" bestFit="1" customWidth="1"/>
    <col min="12" max="12" width="16.42578125" style="2" bestFit="1" customWidth="1"/>
    <col min="13" max="13" width="22.140625" style="2" bestFit="1" customWidth="1"/>
    <col min="14" max="14" width="15.42578125" style="2" bestFit="1" customWidth="1"/>
    <col min="15" max="15" width="10.7109375" style="2" bestFit="1" customWidth="1"/>
    <col min="16" max="16" width="13.85546875" style="2" bestFit="1" customWidth="1"/>
    <col min="17" max="17" width="16.28515625" style="2" customWidth="1"/>
    <col min="18" max="16384" width="9.140625" style="2"/>
  </cols>
  <sheetData>
    <row r="1" spans="1:11">
      <c r="A1" s="44" t="s">
        <v>117</v>
      </c>
      <c r="B1" s="89" t="s">
        <v>117</v>
      </c>
      <c r="C1" s="89" t="s">
        <v>117</v>
      </c>
      <c r="D1" s="89" t="s">
        <v>117</v>
      </c>
      <c r="E1" s="89" t="s">
        <v>117</v>
      </c>
      <c r="F1" s="45" t="s">
        <v>117</v>
      </c>
      <c r="G1" s="121" t="s">
        <v>117</v>
      </c>
      <c r="H1" s="73" t="s">
        <v>117</v>
      </c>
      <c r="I1" s="52" t="s">
        <v>117</v>
      </c>
      <c r="J1" s="46" t="s">
        <v>117</v>
      </c>
      <c r="K1" s="2" t="s">
        <v>117</v>
      </c>
    </row>
    <row r="2" spans="1:11">
      <c r="A2" s="311" t="s">
        <v>122</v>
      </c>
      <c r="B2" s="312"/>
      <c r="C2" s="312"/>
      <c r="D2" s="312"/>
      <c r="E2" s="312"/>
      <c r="F2" s="312"/>
      <c r="G2" s="312"/>
      <c r="H2" s="313"/>
      <c r="I2" s="314"/>
      <c r="J2" s="61" t="s">
        <v>117</v>
      </c>
      <c r="K2" s="2" t="s">
        <v>117</v>
      </c>
    </row>
    <row r="3" spans="1:11">
      <c r="A3" s="311" t="s">
        <v>123</v>
      </c>
      <c r="B3" s="312"/>
      <c r="C3" s="312"/>
      <c r="D3" s="312"/>
      <c r="E3" s="312"/>
      <c r="F3" s="312"/>
      <c r="G3" s="312"/>
      <c r="H3" s="313"/>
      <c r="I3" s="312"/>
      <c r="J3" s="62" t="s">
        <v>117</v>
      </c>
      <c r="K3" s="1" t="s">
        <v>117</v>
      </c>
    </row>
    <row r="4" spans="1:11">
      <c r="A4" s="311" t="s">
        <v>124</v>
      </c>
      <c r="B4" s="312"/>
      <c r="C4" s="312"/>
      <c r="D4" s="312"/>
      <c r="E4" s="312"/>
      <c r="F4" s="312"/>
      <c r="G4" s="312"/>
      <c r="H4" s="313"/>
      <c r="I4" s="312"/>
      <c r="J4" s="62" t="s">
        <v>117</v>
      </c>
      <c r="K4" s="1" t="s">
        <v>117</v>
      </c>
    </row>
    <row r="5" spans="1:11">
      <c r="A5" s="153" t="s">
        <v>117</v>
      </c>
      <c r="B5" s="90" t="s">
        <v>117</v>
      </c>
      <c r="C5" s="90" t="s">
        <v>117</v>
      </c>
      <c r="D5" s="90" t="s">
        <v>117</v>
      </c>
      <c r="E5" s="90" t="s">
        <v>117</v>
      </c>
      <c r="F5" s="152" t="s">
        <v>117</v>
      </c>
      <c r="G5" s="122" t="s">
        <v>117</v>
      </c>
      <c r="H5" s="74" t="s">
        <v>117</v>
      </c>
      <c r="I5" s="152" t="s">
        <v>117</v>
      </c>
      <c r="J5" s="63" t="s">
        <v>117</v>
      </c>
      <c r="K5" s="1" t="s">
        <v>117</v>
      </c>
    </row>
    <row r="6" spans="1:11" outlineLevel="1">
      <c r="A6" s="153" t="s">
        <v>117</v>
      </c>
      <c r="B6" s="90" t="s">
        <v>117</v>
      </c>
      <c r="C6" s="90" t="s">
        <v>117</v>
      </c>
      <c r="D6" s="90" t="s">
        <v>117</v>
      </c>
      <c r="E6" s="90" t="s">
        <v>117</v>
      </c>
      <c r="F6" s="152" t="s">
        <v>117</v>
      </c>
      <c r="G6" s="122" t="s">
        <v>117</v>
      </c>
      <c r="H6" s="74" t="s">
        <v>117</v>
      </c>
      <c r="I6" s="43" t="s">
        <v>117</v>
      </c>
      <c r="J6" s="63" t="s">
        <v>117</v>
      </c>
      <c r="K6" s="2" t="s">
        <v>117</v>
      </c>
    </row>
    <row r="7" spans="1:11" outlineLevel="2">
      <c r="A7" s="153" t="s">
        <v>117</v>
      </c>
      <c r="B7" s="90" t="s">
        <v>117</v>
      </c>
      <c r="C7" s="90" t="s">
        <v>117</v>
      </c>
      <c r="D7" s="315" t="s">
        <v>125</v>
      </c>
      <c r="E7" s="315"/>
      <c r="F7" s="315"/>
      <c r="G7" s="315"/>
      <c r="H7" s="75" t="s">
        <v>117</v>
      </c>
      <c r="I7" s="54" t="s">
        <v>126</v>
      </c>
      <c r="J7" s="64" t="s">
        <v>117</v>
      </c>
      <c r="K7" s="2" t="s">
        <v>117</v>
      </c>
    </row>
    <row r="8" spans="1:11" outlineLevel="1">
      <c r="A8" s="153" t="s">
        <v>117</v>
      </c>
      <c r="B8" s="90" t="s">
        <v>117</v>
      </c>
      <c r="C8" s="90" t="s">
        <v>117</v>
      </c>
      <c r="D8" s="101" t="s">
        <v>117</v>
      </c>
      <c r="E8" s="101" t="s">
        <v>117</v>
      </c>
      <c r="F8" s="151" t="s">
        <v>117</v>
      </c>
      <c r="G8" s="123" t="s">
        <v>117</v>
      </c>
      <c r="H8" s="75" t="s">
        <v>117</v>
      </c>
      <c r="I8" s="54">
        <v>503010</v>
      </c>
      <c r="J8" s="57" t="s">
        <v>117</v>
      </c>
      <c r="K8" s="2" t="s">
        <v>117</v>
      </c>
    </row>
    <row r="9" spans="1:11" outlineLevel="2">
      <c r="A9" s="153" t="s">
        <v>127</v>
      </c>
      <c r="B9" s="90" t="s">
        <v>117</v>
      </c>
      <c r="C9" s="90" t="s">
        <v>117</v>
      </c>
      <c r="D9" s="315" t="s">
        <v>304</v>
      </c>
      <c r="E9" s="315"/>
      <c r="F9" s="315"/>
      <c r="G9" s="315"/>
      <c r="H9" s="75" t="s">
        <v>128</v>
      </c>
      <c r="I9" s="54" t="s">
        <v>117</v>
      </c>
      <c r="J9" s="65" t="s">
        <v>117</v>
      </c>
      <c r="K9" s="2" t="s">
        <v>117</v>
      </c>
    </row>
    <row r="10" spans="1:11" outlineLevel="2">
      <c r="A10" s="294" t="s">
        <v>129</v>
      </c>
      <c r="B10" s="295"/>
      <c r="C10" s="295"/>
      <c r="D10" s="295"/>
      <c r="E10" s="295"/>
      <c r="F10" s="295"/>
      <c r="G10" s="122" t="s">
        <v>117</v>
      </c>
      <c r="H10" s="75" t="s">
        <v>130</v>
      </c>
      <c r="I10" s="54" t="s">
        <v>117</v>
      </c>
      <c r="J10" s="65" t="s">
        <v>117</v>
      </c>
      <c r="K10" s="2" t="s">
        <v>117</v>
      </c>
    </row>
    <row r="11" spans="1:11" outlineLevel="2">
      <c r="A11" s="294" t="s">
        <v>131</v>
      </c>
      <c r="B11" s="295"/>
      <c r="C11" s="295"/>
      <c r="D11" s="295"/>
      <c r="E11" s="295"/>
      <c r="F11" s="295"/>
      <c r="G11" s="122" t="s">
        <v>117</v>
      </c>
      <c r="H11" s="75" t="s">
        <v>132</v>
      </c>
      <c r="I11" s="54" t="s">
        <v>117</v>
      </c>
      <c r="J11" s="65" t="s">
        <v>117</v>
      </c>
      <c r="K11" s="2" t="s">
        <v>117</v>
      </c>
    </row>
    <row r="12" spans="1:11" outlineLevel="2">
      <c r="A12" s="153" t="s">
        <v>133</v>
      </c>
      <c r="B12" s="90" t="s">
        <v>117</v>
      </c>
      <c r="C12" s="90" t="s">
        <v>117</v>
      </c>
      <c r="D12" s="90" t="s">
        <v>117</v>
      </c>
      <c r="E12" s="90" t="s">
        <v>117</v>
      </c>
      <c r="F12" s="152" t="s">
        <v>117</v>
      </c>
      <c r="G12" s="122" t="s">
        <v>117</v>
      </c>
      <c r="H12" s="75" t="s">
        <v>134</v>
      </c>
      <c r="I12" s="54" t="s">
        <v>135</v>
      </c>
      <c r="J12" s="64" t="s">
        <v>117</v>
      </c>
      <c r="K12" s="2" t="s">
        <v>117</v>
      </c>
    </row>
    <row r="13" spans="1:11" outlineLevel="1">
      <c r="A13" s="153" t="s">
        <v>136</v>
      </c>
      <c r="B13" s="90" t="s">
        <v>117</v>
      </c>
      <c r="C13" s="90" t="s">
        <v>117</v>
      </c>
      <c r="D13" s="90" t="s">
        <v>117</v>
      </c>
      <c r="E13" s="90" t="s">
        <v>117</v>
      </c>
      <c r="F13" s="152" t="s">
        <v>117</v>
      </c>
      <c r="G13" s="122" t="s">
        <v>117</v>
      </c>
      <c r="H13" s="75" t="s">
        <v>137</v>
      </c>
      <c r="I13" s="54" t="s">
        <v>138</v>
      </c>
      <c r="J13" s="64" t="s">
        <v>117</v>
      </c>
      <c r="K13" s="2" t="s">
        <v>117</v>
      </c>
    </row>
    <row r="14" spans="1:11" outlineLevel="2">
      <c r="A14" s="153" t="s">
        <v>117</v>
      </c>
      <c r="B14" s="90" t="s">
        <v>117</v>
      </c>
      <c r="C14" s="90" t="s">
        <v>117</v>
      </c>
      <c r="D14" s="90" t="s">
        <v>117</v>
      </c>
      <c r="E14" s="90" t="s">
        <v>117</v>
      </c>
      <c r="F14" s="152" t="s">
        <v>117</v>
      </c>
      <c r="G14" s="122" t="s">
        <v>117</v>
      </c>
      <c r="H14" s="74" t="s">
        <v>117</v>
      </c>
      <c r="I14" s="56" t="s">
        <v>117</v>
      </c>
      <c r="J14" s="47" t="s">
        <v>117</v>
      </c>
      <c r="K14" s="2" t="s">
        <v>117</v>
      </c>
    </row>
    <row r="15" spans="1:11" ht="15.75" outlineLevel="1" thickBot="1">
      <c r="A15" s="48" t="s">
        <v>117</v>
      </c>
      <c r="B15" s="104" t="s">
        <v>117</v>
      </c>
      <c r="C15" s="91" t="s">
        <v>117</v>
      </c>
      <c r="D15" s="91" t="s">
        <v>117</v>
      </c>
      <c r="E15" s="91" t="s">
        <v>117</v>
      </c>
      <c r="F15" s="42" t="s">
        <v>117</v>
      </c>
      <c r="G15" s="124" t="s">
        <v>117</v>
      </c>
      <c r="H15" s="76" t="s">
        <v>117</v>
      </c>
      <c r="I15" s="53" t="s">
        <v>117</v>
      </c>
      <c r="J15" s="57" t="s">
        <v>117</v>
      </c>
      <c r="K15" s="2" t="s">
        <v>117</v>
      </c>
    </row>
    <row r="16" spans="1:11" ht="90" outlineLevel="2" thickBot="1">
      <c r="A16" s="49" t="s">
        <v>139</v>
      </c>
      <c r="B16" s="40" t="s">
        <v>252</v>
      </c>
      <c r="C16" s="40" t="s">
        <v>140</v>
      </c>
      <c r="D16" s="39" t="s">
        <v>141</v>
      </c>
      <c r="E16" s="39" t="s">
        <v>142</v>
      </c>
      <c r="F16" s="39" t="s">
        <v>143</v>
      </c>
      <c r="G16" s="39" t="s">
        <v>144</v>
      </c>
      <c r="H16" s="88" t="s">
        <v>249</v>
      </c>
      <c r="I16" s="88" t="s">
        <v>108</v>
      </c>
      <c r="J16" s="168" t="s">
        <v>109</v>
      </c>
      <c r="K16" s="135" t="s">
        <v>145</v>
      </c>
    </row>
    <row r="17" spans="1:15" ht="15.75" outlineLevel="1" thickBot="1">
      <c r="A17" s="41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169">
        <v>10</v>
      </c>
      <c r="K17" s="134" t="s">
        <v>117</v>
      </c>
    </row>
    <row r="18" spans="1:15" ht="15.75" outlineLevel="1" thickBot="1">
      <c r="A18" s="38" t="s">
        <v>117</v>
      </c>
      <c r="B18" s="58" t="s">
        <v>117</v>
      </c>
      <c r="C18" s="58" t="s">
        <v>117</v>
      </c>
      <c r="D18" s="58" t="s">
        <v>117</v>
      </c>
      <c r="E18" s="58" t="s">
        <v>117</v>
      </c>
      <c r="F18" s="58" t="s">
        <v>117</v>
      </c>
      <c r="G18" s="58" t="s">
        <v>117</v>
      </c>
      <c r="H18" s="88" t="s">
        <v>117</v>
      </c>
      <c r="I18" s="59" t="s">
        <v>117</v>
      </c>
      <c r="J18" s="55" t="s">
        <v>117</v>
      </c>
      <c r="K18" s="134" t="s">
        <v>117</v>
      </c>
    </row>
    <row r="19" spans="1:15" s="82" customFormat="1" ht="51" outlineLevel="4">
      <c r="A19" s="107" t="s">
        <v>100</v>
      </c>
      <c r="B19" s="5" t="s">
        <v>0</v>
      </c>
      <c r="C19" s="5" t="s">
        <v>2</v>
      </c>
      <c r="D19" s="5">
        <v>4240172340</v>
      </c>
      <c r="E19" s="5" t="s">
        <v>1</v>
      </c>
      <c r="F19" s="4" t="s">
        <v>117</v>
      </c>
      <c r="G19" s="93" t="s">
        <v>117</v>
      </c>
      <c r="H19" s="110">
        <f>SUM(H20)</f>
        <v>150000</v>
      </c>
      <c r="I19" s="110">
        <f>SUM(I20)</f>
        <v>148999.5</v>
      </c>
      <c r="J19" s="170">
        <f t="shared" ref="J19" si="0">SUM(J20)</f>
        <v>148999.5</v>
      </c>
      <c r="K19" s="110">
        <f>SUM(K20)</f>
        <v>0</v>
      </c>
      <c r="L19" s="66"/>
      <c r="M19" s="188"/>
      <c r="O19" s="2"/>
    </row>
    <row r="20" spans="1:15" s="79" customFormat="1" outlineLevel="2">
      <c r="A20" s="84" t="s">
        <v>101</v>
      </c>
      <c r="B20" s="132" t="s">
        <v>0</v>
      </c>
      <c r="C20" s="132" t="s">
        <v>2</v>
      </c>
      <c r="D20" s="67" t="s">
        <v>3</v>
      </c>
      <c r="E20" s="67" t="s">
        <v>4</v>
      </c>
      <c r="F20" s="85" t="s">
        <v>117</v>
      </c>
      <c r="G20" s="125" t="s">
        <v>117</v>
      </c>
      <c r="H20" s="111">
        <v>150000</v>
      </c>
      <c r="I20" s="112">
        <v>148999.5</v>
      </c>
      <c r="J20" s="171">
        <v>148999.5</v>
      </c>
      <c r="K20" s="112">
        <f>I20-J20</f>
        <v>0</v>
      </c>
      <c r="M20" s="185"/>
      <c r="O20" s="2"/>
    </row>
    <row r="21" spans="1:15" s="82" customFormat="1" ht="38.25" outlineLevel="4">
      <c r="A21" s="107" t="s">
        <v>248</v>
      </c>
      <c r="B21" s="5" t="s">
        <v>0</v>
      </c>
      <c r="C21" s="5" t="s">
        <v>230</v>
      </c>
      <c r="D21" s="5" t="s">
        <v>231</v>
      </c>
      <c r="E21" s="5" t="s">
        <v>1</v>
      </c>
      <c r="F21" s="4" t="s">
        <v>117</v>
      </c>
      <c r="G21" s="93" t="s">
        <v>117</v>
      </c>
      <c r="H21" s="110">
        <f>SUM(H22)</f>
        <v>46150000</v>
      </c>
      <c r="I21" s="110">
        <f>SUM(I22)</f>
        <v>46150000</v>
      </c>
      <c r="J21" s="170">
        <f t="shared" ref="J21" si="1">SUM(J22)</f>
        <v>45920000</v>
      </c>
      <c r="K21" s="110">
        <f>SUM(K22)</f>
        <v>230000</v>
      </c>
      <c r="L21" s="66"/>
      <c r="M21" s="188"/>
      <c r="O21" s="2"/>
    </row>
    <row r="22" spans="1:15" s="79" customFormat="1" outlineLevel="1">
      <c r="A22" s="84" t="s">
        <v>247</v>
      </c>
      <c r="B22" s="113" t="s">
        <v>0</v>
      </c>
      <c r="C22" s="92" t="s">
        <v>230</v>
      </c>
      <c r="D22" s="67" t="s">
        <v>231</v>
      </c>
      <c r="E22" s="67" t="s">
        <v>232</v>
      </c>
      <c r="F22" s="78"/>
      <c r="G22" s="78"/>
      <c r="H22" s="111">
        <v>46150000</v>
      </c>
      <c r="I22" s="112">
        <v>46150000</v>
      </c>
      <c r="J22" s="112">
        <v>45920000</v>
      </c>
      <c r="K22" s="112">
        <f>I22-J22</f>
        <v>230000</v>
      </c>
      <c r="M22" s="185"/>
      <c r="O22" s="2"/>
    </row>
    <row r="23" spans="1:15" s="82" customFormat="1" ht="63.75" outlineLevel="4">
      <c r="A23" s="107" t="s">
        <v>104</v>
      </c>
      <c r="B23" s="5" t="s">
        <v>0</v>
      </c>
      <c r="C23" s="5" t="s">
        <v>5</v>
      </c>
      <c r="D23" s="5" t="s">
        <v>6</v>
      </c>
      <c r="E23" s="5" t="s">
        <v>1</v>
      </c>
      <c r="F23" s="4" t="s">
        <v>117</v>
      </c>
      <c r="G23" s="93" t="s">
        <v>117</v>
      </c>
      <c r="H23" s="110">
        <f>SUM(H24:H27)</f>
        <v>700000</v>
      </c>
      <c r="I23" s="110">
        <f t="shared" ref="I23:K23" si="2">SUM(I24:I27)</f>
        <v>0</v>
      </c>
      <c r="J23" s="110">
        <f t="shared" si="2"/>
        <v>0</v>
      </c>
      <c r="K23" s="110">
        <f t="shared" si="2"/>
        <v>0</v>
      </c>
      <c r="L23" s="66"/>
      <c r="M23" s="188"/>
      <c r="O23" s="2"/>
    </row>
    <row r="24" spans="1:15" s="82" customFormat="1" ht="20.25" customHeight="1" outlineLevel="4">
      <c r="A24" s="304" t="s">
        <v>101</v>
      </c>
      <c r="B24" s="125" t="s">
        <v>0</v>
      </c>
      <c r="C24" s="125" t="s">
        <v>5</v>
      </c>
      <c r="D24" s="125" t="s">
        <v>6</v>
      </c>
      <c r="E24" s="67" t="s">
        <v>4</v>
      </c>
      <c r="F24" s="303" t="s">
        <v>276</v>
      </c>
      <c r="G24" s="118" t="s">
        <v>251</v>
      </c>
      <c r="H24" s="111">
        <v>2000</v>
      </c>
      <c r="I24" s="112">
        <v>0</v>
      </c>
      <c r="J24" s="171">
        <v>0</v>
      </c>
      <c r="K24" s="112">
        <f>I24-J24</f>
        <v>0</v>
      </c>
      <c r="L24" s="66"/>
      <c r="M24" s="188"/>
      <c r="O24" s="2"/>
    </row>
    <row r="25" spans="1:15" s="79" customFormat="1" ht="24" customHeight="1" outlineLevel="2">
      <c r="A25" s="304"/>
      <c r="B25" s="125" t="s">
        <v>0</v>
      </c>
      <c r="C25" s="125" t="s">
        <v>5</v>
      </c>
      <c r="D25" s="125" t="s">
        <v>6</v>
      </c>
      <c r="E25" s="67" t="s">
        <v>4</v>
      </c>
      <c r="F25" s="302"/>
      <c r="G25" s="118" t="s">
        <v>250</v>
      </c>
      <c r="H25" s="111">
        <v>38000</v>
      </c>
      <c r="I25" s="112">
        <v>0</v>
      </c>
      <c r="J25" s="171">
        <v>0</v>
      </c>
      <c r="K25" s="112">
        <f>I25-J25</f>
        <v>0</v>
      </c>
      <c r="M25" s="185"/>
      <c r="O25" s="2"/>
    </row>
    <row r="26" spans="1:15" s="79" customFormat="1" ht="21.75" customHeight="1" outlineLevel="2">
      <c r="A26" s="282" t="s">
        <v>200</v>
      </c>
      <c r="B26" s="125" t="s">
        <v>0</v>
      </c>
      <c r="C26" s="125" t="s">
        <v>5</v>
      </c>
      <c r="D26" s="125" t="s">
        <v>6</v>
      </c>
      <c r="E26" s="67" t="s">
        <v>7</v>
      </c>
      <c r="F26" s="303" t="s">
        <v>276</v>
      </c>
      <c r="G26" s="118" t="s">
        <v>251</v>
      </c>
      <c r="H26" s="111">
        <v>33000</v>
      </c>
      <c r="I26" s="112">
        <v>0</v>
      </c>
      <c r="J26" s="171">
        <v>0</v>
      </c>
      <c r="K26" s="112">
        <f>I26-J26</f>
        <v>0</v>
      </c>
      <c r="M26" s="185"/>
      <c r="O26" s="2"/>
    </row>
    <row r="27" spans="1:15" s="79" customFormat="1" ht="20.25" customHeight="1" outlineLevel="2">
      <c r="A27" s="283"/>
      <c r="B27" s="125" t="s">
        <v>0</v>
      </c>
      <c r="C27" s="125" t="s">
        <v>5</v>
      </c>
      <c r="D27" s="125" t="s">
        <v>6</v>
      </c>
      <c r="E27" s="67" t="s">
        <v>7</v>
      </c>
      <c r="F27" s="302"/>
      <c r="G27" s="118" t="s">
        <v>250</v>
      </c>
      <c r="H27" s="111">
        <v>627000</v>
      </c>
      <c r="I27" s="112">
        <v>0</v>
      </c>
      <c r="J27" s="171">
        <v>0</v>
      </c>
      <c r="K27" s="112">
        <f>I27-J27</f>
        <v>0</v>
      </c>
      <c r="M27" s="185"/>
      <c r="O27" s="2"/>
    </row>
    <row r="28" spans="1:15" s="82" customFormat="1" ht="38.25" outlineLevel="4">
      <c r="A28" s="107" t="s">
        <v>102</v>
      </c>
      <c r="B28" s="5" t="s">
        <v>0</v>
      </c>
      <c r="C28" s="5" t="s">
        <v>8</v>
      </c>
      <c r="D28" s="5" t="s">
        <v>9</v>
      </c>
      <c r="E28" s="5" t="s">
        <v>1</v>
      </c>
      <c r="F28" s="4" t="s">
        <v>117</v>
      </c>
      <c r="G28" s="93" t="s">
        <v>117</v>
      </c>
      <c r="H28" s="110">
        <f>SUM(H29)</f>
        <v>100000</v>
      </c>
      <c r="I28" s="110">
        <f>SUM(I29)</f>
        <v>100000</v>
      </c>
      <c r="J28" s="170">
        <f t="shared" ref="J28" si="3">SUM(J29)</f>
        <v>100000</v>
      </c>
      <c r="K28" s="110">
        <f>SUM(K29)</f>
        <v>0</v>
      </c>
      <c r="L28" s="66"/>
      <c r="M28" s="188"/>
      <c r="O28" s="2"/>
    </row>
    <row r="29" spans="1:15" s="79" customFormat="1" outlineLevel="2">
      <c r="A29" s="84" t="s">
        <v>101</v>
      </c>
      <c r="B29" s="67" t="s">
        <v>0</v>
      </c>
      <c r="C29" s="67" t="s">
        <v>8</v>
      </c>
      <c r="D29" s="67" t="s">
        <v>9</v>
      </c>
      <c r="E29" s="67" t="s">
        <v>4</v>
      </c>
      <c r="F29" s="85" t="s">
        <v>117</v>
      </c>
      <c r="G29" s="125" t="s">
        <v>117</v>
      </c>
      <c r="H29" s="111">
        <v>100000</v>
      </c>
      <c r="I29" s="112">
        <v>100000</v>
      </c>
      <c r="J29" s="112">
        <v>100000</v>
      </c>
      <c r="K29" s="112">
        <f>I29-J29</f>
        <v>0</v>
      </c>
      <c r="M29" s="185"/>
      <c r="O29" s="2"/>
    </row>
    <row r="30" spans="1:15" s="82" customFormat="1" ht="25.5" outlineLevel="4">
      <c r="A30" s="107" t="s">
        <v>103</v>
      </c>
      <c r="B30" s="5" t="s">
        <v>0</v>
      </c>
      <c r="C30" s="5" t="s">
        <v>8</v>
      </c>
      <c r="D30" s="5" t="s">
        <v>10</v>
      </c>
      <c r="E30" s="5" t="s">
        <v>1</v>
      </c>
      <c r="F30" s="4" t="s">
        <v>117</v>
      </c>
      <c r="G30" s="93" t="s">
        <v>117</v>
      </c>
      <c r="H30" s="110">
        <f>SUM(H31)</f>
        <v>200000</v>
      </c>
      <c r="I30" s="110">
        <f>SUM(I31)</f>
        <v>0</v>
      </c>
      <c r="J30" s="170">
        <f t="shared" ref="J30" si="4">SUM(J31)</f>
        <v>0</v>
      </c>
      <c r="K30" s="110">
        <f>SUM(K31)</f>
        <v>0</v>
      </c>
      <c r="L30" s="66"/>
      <c r="M30" s="188"/>
      <c r="O30" s="2"/>
    </row>
    <row r="31" spans="1:15" s="79" customFormat="1" outlineLevel="1">
      <c r="A31" s="84" t="s">
        <v>101</v>
      </c>
      <c r="B31" s="67" t="s">
        <v>0</v>
      </c>
      <c r="C31" s="67" t="s">
        <v>8</v>
      </c>
      <c r="D31" s="67" t="s">
        <v>10</v>
      </c>
      <c r="E31" s="67" t="s">
        <v>4</v>
      </c>
      <c r="F31" s="85" t="s">
        <v>117</v>
      </c>
      <c r="G31" s="125" t="s">
        <v>117</v>
      </c>
      <c r="H31" s="111">
        <v>200000</v>
      </c>
      <c r="I31" s="112">
        <v>0</v>
      </c>
      <c r="J31" s="171">
        <v>0</v>
      </c>
      <c r="K31" s="112">
        <f>I31-J31</f>
        <v>0</v>
      </c>
      <c r="M31" s="185"/>
      <c r="O31" s="2"/>
    </row>
    <row r="32" spans="1:15" s="82" customFormat="1" ht="38.25" outlineLevel="4">
      <c r="A32" s="107" t="s">
        <v>146</v>
      </c>
      <c r="B32" s="5" t="s">
        <v>0</v>
      </c>
      <c r="C32" s="5" t="s">
        <v>11</v>
      </c>
      <c r="D32" s="5" t="s">
        <v>12</v>
      </c>
      <c r="E32" s="5" t="s">
        <v>1</v>
      </c>
      <c r="F32" s="4" t="s">
        <v>117</v>
      </c>
      <c r="G32" s="93" t="s">
        <v>117</v>
      </c>
      <c r="H32" s="110">
        <f>SUM(H33:H34)</f>
        <v>7576200</v>
      </c>
      <c r="I32" s="110">
        <f>SUM(I33:I34)</f>
        <v>0</v>
      </c>
      <c r="J32" s="110">
        <f t="shared" ref="J32" si="5">SUM(J33:J34)</f>
        <v>0</v>
      </c>
      <c r="K32" s="110">
        <f>SUM(K33:K34)</f>
        <v>0</v>
      </c>
      <c r="L32" s="66"/>
      <c r="M32" s="188"/>
      <c r="O32" s="2"/>
    </row>
    <row r="33" spans="1:15" s="117" customFormat="1" ht="21" customHeight="1" outlineLevel="4">
      <c r="A33" s="284" t="s">
        <v>199</v>
      </c>
      <c r="B33" s="67" t="s">
        <v>0</v>
      </c>
      <c r="C33" s="67" t="s">
        <v>11</v>
      </c>
      <c r="D33" s="67" t="s">
        <v>12</v>
      </c>
      <c r="E33" s="67" t="s">
        <v>13</v>
      </c>
      <c r="F33" s="303" t="s">
        <v>277</v>
      </c>
      <c r="G33" s="118" t="s">
        <v>251</v>
      </c>
      <c r="H33" s="111">
        <v>75800</v>
      </c>
      <c r="I33" s="111">
        <v>0</v>
      </c>
      <c r="J33" s="174">
        <v>0</v>
      </c>
      <c r="K33" s="112">
        <f>I33-J33</f>
        <v>0</v>
      </c>
      <c r="L33" s="86"/>
      <c r="M33" s="190"/>
      <c r="O33" s="79"/>
    </row>
    <row r="34" spans="1:15" s="79" customFormat="1" ht="21.75" customHeight="1" outlineLevel="1">
      <c r="A34" s="287"/>
      <c r="B34" s="67" t="s">
        <v>0</v>
      </c>
      <c r="C34" s="67" t="s">
        <v>11</v>
      </c>
      <c r="D34" s="67" t="s">
        <v>12</v>
      </c>
      <c r="E34" s="67" t="s">
        <v>13</v>
      </c>
      <c r="F34" s="302"/>
      <c r="G34" s="118" t="s">
        <v>250</v>
      </c>
      <c r="H34" s="111">
        <v>7500400</v>
      </c>
      <c r="I34" s="155">
        <v>0</v>
      </c>
      <c r="J34" s="171">
        <v>0</v>
      </c>
      <c r="K34" s="112">
        <f>I34-J34</f>
        <v>0</v>
      </c>
      <c r="M34" s="185"/>
      <c r="O34" s="2"/>
    </row>
    <row r="35" spans="1:15" s="82" customFormat="1" ht="25.5" outlineLevel="4">
      <c r="A35" s="107" t="s">
        <v>147</v>
      </c>
      <c r="B35" s="5" t="s">
        <v>0</v>
      </c>
      <c r="C35" s="5" t="s">
        <v>11</v>
      </c>
      <c r="D35" s="5" t="s">
        <v>14</v>
      </c>
      <c r="E35" s="5" t="s">
        <v>1</v>
      </c>
      <c r="F35" s="4" t="s">
        <v>117</v>
      </c>
      <c r="G35" s="93" t="s">
        <v>117</v>
      </c>
      <c r="H35" s="110">
        <f>SUM(H36:H43)</f>
        <v>293416171</v>
      </c>
      <c r="I35" s="110">
        <f>SUM(I36:I43)</f>
        <v>198805135.58000001</v>
      </c>
      <c r="J35" s="170">
        <f t="shared" ref="J35" si="6">SUM(J36:J43)</f>
        <v>188986924.57000002</v>
      </c>
      <c r="K35" s="110">
        <f>SUM(K36:K43)</f>
        <v>9818211.0100000016</v>
      </c>
      <c r="L35" s="66"/>
      <c r="M35" s="188"/>
      <c r="O35" s="2"/>
    </row>
    <row r="36" spans="1:15" s="79" customFormat="1" outlineLevel="2">
      <c r="A36" s="84" t="s">
        <v>105</v>
      </c>
      <c r="B36" s="67" t="s">
        <v>0</v>
      </c>
      <c r="C36" s="67" t="s">
        <v>11</v>
      </c>
      <c r="D36" s="67" t="s">
        <v>14</v>
      </c>
      <c r="E36" s="67" t="s">
        <v>15</v>
      </c>
      <c r="F36" s="85" t="s">
        <v>117</v>
      </c>
      <c r="G36" s="125" t="s">
        <v>117</v>
      </c>
      <c r="H36" s="112">
        <v>202083900</v>
      </c>
      <c r="I36" s="112">
        <v>136410776.5</v>
      </c>
      <c r="J36" s="171">
        <v>130045083.88</v>
      </c>
      <c r="K36" s="112">
        <f t="shared" ref="K36:K43" si="7">I36-J36</f>
        <v>6365692.6200000048</v>
      </c>
      <c r="M36" s="185"/>
      <c r="O36" s="2"/>
    </row>
    <row r="37" spans="1:15" s="79" customFormat="1" ht="25.5" outlineLevel="1">
      <c r="A37" s="84" t="s">
        <v>204</v>
      </c>
      <c r="B37" s="67" t="s">
        <v>0</v>
      </c>
      <c r="C37" s="67" t="s">
        <v>11</v>
      </c>
      <c r="D37" s="67" t="s">
        <v>14</v>
      </c>
      <c r="E37" s="67" t="s">
        <v>16</v>
      </c>
      <c r="F37" s="85" t="s">
        <v>117</v>
      </c>
      <c r="G37" s="125" t="s">
        <v>117</v>
      </c>
      <c r="H37" s="112">
        <v>61029300</v>
      </c>
      <c r="I37" s="112">
        <v>41180017</v>
      </c>
      <c r="J37" s="171">
        <v>38416875.340000004</v>
      </c>
      <c r="K37" s="112">
        <f t="shared" si="7"/>
        <v>2763141.6599999964</v>
      </c>
      <c r="M37" s="185"/>
      <c r="O37" s="2"/>
    </row>
    <row r="38" spans="1:15" s="79" customFormat="1" ht="25.5" outlineLevel="2">
      <c r="A38" s="84" t="s">
        <v>205</v>
      </c>
      <c r="B38" s="67" t="s">
        <v>0</v>
      </c>
      <c r="C38" s="67" t="s">
        <v>11</v>
      </c>
      <c r="D38" s="67" t="s">
        <v>14</v>
      </c>
      <c r="E38" s="67" t="s">
        <v>17</v>
      </c>
      <c r="F38" s="85" t="s">
        <v>117</v>
      </c>
      <c r="G38" s="125" t="s">
        <v>117</v>
      </c>
      <c r="H38" s="112">
        <v>15643508</v>
      </c>
      <c r="I38" s="112">
        <v>12587268</v>
      </c>
      <c r="J38" s="171">
        <v>12361396.77</v>
      </c>
      <c r="K38" s="112">
        <f t="shared" si="7"/>
        <v>225871.23000000045</v>
      </c>
      <c r="M38" s="185"/>
      <c r="O38" s="2"/>
    </row>
    <row r="39" spans="1:15" s="79" customFormat="1" outlineLevel="1">
      <c r="A39" s="84" t="s">
        <v>101</v>
      </c>
      <c r="B39" s="67" t="s">
        <v>0</v>
      </c>
      <c r="C39" s="67" t="s">
        <v>11</v>
      </c>
      <c r="D39" s="67" t="s">
        <v>14</v>
      </c>
      <c r="E39" s="67" t="s">
        <v>4</v>
      </c>
      <c r="F39" s="85" t="s">
        <v>117</v>
      </c>
      <c r="G39" s="125" t="s">
        <v>117</v>
      </c>
      <c r="H39" s="112">
        <v>8307623</v>
      </c>
      <c r="I39" s="112">
        <v>5414164</v>
      </c>
      <c r="J39" s="171">
        <v>5015131.08</v>
      </c>
      <c r="K39" s="112">
        <f t="shared" si="7"/>
        <v>399032.91999999993</v>
      </c>
      <c r="M39" s="185"/>
      <c r="O39" s="2"/>
    </row>
    <row r="40" spans="1:15" s="79" customFormat="1" outlineLevel="2">
      <c r="A40" s="84" t="s">
        <v>206</v>
      </c>
      <c r="B40" s="67" t="s">
        <v>0</v>
      </c>
      <c r="C40" s="67" t="s">
        <v>11</v>
      </c>
      <c r="D40" s="67" t="s">
        <v>14</v>
      </c>
      <c r="E40" s="67" t="s">
        <v>18</v>
      </c>
      <c r="F40" s="85" t="s">
        <v>117</v>
      </c>
      <c r="G40" s="125" t="s">
        <v>117</v>
      </c>
      <c r="H40" s="112">
        <v>5694021</v>
      </c>
      <c r="I40" s="112">
        <v>2828033.08</v>
      </c>
      <c r="J40" s="171">
        <v>2777817.5</v>
      </c>
      <c r="K40" s="112">
        <f t="shared" si="7"/>
        <v>50215.580000000075</v>
      </c>
      <c r="M40" s="185"/>
      <c r="O40" s="2"/>
    </row>
    <row r="41" spans="1:15" s="79" customFormat="1" ht="25.5" outlineLevel="2">
      <c r="A41" s="84" t="s">
        <v>217</v>
      </c>
      <c r="B41" s="67" t="s">
        <v>0</v>
      </c>
      <c r="C41" s="67" t="s">
        <v>11</v>
      </c>
      <c r="D41" s="67" t="s">
        <v>14</v>
      </c>
      <c r="E41" s="67">
        <v>831</v>
      </c>
      <c r="F41" s="85"/>
      <c r="G41" s="125"/>
      <c r="H41" s="112">
        <v>2855</v>
      </c>
      <c r="I41" s="112">
        <v>2855</v>
      </c>
      <c r="J41" s="171">
        <v>2855</v>
      </c>
      <c r="K41" s="112">
        <f t="shared" si="7"/>
        <v>0</v>
      </c>
      <c r="M41" s="185"/>
      <c r="O41" s="2"/>
    </row>
    <row r="42" spans="1:15" s="79" customFormat="1" outlineLevel="2">
      <c r="A42" s="84" t="s">
        <v>207</v>
      </c>
      <c r="B42" s="67" t="s">
        <v>0</v>
      </c>
      <c r="C42" s="67" t="s">
        <v>11</v>
      </c>
      <c r="D42" s="67" t="s">
        <v>14</v>
      </c>
      <c r="E42" s="67" t="s">
        <v>19</v>
      </c>
      <c r="F42" s="85" t="s">
        <v>117</v>
      </c>
      <c r="G42" s="125" t="s">
        <v>117</v>
      </c>
      <c r="H42" s="112">
        <v>524521</v>
      </c>
      <c r="I42" s="112">
        <v>316800.5</v>
      </c>
      <c r="J42" s="171">
        <v>306038.5</v>
      </c>
      <c r="K42" s="112">
        <f t="shared" si="7"/>
        <v>10762</v>
      </c>
      <c r="M42" s="185"/>
      <c r="O42" s="2"/>
    </row>
    <row r="43" spans="1:15" s="79" customFormat="1" outlineLevel="1">
      <c r="A43" s="84" t="s">
        <v>208</v>
      </c>
      <c r="B43" s="67" t="s">
        <v>0</v>
      </c>
      <c r="C43" s="67" t="s">
        <v>11</v>
      </c>
      <c r="D43" s="67" t="s">
        <v>14</v>
      </c>
      <c r="E43" s="67" t="s">
        <v>20</v>
      </c>
      <c r="F43" s="85" t="s">
        <v>117</v>
      </c>
      <c r="G43" s="125" t="s">
        <v>117</v>
      </c>
      <c r="H43" s="112">
        <v>130443</v>
      </c>
      <c r="I43" s="112">
        <v>65221.5</v>
      </c>
      <c r="J43" s="171">
        <v>61726.5</v>
      </c>
      <c r="K43" s="112">
        <f t="shared" si="7"/>
        <v>3495</v>
      </c>
      <c r="M43" s="185"/>
      <c r="O43" s="2"/>
    </row>
    <row r="44" spans="1:15" s="82" customFormat="1" outlineLevel="4">
      <c r="A44" s="107" t="s">
        <v>148</v>
      </c>
      <c r="B44" s="5" t="s">
        <v>0</v>
      </c>
      <c r="C44" s="5" t="s">
        <v>11</v>
      </c>
      <c r="D44" s="5" t="s">
        <v>21</v>
      </c>
      <c r="E44" s="5" t="s">
        <v>1</v>
      </c>
      <c r="F44" s="4" t="s">
        <v>117</v>
      </c>
      <c r="G44" s="93" t="s">
        <v>117</v>
      </c>
      <c r="H44" s="110">
        <f>SUM(H45)</f>
        <v>3014789</v>
      </c>
      <c r="I44" s="110">
        <f>SUM(I45)</f>
        <v>3014789</v>
      </c>
      <c r="J44" s="170">
        <f t="shared" ref="J44" si="8">SUM(J45)</f>
        <v>3014772</v>
      </c>
      <c r="K44" s="110">
        <f>SUM(K45)</f>
        <v>17</v>
      </c>
      <c r="L44" s="66"/>
      <c r="M44" s="188"/>
      <c r="O44" s="2"/>
    </row>
    <row r="45" spans="1:15" s="79" customFormat="1" outlineLevel="1">
      <c r="A45" s="84" t="s">
        <v>101</v>
      </c>
      <c r="B45" s="67" t="s">
        <v>0</v>
      </c>
      <c r="C45" s="67" t="s">
        <v>11</v>
      </c>
      <c r="D45" s="67" t="s">
        <v>21</v>
      </c>
      <c r="E45" s="67" t="s">
        <v>4</v>
      </c>
      <c r="F45" s="85" t="s">
        <v>117</v>
      </c>
      <c r="G45" s="125" t="s">
        <v>117</v>
      </c>
      <c r="H45" s="111">
        <v>3014789</v>
      </c>
      <c r="I45" s="112">
        <v>3014789</v>
      </c>
      <c r="J45" s="171">
        <v>3014772</v>
      </c>
      <c r="K45" s="112">
        <f>I45-J45</f>
        <v>17</v>
      </c>
      <c r="M45" s="185"/>
      <c r="O45" s="2"/>
    </row>
    <row r="46" spans="1:15" s="82" customFormat="1" ht="163.5" customHeight="1" outlineLevel="4">
      <c r="A46" s="107" t="s">
        <v>149</v>
      </c>
      <c r="B46" s="5" t="s">
        <v>0</v>
      </c>
      <c r="C46" s="5" t="s">
        <v>11</v>
      </c>
      <c r="D46" s="5" t="s">
        <v>22</v>
      </c>
      <c r="E46" s="5" t="s">
        <v>1</v>
      </c>
      <c r="F46" s="4" t="s">
        <v>117</v>
      </c>
      <c r="G46" s="93" t="s">
        <v>117</v>
      </c>
      <c r="H46" s="110">
        <f>SUM(H47:H48)</f>
        <v>15595027</v>
      </c>
      <c r="I46" s="110">
        <f>SUM(I47:I48)</f>
        <v>9113078.6999999993</v>
      </c>
      <c r="J46" s="170">
        <f t="shared" ref="J46" si="9">SUM(J47:J48)</f>
        <v>8443714.6199999992</v>
      </c>
      <c r="K46" s="110">
        <f>SUM(K47:K48)</f>
        <v>669364.07999999996</v>
      </c>
      <c r="L46" s="66"/>
      <c r="M46" s="188"/>
      <c r="O46" s="2"/>
    </row>
    <row r="47" spans="1:15" s="79" customFormat="1" outlineLevel="1">
      <c r="A47" s="84" t="s">
        <v>101</v>
      </c>
      <c r="B47" s="67" t="s">
        <v>0</v>
      </c>
      <c r="C47" s="67" t="s">
        <v>11</v>
      </c>
      <c r="D47" s="67" t="s">
        <v>22</v>
      </c>
      <c r="E47" s="67" t="s">
        <v>4</v>
      </c>
      <c r="F47" s="85" t="s">
        <v>117</v>
      </c>
      <c r="G47" s="125" t="s">
        <v>117</v>
      </c>
      <c r="H47" s="111">
        <v>77587</v>
      </c>
      <c r="I47" s="112">
        <v>45338.7</v>
      </c>
      <c r="J47" s="171">
        <v>35446.620000000003</v>
      </c>
      <c r="K47" s="112">
        <f>I47-J47</f>
        <v>9892.0799999999945</v>
      </c>
      <c r="M47" s="185"/>
      <c r="O47" s="2"/>
    </row>
    <row r="48" spans="1:15" s="79" customFormat="1" ht="25.5" outlineLevel="2">
      <c r="A48" s="84" t="s">
        <v>200</v>
      </c>
      <c r="B48" s="67" t="s">
        <v>0</v>
      </c>
      <c r="C48" s="67" t="s">
        <v>11</v>
      </c>
      <c r="D48" s="67" t="s">
        <v>22</v>
      </c>
      <c r="E48" s="67" t="s">
        <v>7</v>
      </c>
      <c r="F48" s="85" t="s">
        <v>117</v>
      </c>
      <c r="G48" s="125" t="s">
        <v>117</v>
      </c>
      <c r="H48" s="111">
        <v>15517440</v>
      </c>
      <c r="I48" s="112">
        <v>9067740</v>
      </c>
      <c r="J48" s="171">
        <v>8408268</v>
      </c>
      <c r="K48" s="112">
        <f>I48-J48</f>
        <v>659472</v>
      </c>
      <c r="M48" s="185"/>
      <c r="O48" s="2"/>
    </row>
    <row r="49" spans="1:15" s="82" customFormat="1" ht="38.25" outlineLevel="4">
      <c r="A49" s="107" t="s">
        <v>150</v>
      </c>
      <c r="B49" s="5" t="s">
        <v>0</v>
      </c>
      <c r="C49" s="5" t="s">
        <v>11</v>
      </c>
      <c r="D49" s="5" t="s">
        <v>23</v>
      </c>
      <c r="E49" s="5" t="s">
        <v>1</v>
      </c>
      <c r="F49" s="4" t="s">
        <v>117</v>
      </c>
      <c r="G49" s="93" t="s">
        <v>117</v>
      </c>
      <c r="H49" s="110">
        <f>SUM(H50)</f>
        <v>1526000</v>
      </c>
      <c r="I49" s="110">
        <f>SUM(I50)</f>
        <v>0</v>
      </c>
      <c r="J49" s="170">
        <f t="shared" ref="J49" si="10">SUM(J50)</f>
        <v>0</v>
      </c>
      <c r="K49" s="110">
        <f>SUM(K50)</f>
        <v>0</v>
      </c>
      <c r="L49" s="66"/>
      <c r="M49" s="188"/>
      <c r="O49" s="2"/>
    </row>
    <row r="50" spans="1:15" s="79" customFormat="1" ht="38.25" outlineLevel="1">
      <c r="A50" s="84" t="s">
        <v>201</v>
      </c>
      <c r="B50" s="67" t="s">
        <v>0</v>
      </c>
      <c r="C50" s="67" t="s">
        <v>11</v>
      </c>
      <c r="D50" s="67" t="s">
        <v>23</v>
      </c>
      <c r="E50" s="67" t="s">
        <v>24</v>
      </c>
      <c r="F50" s="85" t="s">
        <v>117</v>
      </c>
      <c r="G50" s="125" t="s">
        <v>117</v>
      </c>
      <c r="H50" s="111">
        <v>1526000</v>
      </c>
      <c r="I50" s="112">
        <v>0</v>
      </c>
      <c r="J50" s="171">
        <v>0</v>
      </c>
      <c r="K50" s="112">
        <f>I50-J50</f>
        <v>0</v>
      </c>
      <c r="M50" s="185"/>
      <c r="O50" s="2"/>
    </row>
    <row r="51" spans="1:15" s="82" customFormat="1" ht="63.75" outlineLevel="4">
      <c r="A51" s="107" t="s">
        <v>151</v>
      </c>
      <c r="B51" s="5" t="s">
        <v>0</v>
      </c>
      <c r="C51" s="5" t="s">
        <v>11</v>
      </c>
      <c r="D51" s="5" t="s">
        <v>25</v>
      </c>
      <c r="E51" s="5" t="s">
        <v>1</v>
      </c>
      <c r="F51" s="4" t="s">
        <v>117</v>
      </c>
      <c r="G51" s="93" t="s">
        <v>117</v>
      </c>
      <c r="H51" s="110">
        <f>SUM(H52)</f>
        <v>6012740</v>
      </c>
      <c r="I51" s="110">
        <f>SUM(I52)</f>
        <v>0</v>
      </c>
      <c r="J51" s="170">
        <f t="shared" ref="J51" si="11">SUM(J52)</f>
        <v>0</v>
      </c>
      <c r="K51" s="110">
        <f>SUM(K52)</f>
        <v>0</v>
      </c>
      <c r="L51" s="66"/>
      <c r="M51" s="188"/>
      <c r="O51" s="2"/>
    </row>
    <row r="52" spans="1:15" s="79" customFormat="1" ht="38.25" outlineLevel="1">
      <c r="A52" s="84" t="s">
        <v>201</v>
      </c>
      <c r="B52" s="67" t="s">
        <v>0</v>
      </c>
      <c r="C52" s="67" t="s">
        <v>11</v>
      </c>
      <c r="D52" s="67" t="s">
        <v>25</v>
      </c>
      <c r="E52" s="67" t="s">
        <v>24</v>
      </c>
      <c r="F52" s="85" t="s">
        <v>117</v>
      </c>
      <c r="G52" s="125" t="s">
        <v>117</v>
      </c>
      <c r="H52" s="111">
        <v>6012740</v>
      </c>
      <c r="I52" s="112">
        <v>0</v>
      </c>
      <c r="J52" s="171">
        <v>0</v>
      </c>
      <c r="K52" s="112">
        <f>I52-J52</f>
        <v>0</v>
      </c>
      <c r="M52" s="185"/>
      <c r="O52" s="2"/>
    </row>
    <row r="53" spans="1:15" s="82" customFormat="1" ht="114.75" outlineLevel="4">
      <c r="A53" s="107" t="s">
        <v>152</v>
      </c>
      <c r="B53" s="5" t="s">
        <v>0</v>
      </c>
      <c r="C53" s="5" t="s">
        <v>11</v>
      </c>
      <c r="D53" s="5" t="s">
        <v>26</v>
      </c>
      <c r="E53" s="5" t="s">
        <v>1</v>
      </c>
      <c r="F53" s="4" t="s">
        <v>117</v>
      </c>
      <c r="G53" s="93" t="s">
        <v>117</v>
      </c>
      <c r="H53" s="110">
        <f>SUM(H54)</f>
        <v>751593</v>
      </c>
      <c r="I53" s="110">
        <f>SUM(I54)</f>
        <v>50106</v>
      </c>
      <c r="J53" s="170">
        <f t="shared" ref="J53" si="12">SUM(J54)</f>
        <v>50106</v>
      </c>
      <c r="K53" s="110">
        <f>SUM(K54)</f>
        <v>0</v>
      </c>
      <c r="L53" s="66"/>
      <c r="M53" s="188"/>
      <c r="O53" s="2"/>
    </row>
    <row r="54" spans="1:15" s="79" customFormat="1" ht="38.25" outlineLevel="2">
      <c r="A54" s="84" t="s">
        <v>201</v>
      </c>
      <c r="B54" s="67" t="s">
        <v>0</v>
      </c>
      <c r="C54" s="67" t="s">
        <v>11</v>
      </c>
      <c r="D54" s="67" t="s">
        <v>26</v>
      </c>
      <c r="E54" s="67" t="s">
        <v>24</v>
      </c>
      <c r="F54" s="85" t="s">
        <v>117</v>
      </c>
      <c r="G54" s="125" t="s">
        <v>117</v>
      </c>
      <c r="H54" s="111">
        <v>751593</v>
      </c>
      <c r="I54" s="112">
        <v>50106</v>
      </c>
      <c r="J54" s="171">
        <v>50106</v>
      </c>
      <c r="K54" s="112">
        <f>I54-J54</f>
        <v>0</v>
      </c>
      <c r="M54" s="185"/>
      <c r="O54" s="2"/>
    </row>
    <row r="55" spans="1:15" s="82" customFormat="1" ht="127.5" outlineLevel="4">
      <c r="A55" s="107" t="s">
        <v>153</v>
      </c>
      <c r="B55" s="5" t="s">
        <v>0</v>
      </c>
      <c r="C55" s="5" t="s">
        <v>11</v>
      </c>
      <c r="D55" s="5" t="s">
        <v>27</v>
      </c>
      <c r="E55" s="5" t="s">
        <v>1</v>
      </c>
      <c r="F55" s="4" t="s">
        <v>117</v>
      </c>
      <c r="G55" s="93" t="s">
        <v>117</v>
      </c>
      <c r="H55" s="110">
        <f>SUM(H56)</f>
        <v>7599851</v>
      </c>
      <c r="I55" s="110">
        <f>SUM(I56)</f>
        <v>959533</v>
      </c>
      <c r="J55" s="170">
        <f t="shared" ref="J55" si="13">SUM(J56)</f>
        <v>658896</v>
      </c>
      <c r="K55" s="110">
        <f>SUM(K56)</f>
        <v>300637</v>
      </c>
      <c r="L55" s="66"/>
      <c r="M55" s="188"/>
      <c r="O55" s="2"/>
    </row>
    <row r="56" spans="1:15" s="79" customFormat="1" ht="38.25" outlineLevel="2">
      <c r="A56" s="84" t="s">
        <v>201</v>
      </c>
      <c r="B56" s="67" t="s">
        <v>0</v>
      </c>
      <c r="C56" s="67" t="s">
        <v>11</v>
      </c>
      <c r="D56" s="67" t="s">
        <v>27</v>
      </c>
      <c r="E56" s="67" t="s">
        <v>24</v>
      </c>
      <c r="F56" s="85" t="s">
        <v>117</v>
      </c>
      <c r="G56" s="125" t="s">
        <v>117</v>
      </c>
      <c r="H56" s="111">
        <v>7599851</v>
      </c>
      <c r="I56" s="112">
        <v>959533</v>
      </c>
      <c r="J56" s="171">
        <v>658896</v>
      </c>
      <c r="K56" s="112">
        <f>I56-J56</f>
        <v>300637</v>
      </c>
      <c r="M56" s="185"/>
      <c r="O56" s="2"/>
    </row>
    <row r="57" spans="1:15" s="79" customFormat="1" ht="38.25" outlineLevel="2">
      <c r="A57" s="107" t="s">
        <v>289</v>
      </c>
      <c r="B57" s="5">
        <v>148</v>
      </c>
      <c r="C57" s="5" t="s">
        <v>290</v>
      </c>
      <c r="D57" s="5" t="s">
        <v>284</v>
      </c>
      <c r="E57" s="5" t="s">
        <v>1</v>
      </c>
      <c r="F57" s="4"/>
      <c r="G57" s="93"/>
      <c r="H57" s="110">
        <f>SUM(H58:H59)</f>
        <v>21052631.579999998</v>
      </c>
      <c r="I57" s="110">
        <f t="shared" ref="I57:J57" si="14">SUM(I58:I59)</f>
        <v>5007012.2699999996</v>
      </c>
      <c r="J57" s="110">
        <f t="shared" si="14"/>
        <v>4935037.57</v>
      </c>
      <c r="K57" s="110">
        <f>SUM(K58:K59)</f>
        <v>71974.69999999975</v>
      </c>
      <c r="L57" s="79" t="s">
        <v>283</v>
      </c>
      <c r="M57" s="185"/>
      <c r="O57" s="2"/>
    </row>
    <row r="58" spans="1:15" s="79" customFormat="1" ht="25.5" outlineLevel="2">
      <c r="A58" s="197" t="s">
        <v>291</v>
      </c>
      <c r="B58" s="67">
        <v>148</v>
      </c>
      <c r="C58" s="67" t="s">
        <v>290</v>
      </c>
      <c r="D58" s="67" t="s">
        <v>284</v>
      </c>
      <c r="E58" s="67">
        <v>323</v>
      </c>
      <c r="F58" s="309" t="s">
        <v>294</v>
      </c>
      <c r="G58" s="118" t="s">
        <v>251</v>
      </c>
      <c r="H58" s="111">
        <v>1052631.58</v>
      </c>
      <c r="I58" s="111">
        <v>250353.13</v>
      </c>
      <c r="J58" s="175">
        <v>246751.9</v>
      </c>
      <c r="K58" s="192">
        <f>I58-J58</f>
        <v>3601.2300000000105</v>
      </c>
      <c r="M58" s="214"/>
      <c r="O58" s="2"/>
    </row>
    <row r="59" spans="1:15" s="79" customFormat="1" ht="25.5" outlineLevel="2">
      <c r="A59" s="191" t="s">
        <v>291</v>
      </c>
      <c r="B59" s="67">
        <v>148</v>
      </c>
      <c r="C59" s="67" t="s">
        <v>290</v>
      </c>
      <c r="D59" s="67" t="s">
        <v>284</v>
      </c>
      <c r="E59" s="67">
        <v>323</v>
      </c>
      <c r="F59" s="310"/>
      <c r="G59" s="118" t="s">
        <v>250</v>
      </c>
      <c r="H59" s="111">
        <v>20000000</v>
      </c>
      <c r="I59" s="175">
        <v>4756659.1399999997</v>
      </c>
      <c r="J59" s="175">
        <v>4688285.67</v>
      </c>
      <c r="K59" s="192">
        <f>I59-J59</f>
        <v>68373.469999999739</v>
      </c>
      <c r="L59" s="79">
        <f>5007012.27-152163.79</f>
        <v>4854848.4799999995</v>
      </c>
      <c r="M59" s="214"/>
      <c r="O59" s="2"/>
    </row>
    <row r="60" spans="1:15" s="82" customFormat="1" ht="38.25" outlineLevel="4">
      <c r="A60" s="107" t="s">
        <v>154</v>
      </c>
      <c r="B60" s="5" t="s">
        <v>0</v>
      </c>
      <c r="C60" s="5" t="s">
        <v>28</v>
      </c>
      <c r="D60" s="5" t="s">
        <v>29</v>
      </c>
      <c r="E60" s="5" t="s">
        <v>1</v>
      </c>
      <c r="F60" s="4" t="s">
        <v>117</v>
      </c>
      <c r="G60" s="93" t="s">
        <v>117</v>
      </c>
      <c r="H60" s="110">
        <f>SUM(H61:H62)</f>
        <v>7149600</v>
      </c>
      <c r="I60" s="110">
        <f t="shared" ref="I60:J60" si="15">SUM(I61:I62)</f>
        <v>0</v>
      </c>
      <c r="J60" s="110">
        <f t="shared" si="15"/>
        <v>0</v>
      </c>
      <c r="K60" s="110">
        <f>SUM(K61:K62)</f>
        <v>0</v>
      </c>
      <c r="L60" s="66"/>
      <c r="M60" s="188"/>
      <c r="O60" s="2"/>
    </row>
    <row r="61" spans="1:15" s="79" customFormat="1" ht="21.75" customHeight="1" outlineLevel="2">
      <c r="A61" s="284" t="s">
        <v>202</v>
      </c>
      <c r="B61" s="67" t="s">
        <v>0</v>
      </c>
      <c r="C61" s="67" t="s">
        <v>28</v>
      </c>
      <c r="D61" s="67" t="s">
        <v>29</v>
      </c>
      <c r="E61" s="67" t="s">
        <v>30</v>
      </c>
      <c r="F61" s="276" t="s">
        <v>280</v>
      </c>
      <c r="G61" s="118" t="s">
        <v>251</v>
      </c>
      <c r="H61" s="111">
        <v>71500</v>
      </c>
      <c r="I61" s="112">
        <v>0</v>
      </c>
      <c r="J61" s="171">
        <v>0</v>
      </c>
      <c r="K61" s="112">
        <f>I61-J61</f>
        <v>0</v>
      </c>
      <c r="M61" s="185"/>
      <c r="O61" s="2"/>
    </row>
    <row r="62" spans="1:15" s="79" customFormat="1" ht="24.75" customHeight="1" outlineLevel="2">
      <c r="A62" s="287"/>
      <c r="B62" s="67" t="s">
        <v>0</v>
      </c>
      <c r="C62" s="67" t="s">
        <v>28</v>
      </c>
      <c r="D62" s="67" t="s">
        <v>29</v>
      </c>
      <c r="E62" s="67" t="s">
        <v>30</v>
      </c>
      <c r="F62" s="278"/>
      <c r="G62" s="118" t="s">
        <v>250</v>
      </c>
      <c r="H62" s="111">
        <v>7078100</v>
      </c>
      <c r="I62" s="112">
        <v>0</v>
      </c>
      <c r="J62" s="171">
        <v>0</v>
      </c>
      <c r="K62" s="112">
        <f>I62-J62</f>
        <v>0</v>
      </c>
      <c r="M62" s="185"/>
      <c r="O62" s="2"/>
    </row>
    <row r="63" spans="1:15" s="82" customFormat="1" ht="25.5" outlineLevel="4">
      <c r="A63" s="107" t="s">
        <v>155</v>
      </c>
      <c r="B63" s="5" t="s">
        <v>0</v>
      </c>
      <c r="C63" s="5" t="s">
        <v>28</v>
      </c>
      <c r="D63" s="5" t="s">
        <v>31</v>
      </c>
      <c r="E63" s="5" t="s">
        <v>1</v>
      </c>
      <c r="F63" s="4" t="s">
        <v>117</v>
      </c>
      <c r="G63" s="93" t="s">
        <v>117</v>
      </c>
      <c r="H63" s="110">
        <f>SUM(H64)</f>
        <v>4250000</v>
      </c>
      <c r="I63" s="110">
        <f>SUM(I64)</f>
        <v>3500000</v>
      </c>
      <c r="J63" s="170">
        <f t="shared" ref="J63" si="16">SUM(J64)</f>
        <v>2491890</v>
      </c>
      <c r="K63" s="110">
        <f>SUM(K64)</f>
        <v>1008110</v>
      </c>
      <c r="L63" s="66"/>
      <c r="M63" s="188"/>
      <c r="O63" s="2"/>
    </row>
    <row r="64" spans="1:15" s="79" customFormat="1" outlineLevel="2">
      <c r="A64" s="84" t="s">
        <v>101</v>
      </c>
      <c r="B64" s="67" t="s">
        <v>0</v>
      </c>
      <c r="C64" s="67" t="s">
        <v>28</v>
      </c>
      <c r="D64" s="67" t="s">
        <v>31</v>
      </c>
      <c r="E64" s="67" t="s">
        <v>4</v>
      </c>
      <c r="F64" s="85" t="s">
        <v>117</v>
      </c>
      <c r="G64" s="125" t="s">
        <v>117</v>
      </c>
      <c r="H64" s="111">
        <v>4250000</v>
      </c>
      <c r="I64" s="112">
        <v>3500000</v>
      </c>
      <c r="J64" s="171">
        <v>2491890</v>
      </c>
      <c r="K64" s="112">
        <f>I64-J64</f>
        <v>1008110</v>
      </c>
      <c r="M64" s="185"/>
      <c r="O64" s="2"/>
    </row>
    <row r="65" spans="1:15" s="82" customFormat="1" ht="38.25" outlineLevel="4">
      <c r="A65" s="107" t="s">
        <v>254</v>
      </c>
      <c r="B65" s="5" t="s">
        <v>0</v>
      </c>
      <c r="C65" s="5" t="s">
        <v>28</v>
      </c>
      <c r="D65" s="5" t="s">
        <v>32</v>
      </c>
      <c r="E65" s="5" t="s">
        <v>1</v>
      </c>
      <c r="F65" s="4" t="s">
        <v>117</v>
      </c>
      <c r="G65" s="93" t="s">
        <v>117</v>
      </c>
      <c r="H65" s="110">
        <f>SUM(H66)</f>
        <v>750000</v>
      </c>
      <c r="I65" s="110">
        <f>SUM(I66)</f>
        <v>435000</v>
      </c>
      <c r="J65" s="170">
        <f t="shared" ref="J65" si="17">SUM(J66)</f>
        <v>393000</v>
      </c>
      <c r="K65" s="110">
        <f>SUM(K66)</f>
        <v>42000</v>
      </c>
      <c r="L65" s="66"/>
      <c r="M65" s="188"/>
      <c r="O65" s="2"/>
    </row>
    <row r="66" spans="1:15" s="79" customFormat="1" outlineLevel="2">
      <c r="A66" s="84" t="s">
        <v>101</v>
      </c>
      <c r="B66" s="67" t="s">
        <v>0</v>
      </c>
      <c r="C66" s="67" t="s">
        <v>28</v>
      </c>
      <c r="D66" s="67" t="s">
        <v>32</v>
      </c>
      <c r="E66" s="67" t="s">
        <v>4</v>
      </c>
      <c r="F66" s="85" t="s">
        <v>117</v>
      </c>
      <c r="G66" s="125" t="s">
        <v>117</v>
      </c>
      <c r="H66" s="111">
        <v>750000</v>
      </c>
      <c r="I66" s="112">
        <v>435000</v>
      </c>
      <c r="J66" s="171">
        <v>393000</v>
      </c>
      <c r="K66" s="112">
        <f>I66-J66</f>
        <v>42000</v>
      </c>
      <c r="M66" s="185"/>
      <c r="O66" s="2"/>
    </row>
    <row r="67" spans="1:15" s="79" customFormat="1" ht="51" outlineLevel="1">
      <c r="A67" s="107" t="s">
        <v>156</v>
      </c>
      <c r="B67" s="5" t="s">
        <v>0</v>
      </c>
      <c r="C67" s="5" t="s">
        <v>33</v>
      </c>
      <c r="D67" s="5" t="s">
        <v>34</v>
      </c>
      <c r="E67" s="5" t="s">
        <v>1</v>
      </c>
      <c r="F67" s="4" t="s">
        <v>117</v>
      </c>
      <c r="G67" s="93" t="s">
        <v>117</v>
      </c>
      <c r="H67" s="110">
        <f>SUM(H68:H69)</f>
        <v>215106000</v>
      </c>
      <c r="I67" s="110">
        <f>SUM(I68:I69)</f>
        <v>132478300</v>
      </c>
      <c r="J67" s="170">
        <f t="shared" ref="J67" si="18">SUM(J68:J69)</f>
        <v>132351842.8</v>
      </c>
      <c r="K67" s="110">
        <f>SUM(K68:K69)</f>
        <v>126457.19999999995</v>
      </c>
      <c r="M67" s="185"/>
      <c r="O67" s="2"/>
    </row>
    <row r="68" spans="1:15" s="82" customFormat="1" outlineLevel="4">
      <c r="A68" s="84" t="s">
        <v>101</v>
      </c>
      <c r="B68" s="67" t="s">
        <v>0</v>
      </c>
      <c r="C68" s="67" t="s">
        <v>33</v>
      </c>
      <c r="D68" s="67" t="s">
        <v>34</v>
      </c>
      <c r="E68" s="67" t="s">
        <v>4</v>
      </c>
      <c r="F68" s="208"/>
      <c r="G68" s="125" t="s">
        <v>117</v>
      </c>
      <c r="H68" s="111">
        <v>1050000</v>
      </c>
      <c r="I68" s="112">
        <v>669300</v>
      </c>
      <c r="J68" s="171">
        <v>643063.80000000005</v>
      </c>
      <c r="K68" s="112">
        <f>I68-J68</f>
        <v>26236.199999999953</v>
      </c>
      <c r="L68" s="66"/>
      <c r="M68" s="188"/>
      <c r="O68" s="2"/>
    </row>
    <row r="69" spans="1:15" s="79" customFormat="1" ht="25.5" outlineLevel="1">
      <c r="A69" s="84" t="s">
        <v>203</v>
      </c>
      <c r="B69" s="67" t="s">
        <v>0</v>
      </c>
      <c r="C69" s="67" t="s">
        <v>33</v>
      </c>
      <c r="D69" s="67" t="s">
        <v>34</v>
      </c>
      <c r="E69" s="67" t="s">
        <v>35</v>
      </c>
      <c r="F69" s="208"/>
      <c r="G69" s="125" t="s">
        <v>117</v>
      </c>
      <c r="H69" s="111">
        <v>214056000</v>
      </c>
      <c r="I69" s="112">
        <v>131809000</v>
      </c>
      <c r="J69" s="171">
        <v>131708779</v>
      </c>
      <c r="K69" s="112">
        <f>I69-J69</f>
        <v>100221</v>
      </c>
      <c r="M69" s="185"/>
      <c r="O69" s="2"/>
    </row>
    <row r="70" spans="1:15" s="82" customFormat="1" outlineLevel="4">
      <c r="A70" s="107" t="s">
        <v>157</v>
      </c>
      <c r="B70" s="5" t="s">
        <v>0</v>
      </c>
      <c r="C70" s="5" t="s">
        <v>33</v>
      </c>
      <c r="D70" s="5" t="s">
        <v>36</v>
      </c>
      <c r="E70" s="5" t="s">
        <v>1</v>
      </c>
      <c r="F70" s="4" t="s">
        <v>117</v>
      </c>
      <c r="G70" s="93" t="s">
        <v>117</v>
      </c>
      <c r="H70" s="110">
        <f>SUM(H71)</f>
        <v>32616500</v>
      </c>
      <c r="I70" s="110">
        <f>SUM(I71)</f>
        <v>21198313.940000001</v>
      </c>
      <c r="J70" s="170">
        <f t="shared" ref="J70" si="19">SUM(J71)</f>
        <v>21198313.940000001</v>
      </c>
      <c r="K70" s="110">
        <f>SUM(K71)</f>
        <v>0</v>
      </c>
      <c r="L70" s="66"/>
      <c r="M70" s="188"/>
      <c r="O70" s="2"/>
    </row>
    <row r="71" spans="1:15" s="79" customFormat="1" outlineLevel="1">
      <c r="A71" s="84" t="s">
        <v>209</v>
      </c>
      <c r="B71" s="67" t="s">
        <v>0</v>
      </c>
      <c r="C71" s="67" t="s">
        <v>33</v>
      </c>
      <c r="D71" s="67" t="s">
        <v>36</v>
      </c>
      <c r="E71" s="67" t="s">
        <v>37</v>
      </c>
      <c r="F71" s="109" t="s">
        <v>255</v>
      </c>
      <c r="G71" s="118" t="s">
        <v>250</v>
      </c>
      <c r="H71" s="111">
        <v>32616500</v>
      </c>
      <c r="I71" s="112">
        <v>21198313.940000001</v>
      </c>
      <c r="J71" s="112">
        <v>21198313.940000001</v>
      </c>
      <c r="K71" s="112">
        <f>I71-J71</f>
        <v>0</v>
      </c>
      <c r="M71" s="185"/>
      <c r="O71" s="2"/>
    </row>
    <row r="72" spans="1:15" s="79" customFormat="1" ht="25.5" outlineLevel="2">
      <c r="A72" s="107" t="s">
        <v>147</v>
      </c>
      <c r="B72" s="5" t="s">
        <v>0</v>
      </c>
      <c r="C72" s="5" t="s">
        <v>38</v>
      </c>
      <c r="D72" s="5" t="s">
        <v>39</v>
      </c>
      <c r="E72" s="5" t="s">
        <v>1</v>
      </c>
      <c r="F72" s="4" t="s">
        <v>117</v>
      </c>
      <c r="G72" s="93" t="s">
        <v>117</v>
      </c>
      <c r="H72" s="110">
        <f>SUM(H73:H88)</f>
        <v>4030518630</v>
      </c>
      <c r="I72" s="110">
        <f>SUM(I73:I88)</f>
        <v>2630486523.25</v>
      </c>
      <c r="J72" s="170">
        <f>SUM(J73:J88)</f>
        <v>2602398853.1800003</v>
      </c>
      <c r="K72" s="110">
        <f>SUM(K73:K88)</f>
        <v>28087670.07</v>
      </c>
      <c r="M72" s="185"/>
      <c r="O72" s="2"/>
    </row>
    <row r="73" spans="1:15" s="79" customFormat="1" outlineLevel="1">
      <c r="A73" s="84" t="s">
        <v>105</v>
      </c>
      <c r="B73" s="67" t="s">
        <v>0</v>
      </c>
      <c r="C73" s="67" t="s">
        <v>38</v>
      </c>
      <c r="D73" s="67" t="s">
        <v>39</v>
      </c>
      <c r="E73" s="67" t="s">
        <v>15</v>
      </c>
      <c r="F73" s="85" t="s">
        <v>117</v>
      </c>
      <c r="G73" s="125" t="s">
        <v>117</v>
      </c>
      <c r="H73" s="111">
        <v>494260503</v>
      </c>
      <c r="I73" s="112">
        <v>335593953.17000002</v>
      </c>
      <c r="J73" s="171">
        <v>318469048.81</v>
      </c>
      <c r="K73" s="112">
        <f>I73-J73</f>
        <v>17124904.360000014</v>
      </c>
      <c r="M73" s="185"/>
      <c r="O73" s="2"/>
    </row>
    <row r="74" spans="1:15" s="79" customFormat="1" outlineLevel="1">
      <c r="A74" s="286" t="s">
        <v>210</v>
      </c>
      <c r="B74" s="267" t="s">
        <v>0</v>
      </c>
      <c r="C74" s="267" t="s">
        <v>38</v>
      </c>
      <c r="D74" s="267" t="s">
        <v>39</v>
      </c>
      <c r="E74" s="288" t="s">
        <v>78</v>
      </c>
      <c r="F74" s="290" t="s">
        <v>117</v>
      </c>
      <c r="G74" s="125" t="s">
        <v>251</v>
      </c>
      <c r="H74" s="111">
        <v>1500</v>
      </c>
      <c r="I74" s="112">
        <v>1500</v>
      </c>
      <c r="J74" s="256">
        <v>72390</v>
      </c>
      <c r="K74" s="258">
        <f>I74+I75-J74</f>
        <v>55110</v>
      </c>
      <c r="M74" s="185"/>
      <c r="O74" s="2"/>
    </row>
    <row r="75" spans="1:15" s="79" customFormat="1" outlineLevel="2">
      <c r="A75" s="285"/>
      <c r="B75" s="268"/>
      <c r="C75" s="268"/>
      <c r="D75" s="268"/>
      <c r="E75" s="289"/>
      <c r="F75" s="291"/>
      <c r="G75" s="125" t="s">
        <v>250</v>
      </c>
      <c r="H75" s="111">
        <v>126000</v>
      </c>
      <c r="I75" s="112">
        <v>126000</v>
      </c>
      <c r="J75" s="257"/>
      <c r="K75" s="259"/>
      <c r="L75" s="171"/>
      <c r="M75" s="185"/>
      <c r="O75" s="2"/>
    </row>
    <row r="76" spans="1:15" s="79" customFormat="1" ht="25.5" outlineLevel="1">
      <c r="A76" s="84" t="s">
        <v>204</v>
      </c>
      <c r="B76" s="67" t="s">
        <v>0</v>
      </c>
      <c r="C76" s="67" t="s">
        <v>38</v>
      </c>
      <c r="D76" s="67" t="s">
        <v>39</v>
      </c>
      <c r="E76" s="67" t="s">
        <v>16</v>
      </c>
      <c r="F76" s="85" t="s">
        <v>117</v>
      </c>
      <c r="G76" s="125" t="s">
        <v>117</v>
      </c>
      <c r="H76" s="111">
        <v>149266618</v>
      </c>
      <c r="I76" s="112">
        <v>101591311.81999999</v>
      </c>
      <c r="J76" s="171">
        <v>92595321.560000002</v>
      </c>
      <c r="K76" s="112">
        <f>I76-J76</f>
        <v>8995990.2599999905</v>
      </c>
      <c r="M76" s="185"/>
      <c r="O76" s="2"/>
    </row>
    <row r="77" spans="1:15" s="79" customFormat="1" outlineLevel="1">
      <c r="A77" s="292" t="s">
        <v>205</v>
      </c>
      <c r="B77" s="267" t="s">
        <v>0</v>
      </c>
      <c r="C77" s="267" t="s">
        <v>38</v>
      </c>
      <c r="D77" s="267" t="s">
        <v>39</v>
      </c>
      <c r="E77" s="267" t="s">
        <v>17</v>
      </c>
      <c r="F77" s="274" t="s">
        <v>117</v>
      </c>
      <c r="G77" s="125" t="s">
        <v>251</v>
      </c>
      <c r="H77" s="111">
        <v>3813343</v>
      </c>
      <c r="I77" s="112">
        <v>2953301</v>
      </c>
      <c r="J77" s="256">
        <v>3680817.74</v>
      </c>
      <c r="K77" s="258">
        <f>I77+I78-J77</f>
        <v>86483.259999999776</v>
      </c>
      <c r="L77" s="79">
        <f>3767301-814000</f>
        <v>2953301</v>
      </c>
      <c r="M77" s="185"/>
      <c r="O77" s="2"/>
    </row>
    <row r="78" spans="1:15" s="79" customFormat="1" outlineLevel="2">
      <c r="A78" s="293"/>
      <c r="B78" s="268"/>
      <c r="C78" s="268"/>
      <c r="D78" s="268"/>
      <c r="E78" s="268"/>
      <c r="F78" s="275"/>
      <c r="G78" s="125" t="s">
        <v>250</v>
      </c>
      <c r="H78" s="111">
        <v>814000</v>
      </c>
      <c r="I78" s="112">
        <v>814000</v>
      </c>
      <c r="J78" s="257"/>
      <c r="K78" s="259"/>
      <c r="M78" s="185"/>
      <c r="O78" s="2"/>
    </row>
    <row r="79" spans="1:15" s="79" customFormat="1" ht="25.5" outlineLevel="1">
      <c r="A79" s="84" t="s">
        <v>211</v>
      </c>
      <c r="B79" s="67" t="s">
        <v>0</v>
      </c>
      <c r="C79" s="67" t="s">
        <v>38</v>
      </c>
      <c r="D79" s="67" t="s">
        <v>39</v>
      </c>
      <c r="E79" s="67" t="s">
        <v>40</v>
      </c>
      <c r="F79" s="85" t="s">
        <v>117</v>
      </c>
      <c r="G79" s="125" t="s">
        <v>117</v>
      </c>
      <c r="H79" s="111">
        <v>34177100</v>
      </c>
      <c r="I79" s="112">
        <v>23473965.989999998</v>
      </c>
      <c r="J79" s="171">
        <v>23473965.989999998</v>
      </c>
      <c r="K79" s="112">
        <f>I79-J79</f>
        <v>0</v>
      </c>
      <c r="M79" s="185"/>
      <c r="O79" s="2"/>
    </row>
    <row r="80" spans="1:15" s="79" customFormat="1" outlineLevel="1">
      <c r="A80" s="265" t="s">
        <v>101</v>
      </c>
      <c r="B80" s="263" t="s">
        <v>0</v>
      </c>
      <c r="C80" s="267" t="s">
        <v>38</v>
      </c>
      <c r="D80" s="267" t="s">
        <v>39</v>
      </c>
      <c r="E80" s="267" t="s">
        <v>4</v>
      </c>
      <c r="F80" s="274" t="s">
        <v>117</v>
      </c>
      <c r="G80" s="125" t="s">
        <v>251</v>
      </c>
      <c r="H80" s="111">
        <v>112246165</v>
      </c>
      <c r="I80" s="112">
        <v>49630014.979999997</v>
      </c>
      <c r="J80" s="256">
        <v>51480752.149999999</v>
      </c>
      <c r="K80" s="258">
        <f>I80+I81-J80</f>
        <v>1343012.8299999982</v>
      </c>
      <c r="M80" s="185"/>
      <c r="O80" s="2"/>
    </row>
    <row r="81" spans="1:15" s="79" customFormat="1" outlineLevel="2">
      <c r="A81" s="266"/>
      <c r="B81" s="264"/>
      <c r="C81" s="268"/>
      <c r="D81" s="268"/>
      <c r="E81" s="268"/>
      <c r="F81" s="275"/>
      <c r="G81" s="125" t="s">
        <v>250</v>
      </c>
      <c r="H81" s="111">
        <v>3193750</v>
      </c>
      <c r="I81" s="112">
        <v>3193750</v>
      </c>
      <c r="J81" s="257"/>
      <c r="K81" s="259"/>
      <c r="L81" s="185">
        <f>52823764.98-I81</f>
        <v>49630014.979999997</v>
      </c>
      <c r="M81" s="185"/>
      <c r="O81" s="2"/>
    </row>
    <row r="82" spans="1:15" s="79" customFormat="1" outlineLevel="2">
      <c r="A82" s="84" t="s">
        <v>206</v>
      </c>
      <c r="B82" s="67" t="s">
        <v>0</v>
      </c>
      <c r="C82" s="67" t="s">
        <v>38</v>
      </c>
      <c r="D82" s="67" t="s">
        <v>39</v>
      </c>
      <c r="E82" s="67" t="s">
        <v>18</v>
      </c>
      <c r="F82" s="85" t="s">
        <v>117</v>
      </c>
      <c r="G82" s="125" t="s">
        <v>117</v>
      </c>
      <c r="H82" s="111">
        <v>18919217</v>
      </c>
      <c r="I82" s="112">
        <v>9541874.3300000001</v>
      </c>
      <c r="J82" s="171">
        <v>9072610.9700000007</v>
      </c>
      <c r="K82" s="112">
        <f t="shared" ref="K82:K88" si="20">I82-J82</f>
        <v>469263.3599999994</v>
      </c>
      <c r="M82" s="185"/>
      <c r="O82" s="2"/>
    </row>
    <row r="83" spans="1:15" s="79" customFormat="1" ht="25.5" outlineLevel="1">
      <c r="A83" s="84" t="s">
        <v>203</v>
      </c>
      <c r="B83" s="67" t="s">
        <v>0</v>
      </c>
      <c r="C83" s="67" t="s">
        <v>38</v>
      </c>
      <c r="D83" s="67" t="s">
        <v>39</v>
      </c>
      <c r="E83" s="67" t="s">
        <v>35</v>
      </c>
      <c r="F83" s="85" t="s">
        <v>117</v>
      </c>
      <c r="G83" s="125" t="s">
        <v>117</v>
      </c>
      <c r="H83" s="111">
        <v>899400</v>
      </c>
      <c r="I83" s="112">
        <v>0</v>
      </c>
      <c r="J83" s="171">
        <v>0</v>
      </c>
      <c r="K83" s="112">
        <f t="shared" si="20"/>
        <v>0</v>
      </c>
      <c r="M83" s="185"/>
      <c r="O83" s="2"/>
    </row>
    <row r="84" spans="1:15" s="79" customFormat="1" ht="38.25" outlineLevel="2">
      <c r="A84" s="84" t="s">
        <v>212</v>
      </c>
      <c r="B84" s="67" t="s">
        <v>0</v>
      </c>
      <c r="C84" s="67" t="s">
        <v>38</v>
      </c>
      <c r="D84" s="67" t="s">
        <v>39</v>
      </c>
      <c r="E84" s="67" t="s">
        <v>41</v>
      </c>
      <c r="F84" s="85" t="s">
        <v>117</v>
      </c>
      <c r="G84" s="125" t="s">
        <v>117</v>
      </c>
      <c r="H84" s="111">
        <v>3178166604</v>
      </c>
      <c r="I84" s="112">
        <v>2095358160.5</v>
      </c>
      <c r="J84" s="171">
        <v>2095358160.5</v>
      </c>
      <c r="K84" s="112">
        <f t="shared" si="20"/>
        <v>0</v>
      </c>
      <c r="M84" s="185"/>
      <c r="O84" s="2"/>
    </row>
    <row r="85" spans="1:15" s="79" customFormat="1" outlineLevel="2">
      <c r="A85" s="84" t="s">
        <v>213</v>
      </c>
      <c r="B85" s="67" t="s">
        <v>0</v>
      </c>
      <c r="C85" s="67" t="s">
        <v>38</v>
      </c>
      <c r="D85" s="67" t="s">
        <v>39</v>
      </c>
      <c r="E85" s="67" t="s">
        <v>42</v>
      </c>
      <c r="F85" s="85" t="s">
        <v>117</v>
      </c>
      <c r="G85" s="125" t="s">
        <v>117</v>
      </c>
      <c r="H85" s="111">
        <v>32722187</v>
      </c>
      <c r="I85" s="112">
        <v>7252119.96</v>
      </c>
      <c r="J85" s="171">
        <v>7252119.96</v>
      </c>
      <c r="K85" s="112">
        <f t="shared" si="20"/>
        <v>0</v>
      </c>
      <c r="M85" s="185"/>
      <c r="O85" s="2"/>
    </row>
    <row r="86" spans="1:15" s="79" customFormat="1" outlineLevel="1">
      <c r="A86" s="84" t="s">
        <v>207</v>
      </c>
      <c r="B86" s="67" t="s">
        <v>0</v>
      </c>
      <c r="C86" s="67" t="s">
        <v>38</v>
      </c>
      <c r="D86" s="67" t="s">
        <v>39</v>
      </c>
      <c r="E86" s="67" t="s">
        <v>19</v>
      </c>
      <c r="F86" s="85" t="s">
        <v>117</v>
      </c>
      <c r="G86" s="125" t="s">
        <v>117</v>
      </c>
      <c r="H86" s="111">
        <v>1835778</v>
      </c>
      <c r="I86" s="112">
        <v>917889</v>
      </c>
      <c r="J86" s="171">
        <v>913997</v>
      </c>
      <c r="K86" s="112">
        <f t="shared" si="20"/>
        <v>3892</v>
      </c>
      <c r="M86" s="185"/>
      <c r="O86" s="2"/>
    </row>
    <row r="87" spans="1:15" s="82" customFormat="1" outlineLevel="4">
      <c r="A87" s="84" t="s">
        <v>208</v>
      </c>
      <c r="B87" s="67" t="s">
        <v>0</v>
      </c>
      <c r="C87" s="67" t="s">
        <v>38</v>
      </c>
      <c r="D87" s="67" t="s">
        <v>39</v>
      </c>
      <c r="E87" s="67" t="s">
        <v>20</v>
      </c>
      <c r="F87" s="85" t="s">
        <v>117</v>
      </c>
      <c r="G87" s="125" t="s">
        <v>117</v>
      </c>
      <c r="H87" s="111">
        <v>66465</v>
      </c>
      <c r="I87" s="112">
        <v>33682.5</v>
      </c>
      <c r="J87" s="171">
        <v>27668.5</v>
      </c>
      <c r="K87" s="112">
        <f t="shared" si="20"/>
        <v>6014</v>
      </c>
      <c r="L87" s="66"/>
      <c r="M87" s="188"/>
      <c r="O87" s="2"/>
    </row>
    <row r="88" spans="1:15" s="79" customFormat="1" outlineLevel="2">
      <c r="A88" s="84" t="s">
        <v>214</v>
      </c>
      <c r="B88" s="67" t="s">
        <v>0</v>
      </c>
      <c r="C88" s="67" t="s">
        <v>38</v>
      </c>
      <c r="D88" s="67" t="s">
        <v>39</v>
      </c>
      <c r="E88" s="67" t="s">
        <v>43</v>
      </c>
      <c r="F88" s="85" t="s">
        <v>117</v>
      </c>
      <c r="G88" s="125" t="s">
        <v>117</v>
      </c>
      <c r="H88" s="111">
        <v>10000</v>
      </c>
      <c r="I88" s="112">
        <v>5000</v>
      </c>
      <c r="J88" s="171">
        <v>2000</v>
      </c>
      <c r="K88" s="112">
        <f t="shared" si="20"/>
        <v>3000</v>
      </c>
      <c r="M88" s="185"/>
      <c r="O88" s="2"/>
    </row>
    <row r="89" spans="1:15" s="82" customFormat="1" ht="63.75" outlineLevel="4">
      <c r="A89" s="107" t="s">
        <v>158</v>
      </c>
      <c r="B89" s="5" t="s">
        <v>0</v>
      </c>
      <c r="C89" s="5" t="s">
        <v>38</v>
      </c>
      <c r="D89" s="5" t="s">
        <v>44</v>
      </c>
      <c r="E89" s="5" t="s">
        <v>1</v>
      </c>
      <c r="F89" s="4" t="s">
        <v>117</v>
      </c>
      <c r="G89" s="93" t="s">
        <v>117</v>
      </c>
      <c r="H89" s="110">
        <f>SUM(H90)</f>
        <v>1048950</v>
      </c>
      <c r="I89" s="110">
        <f>SUM(I90)</f>
        <v>941280.25</v>
      </c>
      <c r="J89" s="170">
        <f>SUM(J90)</f>
        <v>941280.25</v>
      </c>
      <c r="K89" s="110">
        <f>SUM(K90)</f>
        <v>0</v>
      </c>
      <c r="L89" s="66"/>
      <c r="M89" s="188"/>
      <c r="O89" s="2"/>
    </row>
    <row r="90" spans="1:15" s="79" customFormat="1" ht="25.5" outlineLevel="2">
      <c r="A90" s="84" t="s">
        <v>215</v>
      </c>
      <c r="B90" s="67" t="s">
        <v>0</v>
      </c>
      <c r="C90" s="67" t="s">
        <v>38</v>
      </c>
      <c r="D90" s="67" t="s">
        <v>44</v>
      </c>
      <c r="E90" s="67" t="s">
        <v>45</v>
      </c>
      <c r="F90" s="85" t="s">
        <v>117</v>
      </c>
      <c r="G90" s="125" t="s">
        <v>117</v>
      </c>
      <c r="H90" s="111">
        <f>2097900/2</f>
        <v>1048950</v>
      </c>
      <c r="I90" s="112">
        <v>941280.25</v>
      </c>
      <c r="J90" s="171">
        <v>941280.25</v>
      </c>
      <c r="K90" s="112">
        <f>I90-J90</f>
        <v>0</v>
      </c>
      <c r="M90" s="185"/>
      <c r="O90" s="2"/>
    </row>
    <row r="91" spans="1:15" s="82" customFormat="1" outlineLevel="4">
      <c r="A91" s="107" t="s">
        <v>159</v>
      </c>
      <c r="B91" s="5" t="s">
        <v>0</v>
      </c>
      <c r="C91" s="5" t="s">
        <v>46</v>
      </c>
      <c r="D91" s="5" t="s">
        <v>47</v>
      </c>
      <c r="E91" s="5" t="s">
        <v>1</v>
      </c>
      <c r="F91" s="4" t="s">
        <v>117</v>
      </c>
      <c r="G91" s="93" t="s">
        <v>117</v>
      </c>
      <c r="H91" s="110">
        <f>SUM(H92)</f>
        <v>0</v>
      </c>
      <c r="I91" s="110">
        <f>SUM(I92)</f>
        <v>0</v>
      </c>
      <c r="J91" s="170">
        <f t="shared" ref="J91" si="21">SUM(J92)</f>
        <v>0</v>
      </c>
      <c r="K91" s="110">
        <f>SUM(K92)</f>
        <v>0</v>
      </c>
      <c r="L91" s="66"/>
      <c r="M91" s="188"/>
      <c r="O91" s="2"/>
    </row>
    <row r="92" spans="1:15" s="79" customFormat="1" outlineLevel="2">
      <c r="A92" s="84" t="s">
        <v>216</v>
      </c>
      <c r="B92" s="67" t="s">
        <v>0</v>
      </c>
      <c r="C92" s="67" t="s">
        <v>46</v>
      </c>
      <c r="D92" s="67" t="s">
        <v>47</v>
      </c>
      <c r="E92" s="67" t="s">
        <v>48</v>
      </c>
      <c r="F92" s="85" t="s">
        <v>117</v>
      </c>
      <c r="G92" s="125" t="s">
        <v>117</v>
      </c>
      <c r="H92" s="111">
        <v>0</v>
      </c>
      <c r="I92" s="112">
        <v>0</v>
      </c>
      <c r="J92" s="171">
        <v>0</v>
      </c>
      <c r="K92" s="112">
        <f>I92-J92</f>
        <v>0</v>
      </c>
      <c r="M92" s="185"/>
      <c r="O92" s="2"/>
    </row>
    <row r="93" spans="1:15" s="82" customFormat="1" ht="63.75" outlineLevel="4">
      <c r="A93" s="107" t="s">
        <v>160</v>
      </c>
      <c r="B93" s="5" t="s">
        <v>0</v>
      </c>
      <c r="C93" s="5" t="s">
        <v>46</v>
      </c>
      <c r="D93" s="5" t="s">
        <v>49</v>
      </c>
      <c r="E93" s="5" t="s">
        <v>1</v>
      </c>
      <c r="F93" s="4" t="s">
        <v>117</v>
      </c>
      <c r="G93" s="93" t="s">
        <v>117</v>
      </c>
      <c r="H93" s="110">
        <f>SUM(H94)</f>
        <v>5565900</v>
      </c>
      <c r="I93" s="110">
        <f>SUM(I94)</f>
        <v>5565900</v>
      </c>
      <c r="J93" s="170">
        <f t="shared" ref="J93" si="22">SUM(J94)</f>
        <v>5565900</v>
      </c>
      <c r="K93" s="110">
        <f>SUM(K94)</f>
        <v>0</v>
      </c>
      <c r="L93" s="66"/>
      <c r="M93" s="188"/>
      <c r="O93" s="2"/>
    </row>
    <row r="94" spans="1:15" s="79" customFormat="1" outlineLevel="1">
      <c r="A94" s="206" t="s">
        <v>216</v>
      </c>
      <c r="B94" s="67" t="s">
        <v>0</v>
      </c>
      <c r="C94" s="67" t="s">
        <v>46</v>
      </c>
      <c r="D94" s="67" t="s">
        <v>49</v>
      </c>
      <c r="E94" s="67" t="s">
        <v>48</v>
      </c>
      <c r="F94" s="114" t="s">
        <v>256</v>
      </c>
      <c r="G94" s="118" t="s">
        <v>250</v>
      </c>
      <c r="H94" s="111">
        <v>5565900</v>
      </c>
      <c r="I94" s="112">
        <v>5565900</v>
      </c>
      <c r="J94" s="171">
        <v>5565900</v>
      </c>
      <c r="K94" s="112">
        <f>I94-J94</f>
        <v>0</v>
      </c>
      <c r="M94" s="185"/>
      <c r="O94" s="2"/>
    </row>
    <row r="95" spans="1:15" s="82" customFormat="1" ht="38.25" outlineLevel="4">
      <c r="A95" s="107" t="s">
        <v>161</v>
      </c>
      <c r="B95" s="5" t="s">
        <v>0</v>
      </c>
      <c r="C95" s="5" t="s">
        <v>46</v>
      </c>
      <c r="D95" s="5" t="s">
        <v>50</v>
      </c>
      <c r="E95" s="5" t="s">
        <v>1</v>
      </c>
      <c r="F95" s="4" t="s">
        <v>117</v>
      </c>
      <c r="G95" s="93" t="s">
        <v>117</v>
      </c>
      <c r="H95" s="110">
        <f>SUM(H96)</f>
        <v>135861200</v>
      </c>
      <c r="I95" s="110">
        <f>SUM(I96)</f>
        <v>135861200</v>
      </c>
      <c r="J95" s="170">
        <f t="shared" ref="J95" si="23">SUM(J96)</f>
        <v>135861200</v>
      </c>
      <c r="K95" s="110">
        <f>SUM(K96)</f>
        <v>0</v>
      </c>
      <c r="L95" s="66"/>
      <c r="M95" s="188"/>
      <c r="O95" s="2"/>
    </row>
    <row r="96" spans="1:15" s="79" customFormat="1" outlineLevel="2">
      <c r="A96" s="206" t="s">
        <v>216</v>
      </c>
      <c r="B96" s="67" t="s">
        <v>0</v>
      </c>
      <c r="C96" s="67" t="s">
        <v>46</v>
      </c>
      <c r="D96" s="67" t="s">
        <v>50</v>
      </c>
      <c r="E96" s="67" t="s">
        <v>48</v>
      </c>
      <c r="F96" s="109" t="s">
        <v>257</v>
      </c>
      <c r="G96" s="118" t="s">
        <v>250</v>
      </c>
      <c r="H96" s="111">
        <v>135861200</v>
      </c>
      <c r="I96" s="112">
        <v>135861200</v>
      </c>
      <c r="J96" s="112">
        <v>135861200</v>
      </c>
      <c r="K96" s="112">
        <f>I96-J96</f>
        <v>0</v>
      </c>
      <c r="M96" s="185"/>
      <c r="O96" s="2"/>
    </row>
    <row r="97" spans="1:15" s="82" customFormat="1" ht="38.25" outlineLevel="4">
      <c r="A97" s="107" t="s">
        <v>162</v>
      </c>
      <c r="B97" s="5" t="s">
        <v>0</v>
      </c>
      <c r="C97" s="5" t="s">
        <v>46</v>
      </c>
      <c r="D97" s="5" t="s">
        <v>51</v>
      </c>
      <c r="E97" s="5" t="s">
        <v>1</v>
      </c>
      <c r="F97" s="4" t="s">
        <v>117</v>
      </c>
      <c r="G97" s="93" t="s">
        <v>117</v>
      </c>
      <c r="H97" s="110">
        <f>SUM(H98)</f>
        <v>214004900</v>
      </c>
      <c r="I97" s="110">
        <f>SUM(I98)</f>
        <v>214004900</v>
      </c>
      <c r="J97" s="170">
        <f t="shared" ref="J97" si="24">SUM(J98)</f>
        <v>214004900</v>
      </c>
      <c r="K97" s="110">
        <f>SUM(K98)</f>
        <v>0</v>
      </c>
      <c r="L97" s="66"/>
      <c r="M97" s="188"/>
      <c r="O97" s="2"/>
    </row>
    <row r="98" spans="1:15" s="81" customFormat="1" outlineLevel="4">
      <c r="A98" s="206" t="s">
        <v>216</v>
      </c>
      <c r="B98" s="67" t="s">
        <v>0</v>
      </c>
      <c r="C98" s="67" t="s">
        <v>46</v>
      </c>
      <c r="D98" s="67" t="s">
        <v>51</v>
      </c>
      <c r="E98" s="67" t="s">
        <v>48</v>
      </c>
      <c r="F98" s="109" t="s">
        <v>258</v>
      </c>
      <c r="G98" s="118" t="s">
        <v>250</v>
      </c>
      <c r="H98" s="111">
        <v>214004900</v>
      </c>
      <c r="I98" s="112">
        <v>214004900</v>
      </c>
      <c r="J98" s="112">
        <v>214004900</v>
      </c>
      <c r="K98" s="112">
        <f>I98-J98</f>
        <v>0</v>
      </c>
      <c r="L98" s="86"/>
      <c r="M98" s="86"/>
      <c r="O98" s="2"/>
    </row>
    <row r="99" spans="1:15" ht="25.5" outlineLevel="2">
      <c r="A99" s="107" t="s">
        <v>163</v>
      </c>
      <c r="B99" s="5" t="s">
        <v>0</v>
      </c>
      <c r="C99" s="5" t="s">
        <v>46</v>
      </c>
      <c r="D99" s="5" t="s">
        <v>52</v>
      </c>
      <c r="E99" s="5" t="s">
        <v>1</v>
      </c>
      <c r="F99" s="4" t="s">
        <v>117</v>
      </c>
      <c r="G99" s="93" t="s">
        <v>117</v>
      </c>
      <c r="H99" s="110">
        <f>SUM(H100:H101)</f>
        <v>15557700</v>
      </c>
      <c r="I99" s="110">
        <f>SUM(I100:I101)</f>
        <v>14911009.52</v>
      </c>
      <c r="J99" s="170">
        <f t="shared" ref="J99" si="25">SUM(J100:J101)</f>
        <v>14639539.470000001</v>
      </c>
      <c r="K99" s="110">
        <f>SUM(K100:K101)</f>
        <v>271470.04999999906</v>
      </c>
      <c r="M99" s="72"/>
    </row>
    <row r="100" spans="1:15" s="82" customFormat="1" ht="33.75" customHeight="1" outlineLevel="4">
      <c r="A100" s="206" t="s">
        <v>101</v>
      </c>
      <c r="B100" s="67" t="s">
        <v>0</v>
      </c>
      <c r="C100" s="67" t="s">
        <v>46</v>
      </c>
      <c r="D100" s="67" t="s">
        <v>52</v>
      </c>
      <c r="E100" s="67" t="s">
        <v>4</v>
      </c>
      <c r="F100" s="276" t="s">
        <v>270</v>
      </c>
      <c r="G100" s="118" t="s">
        <v>250</v>
      </c>
      <c r="H100" s="111">
        <v>84400</v>
      </c>
      <c r="I100" s="112">
        <v>72650.490000000005</v>
      </c>
      <c r="J100" s="171">
        <v>66639.149999999994</v>
      </c>
      <c r="K100" s="112">
        <f>I100-J100</f>
        <v>6011.3400000000111</v>
      </c>
      <c r="L100" s="66"/>
      <c r="M100" s="188"/>
      <c r="O100" s="2"/>
    </row>
    <row r="101" spans="1:15" s="79" customFormat="1" ht="33.75" customHeight="1" outlineLevel="2">
      <c r="A101" s="207" t="s">
        <v>203</v>
      </c>
      <c r="B101" s="67" t="s">
        <v>0</v>
      </c>
      <c r="C101" s="67" t="s">
        <v>46</v>
      </c>
      <c r="D101" s="67" t="s">
        <v>52</v>
      </c>
      <c r="E101" s="67" t="s">
        <v>35</v>
      </c>
      <c r="F101" s="278"/>
      <c r="G101" s="120" t="s">
        <v>250</v>
      </c>
      <c r="H101" s="111">
        <f>15393300+80000</f>
        <v>15473300</v>
      </c>
      <c r="I101" s="112">
        <v>14838359.029999999</v>
      </c>
      <c r="J101" s="171">
        <v>14572900.32</v>
      </c>
      <c r="K101" s="112">
        <f>I101-J101</f>
        <v>265458.70999999903</v>
      </c>
      <c r="M101" s="185"/>
      <c r="O101" s="2"/>
    </row>
    <row r="102" spans="1:15" ht="25.5" outlineLevel="2">
      <c r="A102" s="107" t="s">
        <v>164</v>
      </c>
      <c r="B102" s="5" t="s">
        <v>0</v>
      </c>
      <c r="C102" s="5" t="s">
        <v>46</v>
      </c>
      <c r="D102" s="5" t="s">
        <v>53</v>
      </c>
      <c r="E102" s="5" t="s">
        <v>1</v>
      </c>
      <c r="F102" s="4" t="s">
        <v>117</v>
      </c>
      <c r="G102" s="93" t="s">
        <v>117</v>
      </c>
      <c r="H102" s="110">
        <f>SUM(H103:H105)</f>
        <v>118900</v>
      </c>
      <c r="I102" s="110">
        <f>SUM(I103:I105)</f>
        <v>52663.360000000001</v>
      </c>
      <c r="J102" s="170">
        <f t="shared" ref="J102" si="26">SUM(J103:J105)</f>
        <v>52663.360000000001</v>
      </c>
      <c r="K102" s="110">
        <f>SUM(K103:K105)</f>
        <v>0</v>
      </c>
      <c r="M102" s="72"/>
    </row>
    <row r="103" spans="1:15" s="82" customFormat="1" ht="33.75" customHeight="1" outlineLevel="4">
      <c r="A103" s="206" t="s">
        <v>101</v>
      </c>
      <c r="B103" s="67" t="s">
        <v>0</v>
      </c>
      <c r="C103" s="67" t="s">
        <v>46</v>
      </c>
      <c r="D103" s="67" t="s">
        <v>53</v>
      </c>
      <c r="E103" s="67" t="s">
        <v>4</v>
      </c>
      <c r="F103" s="276" t="s">
        <v>271</v>
      </c>
      <c r="G103" s="118" t="s">
        <v>250</v>
      </c>
      <c r="H103" s="111">
        <v>590</v>
      </c>
      <c r="I103" s="112">
        <v>0</v>
      </c>
      <c r="J103" s="171">
        <v>0</v>
      </c>
      <c r="K103" s="112">
        <f>I103-J103</f>
        <v>0</v>
      </c>
      <c r="L103" s="66"/>
      <c r="M103" s="188"/>
      <c r="O103" s="2"/>
    </row>
    <row r="104" spans="1:15" s="82" customFormat="1" outlineLevel="4">
      <c r="A104" s="272" t="s">
        <v>203</v>
      </c>
      <c r="B104" s="267" t="s">
        <v>0</v>
      </c>
      <c r="C104" s="267" t="s">
        <v>46</v>
      </c>
      <c r="D104" s="267" t="s">
        <v>53</v>
      </c>
      <c r="E104" s="267" t="s">
        <v>35</v>
      </c>
      <c r="F104" s="277"/>
      <c r="G104" s="118"/>
      <c r="H104" s="111">
        <v>600</v>
      </c>
      <c r="I104" s="112">
        <v>0</v>
      </c>
      <c r="J104" s="171">
        <v>0</v>
      </c>
      <c r="K104" s="112">
        <f>I104-J104</f>
        <v>0</v>
      </c>
      <c r="L104" s="66"/>
      <c r="M104" s="188"/>
      <c r="O104" s="2"/>
    </row>
    <row r="105" spans="1:15" s="79" customFormat="1" outlineLevel="1">
      <c r="A105" s="273"/>
      <c r="B105" s="268"/>
      <c r="C105" s="268"/>
      <c r="D105" s="268"/>
      <c r="E105" s="268"/>
      <c r="F105" s="278"/>
      <c r="G105" s="120" t="s">
        <v>250</v>
      </c>
      <c r="H105" s="111">
        <v>117710</v>
      </c>
      <c r="I105" s="112">
        <v>52663.360000000001</v>
      </c>
      <c r="J105" s="171">
        <v>52663.360000000001</v>
      </c>
      <c r="K105" s="112">
        <f>I105-J105</f>
        <v>0</v>
      </c>
      <c r="M105" s="185"/>
      <c r="O105" s="2"/>
    </row>
    <row r="106" spans="1:15" s="79" customFormat="1" ht="38.25" outlineLevel="2">
      <c r="A106" s="107" t="s">
        <v>165</v>
      </c>
      <c r="B106" s="5" t="s">
        <v>0</v>
      </c>
      <c r="C106" s="5" t="s">
        <v>46</v>
      </c>
      <c r="D106" s="5" t="s">
        <v>54</v>
      </c>
      <c r="E106" s="5" t="s">
        <v>1</v>
      </c>
      <c r="F106" s="4" t="s">
        <v>117</v>
      </c>
      <c r="G106" s="93" t="s">
        <v>117</v>
      </c>
      <c r="H106" s="110">
        <f>SUM(H107:H108)</f>
        <v>712177900</v>
      </c>
      <c r="I106" s="110">
        <f>SUM(I107:I108)</f>
        <v>372560570.60000002</v>
      </c>
      <c r="J106" s="170">
        <f>SUM(J107:J108)</f>
        <v>372091163.81999999</v>
      </c>
      <c r="K106" s="110">
        <f>SUM(K107:K108)</f>
        <v>469406.77999999281</v>
      </c>
      <c r="M106" s="185"/>
      <c r="O106" s="2"/>
    </row>
    <row r="107" spans="1:15" s="82" customFormat="1" ht="33.75" customHeight="1" outlineLevel="4">
      <c r="A107" s="84" t="s">
        <v>101</v>
      </c>
      <c r="B107" s="67" t="s">
        <v>0</v>
      </c>
      <c r="C107" s="67" t="s">
        <v>46</v>
      </c>
      <c r="D107" s="67" t="s">
        <v>54</v>
      </c>
      <c r="E107" s="67" t="s">
        <v>4</v>
      </c>
      <c r="F107" s="276" t="s">
        <v>278</v>
      </c>
      <c r="G107" s="118" t="s">
        <v>250</v>
      </c>
      <c r="H107" s="111">
        <v>5350000</v>
      </c>
      <c r="I107" s="155">
        <v>3101748.3</v>
      </c>
      <c r="J107" s="251">
        <v>2750716.59</v>
      </c>
      <c r="K107" s="112">
        <f>I107-J107</f>
        <v>351031.70999999996</v>
      </c>
      <c r="L107" s="66"/>
      <c r="M107" s="188"/>
      <c r="O107" s="2"/>
    </row>
    <row r="108" spans="1:15" s="81" customFormat="1" ht="33.75" customHeight="1" outlineLevel="4">
      <c r="A108" s="84" t="s">
        <v>200</v>
      </c>
      <c r="B108" s="67" t="s">
        <v>0</v>
      </c>
      <c r="C108" s="67" t="s">
        <v>46</v>
      </c>
      <c r="D108" s="67" t="s">
        <v>54</v>
      </c>
      <c r="E108" s="67" t="s">
        <v>7</v>
      </c>
      <c r="F108" s="278"/>
      <c r="G108" s="118" t="s">
        <v>250</v>
      </c>
      <c r="H108" s="111">
        <v>706827900</v>
      </c>
      <c r="I108" s="112">
        <v>369458822.30000001</v>
      </c>
      <c r="J108" s="171">
        <v>369340447.23000002</v>
      </c>
      <c r="K108" s="112">
        <f>I108-J108</f>
        <v>118375.06999999285</v>
      </c>
      <c r="L108" s="86"/>
      <c r="M108" s="188"/>
      <c r="O108" s="2"/>
    </row>
    <row r="109" spans="1:15" s="82" customFormat="1" ht="25.5" outlineLevel="4">
      <c r="A109" s="107" t="s">
        <v>274</v>
      </c>
      <c r="B109" s="5" t="s">
        <v>0</v>
      </c>
      <c r="C109" s="5" t="s">
        <v>46</v>
      </c>
      <c r="D109" s="5" t="s">
        <v>225</v>
      </c>
      <c r="E109" s="5" t="s">
        <v>1</v>
      </c>
      <c r="F109" s="4"/>
      <c r="G109" s="93"/>
      <c r="H109" s="110">
        <f>SUM(H110:H111)</f>
        <v>71400</v>
      </c>
      <c r="I109" s="110">
        <f t="shared" ref="I109:J109" si="27">SUM(I110:I111)</f>
        <v>71400</v>
      </c>
      <c r="J109" s="110">
        <f t="shared" si="27"/>
        <v>71400</v>
      </c>
      <c r="K109" s="110">
        <f>SUM(K110:K111)</f>
        <v>0</v>
      </c>
      <c r="L109" s="66"/>
      <c r="M109" s="188"/>
      <c r="O109" s="2"/>
    </row>
    <row r="110" spans="1:15" s="117" customFormat="1" outlineLevel="4">
      <c r="A110" s="270" t="s">
        <v>223</v>
      </c>
      <c r="B110" s="269" t="s">
        <v>0</v>
      </c>
      <c r="C110" s="267" t="s">
        <v>46</v>
      </c>
      <c r="D110" s="267">
        <v>2240152520</v>
      </c>
      <c r="E110" s="267">
        <v>321</v>
      </c>
      <c r="F110" s="254"/>
      <c r="G110" s="209"/>
      <c r="H110" s="111">
        <v>22678</v>
      </c>
      <c r="I110" s="111">
        <v>22678</v>
      </c>
      <c r="J110" s="260">
        <v>71400</v>
      </c>
      <c r="K110" s="262">
        <f>I110+I111-J110</f>
        <v>0</v>
      </c>
      <c r="L110" s="86"/>
      <c r="M110" s="190"/>
      <c r="O110" s="79"/>
    </row>
    <row r="111" spans="1:15" s="79" customFormat="1" outlineLevel="2">
      <c r="A111" s="271"/>
      <c r="B111" s="269"/>
      <c r="C111" s="268"/>
      <c r="D111" s="268"/>
      <c r="E111" s="268"/>
      <c r="F111" s="255"/>
      <c r="G111" s="126" t="s">
        <v>250</v>
      </c>
      <c r="H111" s="111">
        <v>48722</v>
      </c>
      <c r="I111" s="111">
        <v>48722</v>
      </c>
      <c r="J111" s="261"/>
      <c r="K111" s="262"/>
      <c r="M111" s="185"/>
      <c r="O111" s="2"/>
    </row>
    <row r="112" spans="1:15" s="82" customFormat="1" ht="25.5" outlineLevel="4">
      <c r="A112" s="107" t="s">
        <v>166</v>
      </c>
      <c r="B112" s="5" t="s">
        <v>0</v>
      </c>
      <c r="C112" s="5" t="s">
        <v>46</v>
      </c>
      <c r="D112" s="5" t="s">
        <v>55</v>
      </c>
      <c r="E112" s="5" t="s">
        <v>1</v>
      </c>
      <c r="F112" s="4" t="s">
        <v>117</v>
      </c>
      <c r="G112" s="93" t="s">
        <v>117</v>
      </c>
      <c r="H112" s="110">
        <f>SUM(H113)</f>
        <v>3660000</v>
      </c>
      <c r="I112" s="110">
        <f>SUM(I113)</f>
        <v>21545</v>
      </c>
      <c r="J112" s="170">
        <f t="shared" ref="J112" si="28">SUM(J113)</f>
        <v>21545</v>
      </c>
      <c r="K112" s="110">
        <f>SUM(K113)</f>
        <v>0</v>
      </c>
      <c r="L112" s="66"/>
      <c r="M112" s="188"/>
      <c r="O112" s="2"/>
    </row>
    <row r="113" spans="1:15" s="81" customFormat="1" ht="25.5" outlineLevel="4">
      <c r="A113" s="84" t="s">
        <v>200</v>
      </c>
      <c r="B113" s="67" t="s">
        <v>0</v>
      </c>
      <c r="C113" s="67" t="s">
        <v>46</v>
      </c>
      <c r="D113" s="67" t="s">
        <v>55</v>
      </c>
      <c r="E113" s="67" t="s">
        <v>7</v>
      </c>
      <c r="F113" s="85" t="s">
        <v>117</v>
      </c>
      <c r="G113" s="125" t="s">
        <v>117</v>
      </c>
      <c r="H113" s="111">
        <v>3660000</v>
      </c>
      <c r="I113" s="112">
        <v>21545</v>
      </c>
      <c r="J113" s="171">
        <v>21545</v>
      </c>
      <c r="K113" s="112">
        <f>I113-J113</f>
        <v>0</v>
      </c>
      <c r="L113" s="86"/>
      <c r="M113" s="190"/>
      <c r="O113" s="2"/>
    </row>
    <row r="114" spans="1:15" s="79" customFormat="1" ht="25.5" outlineLevel="2">
      <c r="A114" s="107" t="s">
        <v>167</v>
      </c>
      <c r="B114" s="5" t="s">
        <v>0</v>
      </c>
      <c r="C114" s="5" t="s">
        <v>46</v>
      </c>
      <c r="D114" s="5" t="s">
        <v>56</v>
      </c>
      <c r="E114" s="5" t="s">
        <v>1</v>
      </c>
      <c r="F114" s="4" t="s">
        <v>117</v>
      </c>
      <c r="G114" s="93" t="s">
        <v>117</v>
      </c>
      <c r="H114" s="110">
        <f>SUM(H115:H116)</f>
        <v>39404000</v>
      </c>
      <c r="I114" s="110">
        <f>SUM(I115:I116)</f>
        <v>25167950</v>
      </c>
      <c r="J114" s="170">
        <f t="shared" ref="J114" si="29">SUM(J115:J116)</f>
        <v>25158233.780000001</v>
      </c>
      <c r="K114" s="110">
        <f>SUM(K115:K116)</f>
        <v>9716.2199999985169</v>
      </c>
      <c r="M114" s="185"/>
      <c r="O114" s="2"/>
    </row>
    <row r="115" spans="1:15" s="82" customFormat="1" outlineLevel="4">
      <c r="A115" s="84" t="s">
        <v>101</v>
      </c>
      <c r="B115" s="67" t="s">
        <v>0</v>
      </c>
      <c r="C115" s="67" t="s">
        <v>46</v>
      </c>
      <c r="D115" s="67" t="s">
        <v>56</v>
      </c>
      <c r="E115" s="67" t="s">
        <v>4</v>
      </c>
      <c r="F115" s="85" t="s">
        <v>117</v>
      </c>
      <c r="G115" s="125" t="s">
        <v>117</v>
      </c>
      <c r="H115" s="111">
        <v>290000</v>
      </c>
      <c r="I115" s="112">
        <v>173950</v>
      </c>
      <c r="J115" s="171">
        <v>164321.68</v>
      </c>
      <c r="K115" s="112">
        <f>I115-J115</f>
        <v>9628.320000000007</v>
      </c>
      <c r="L115" s="66"/>
      <c r="M115" s="188"/>
      <c r="O115" s="2"/>
    </row>
    <row r="116" spans="1:15" s="79" customFormat="1" ht="25.5" outlineLevel="2">
      <c r="A116" s="84" t="s">
        <v>203</v>
      </c>
      <c r="B116" s="67" t="s">
        <v>0</v>
      </c>
      <c r="C116" s="67" t="s">
        <v>46</v>
      </c>
      <c r="D116" s="67" t="s">
        <v>56</v>
      </c>
      <c r="E116" s="67" t="s">
        <v>35</v>
      </c>
      <c r="F116" s="85" t="s">
        <v>117</v>
      </c>
      <c r="G116" s="125" t="s">
        <v>117</v>
      </c>
      <c r="H116" s="111">
        <v>39114000</v>
      </c>
      <c r="I116" s="112">
        <v>24994000</v>
      </c>
      <c r="J116" s="171">
        <v>24993912.100000001</v>
      </c>
      <c r="K116" s="112">
        <f>I116-J116</f>
        <v>87.899999998509884</v>
      </c>
      <c r="M116" s="185"/>
      <c r="O116" s="2"/>
    </row>
    <row r="117" spans="1:15" s="79" customFormat="1" ht="63.75" outlineLevel="2">
      <c r="A117" s="107" t="s">
        <v>168</v>
      </c>
      <c r="B117" s="5" t="s">
        <v>0</v>
      </c>
      <c r="C117" s="5" t="s">
        <v>46</v>
      </c>
      <c r="D117" s="5" t="s">
        <v>57</v>
      </c>
      <c r="E117" s="5" t="s">
        <v>1</v>
      </c>
      <c r="F117" s="4" t="s">
        <v>117</v>
      </c>
      <c r="G117" s="93" t="s">
        <v>117</v>
      </c>
      <c r="H117" s="110">
        <f>SUM(H118:H119)</f>
        <v>4576500</v>
      </c>
      <c r="I117" s="110">
        <f>SUM(I118:I119)</f>
        <v>2367109.7999999998</v>
      </c>
      <c r="J117" s="170">
        <f t="shared" ref="J117" si="30">SUM(J118:J119)</f>
        <v>2360366.7599999998</v>
      </c>
      <c r="K117" s="110">
        <f>SUM(K118:K119)</f>
        <v>6743.0399999999991</v>
      </c>
      <c r="M117" s="185"/>
      <c r="O117" s="2"/>
    </row>
    <row r="118" spans="1:15" s="82" customFormat="1" outlineLevel="4">
      <c r="A118" s="84" t="s">
        <v>101</v>
      </c>
      <c r="B118" s="67" t="s">
        <v>0</v>
      </c>
      <c r="C118" s="67" t="s">
        <v>46</v>
      </c>
      <c r="D118" s="67" t="s">
        <v>57</v>
      </c>
      <c r="E118" s="67" t="s">
        <v>4</v>
      </c>
      <c r="F118" s="85" t="s">
        <v>117</v>
      </c>
      <c r="G118" s="125" t="s">
        <v>117</v>
      </c>
      <c r="H118" s="111">
        <v>60500</v>
      </c>
      <c r="I118" s="112">
        <v>23109.8</v>
      </c>
      <c r="J118" s="171">
        <v>16366.76</v>
      </c>
      <c r="K118" s="112">
        <f>I118-J118</f>
        <v>6743.0399999999991</v>
      </c>
      <c r="L118" s="66"/>
      <c r="M118" s="188"/>
      <c r="O118" s="2"/>
    </row>
    <row r="119" spans="1:15" s="79" customFormat="1" ht="25.5" outlineLevel="2">
      <c r="A119" s="84" t="s">
        <v>203</v>
      </c>
      <c r="B119" s="67" t="s">
        <v>0</v>
      </c>
      <c r="C119" s="67" t="s">
        <v>46</v>
      </c>
      <c r="D119" s="67" t="s">
        <v>57</v>
      </c>
      <c r="E119" s="67" t="s">
        <v>35</v>
      </c>
      <c r="F119" s="85" t="s">
        <v>117</v>
      </c>
      <c r="G119" s="125" t="s">
        <v>117</v>
      </c>
      <c r="H119" s="111">
        <v>4516000</v>
      </c>
      <c r="I119" s="112">
        <v>2344000</v>
      </c>
      <c r="J119" s="171">
        <v>2344000</v>
      </c>
      <c r="K119" s="112">
        <f>I119-J119</f>
        <v>0</v>
      </c>
      <c r="M119" s="185"/>
      <c r="O119" s="2"/>
    </row>
    <row r="120" spans="1:15" s="79" customFormat="1" ht="102" outlineLevel="2">
      <c r="A120" s="107" t="s">
        <v>169</v>
      </c>
      <c r="B120" s="5" t="s">
        <v>0</v>
      </c>
      <c r="C120" s="5" t="s">
        <v>46</v>
      </c>
      <c r="D120" s="5" t="s">
        <v>58</v>
      </c>
      <c r="E120" s="5" t="s">
        <v>1</v>
      </c>
      <c r="F120" s="4" t="s">
        <v>117</v>
      </c>
      <c r="G120" s="93" t="s">
        <v>117</v>
      </c>
      <c r="H120" s="110">
        <f>SUM(H121:H122)</f>
        <v>11755600</v>
      </c>
      <c r="I120" s="110">
        <f>SUM(I121:I122)</f>
        <v>8921524.6500000004</v>
      </c>
      <c r="J120" s="170">
        <f>SUM(J121:J122)</f>
        <v>6701932.1099999994</v>
      </c>
      <c r="K120" s="110">
        <f>SUM(K121:K122)</f>
        <v>2219592.5400000005</v>
      </c>
      <c r="M120" s="185"/>
      <c r="O120" s="2"/>
    </row>
    <row r="121" spans="1:15" s="82" customFormat="1" outlineLevel="4">
      <c r="A121" s="160" t="s">
        <v>101</v>
      </c>
      <c r="B121" s="161" t="s">
        <v>0</v>
      </c>
      <c r="C121" s="161" t="s">
        <v>46</v>
      </c>
      <c r="D121" s="161" t="s">
        <v>58</v>
      </c>
      <c r="E121" s="161" t="s">
        <v>4</v>
      </c>
      <c r="F121" s="162" t="s">
        <v>117</v>
      </c>
      <c r="G121" s="163" t="s">
        <v>117</v>
      </c>
      <c r="H121" s="111">
        <v>131200</v>
      </c>
      <c r="I121" s="112">
        <v>83049.649999999994</v>
      </c>
      <c r="J121" s="171">
        <v>43317.68</v>
      </c>
      <c r="K121" s="112">
        <f>I121-J121</f>
        <v>39731.969999999994</v>
      </c>
      <c r="L121" s="66"/>
      <c r="M121" s="188"/>
      <c r="O121" s="2"/>
    </row>
    <row r="122" spans="1:15" s="79" customFormat="1" ht="25.5" outlineLevel="2">
      <c r="A122" s="84" t="s">
        <v>200</v>
      </c>
      <c r="B122" s="67" t="s">
        <v>0</v>
      </c>
      <c r="C122" s="67" t="s">
        <v>46</v>
      </c>
      <c r="D122" s="67" t="s">
        <v>58</v>
      </c>
      <c r="E122" s="67" t="s">
        <v>7</v>
      </c>
      <c r="F122" s="85" t="s">
        <v>117</v>
      </c>
      <c r="G122" s="125" t="s">
        <v>117</v>
      </c>
      <c r="H122" s="111">
        <v>11624400</v>
      </c>
      <c r="I122" s="112">
        <v>8838475</v>
      </c>
      <c r="J122" s="171">
        <v>6658614.4299999997</v>
      </c>
      <c r="K122" s="112">
        <f>I122-J122</f>
        <v>2179860.5700000003</v>
      </c>
      <c r="M122" s="185"/>
      <c r="O122" s="2"/>
    </row>
    <row r="123" spans="1:15" s="79" customFormat="1" ht="76.5" outlineLevel="2">
      <c r="A123" s="107" t="s">
        <v>170</v>
      </c>
      <c r="B123" s="5" t="s">
        <v>0</v>
      </c>
      <c r="C123" s="5" t="s">
        <v>46</v>
      </c>
      <c r="D123" s="5" t="s">
        <v>59</v>
      </c>
      <c r="E123" s="5" t="s">
        <v>1</v>
      </c>
      <c r="F123" s="4" t="s">
        <v>117</v>
      </c>
      <c r="G123" s="93" t="s">
        <v>117</v>
      </c>
      <c r="H123" s="110">
        <f>SUM(H124:H126)</f>
        <v>937650</v>
      </c>
      <c r="I123" s="110">
        <f>SUM(I124:I126)</f>
        <v>390322.4</v>
      </c>
      <c r="J123" s="170">
        <f t="shared" ref="J123" si="31">SUM(J124:J126)</f>
        <v>359523.52</v>
      </c>
      <c r="K123" s="110">
        <f>SUM(K124:K126)</f>
        <v>30798.879999999983</v>
      </c>
      <c r="M123" s="185"/>
      <c r="O123" s="2"/>
    </row>
    <row r="124" spans="1:15" s="79" customFormat="1" outlineLevel="1">
      <c r="A124" s="84" t="s">
        <v>101</v>
      </c>
      <c r="B124" s="67" t="s">
        <v>0</v>
      </c>
      <c r="C124" s="67" t="s">
        <v>46</v>
      </c>
      <c r="D124" s="67" t="s">
        <v>59</v>
      </c>
      <c r="E124" s="67" t="s">
        <v>4</v>
      </c>
      <c r="F124" s="85" t="s">
        <v>117</v>
      </c>
      <c r="G124" s="125" t="s">
        <v>117</v>
      </c>
      <c r="H124" s="111">
        <v>11200</v>
      </c>
      <c r="I124" s="112">
        <v>3287</v>
      </c>
      <c r="J124" s="171">
        <v>2870.46</v>
      </c>
      <c r="K124" s="112">
        <f>I124-J124</f>
        <v>416.53999999999996</v>
      </c>
      <c r="M124" s="185"/>
      <c r="O124" s="2"/>
    </row>
    <row r="125" spans="1:15" s="82" customFormat="1" ht="25.5" outlineLevel="4">
      <c r="A125" s="84" t="s">
        <v>200</v>
      </c>
      <c r="B125" s="67" t="s">
        <v>0</v>
      </c>
      <c r="C125" s="67" t="s">
        <v>46</v>
      </c>
      <c r="D125" s="67" t="s">
        <v>59</v>
      </c>
      <c r="E125" s="67" t="s">
        <v>7</v>
      </c>
      <c r="F125" s="85" t="s">
        <v>117</v>
      </c>
      <c r="G125" s="125" t="s">
        <v>117</v>
      </c>
      <c r="H125" s="111">
        <v>619050</v>
      </c>
      <c r="I125" s="112">
        <v>269852</v>
      </c>
      <c r="J125" s="171">
        <v>239470.26</v>
      </c>
      <c r="K125" s="112">
        <f>I125-J125</f>
        <v>30381.739999999991</v>
      </c>
      <c r="L125" s="66"/>
      <c r="M125" s="188"/>
      <c r="O125" s="2"/>
    </row>
    <row r="126" spans="1:15" s="79" customFormat="1" ht="38.25" outlineLevel="2">
      <c r="A126" s="84" t="s">
        <v>199</v>
      </c>
      <c r="B126" s="67" t="s">
        <v>0</v>
      </c>
      <c r="C126" s="67" t="s">
        <v>46</v>
      </c>
      <c r="D126" s="67" t="s">
        <v>59</v>
      </c>
      <c r="E126" s="67" t="s">
        <v>13</v>
      </c>
      <c r="F126" s="85" t="s">
        <v>117</v>
      </c>
      <c r="G126" s="125" t="s">
        <v>117</v>
      </c>
      <c r="H126" s="111">
        <v>307400</v>
      </c>
      <c r="I126" s="112">
        <v>117183.4</v>
      </c>
      <c r="J126" s="171">
        <v>117182.8</v>
      </c>
      <c r="K126" s="112">
        <f>I126-J126</f>
        <v>0.59999999999126885</v>
      </c>
      <c r="M126" s="185"/>
      <c r="O126" s="2"/>
    </row>
    <row r="127" spans="1:15" s="82" customFormat="1" ht="38.25" outlineLevel="4">
      <c r="A127" s="107" t="s">
        <v>171</v>
      </c>
      <c r="B127" s="5" t="s">
        <v>0</v>
      </c>
      <c r="C127" s="5" t="s">
        <v>46</v>
      </c>
      <c r="D127" s="5" t="s">
        <v>60</v>
      </c>
      <c r="E127" s="5" t="s">
        <v>1</v>
      </c>
      <c r="F127" s="4" t="s">
        <v>117</v>
      </c>
      <c r="G127" s="93" t="s">
        <v>117</v>
      </c>
      <c r="H127" s="110">
        <f>SUM(H128)</f>
        <v>2080000</v>
      </c>
      <c r="I127" s="110">
        <f>SUM(I128)</f>
        <v>0</v>
      </c>
      <c r="J127" s="170">
        <f t="shared" ref="J127" si="32">SUM(J128)</f>
        <v>0</v>
      </c>
      <c r="K127" s="110">
        <f>SUM(K128)</f>
        <v>0</v>
      </c>
      <c r="L127" s="66"/>
      <c r="M127" s="188"/>
      <c r="O127" s="2"/>
    </row>
    <row r="128" spans="1:15" s="79" customFormat="1" ht="25.5" outlineLevel="2">
      <c r="A128" s="84" t="s">
        <v>203</v>
      </c>
      <c r="B128" s="67" t="s">
        <v>0</v>
      </c>
      <c r="C128" s="67" t="s">
        <v>46</v>
      </c>
      <c r="D128" s="67" t="s">
        <v>60</v>
      </c>
      <c r="E128" s="67" t="s">
        <v>35</v>
      </c>
      <c r="F128" s="85" t="s">
        <v>117</v>
      </c>
      <c r="G128" s="125" t="s">
        <v>117</v>
      </c>
      <c r="H128" s="111">
        <v>2080000</v>
      </c>
      <c r="I128" s="112">
        <v>0</v>
      </c>
      <c r="J128" s="171">
        <v>0</v>
      </c>
      <c r="K128" s="112">
        <f>I128-J128</f>
        <v>0</v>
      </c>
      <c r="M128" s="185"/>
      <c r="O128" s="2"/>
    </row>
    <row r="129" spans="1:15" s="79" customFormat="1" ht="44.25" customHeight="1" outlineLevel="2">
      <c r="A129" s="107" t="s">
        <v>172</v>
      </c>
      <c r="B129" s="5" t="s">
        <v>0</v>
      </c>
      <c r="C129" s="5" t="s">
        <v>46</v>
      </c>
      <c r="D129" s="5" t="s">
        <v>61</v>
      </c>
      <c r="E129" s="5" t="s">
        <v>1</v>
      </c>
      <c r="F129" s="4" t="s">
        <v>117</v>
      </c>
      <c r="G129" s="93" t="s">
        <v>117</v>
      </c>
      <c r="H129" s="110">
        <f>SUM(H130:H131)</f>
        <v>3636000</v>
      </c>
      <c r="I129" s="110">
        <f>SUM(I130:I131)</f>
        <v>2177001.6</v>
      </c>
      <c r="J129" s="170">
        <f t="shared" ref="J129" si="33">SUM(J130:J131)</f>
        <v>2176240</v>
      </c>
      <c r="K129" s="110">
        <f>SUM(K130:K131)</f>
        <v>761.59999999999854</v>
      </c>
      <c r="M129" s="185"/>
      <c r="O129" s="2"/>
    </row>
    <row r="130" spans="1:15" s="82" customFormat="1" outlineLevel="4">
      <c r="A130" s="84" t="s">
        <v>101</v>
      </c>
      <c r="B130" s="67" t="s">
        <v>0</v>
      </c>
      <c r="C130" s="67" t="s">
        <v>46</v>
      </c>
      <c r="D130" s="67" t="s">
        <v>61</v>
      </c>
      <c r="E130" s="67" t="s">
        <v>4</v>
      </c>
      <c r="F130" s="85" t="s">
        <v>117</v>
      </c>
      <c r="G130" s="125" t="s">
        <v>117</v>
      </c>
      <c r="H130" s="111">
        <v>45400</v>
      </c>
      <c r="I130" s="112">
        <v>17001.599999999999</v>
      </c>
      <c r="J130" s="171">
        <v>16240</v>
      </c>
      <c r="K130" s="112">
        <f>I130-J130</f>
        <v>761.59999999999854</v>
      </c>
      <c r="L130" s="66"/>
      <c r="M130" s="188"/>
      <c r="O130" s="2"/>
    </row>
    <row r="131" spans="1:15" s="79" customFormat="1" ht="25.5" outlineLevel="2">
      <c r="A131" s="84" t="s">
        <v>203</v>
      </c>
      <c r="B131" s="67" t="s">
        <v>0</v>
      </c>
      <c r="C131" s="67" t="s">
        <v>46</v>
      </c>
      <c r="D131" s="67" t="s">
        <v>61</v>
      </c>
      <c r="E131" s="67" t="s">
        <v>35</v>
      </c>
      <c r="F131" s="85" t="s">
        <v>117</v>
      </c>
      <c r="G131" s="125" t="s">
        <v>117</v>
      </c>
      <c r="H131" s="111">
        <v>3590600</v>
      </c>
      <c r="I131" s="112">
        <v>2160000</v>
      </c>
      <c r="J131" s="171">
        <v>2160000</v>
      </c>
      <c r="K131" s="112">
        <f>I131-J131</f>
        <v>0</v>
      </c>
      <c r="M131" s="185"/>
      <c r="O131" s="2"/>
    </row>
    <row r="132" spans="1:15" s="82" customFormat="1" ht="41.25" customHeight="1" outlineLevel="4">
      <c r="A132" s="107" t="s">
        <v>173</v>
      </c>
      <c r="B132" s="5" t="s">
        <v>0</v>
      </c>
      <c r="C132" s="5" t="s">
        <v>46</v>
      </c>
      <c r="D132" s="5" t="s">
        <v>62</v>
      </c>
      <c r="E132" s="5" t="s">
        <v>1</v>
      </c>
      <c r="F132" s="4" t="s">
        <v>117</v>
      </c>
      <c r="G132" s="93" t="s">
        <v>117</v>
      </c>
      <c r="H132" s="110">
        <f>SUM(H133)</f>
        <v>2886300</v>
      </c>
      <c r="I132" s="110">
        <f>SUM(I133)</f>
        <v>0</v>
      </c>
      <c r="J132" s="170">
        <f t="shared" ref="J132" si="34">SUM(J133)</f>
        <v>0</v>
      </c>
      <c r="K132" s="110">
        <f>SUM(K133)</f>
        <v>0</v>
      </c>
      <c r="L132" s="66"/>
      <c r="M132" s="188"/>
      <c r="O132" s="2"/>
    </row>
    <row r="133" spans="1:15" s="79" customFormat="1" ht="25.5" outlineLevel="1">
      <c r="A133" s="84" t="s">
        <v>203</v>
      </c>
      <c r="B133" s="67" t="s">
        <v>0</v>
      </c>
      <c r="C133" s="67" t="s">
        <v>46</v>
      </c>
      <c r="D133" s="67" t="s">
        <v>62</v>
      </c>
      <c r="E133" s="67" t="s">
        <v>35</v>
      </c>
      <c r="F133" s="85" t="s">
        <v>117</v>
      </c>
      <c r="G133" s="125" t="s">
        <v>117</v>
      </c>
      <c r="H133" s="111">
        <v>2886300</v>
      </c>
      <c r="I133" s="112">
        <v>0</v>
      </c>
      <c r="J133" s="171">
        <v>0</v>
      </c>
      <c r="K133" s="112">
        <f>I133-J133</f>
        <v>0</v>
      </c>
      <c r="M133" s="185"/>
      <c r="O133" s="2"/>
    </row>
    <row r="134" spans="1:15" s="79" customFormat="1" outlineLevel="2">
      <c r="A134" s="107" t="s">
        <v>174</v>
      </c>
      <c r="B134" s="5" t="s">
        <v>0</v>
      </c>
      <c r="C134" s="5" t="s">
        <v>46</v>
      </c>
      <c r="D134" s="5" t="s">
        <v>63</v>
      </c>
      <c r="E134" s="5" t="s">
        <v>1</v>
      </c>
      <c r="F134" s="4" t="s">
        <v>117</v>
      </c>
      <c r="G134" s="93" t="s">
        <v>117</v>
      </c>
      <c r="H134" s="110">
        <f>SUM(H135:H136)</f>
        <v>444008400</v>
      </c>
      <c r="I134" s="110">
        <f>SUM(I135:I136)</f>
        <v>281342311</v>
      </c>
      <c r="J134" s="170">
        <f t="shared" ref="J134" si="35">SUM(J135:J136)</f>
        <v>281014374.72000003</v>
      </c>
      <c r="K134" s="110">
        <f>SUM(K135:K136)</f>
        <v>327936.27999997837</v>
      </c>
      <c r="M134" s="185"/>
      <c r="O134" s="2"/>
    </row>
    <row r="135" spans="1:15" s="82" customFormat="1" outlineLevel="4">
      <c r="A135" s="84" t="s">
        <v>101</v>
      </c>
      <c r="B135" s="67" t="s">
        <v>0</v>
      </c>
      <c r="C135" s="67" t="s">
        <v>46</v>
      </c>
      <c r="D135" s="67" t="s">
        <v>63</v>
      </c>
      <c r="E135" s="67" t="s">
        <v>4</v>
      </c>
      <c r="F135" s="85" t="s">
        <v>117</v>
      </c>
      <c r="G135" s="125" t="s">
        <v>117</v>
      </c>
      <c r="H135" s="111">
        <v>5943800</v>
      </c>
      <c r="I135" s="112">
        <v>2784760</v>
      </c>
      <c r="J135" s="171">
        <v>2626623.1800000002</v>
      </c>
      <c r="K135" s="112">
        <f>I135-J135</f>
        <v>158136.81999999983</v>
      </c>
      <c r="L135" s="66"/>
      <c r="M135" s="188"/>
      <c r="O135" s="2"/>
    </row>
    <row r="136" spans="1:15" s="79" customFormat="1" ht="25.5" outlineLevel="1">
      <c r="A136" s="84" t="s">
        <v>203</v>
      </c>
      <c r="B136" s="67" t="s">
        <v>0</v>
      </c>
      <c r="C136" s="67" t="s">
        <v>46</v>
      </c>
      <c r="D136" s="67" t="s">
        <v>63</v>
      </c>
      <c r="E136" s="67" t="s">
        <v>35</v>
      </c>
      <c r="F136" s="85" t="s">
        <v>117</v>
      </c>
      <c r="G136" s="125" t="s">
        <v>117</v>
      </c>
      <c r="H136" s="111">
        <v>438064600</v>
      </c>
      <c r="I136" s="112">
        <v>278557551</v>
      </c>
      <c r="J136" s="171">
        <v>278387751.54000002</v>
      </c>
      <c r="K136" s="112">
        <f>I136-J136</f>
        <v>169799.45999997854</v>
      </c>
      <c r="M136" s="185"/>
      <c r="O136" s="2"/>
    </row>
    <row r="137" spans="1:15" s="79" customFormat="1" ht="25.5" outlineLevel="2">
      <c r="A137" s="107" t="s">
        <v>175</v>
      </c>
      <c r="B137" s="5" t="s">
        <v>0</v>
      </c>
      <c r="C137" s="5" t="s">
        <v>46</v>
      </c>
      <c r="D137" s="5" t="s">
        <v>64</v>
      </c>
      <c r="E137" s="5" t="s">
        <v>1</v>
      </c>
      <c r="F137" s="4" t="s">
        <v>117</v>
      </c>
      <c r="G137" s="93" t="s">
        <v>117</v>
      </c>
      <c r="H137" s="110">
        <f>SUM(H138:H139)</f>
        <v>77963400</v>
      </c>
      <c r="I137" s="110">
        <f>SUM(I138:I139)</f>
        <v>51160466</v>
      </c>
      <c r="J137" s="170">
        <f>SUM(J138:J139)</f>
        <v>51116291.649999999</v>
      </c>
      <c r="K137" s="110">
        <f>SUM(K138:K139)</f>
        <v>44174.350000000617</v>
      </c>
      <c r="M137" s="185"/>
      <c r="O137" s="2"/>
    </row>
    <row r="138" spans="1:15" s="82" customFormat="1" outlineLevel="4">
      <c r="A138" s="84" t="s">
        <v>101</v>
      </c>
      <c r="B138" s="67" t="s">
        <v>0</v>
      </c>
      <c r="C138" s="67" t="s">
        <v>46</v>
      </c>
      <c r="D138" s="67" t="s">
        <v>64</v>
      </c>
      <c r="E138" s="67" t="s">
        <v>4</v>
      </c>
      <c r="F138" s="85" t="s">
        <v>117</v>
      </c>
      <c r="G138" s="125" t="s">
        <v>117</v>
      </c>
      <c r="H138" s="111">
        <v>1128328</v>
      </c>
      <c r="I138" s="112">
        <v>523553</v>
      </c>
      <c r="J138" s="171">
        <v>515811.54</v>
      </c>
      <c r="K138" s="112">
        <f>I138-J138</f>
        <v>7741.460000000021</v>
      </c>
      <c r="L138" s="66"/>
      <c r="M138" s="188"/>
      <c r="O138" s="2"/>
    </row>
    <row r="139" spans="1:15" s="79" customFormat="1" ht="25.5" outlineLevel="1">
      <c r="A139" s="84" t="s">
        <v>203</v>
      </c>
      <c r="B139" s="67" t="s">
        <v>0</v>
      </c>
      <c r="C139" s="67" t="s">
        <v>46</v>
      </c>
      <c r="D139" s="67" t="s">
        <v>64</v>
      </c>
      <c r="E139" s="67" t="s">
        <v>35</v>
      </c>
      <c r="F139" s="85" t="s">
        <v>117</v>
      </c>
      <c r="G139" s="125" t="s">
        <v>117</v>
      </c>
      <c r="H139" s="111">
        <v>76835072</v>
      </c>
      <c r="I139" s="112">
        <v>50636913</v>
      </c>
      <c r="J139" s="171">
        <v>50600480.109999999</v>
      </c>
      <c r="K139" s="112">
        <f>I139-J139</f>
        <v>36432.890000000596</v>
      </c>
      <c r="M139" s="185"/>
      <c r="O139" s="2"/>
    </row>
    <row r="140" spans="1:15" s="117" customFormat="1" outlineLevel="4">
      <c r="A140" s="107" t="s">
        <v>176</v>
      </c>
      <c r="B140" s="5" t="s">
        <v>0</v>
      </c>
      <c r="C140" s="5" t="s">
        <v>46</v>
      </c>
      <c r="D140" s="5" t="s">
        <v>65</v>
      </c>
      <c r="E140" s="5" t="s">
        <v>1</v>
      </c>
      <c r="F140" s="4" t="s">
        <v>117</v>
      </c>
      <c r="G140" s="93" t="s">
        <v>117</v>
      </c>
      <c r="H140" s="110">
        <f>SUM(H141:H142)</f>
        <v>19007600</v>
      </c>
      <c r="I140" s="110">
        <f>SUM(I141:I142)</f>
        <v>11797961</v>
      </c>
      <c r="J140" s="170">
        <f>SUM(J141:J142)</f>
        <v>11789938.619999999</v>
      </c>
      <c r="K140" s="110">
        <f>SUM(K141:K142)</f>
        <v>8022.3800000001502</v>
      </c>
      <c r="L140" s="86"/>
      <c r="M140" s="190"/>
      <c r="O140" s="2"/>
    </row>
    <row r="141" spans="1:15" s="82" customFormat="1" outlineLevel="4">
      <c r="A141" s="84" t="s">
        <v>101</v>
      </c>
      <c r="B141" s="67" t="s">
        <v>0</v>
      </c>
      <c r="C141" s="67" t="s">
        <v>46</v>
      </c>
      <c r="D141" s="67" t="s">
        <v>65</v>
      </c>
      <c r="E141" s="67" t="s">
        <v>4</v>
      </c>
      <c r="F141" s="85" t="s">
        <v>117</v>
      </c>
      <c r="G141" s="125" t="s">
        <v>117</v>
      </c>
      <c r="H141" s="111">
        <v>278400</v>
      </c>
      <c r="I141" s="112">
        <v>151395</v>
      </c>
      <c r="J141" s="171">
        <v>146230.78</v>
      </c>
      <c r="K141" s="112">
        <f>I141-J141</f>
        <v>5164.2200000000012</v>
      </c>
      <c r="L141" s="66"/>
      <c r="M141" s="188"/>
      <c r="O141" s="2"/>
    </row>
    <row r="142" spans="1:15" s="81" customFormat="1" ht="25.5" outlineLevel="4">
      <c r="A142" s="108" t="s">
        <v>203</v>
      </c>
      <c r="B142" s="67" t="s">
        <v>0</v>
      </c>
      <c r="C142" s="67" t="s">
        <v>46</v>
      </c>
      <c r="D142" s="67" t="s">
        <v>65</v>
      </c>
      <c r="E142" s="67" t="s">
        <v>35</v>
      </c>
      <c r="F142" s="83" t="s">
        <v>117</v>
      </c>
      <c r="G142" s="126" t="s">
        <v>117</v>
      </c>
      <c r="H142" s="111">
        <v>18729200</v>
      </c>
      <c r="I142" s="111">
        <v>11646566</v>
      </c>
      <c r="J142" s="172">
        <v>11643707.84</v>
      </c>
      <c r="K142" s="112">
        <f>I142-J142</f>
        <v>2858.160000000149</v>
      </c>
      <c r="L142" s="86"/>
      <c r="M142" s="86"/>
      <c r="O142" s="2"/>
    </row>
    <row r="143" spans="1:15" s="79" customFormat="1" ht="25.5" outlineLevel="2">
      <c r="A143" s="107" t="s">
        <v>177</v>
      </c>
      <c r="B143" s="5" t="s">
        <v>0</v>
      </c>
      <c r="C143" s="5" t="s">
        <v>46</v>
      </c>
      <c r="D143" s="5" t="s">
        <v>66</v>
      </c>
      <c r="E143" s="5" t="s">
        <v>1</v>
      </c>
      <c r="F143" s="4" t="s">
        <v>117</v>
      </c>
      <c r="G143" s="93" t="s">
        <v>117</v>
      </c>
      <c r="H143" s="110">
        <f>SUM(H144:H145)</f>
        <v>158172700</v>
      </c>
      <c r="I143" s="110">
        <f>SUM(I144:I145)</f>
        <v>115953649</v>
      </c>
      <c r="J143" s="170">
        <f>SUM(J144:J145)</f>
        <v>115819888.5</v>
      </c>
      <c r="K143" s="110">
        <f>SUM(K144:K145)</f>
        <v>133760.50000000722</v>
      </c>
      <c r="M143" s="185"/>
      <c r="O143" s="2"/>
    </row>
    <row r="144" spans="1:15" s="82" customFormat="1" outlineLevel="4">
      <c r="A144" s="84" t="s">
        <v>101</v>
      </c>
      <c r="B144" s="67" t="s">
        <v>0</v>
      </c>
      <c r="C144" s="67" t="s">
        <v>46</v>
      </c>
      <c r="D144" s="67" t="s">
        <v>66</v>
      </c>
      <c r="E144" s="67" t="s">
        <v>4</v>
      </c>
      <c r="F144" s="85" t="s">
        <v>117</v>
      </c>
      <c r="G144" s="125" t="s">
        <v>117</v>
      </c>
      <c r="H144" s="111">
        <v>1826200</v>
      </c>
      <c r="I144" s="112">
        <v>1079691.6000000001</v>
      </c>
      <c r="J144" s="171">
        <v>973552.28</v>
      </c>
      <c r="K144" s="112">
        <f>I144-J144</f>
        <v>106139.32000000007</v>
      </c>
      <c r="L144" s="66"/>
      <c r="M144" s="188"/>
      <c r="O144" s="2"/>
    </row>
    <row r="145" spans="1:15" s="79" customFormat="1" ht="25.5" outlineLevel="2">
      <c r="A145" s="84" t="s">
        <v>200</v>
      </c>
      <c r="B145" s="67" t="s">
        <v>0</v>
      </c>
      <c r="C145" s="67" t="s">
        <v>46</v>
      </c>
      <c r="D145" s="67" t="s">
        <v>66</v>
      </c>
      <c r="E145" s="67" t="s">
        <v>7</v>
      </c>
      <c r="F145" s="85" t="s">
        <v>117</v>
      </c>
      <c r="G145" s="125" t="s">
        <v>117</v>
      </c>
      <c r="H145" s="111">
        <v>156346500</v>
      </c>
      <c r="I145" s="112">
        <v>114873957.40000001</v>
      </c>
      <c r="J145" s="171">
        <v>114846336.22</v>
      </c>
      <c r="K145" s="112">
        <f>I145-J145</f>
        <v>27621.180000007153</v>
      </c>
      <c r="M145" s="185"/>
      <c r="O145" s="2"/>
    </row>
    <row r="146" spans="1:15" s="79" customFormat="1" ht="38.25" outlineLevel="2">
      <c r="A146" s="107" t="s">
        <v>178</v>
      </c>
      <c r="B146" s="5" t="s">
        <v>0</v>
      </c>
      <c r="C146" s="5" t="s">
        <v>46</v>
      </c>
      <c r="D146" s="5" t="s">
        <v>67</v>
      </c>
      <c r="E146" s="5" t="s">
        <v>1</v>
      </c>
      <c r="F146" s="4" t="s">
        <v>117</v>
      </c>
      <c r="G146" s="93" t="s">
        <v>117</v>
      </c>
      <c r="H146" s="110">
        <f>SUM(H147:H148)</f>
        <v>14816800</v>
      </c>
      <c r="I146" s="110">
        <f>SUM(I147:I148)</f>
        <v>9586741.5</v>
      </c>
      <c r="J146" s="170">
        <f>SUM(J147:J148)</f>
        <v>9579570.8599999994</v>
      </c>
      <c r="K146" s="110">
        <f>SUM(K147:K148)</f>
        <v>7170.6399999991118</v>
      </c>
      <c r="M146" s="185"/>
      <c r="O146" s="2"/>
    </row>
    <row r="147" spans="1:15" s="82" customFormat="1" outlineLevel="4">
      <c r="A147" s="84" t="s">
        <v>101</v>
      </c>
      <c r="B147" s="67" t="s">
        <v>0</v>
      </c>
      <c r="C147" s="67" t="s">
        <v>46</v>
      </c>
      <c r="D147" s="67" t="s">
        <v>67</v>
      </c>
      <c r="E147" s="67" t="s">
        <v>4</v>
      </c>
      <c r="F147" s="85" t="s">
        <v>117</v>
      </c>
      <c r="G147" s="125" t="s">
        <v>117</v>
      </c>
      <c r="H147" s="111">
        <v>155900</v>
      </c>
      <c r="I147" s="112">
        <v>97304.8</v>
      </c>
      <c r="J147" s="171">
        <v>94907.199999999997</v>
      </c>
      <c r="K147" s="112">
        <f>I147-J147</f>
        <v>2397.6000000000058</v>
      </c>
      <c r="L147" s="66"/>
      <c r="M147" s="188"/>
      <c r="O147" s="2"/>
    </row>
    <row r="148" spans="1:15" s="81" customFormat="1" ht="25.5" outlineLevel="4">
      <c r="A148" s="84" t="s">
        <v>200</v>
      </c>
      <c r="B148" s="67" t="s">
        <v>0</v>
      </c>
      <c r="C148" s="67" t="s">
        <v>46</v>
      </c>
      <c r="D148" s="67" t="s">
        <v>67</v>
      </c>
      <c r="E148" s="67" t="s">
        <v>7</v>
      </c>
      <c r="F148" s="85" t="s">
        <v>117</v>
      </c>
      <c r="G148" s="125" t="s">
        <v>117</v>
      </c>
      <c r="H148" s="111">
        <v>14660900</v>
      </c>
      <c r="I148" s="112">
        <v>9489436.6999999993</v>
      </c>
      <c r="J148" s="171">
        <v>9484663.6600000001</v>
      </c>
      <c r="K148" s="112">
        <f>I148-J148</f>
        <v>4773.0399999991059</v>
      </c>
      <c r="L148" s="86"/>
      <c r="M148" s="190"/>
      <c r="O148" s="2"/>
    </row>
    <row r="149" spans="1:15" s="117" customFormat="1" ht="38.25" outlineLevel="4">
      <c r="A149" s="107" t="s">
        <v>179</v>
      </c>
      <c r="B149" s="5" t="s">
        <v>0</v>
      </c>
      <c r="C149" s="5" t="s">
        <v>46</v>
      </c>
      <c r="D149" s="5" t="s">
        <v>68</v>
      </c>
      <c r="E149" s="5" t="s">
        <v>1</v>
      </c>
      <c r="F149" s="4" t="s">
        <v>117</v>
      </c>
      <c r="G149" s="93" t="s">
        <v>117</v>
      </c>
      <c r="H149" s="110">
        <f>SUM(H150:H151)</f>
        <v>901192100</v>
      </c>
      <c r="I149" s="110">
        <f>SUM(I150:I151)</f>
        <v>665222994.20000005</v>
      </c>
      <c r="J149" s="170">
        <f>SUM(J150:J151)</f>
        <v>664826903.97000003</v>
      </c>
      <c r="K149" s="110">
        <f>SUM(K150:K151)</f>
        <v>396090.22999996226</v>
      </c>
      <c r="L149" s="86"/>
      <c r="M149" s="190"/>
      <c r="O149" s="2"/>
    </row>
    <row r="150" spans="1:15" s="82" customFormat="1" outlineLevel="4">
      <c r="A150" s="84" t="s">
        <v>101</v>
      </c>
      <c r="B150" s="67" t="s">
        <v>0</v>
      </c>
      <c r="C150" s="67" t="s">
        <v>46</v>
      </c>
      <c r="D150" s="67" t="s">
        <v>68</v>
      </c>
      <c r="E150" s="67" t="s">
        <v>4</v>
      </c>
      <c r="F150" s="85" t="s">
        <v>117</v>
      </c>
      <c r="G150" s="125" t="s">
        <v>117</v>
      </c>
      <c r="H150" s="111">
        <v>4404900</v>
      </c>
      <c r="I150" s="112">
        <v>4182393.2</v>
      </c>
      <c r="J150" s="171">
        <v>3886570.26</v>
      </c>
      <c r="K150" s="112">
        <f>I150-J150</f>
        <v>295822.94000000041</v>
      </c>
      <c r="L150" s="66"/>
      <c r="M150" s="188"/>
      <c r="O150" s="2"/>
    </row>
    <row r="151" spans="1:15" s="79" customFormat="1" ht="25.5" outlineLevel="2">
      <c r="A151" s="108" t="s">
        <v>203</v>
      </c>
      <c r="B151" s="67" t="s">
        <v>0</v>
      </c>
      <c r="C151" s="67" t="s">
        <v>46</v>
      </c>
      <c r="D151" s="67" t="s">
        <v>68</v>
      </c>
      <c r="E151" s="67" t="s">
        <v>35</v>
      </c>
      <c r="F151" s="83" t="s">
        <v>117</v>
      </c>
      <c r="G151" s="126" t="s">
        <v>117</v>
      </c>
      <c r="H151" s="111">
        <v>896787200</v>
      </c>
      <c r="I151" s="111">
        <v>661040601</v>
      </c>
      <c r="J151" s="172">
        <v>660940333.71000004</v>
      </c>
      <c r="K151" s="112">
        <f>I151-J151</f>
        <v>100267.28999996185</v>
      </c>
      <c r="M151" s="185"/>
      <c r="O151" s="2"/>
    </row>
    <row r="152" spans="1:15" s="79" customFormat="1" ht="51" outlineLevel="1">
      <c r="A152" s="107" t="s">
        <v>180</v>
      </c>
      <c r="B152" s="5" t="s">
        <v>0</v>
      </c>
      <c r="C152" s="5" t="s">
        <v>46</v>
      </c>
      <c r="D152" s="5" t="s">
        <v>69</v>
      </c>
      <c r="E152" s="5" t="s">
        <v>1</v>
      </c>
      <c r="F152" s="4" t="s">
        <v>117</v>
      </c>
      <c r="G152" s="93" t="s">
        <v>117</v>
      </c>
      <c r="H152" s="110">
        <f>SUM(H153:H154)</f>
        <v>9879600</v>
      </c>
      <c r="I152" s="110">
        <f>SUM(I153:I154)</f>
        <v>6630526.2999999998</v>
      </c>
      <c r="J152" s="170">
        <f>SUM(J153:J154)</f>
        <v>6619259.6200000001</v>
      </c>
      <c r="K152" s="110">
        <f>SUM(K153:K154)</f>
        <v>11266.679999999782</v>
      </c>
      <c r="M152" s="185"/>
      <c r="O152" s="2"/>
    </row>
    <row r="153" spans="1:15" s="82" customFormat="1" outlineLevel="4">
      <c r="A153" s="84" t="s">
        <v>101</v>
      </c>
      <c r="B153" s="67" t="s">
        <v>0</v>
      </c>
      <c r="C153" s="67" t="s">
        <v>46</v>
      </c>
      <c r="D153" s="67" t="s">
        <v>69</v>
      </c>
      <c r="E153" s="67" t="s">
        <v>4</v>
      </c>
      <c r="F153" s="85" t="s">
        <v>117</v>
      </c>
      <c r="G153" s="125" t="s">
        <v>117</v>
      </c>
      <c r="H153" s="111">
        <v>79500</v>
      </c>
      <c r="I153" s="112">
        <v>43689.8</v>
      </c>
      <c r="J153" s="171">
        <v>38482.379999999997</v>
      </c>
      <c r="K153" s="112">
        <f>I153-J153</f>
        <v>5207.4200000000055</v>
      </c>
      <c r="L153" s="66"/>
      <c r="M153" s="188"/>
      <c r="O153" s="2"/>
    </row>
    <row r="154" spans="1:15" s="79" customFormat="1" ht="25.5" outlineLevel="2">
      <c r="A154" s="84" t="s">
        <v>200</v>
      </c>
      <c r="B154" s="67" t="s">
        <v>0</v>
      </c>
      <c r="C154" s="67" t="s">
        <v>46</v>
      </c>
      <c r="D154" s="67" t="s">
        <v>69</v>
      </c>
      <c r="E154" s="67" t="s">
        <v>7</v>
      </c>
      <c r="F154" s="85" t="s">
        <v>117</v>
      </c>
      <c r="G154" s="125" t="s">
        <v>117</v>
      </c>
      <c r="H154" s="111">
        <v>9800100</v>
      </c>
      <c r="I154" s="112">
        <v>6586836.5</v>
      </c>
      <c r="J154" s="171">
        <v>6580777.2400000002</v>
      </c>
      <c r="K154" s="112">
        <f>I154-J154</f>
        <v>6059.2599999997765</v>
      </c>
      <c r="M154" s="185"/>
      <c r="O154" s="2"/>
    </row>
    <row r="155" spans="1:15" s="79" customFormat="1" ht="76.5" outlineLevel="2">
      <c r="A155" s="107" t="s">
        <v>181</v>
      </c>
      <c r="B155" s="5" t="s">
        <v>0</v>
      </c>
      <c r="C155" s="5" t="s">
        <v>46</v>
      </c>
      <c r="D155" s="5" t="s">
        <v>70</v>
      </c>
      <c r="E155" s="5" t="s">
        <v>1</v>
      </c>
      <c r="F155" s="4" t="s">
        <v>117</v>
      </c>
      <c r="G155" s="93" t="s">
        <v>117</v>
      </c>
      <c r="H155" s="110">
        <f>SUM(H156:H157)</f>
        <v>9621100</v>
      </c>
      <c r="I155" s="110">
        <f>SUM(I156:I157)</f>
        <v>7151981.3999999994</v>
      </c>
      <c r="J155" s="170">
        <f>SUM(J156:J157)</f>
        <v>7144804.1699999999</v>
      </c>
      <c r="K155" s="110">
        <f>SUM(K156:K157)</f>
        <v>7177.230000000076</v>
      </c>
      <c r="M155" s="185"/>
      <c r="O155" s="2"/>
    </row>
    <row r="156" spans="1:15" s="82" customFormat="1" outlineLevel="4">
      <c r="A156" s="84" t="s">
        <v>101</v>
      </c>
      <c r="B156" s="67" t="s">
        <v>0</v>
      </c>
      <c r="C156" s="67" t="s">
        <v>46</v>
      </c>
      <c r="D156" s="67" t="s">
        <v>70</v>
      </c>
      <c r="E156" s="67" t="s">
        <v>4</v>
      </c>
      <c r="F156" s="85" t="s">
        <v>117</v>
      </c>
      <c r="G156" s="125" t="s">
        <v>117</v>
      </c>
      <c r="H156" s="111">
        <v>193800</v>
      </c>
      <c r="I156" s="112">
        <v>46148.6</v>
      </c>
      <c r="J156" s="171">
        <v>43457.95</v>
      </c>
      <c r="K156" s="112">
        <f>I156-J156</f>
        <v>2690.6500000000015</v>
      </c>
      <c r="L156" s="66"/>
      <c r="M156" s="188"/>
      <c r="O156" s="2"/>
    </row>
    <row r="157" spans="1:15" s="79" customFormat="1" ht="25.5" outlineLevel="2">
      <c r="A157" s="84" t="s">
        <v>200</v>
      </c>
      <c r="B157" s="67" t="s">
        <v>0</v>
      </c>
      <c r="C157" s="67" t="s">
        <v>46</v>
      </c>
      <c r="D157" s="67" t="s">
        <v>70</v>
      </c>
      <c r="E157" s="67" t="s">
        <v>7</v>
      </c>
      <c r="F157" s="85" t="s">
        <v>117</v>
      </c>
      <c r="G157" s="125" t="s">
        <v>117</v>
      </c>
      <c r="H157" s="111">
        <v>9427300</v>
      </c>
      <c r="I157" s="112">
        <v>7105832.7999999998</v>
      </c>
      <c r="J157" s="171">
        <v>7101346.2199999997</v>
      </c>
      <c r="K157" s="112">
        <f>I157-J157</f>
        <v>4486.5800000000745</v>
      </c>
      <c r="M157" s="185"/>
      <c r="O157" s="2"/>
    </row>
    <row r="158" spans="1:15" s="79" customFormat="1" ht="63.75" outlineLevel="1">
      <c r="A158" s="107" t="s">
        <v>182</v>
      </c>
      <c r="B158" s="5" t="s">
        <v>0</v>
      </c>
      <c r="C158" s="5" t="s">
        <v>46</v>
      </c>
      <c r="D158" s="5" t="s">
        <v>71</v>
      </c>
      <c r="E158" s="5" t="s">
        <v>1</v>
      </c>
      <c r="F158" s="4" t="s">
        <v>117</v>
      </c>
      <c r="G158" s="93" t="s">
        <v>117</v>
      </c>
      <c r="H158" s="110">
        <f>SUM(H159:H160)</f>
        <v>50652000</v>
      </c>
      <c r="I158" s="110">
        <f>SUM(I159:I160)</f>
        <v>25374215.380000003</v>
      </c>
      <c r="J158" s="170">
        <f>SUM(J159:J160)</f>
        <v>25367412.150000002</v>
      </c>
      <c r="K158" s="110">
        <f>SUM(K159:K160)</f>
        <v>6803.2300000000105</v>
      </c>
      <c r="M158" s="185"/>
      <c r="O158" s="2"/>
    </row>
    <row r="159" spans="1:15" s="82" customFormat="1" outlineLevel="4">
      <c r="A159" s="84" t="s">
        <v>101</v>
      </c>
      <c r="B159" s="67" t="s">
        <v>0</v>
      </c>
      <c r="C159" s="67" t="s">
        <v>46</v>
      </c>
      <c r="D159" s="67" t="s">
        <v>71</v>
      </c>
      <c r="E159" s="67" t="s">
        <v>4</v>
      </c>
      <c r="F159" s="85" t="s">
        <v>117</v>
      </c>
      <c r="G159" s="125" t="s">
        <v>117</v>
      </c>
      <c r="H159" s="111">
        <v>252000</v>
      </c>
      <c r="I159" s="112">
        <v>106291.21</v>
      </c>
      <c r="J159" s="171">
        <v>99487.98</v>
      </c>
      <c r="K159" s="112">
        <f>I159-J159</f>
        <v>6803.2300000000105</v>
      </c>
      <c r="L159" s="66"/>
      <c r="M159" s="188"/>
      <c r="O159" s="2"/>
    </row>
    <row r="160" spans="1:15" s="81" customFormat="1" ht="25.5" outlineLevel="4">
      <c r="A160" s="84" t="s">
        <v>203</v>
      </c>
      <c r="B160" s="67" t="s">
        <v>0</v>
      </c>
      <c r="C160" s="67" t="s">
        <v>46</v>
      </c>
      <c r="D160" s="67" t="s">
        <v>71</v>
      </c>
      <c r="E160" s="67">
        <v>321</v>
      </c>
      <c r="F160" s="85" t="s">
        <v>117</v>
      </c>
      <c r="G160" s="125" t="s">
        <v>117</v>
      </c>
      <c r="H160" s="111">
        <v>50400000</v>
      </c>
      <c r="I160" s="112">
        <v>25267924.170000002</v>
      </c>
      <c r="J160" s="171">
        <v>25267924.170000002</v>
      </c>
      <c r="K160" s="112">
        <f>I160-J160</f>
        <v>0</v>
      </c>
      <c r="L160" s="105"/>
      <c r="M160" s="86"/>
      <c r="O160" s="2"/>
    </row>
    <row r="161" spans="1:15" s="79" customFormat="1" ht="51" outlineLevel="2">
      <c r="A161" s="107" t="s">
        <v>183</v>
      </c>
      <c r="B161" s="5" t="s">
        <v>0</v>
      </c>
      <c r="C161" s="5" t="s">
        <v>46</v>
      </c>
      <c r="D161" s="5" t="s">
        <v>72</v>
      </c>
      <c r="E161" s="5" t="s">
        <v>1</v>
      </c>
      <c r="F161" s="4" t="s">
        <v>117</v>
      </c>
      <c r="G161" s="93" t="s">
        <v>117</v>
      </c>
      <c r="H161" s="110">
        <f>SUM(H162:H165)</f>
        <v>2015600</v>
      </c>
      <c r="I161" s="110">
        <f>SUM(I162:I165)</f>
        <v>2015600</v>
      </c>
      <c r="J161" s="110">
        <f>SUM(J162:J165)</f>
        <v>1930971.73</v>
      </c>
      <c r="K161" s="110">
        <f>SUM(K162:K165)</f>
        <v>84628.27</v>
      </c>
      <c r="M161" s="185"/>
      <c r="O161" s="2"/>
    </row>
    <row r="162" spans="1:15" s="79" customFormat="1" ht="18.75" customHeight="1" outlineLevel="2">
      <c r="A162" s="284" t="s">
        <v>101</v>
      </c>
      <c r="B162" s="67" t="s">
        <v>0</v>
      </c>
      <c r="C162" s="67" t="s">
        <v>46</v>
      </c>
      <c r="D162" s="67" t="s">
        <v>72</v>
      </c>
      <c r="E162" s="67" t="s">
        <v>4</v>
      </c>
      <c r="F162" s="276" t="s">
        <v>279</v>
      </c>
      <c r="G162" s="118" t="s">
        <v>251</v>
      </c>
      <c r="H162" s="111">
        <v>12700</v>
      </c>
      <c r="I162" s="111">
        <v>12700</v>
      </c>
      <c r="J162" s="112">
        <v>9209.58</v>
      </c>
      <c r="K162" s="112">
        <f>I162-J162</f>
        <v>3490.42</v>
      </c>
      <c r="L162" s="185"/>
      <c r="M162" s="185"/>
      <c r="O162" s="189"/>
    </row>
    <row r="163" spans="1:15" s="82" customFormat="1" ht="18" customHeight="1" outlineLevel="4">
      <c r="A163" s="285"/>
      <c r="B163" s="67" t="s">
        <v>0</v>
      </c>
      <c r="C163" s="67" t="s">
        <v>46</v>
      </c>
      <c r="D163" s="67" t="s">
        <v>72</v>
      </c>
      <c r="E163" s="67" t="s">
        <v>4</v>
      </c>
      <c r="F163" s="277"/>
      <c r="G163" s="118" t="s">
        <v>250</v>
      </c>
      <c r="H163" s="111">
        <v>7000</v>
      </c>
      <c r="I163" s="111">
        <v>7000</v>
      </c>
      <c r="J163" s="112">
        <v>3815.16</v>
      </c>
      <c r="K163" s="112">
        <f>I163-J163</f>
        <v>3184.84</v>
      </c>
      <c r="L163" s="66"/>
      <c r="M163" s="188"/>
      <c r="O163" s="189"/>
    </row>
    <row r="164" spans="1:15" s="82" customFormat="1" ht="18" customHeight="1" outlineLevel="4">
      <c r="A164" s="286" t="s">
        <v>200</v>
      </c>
      <c r="B164" s="67" t="s">
        <v>0</v>
      </c>
      <c r="C164" s="67" t="s">
        <v>46</v>
      </c>
      <c r="D164" s="67" t="s">
        <v>72</v>
      </c>
      <c r="E164" s="67" t="s">
        <v>7</v>
      </c>
      <c r="F164" s="277"/>
      <c r="G164" s="118" t="s">
        <v>251</v>
      </c>
      <c r="H164" s="111">
        <v>1359100</v>
      </c>
      <c r="I164" s="111">
        <v>1359100</v>
      </c>
      <c r="J164" s="247">
        <v>1356144.51</v>
      </c>
      <c r="K164" s="112">
        <f>I164-J164</f>
        <v>2955.4899999999907</v>
      </c>
      <c r="L164" s="66"/>
      <c r="M164" s="188"/>
      <c r="O164" s="189"/>
    </row>
    <row r="165" spans="1:15" s="79" customFormat="1" ht="18.75" customHeight="1" outlineLevel="2">
      <c r="A165" s="287"/>
      <c r="B165" s="67" t="s">
        <v>0</v>
      </c>
      <c r="C165" s="67" t="s">
        <v>46</v>
      </c>
      <c r="D165" s="67" t="s">
        <v>72</v>
      </c>
      <c r="E165" s="67" t="s">
        <v>7</v>
      </c>
      <c r="F165" s="278"/>
      <c r="G165" s="118" t="s">
        <v>250</v>
      </c>
      <c r="H165" s="111">
        <v>636800</v>
      </c>
      <c r="I165" s="111">
        <v>636800</v>
      </c>
      <c r="J165" s="112">
        <v>561802.48</v>
      </c>
      <c r="K165" s="112">
        <f>I165-J165</f>
        <v>74997.520000000019</v>
      </c>
      <c r="M165" s="185"/>
      <c r="O165" s="2"/>
    </row>
    <row r="166" spans="1:15" s="79" customFormat="1" ht="25.5" outlineLevel="2">
      <c r="A166" s="107" t="s">
        <v>184</v>
      </c>
      <c r="B166" s="5" t="s">
        <v>0</v>
      </c>
      <c r="C166" s="5" t="s">
        <v>46</v>
      </c>
      <c r="D166" s="5" t="s">
        <v>73</v>
      </c>
      <c r="E166" s="5" t="s">
        <v>1</v>
      </c>
      <c r="F166" s="4" t="s">
        <v>117</v>
      </c>
      <c r="G166" s="93" t="s">
        <v>117</v>
      </c>
      <c r="H166" s="110">
        <f>SUM(H167:H168)</f>
        <v>101988900</v>
      </c>
      <c r="I166" s="110">
        <f>SUM(I167:I168)</f>
        <v>56944012.700000003</v>
      </c>
      <c r="J166" s="170">
        <f>SUM(J167:J168)</f>
        <v>56879211.549999997</v>
      </c>
      <c r="K166" s="110">
        <f>SUM(K167:K168)</f>
        <v>64801.150000000896</v>
      </c>
      <c r="M166" s="185"/>
      <c r="O166" s="2"/>
    </row>
    <row r="167" spans="1:15" s="82" customFormat="1" outlineLevel="4">
      <c r="A167" s="84" t="s">
        <v>101</v>
      </c>
      <c r="B167" s="67" t="s">
        <v>0</v>
      </c>
      <c r="C167" s="67" t="s">
        <v>46</v>
      </c>
      <c r="D167" s="67" t="s">
        <v>73</v>
      </c>
      <c r="E167" s="67" t="s">
        <v>4</v>
      </c>
      <c r="F167" s="85" t="s">
        <v>117</v>
      </c>
      <c r="G167" s="125" t="s">
        <v>117</v>
      </c>
      <c r="H167" s="111">
        <v>1086400</v>
      </c>
      <c r="I167" s="112">
        <v>311679.59999999998</v>
      </c>
      <c r="J167" s="171">
        <v>299667.40999999997</v>
      </c>
      <c r="K167" s="112">
        <f>I167-J167</f>
        <v>12012.190000000002</v>
      </c>
      <c r="L167" s="66"/>
      <c r="M167" s="188"/>
      <c r="O167" s="2"/>
    </row>
    <row r="168" spans="1:15" s="82" customFormat="1" ht="25.5" outlineLevel="4">
      <c r="A168" s="84" t="s">
        <v>200</v>
      </c>
      <c r="B168" s="67" t="s">
        <v>0</v>
      </c>
      <c r="C168" s="67" t="s">
        <v>46</v>
      </c>
      <c r="D168" s="67" t="s">
        <v>73</v>
      </c>
      <c r="E168" s="67" t="s">
        <v>7</v>
      </c>
      <c r="F168" s="85" t="s">
        <v>117</v>
      </c>
      <c r="G168" s="125" t="s">
        <v>117</v>
      </c>
      <c r="H168" s="111">
        <v>100902500</v>
      </c>
      <c r="I168" s="112">
        <v>56632333.100000001</v>
      </c>
      <c r="J168" s="171">
        <v>56579544.140000001</v>
      </c>
      <c r="K168" s="112">
        <f>I168-J168</f>
        <v>52788.960000000894</v>
      </c>
      <c r="L168" s="66"/>
      <c r="M168" s="188"/>
      <c r="O168" s="2"/>
    </row>
    <row r="169" spans="1:15" s="79" customFormat="1" outlineLevel="1">
      <c r="A169" s="107" t="s">
        <v>157</v>
      </c>
      <c r="B169" s="5" t="s">
        <v>0</v>
      </c>
      <c r="C169" s="5" t="s">
        <v>46</v>
      </c>
      <c r="D169" s="5" t="s">
        <v>36</v>
      </c>
      <c r="E169" s="5" t="s">
        <v>1</v>
      </c>
      <c r="F169" s="4" t="s">
        <v>117</v>
      </c>
      <c r="G169" s="93" t="s">
        <v>117</v>
      </c>
      <c r="H169" s="110">
        <f>SUM(H170:H172)</f>
        <v>412466000</v>
      </c>
      <c r="I169" s="110">
        <f>SUM(I170:I172)</f>
        <v>227776865.75999999</v>
      </c>
      <c r="J169" s="170">
        <f>SUM(J170:J172)</f>
        <v>226799012.24000001</v>
      </c>
      <c r="K169" s="110">
        <f>SUM(K170:K172)</f>
        <v>977853.51999999874</v>
      </c>
      <c r="M169" s="185"/>
      <c r="O169" s="2"/>
    </row>
    <row r="170" spans="1:15" s="79" customFormat="1" ht="33.75" customHeight="1" outlineLevel="2">
      <c r="A170" s="206" t="s">
        <v>205</v>
      </c>
      <c r="B170" s="67" t="s">
        <v>0</v>
      </c>
      <c r="C170" s="67" t="s">
        <v>46</v>
      </c>
      <c r="D170" s="67" t="s">
        <v>36</v>
      </c>
      <c r="E170" s="67" t="s">
        <v>17</v>
      </c>
      <c r="F170" s="279" t="s">
        <v>255</v>
      </c>
      <c r="G170" s="119" t="s">
        <v>250</v>
      </c>
      <c r="H170" s="111">
        <v>6068630</v>
      </c>
      <c r="I170" s="112">
        <v>806100</v>
      </c>
      <c r="J170" s="171">
        <v>722225.62</v>
      </c>
      <c r="K170" s="112">
        <f>I170-J170</f>
        <v>83874.38</v>
      </c>
      <c r="M170" s="185"/>
      <c r="O170" s="2"/>
    </row>
    <row r="171" spans="1:15" s="117" customFormat="1" ht="33.75" customHeight="1" outlineLevel="4">
      <c r="A171" s="206" t="s">
        <v>101</v>
      </c>
      <c r="B171" s="67" t="s">
        <v>0</v>
      </c>
      <c r="C171" s="67" t="s">
        <v>46</v>
      </c>
      <c r="D171" s="67" t="s">
        <v>36</v>
      </c>
      <c r="E171" s="67" t="s">
        <v>4</v>
      </c>
      <c r="F171" s="280"/>
      <c r="G171" s="119" t="s">
        <v>250</v>
      </c>
      <c r="H171" s="111">
        <v>3391570</v>
      </c>
      <c r="I171" s="112">
        <v>652740.19999999995</v>
      </c>
      <c r="J171" s="171">
        <v>526671.28</v>
      </c>
      <c r="K171" s="112">
        <f>I171-J171</f>
        <v>126068.91999999993</v>
      </c>
      <c r="L171" s="86"/>
      <c r="M171" s="190"/>
      <c r="O171" s="2"/>
    </row>
    <row r="172" spans="1:15" s="82" customFormat="1" ht="33.75" customHeight="1" outlineLevel="4">
      <c r="A172" s="206" t="s">
        <v>200</v>
      </c>
      <c r="B172" s="67" t="s">
        <v>0</v>
      </c>
      <c r="C172" s="67" t="s">
        <v>46</v>
      </c>
      <c r="D172" s="67" t="s">
        <v>36</v>
      </c>
      <c r="E172" s="67" t="s">
        <v>7</v>
      </c>
      <c r="F172" s="281"/>
      <c r="G172" s="119" t="s">
        <v>250</v>
      </c>
      <c r="H172" s="111">
        <v>403005800</v>
      </c>
      <c r="I172" s="112">
        <v>226318025.56</v>
      </c>
      <c r="J172" s="171">
        <v>225550115.34</v>
      </c>
      <c r="K172" s="112">
        <f>I172-J172</f>
        <v>767910.21999999881</v>
      </c>
      <c r="L172" s="66"/>
      <c r="M172" s="188"/>
      <c r="O172" s="2"/>
    </row>
    <row r="173" spans="1:15" s="82" customFormat="1" outlineLevel="4">
      <c r="A173" s="107" t="s">
        <v>246</v>
      </c>
      <c r="B173" s="5">
        <v>148</v>
      </c>
      <c r="C173" s="5">
        <v>1003</v>
      </c>
      <c r="D173" s="5">
        <v>9990020680</v>
      </c>
      <c r="E173" s="5" t="s">
        <v>1</v>
      </c>
      <c r="F173" s="4"/>
      <c r="G173" s="93"/>
      <c r="H173" s="110">
        <f>SUM(H174:H174)</f>
        <v>516170000</v>
      </c>
      <c r="I173" s="110">
        <f>SUM(I174:I174)</f>
        <v>390570000</v>
      </c>
      <c r="J173" s="170">
        <f>SUM(J174:J174)</f>
        <v>366855000</v>
      </c>
      <c r="K173" s="110">
        <f>SUM(K174:K174)</f>
        <v>23715000</v>
      </c>
      <c r="L173" s="66"/>
      <c r="M173" s="188"/>
      <c r="O173" s="2"/>
    </row>
    <row r="174" spans="1:15" s="81" customFormat="1" ht="25.5" outlineLevel="4">
      <c r="A174" s="84" t="s">
        <v>200</v>
      </c>
      <c r="B174" s="67">
        <v>148</v>
      </c>
      <c r="C174" s="67">
        <v>1003</v>
      </c>
      <c r="D174" s="67">
        <v>9990020680</v>
      </c>
      <c r="E174" s="67">
        <v>321</v>
      </c>
      <c r="F174" s="87"/>
      <c r="G174" s="67"/>
      <c r="H174" s="111">
        <v>516170000</v>
      </c>
      <c r="I174" s="112">
        <v>390570000</v>
      </c>
      <c r="J174" s="171">
        <v>366855000</v>
      </c>
      <c r="K174" s="111">
        <f>I174-J174</f>
        <v>23715000</v>
      </c>
      <c r="L174" s="86"/>
      <c r="M174" s="86"/>
      <c r="O174" s="2"/>
    </row>
    <row r="175" spans="1:15" s="82" customFormat="1" ht="40.5" customHeight="1" outlineLevel="4">
      <c r="A175" s="107" t="s">
        <v>185</v>
      </c>
      <c r="B175" s="5" t="s">
        <v>0</v>
      </c>
      <c r="C175" s="5" t="s">
        <v>74</v>
      </c>
      <c r="D175" s="5" t="s">
        <v>75</v>
      </c>
      <c r="E175" s="5" t="s">
        <v>1</v>
      </c>
      <c r="F175" s="4" t="s">
        <v>117</v>
      </c>
      <c r="G175" s="93" t="s">
        <v>117</v>
      </c>
      <c r="H175" s="110">
        <f>SUM(H176)</f>
        <v>5231182400</v>
      </c>
      <c r="I175" s="110">
        <f>SUM(I176)</f>
        <v>3058689081.3400002</v>
      </c>
      <c r="J175" s="170">
        <f>SUM(J176)</f>
        <v>3058689081.3400002</v>
      </c>
      <c r="K175" s="110">
        <f>SUM(K176)</f>
        <v>0</v>
      </c>
      <c r="L175" s="66"/>
      <c r="M175" s="188"/>
      <c r="O175" s="2"/>
    </row>
    <row r="176" spans="1:15" s="81" customFormat="1" outlineLevel="4">
      <c r="A176" s="84" t="s">
        <v>118</v>
      </c>
      <c r="B176" s="67" t="s">
        <v>0</v>
      </c>
      <c r="C176" s="67" t="s">
        <v>74</v>
      </c>
      <c r="D176" s="67" t="s">
        <v>75</v>
      </c>
      <c r="E176" s="67" t="s">
        <v>76</v>
      </c>
      <c r="F176" s="85" t="s">
        <v>117</v>
      </c>
      <c r="G176" s="125" t="s">
        <v>117</v>
      </c>
      <c r="H176" s="111">
        <v>5231182400</v>
      </c>
      <c r="I176" s="112">
        <v>3058689081.3400002</v>
      </c>
      <c r="J176" s="187">
        <v>3058689081.3400002</v>
      </c>
      <c r="K176" s="112">
        <f>I176-J176</f>
        <v>0</v>
      </c>
      <c r="L176" s="86"/>
      <c r="M176" s="86"/>
      <c r="O176" s="2"/>
    </row>
    <row r="177" spans="1:15" s="117" customFormat="1" ht="89.25" outlineLevel="4">
      <c r="A177" s="107" t="s">
        <v>311</v>
      </c>
      <c r="B177" s="5" t="s">
        <v>0</v>
      </c>
      <c r="C177" s="5" t="s">
        <v>74</v>
      </c>
      <c r="D177" s="5" t="s">
        <v>77</v>
      </c>
      <c r="E177" s="5" t="s">
        <v>1</v>
      </c>
      <c r="F177" s="4" t="s">
        <v>117</v>
      </c>
      <c r="G177" s="93" t="s">
        <v>117</v>
      </c>
      <c r="H177" s="110">
        <f>SUM(H178)</f>
        <v>84900</v>
      </c>
      <c r="I177" s="110">
        <f>SUM(I178)</f>
        <v>12372.5</v>
      </c>
      <c r="J177" s="170">
        <f>SUM(J178)</f>
        <v>12372.5</v>
      </c>
      <c r="K177" s="110">
        <f>SUM(K178)</f>
        <v>0</v>
      </c>
      <c r="L177" s="86"/>
      <c r="M177" s="190"/>
      <c r="O177" s="2"/>
    </row>
    <row r="178" spans="1:15" s="82" customFormat="1" ht="25.5" outlineLevel="4">
      <c r="A178" s="206" t="s">
        <v>210</v>
      </c>
      <c r="B178" s="67" t="s">
        <v>0</v>
      </c>
      <c r="C178" s="67" t="s">
        <v>74</v>
      </c>
      <c r="D178" s="67" t="s">
        <v>77</v>
      </c>
      <c r="E178" s="67" t="s">
        <v>78</v>
      </c>
      <c r="F178" s="109" t="s">
        <v>272</v>
      </c>
      <c r="G178" s="118" t="s">
        <v>250</v>
      </c>
      <c r="H178" s="111">
        <v>84900</v>
      </c>
      <c r="I178" s="112">
        <v>12372.5</v>
      </c>
      <c r="J178" s="171">
        <v>12372.5</v>
      </c>
      <c r="K178" s="112">
        <f>I178-J178</f>
        <v>0</v>
      </c>
      <c r="L178" s="66"/>
      <c r="M178" s="188"/>
      <c r="O178" s="2"/>
    </row>
    <row r="179" spans="1:15" s="81" customFormat="1" outlineLevel="4">
      <c r="A179" s="107" t="s">
        <v>186</v>
      </c>
      <c r="B179" s="5" t="s">
        <v>0</v>
      </c>
      <c r="C179" s="5" t="s">
        <v>74</v>
      </c>
      <c r="D179" s="5" t="s">
        <v>79</v>
      </c>
      <c r="E179" s="5" t="s">
        <v>1</v>
      </c>
      <c r="F179" s="4" t="s">
        <v>117</v>
      </c>
      <c r="G179" s="93" t="s">
        <v>117</v>
      </c>
      <c r="H179" s="110">
        <f>SUM(H180:H181)</f>
        <v>84868800</v>
      </c>
      <c r="I179" s="110">
        <f>SUM(I180:I181)</f>
        <v>36815991.030000001</v>
      </c>
      <c r="J179" s="170">
        <f>SUM(J180:J181)</f>
        <v>36787896.030000001</v>
      </c>
      <c r="K179" s="110">
        <f>SUM(K180:K181)</f>
        <v>28095</v>
      </c>
      <c r="L179" s="86"/>
      <c r="M179" s="86"/>
      <c r="O179" s="2"/>
    </row>
    <row r="180" spans="1:15" s="117" customFormat="1" outlineLevel="4">
      <c r="A180" s="84" t="s">
        <v>101</v>
      </c>
      <c r="B180" s="67" t="s">
        <v>0</v>
      </c>
      <c r="C180" s="67" t="s">
        <v>74</v>
      </c>
      <c r="D180" s="67" t="s">
        <v>79</v>
      </c>
      <c r="E180" s="67" t="s">
        <v>4</v>
      </c>
      <c r="F180" s="85" t="s">
        <v>117</v>
      </c>
      <c r="G180" s="125" t="s">
        <v>117</v>
      </c>
      <c r="H180" s="111">
        <v>59400</v>
      </c>
      <c r="I180" s="112">
        <v>14596.03</v>
      </c>
      <c r="J180" s="171">
        <v>14011.03</v>
      </c>
      <c r="K180" s="111">
        <f>I180-J180</f>
        <v>585</v>
      </c>
      <c r="L180" s="86"/>
      <c r="M180" s="190"/>
      <c r="O180" s="2"/>
    </row>
    <row r="181" spans="1:15" s="82" customFormat="1" ht="25.5" outlineLevel="4">
      <c r="A181" s="108" t="s">
        <v>203</v>
      </c>
      <c r="B181" s="67" t="s">
        <v>0</v>
      </c>
      <c r="C181" s="67" t="s">
        <v>74</v>
      </c>
      <c r="D181" s="67" t="s">
        <v>79</v>
      </c>
      <c r="E181" s="67" t="s">
        <v>35</v>
      </c>
      <c r="F181" s="83" t="s">
        <v>117</v>
      </c>
      <c r="G181" s="126" t="s">
        <v>117</v>
      </c>
      <c r="H181" s="111">
        <v>84809400</v>
      </c>
      <c r="I181" s="111">
        <v>36801395</v>
      </c>
      <c r="J181" s="172">
        <v>36773885</v>
      </c>
      <c r="K181" s="112">
        <f>I181-J181</f>
        <v>27510</v>
      </c>
      <c r="L181" s="66"/>
      <c r="M181" s="188"/>
      <c r="O181" s="2"/>
    </row>
    <row r="182" spans="1:15" s="81" customFormat="1" ht="25.5" outlineLevel="4">
      <c r="A182" s="107" t="s">
        <v>187</v>
      </c>
      <c r="B182" s="5" t="s">
        <v>0</v>
      </c>
      <c r="C182" s="5" t="s">
        <v>74</v>
      </c>
      <c r="D182" s="5" t="s">
        <v>80</v>
      </c>
      <c r="E182" s="5" t="s">
        <v>1</v>
      </c>
      <c r="F182" s="4" t="s">
        <v>117</v>
      </c>
      <c r="G182" s="93" t="s">
        <v>117</v>
      </c>
      <c r="H182" s="110">
        <f>SUM(H183:H184)</f>
        <v>14062559</v>
      </c>
      <c r="I182" s="110">
        <f>SUM(I183:I184)</f>
        <v>30660</v>
      </c>
      <c r="J182" s="170">
        <f>SUM(J183:J184)</f>
        <v>30660</v>
      </c>
      <c r="K182" s="110">
        <f>SUM(K183:K184)</f>
        <v>0</v>
      </c>
      <c r="L182" s="86"/>
      <c r="M182" s="86"/>
      <c r="O182" s="2"/>
    </row>
    <row r="183" spans="1:15" s="137" customFormat="1" outlineLevel="4">
      <c r="A183" s="84" t="s">
        <v>101</v>
      </c>
      <c r="B183" s="67" t="s">
        <v>0</v>
      </c>
      <c r="C183" s="67" t="s">
        <v>74</v>
      </c>
      <c r="D183" s="67" t="s">
        <v>80</v>
      </c>
      <c r="E183" s="67" t="s">
        <v>4</v>
      </c>
      <c r="F183" s="85" t="s">
        <v>117</v>
      </c>
      <c r="G183" s="125" t="s">
        <v>117</v>
      </c>
      <c r="H183" s="111">
        <v>9941</v>
      </c>
      <c r="I183" s="112">
        <v>0</v>
      </c>
      <c r="J183" s="171">
        <v>0</v>
      </c>
      <c r="K183" s="111">
        <f>I183-J183</f>
        <v>0</v>
      </c>
      <c r="L183" s="136"/>
      <c r="M183" s="66"/>
      <c r="O183" s="2"/>
    </row>
    <row r="184" spans="1:15" s="139" customFormat="1" ht="25.5" outlineLevel="4">
      <c r="A184" s="108" t="s">
        <v>203</v>
      </c>
      <c r="B184" s="67" t="s">
        <v>0</v>
      </c>
      <c r="C184" s="67" t="s">
        <v>74</v>
      </c>
      <c r="D184" s="67" t="s">
        <v>80</v>
      </c>
      <c r="E184" s="67" t="s">
        <v>35</v>
      </c>
      <c r="F184" s="83" t="s">
        <v>117</v>
      </c>
      <c r="G184" s="126" t="s">
        <v>117</v>
      </c>
      <c r="H184" s="111">
        <v>14052618</v>
      </c>
      <c r="I184" s="111">
        <v>30660</v>
      </c>
      <c r="J184" s="172">
        <v>30660</v>
      </c>
      <c r="K184" s="112">
        <f>I184-J184</f>
        <v>0</v>
      </c>
      <c r="L184" s="66"/>
      <c r="M184" s="66"/>
      <c r="N184" s="138"/>
      <c r="O184" s="2"/>
    </row>
    <row r="185" spans="1:15" s="117" customFormat="1" ht="76.5" outlineLevel="4">
      <c r="A185" s="107" t="s">
        <v>188</v>
      </c>
      <c r="B185" s="5" t="s">
        <v>0</v>
      </c>
      <c r="C185" s="5" t="s">
        <v>74</v>
      </c>
      <c r="D185" s="5" t="s">
        <v>81</v>
      </c>
      <c r="E185" s="5" t="s">
        <v>1</v>
      </c>
      <c r="F185" s="4" t="s">
        <v>117</v>
      </c>
      <c r="G185" s="93" t="s">
        <v>117</v>
      </c>
      <c r="H185" s="110">
        <f>SUM(H186:H187)</f>
        <v>57633600</v>
      </c>
      <c r="I185" s="110">
        <f>SUM(I186:I187)</f>
        <v>32311000</v>
      </c>
      <c r="J185" s="170">
        <f>SUM(J186:J187)</f>
        <v>32309667.009999998</v>
      </c>
      <c r="K185" s="110">
        <f>SUM(K186:K187)</f>
        <v>1332.9900000002235</v>
      </c>
      <c r="L185" s="86"/>
      <c r="M185" s="190"/>
      <c r="O185" s="2"/>
    </row>
    <row r="186" spans="1:15" s="82" customFormat="1" outlineLevel="4">
      <c r="A186" s="84" t="s">
        <v>101</v>
      </c>
      <c r="B186" s="67" t="s">
        <v>0</v>
      </c>
      <c r="C186" s="67" t="s">
        <v>74</v>
      </c>
      <c r="D186" s="67" t="s">
        <v>81</v>
      </c>
      <c r="E186" s="67" t="s">
        <v>4</v>
      </c>
      <c r="F186" s="85" t="s">
        <v>117</v>
      </c>
      <c r="G186" s="125" t="s">
        <v>117</v>
      </c>
      <c r="H186" s="111">
        <v>18193600</v>
      </c>
      <c r="I186" s="112">
        <v>16471000</v>
      </c>
      <c r="J186" s="171">
        <v>16469667.01</v>
      </c>
      <c r="K186" s="111">
        <f>I186-J186</f>
        <v>1332.9900000002235</v>
      </c>
      <c r="L186" s="66"/>
      <c r="M186" s="188"/>
      <c r="O186" s="2"/>
    </row>
    <row r="187" spans="1:15" s="79" customFormat="1" ht="25.5" outlineLevel="2">
      <c r="A187" s="108" t="s">
        <v>203</v>
      </c>
      <c r="B187" s="67" t="s">
        <v>0</v>
      </c>
      <c r="C187" s="67" t="s">
        <v>74</v>
      </c>
      <c r="D187" s="67" t="s">
        <v>81</v>
      </c>
      <c r="E187" s="67" t="s">
        <v>35</v>
      </c>
      <c r="F187" s="83" t="s">
        <v>117</v>
      </c>
      <c r="G187" s="126" t="s">
        <v>117</v>
      </c>
      <c r="H187" s="111">
        <v>39440000</v>
      </c>
      <c r="I187" s="112">
        <v>15840000</v>
      </c>
      <c r="J187" s="172">
        <v>15840000</v>
      </c>
      <c r="K187" s="112">
        <f>I187-J187</f>
        <v>0</v>
      </c>
      <c r="M187" s="185"/>
      <c r="O187" s="2"/>
    </row>
    <row r="188" spans="1:15" s="79" customFormat="1" ht="38.25" outlineLevel="1">
      <c r="A188" s="107" t="s">
        <v>189</v>
      </c>
      <c r="B188" s="5" t="s">
        <v>0</v>
      </c>
      <c r="C188" s="5" t="s">
        <v>74</v>
      </c>
      <c r="D188" s="5" t="s">
        <v>82</v>
      </c>
      <c r="E188" s="5" t="s">
        <v>1</v>
      </c>
      <c r="F188" s="4" t="s">
        <v>117</v>
      </c>
      <c r="G188" s="93" t="s">
        <v>117</v>
      </c>
      <c r="H188" s="110">
        <f>SUM(H189)</f>
        <v>25000</v>
      </c>
      <c r="I188" s="110">
        <f>SUM(I189)</f>
        <v>0</v>
      </c>
      <c r="J188" s="170">
        <f t="shared" ref="J188" si="36">SUM(J189)</f>
        <v>0</v>
      </c>
      <c r="K188" s="110">
        <f>SUM(K189)</f>
        <v>0</v>
      </c>
      <c r="M188" s="185"/>
      <c r="O188" s="2"/>
    </row>
    <row r="189" spans="1:15" s="82" customFormat="1" ht="25.5" outlineLevel="4">
      <c r="A189" s="108" t="s">
        <v>203</v>
      </c>
      <c r="B189" s="67" t="s">
        <v>0</v>
      </c>
      <c r="C189" s="67" t="s">
        <v>74</v>
      </c>
      <c r="D189" s="67" t="s">
        <v>82</v>
      </c>
      <c r="E189" s="67" t="s">
        <v>35</v>
      </c>
      <c r="F189" s="83" t="s">
        <v>117</v>
      </c>
      <c r="G189" s="126" t="s">
        <v>117</v>
      </c>
      <c r="H189" s="111">
        <v>25000</v>
      </c>
      <c r="I189" s="111">
        <v>0</v>
      </c>
      <c r="J189" s="172">
        <v>0</v>
      </c>
      <c r="K189" s="112">
        <f>I189-J189</f>
        <v>0</v>
      </c>
      <c r="L189" s="66"/>
      <c r="M189" s="188"/>
      <c r="O189" s="2"/>
    </row>
    <row r="190" spans="1:15" s="82" customFormat="1" ht="38.25" outlineLevel="4">
      <c r="A190" s="107" t="s">
        <v>190</v>
      </c>
      <c r="B190" s="5" t="s">
        <v>0</v>
      </c>
      <c r="C190" s="5" t="s">
        <v>74</v>
      </c>
      <c r="D190" s="5" t="s">
        <v>83</v>
      </c>
      <c r="E190" s="5" t="s">
        <v>1</v>
      </c>
      <c r="F190" s="4" t="s">
        <v>117</v>
      </c>
      <c r="G190" s="93" t="s">
        <v>117</v>
      </c>
      <c r="H190" s="110">
        <f>SUM(H191:H192)</f>
        <v>15960000</v>
      </c>
      <c r="I190" s="110">
        <f>SUM(I191:I192)</f>
        <v>192145.2</v>
      </c>
      <c r="J190" s="170">
        <f t="shared" ref="J190" si="37">SUM(J191:J192)</f>
        <v>192145.2</v>
      </c>
      <c r="K190" s="110">
        <f>SUM(K191:K192)</f>
        <v>0</v>
      </c>
      <c r="L190" s="66"/>
      <c r="M190" s="188"/>
      <c r="O190" s="2"/>
    </row>
    <row r="191" spans="1:15" s="82" customFormat="1" outlineLevel="4">
      <c r="A191" s="84" t="s">
        <v>101</v>
      </c>
      <c r="B191" s="67" t="s">
        <v>0</v>
      </c>
      <c r="C191" s="67" t="s">
        <v>74</v>
      </c>
      <c r="D191" s="67" t="s">
        <v>83</v>
      </c>
      <c r="E191" s="67" t="s">
        <v>4</v>
      </c>
      <c r="F191" s="85" t="s">
        <v>117</v>
      </c>
      <c r="G191" s="125" t="s">
        <v>117</v>
      </c>
      <c r="H191" s="111">
        <v>22500</v>
      </c>
      <c r="I191" s="112">
        <v>0</v>
      </c>
      <c r="J191" s="171">
        <v>0</v>
      </c>
      <c r="K191" s="111">
        <f>I191-J191</f>
        <v>0</v>
      </c>
      <c r="L191" s="66"/>
      <c r="M191" s="188"/>
      <c r="O191" s="2"/>
    </row>
    <row r="192" spans="1:15" s="79" customFormat="1" ht="25.5" outlineLevel="2">
      <c r="A192" s="84" t="s">
        <v>200</v>
      </c>
      <c r="B192" s="67" t="s">
        <v>0</v>
      </c>
      <c r="C192" s="67" t="s">
        <v>74</v>
      </c>
      <c r="D192" s="67" t="s">
        <v>83</v>
      </c>
      <c r="E192" s="67" t="s">
        <v>7</v>
      </c>
      <c r="F192" s="85" t="s">
        <v>117</v>
      </c>
      <c r="G192" s="125" t="s">
        <v>117</v>
      </c>
      <c r="H192" s="111">
        <v>15937500</v>
      </c>
      <c r="I192" s="112">
        <v>192145.2</v>
      </c>
      <c r="J192" s="171">
        <v>192145.2</v>
      </c>
      <c r="K192" s="111">
        <f>I192-J192</f>
        <v>0</v>
      </c>
      <c r="M192" s="185"/>
      <c r="O192" s="2"/>
    </row>
    <row r="193" spans="1:15" s="82" customFormat="1" ht="38.25" outlineLevel="4">
      <c r="A193" s="107" t="s">
        <v>260</v>
      </c>
      <c r="B193" s="5" t="s">
        <v>0</v>
      </c>
      <c r="C193" s="5" t="s">
        <v>74</v>
      </c>
      <c r="D193" s="5">
        <v>2240281520</v>
      </c>
      <c r="E193" s="5">
        <v>530</v>
      </c>
      <c r="F193" s="4" t="s">
        <v>117</v>
      </c>
      <c r="G193" s="93" t="s">
        <v>117</v>
      </c>
      <c r="H193" s="110">
        <v>247192900</v>
      </c>
      <c r="I193" s="110">
        <v>150842169.59999999</v>
      </c>
      <c r="J193" s="110">
        <v>150842169.59999999</v>
      </c>
      <c r="K193" s="110">
        <f>I193-J193</f>
        <v>0</v>
      </c>
      <c r="L193" s="66"/>
      <c r="M193" s="188"/>
      <c r="O193" s="2"/>
    </row>
    <row r="194" spans="1:15" s="82" customFormat="1" ht="63.75" outlineLevel="4">
      <c r="A194" s="107" t="s">
        <v>259</v>
      </c>
      <c r="B194" s="5" t="s">
        <v>0</v>
      </c>
      <c r="C194" s="5" t="s">
        <v>74</v>
      </c>
      <c r="D194" s="5">
        <v>2240281530</v>
      </c>
      <c r="E194" s="5">
        <v>530</v>
      </c>
      <c r="F194" s="4" t="s">
        <v>117</v>
      </c>
      <c r="G194" s="93" t="s">
        <v>117</v>
      </c>
      <c r="H194" s="110">
        <v>2000000</v>
      </c>
      <c r="I194" s="110">
        <v>0</v>
      </c>
      <c r="J194" s="170">
        <f t="shared" ref="J194:J195" si="38">SUM(J195)</f>
        <v>0</v>
      </c>
      <c r="K194" s="112">
        <f>I194-J194</f>
        <v>0</v>
      </c>
      <c r="L194" s="66"/>
      <c r="M194" s="188"/>
      <c r="O194" s="2"/>
    </row>
    <row r="195" spans="1:15" s="82" customFormat="1" ht="51" outlineLevel="4">
      <c r="A195" s="107" t="s">
        <v>191</v>
      </c>
      <c r="B195" s="5" t="s">
        <v>0</v>
      </c>
      <c r="C195" s="5" t="s">
        <v>74</v>
      </c>
      <c r="D195" s="5" t="s">
        <v>84</v>
      </c>
      <c r="E195" s="5" t="s">
        <v>1</v>
      </c>
      <c r="F195" s="4" t="s">
        <v>117</v>
      </c>
      <c r="G195" s="93" t="s">
        <v>117</v>
      </c>
      <c r="H195" s="110">
        <f>SUM(H196)</f>
        <v>2150</v>
      </c>
      <c r="I195" s="110">
        <f t="shared" ref="I195" si="39">SUM(I196)</f>
        <v>0</v>
      </c>
      <c r="J195" s="170">
        <f t="shared" si="38"/>
        <v>0</v>
      </c>
      <c r="K195" s="110">
        <f>SUM(K196)</f>
        <v>0</v>
      </c>
      <c r="L195" s="66"/>
      <c r="M195" s="188"/>
      <c r="O195" s="2"/>
    </row>
    <row r="196" spans="1:15" s="82" customFormat="1" ht="25.5" outlineLevel="4">
      <c r="A196" s="206" t="s">
        <v>210</v>
      </c>
      <c r="B196" s="67" t="s">
        <v>0</v>
      </c>
      <c r="C196" s="67" t="s">
        <v>74</v>
      </c>
      <c r="D196" s="67" t="s">
        <v>84</v>
      </c>
      <c r="E196" s="67" t="s">
        <v>78</v>
      </c>
      <c r="F196" s="85" t="s">
        <v>117</v>
      </c>
      <c r="G196" s="125" t="s">
        <v>117</v>
      </c>
      <c r="H196" s="111">
        <v>2150</v>
      </c>
      <c r="I196" s="112">
        <v>0</v>
      </c>
      <c r="J196" s="171">
        <v>0</v>
      </c>
      <c r="K196" s="111">
        <f>I196-J196</f>
        <v>0</v>
      </c>
      <c r="L196" s="66"/>
      <c r="M196" s="188"/>
      <c r="O196" s="2"/>
    </row>
    <row r="197" spans="1:15" s="82" customFormat="1" ht="25.5" outlineLevel="4">
      <c r="A197" s="107" t="s">
        <v>298</v>
      </c>
      <c r="B197" s="5" t="s">
        <v>0</v>
      </c>
      <c r="C197" s="5" t="s">
        <v>85</v>
      </c>
      <c r="D197" s="5" t="s">
        <v>244</v>
      </c>
      <c r="E197" s="5" t="s">
        <v>1</v>
      </c>
      <c r="F197" s="4"/>
      <c r="G197" s="93"/>
      <c r="H197" s="110">
        <f>SUM(H198:H199)</f>
        <v>55405400</v>
      </c>
      <c r="I197" s="110">
        <f>SUM(I198:I199)</f>
        <v>50434920</v>
      </c>
      <c r="J197" s="110">
        <f>SUM(J198:J199)</f>
        <v>50434920</v>
      </c>
      <c r="K197" s="110">
        <f>SUM(K198:K199)</f>
        <v>1.1641532182693481E-9</v>
      </c>
      <c r="L197" s="66"/>
      <c r="M197" s="188"/>
      <c r="O197" s="2"/>
    </row>
    <row r="198" spans="1:15" s="117" customFormat="1" ht="21" customHeight="1" outlineLevel="4">
      <c r="A198" s="305" t="s">
        <v>213</v>
      </c>
      <c r="B198" s="67" t="s">
        <v>0</v>
      </c>
      <c r="C198" s="67" t="s">
        <v>85</v>
      </c>
      <c r="D198" s="67" t="s">
        <v>275</v>
      </c>
      <c r="E198" s="67">
        <v>612</v>
      </c>
      <c r="F198" s="307" t="s">
        <v>245</v>
      </c>
      <c r="G198" s="184" t="s">
        <v>251</v>
      </c>
      <c r="H198" s="111">
        <v>554100</v>
      </c>
      <c r="I198" s="111">
        <v>504352.8</v>
      </c>
      <c r="J198" s="111">
        <v>504391.08</v>
      </c>
      <c r="K198" s="112">
        <f>I198-J198</f>
        <v>-38.28000000002794</v>
      </c>
      <c r="L198" s="86"/>
      <c r="M198" s="190"/>
      <c r="O198" s="79"/>
    </row>
    <row r="199" spans="1:15" s="79" customFormat="1" ht="18" customHeight="1">
      <c r="A199" s="306"/>
      <c r="B199" s="67" t="s">
        <v>0</v>
      </c>
      <c r="C199" s="67" t="s">
        <v>85</v>
      </c>
      <c r="D199" s="67" t="s">
        <v>275</v>
      </c>
      <c r="E199" s="67">
        <v>612</v>
      </c>
      <c r="F199" s="308"/>
      <c r="G199" s="184" t="s">
        <v>250</v>
      </c>
      <c r="H199" s="111">
        <v>54851300</v>
      </c>
      <c r="I199" s="111">
        <v>49930567.200000003</v>
      </c>
      <c r="J199" s="111">
        <v>49930528.920000002</v>
      </c>
      <c r="K199" s="112">
        <f>I199-J199</f>
        <v>38.280000001192093</v>
      </c>
      <c r="M199" s="185"/>
      <c r="O199" s="2"/>
    </row>
    <row r="200" spans="1:15" s="82" customFormat="1" ht="38.25" outlineLevel="4">
      <c r="A200" s="107" t="s">
        <v>297</v>
      </c>
      <c r="B200" s="5" t="s">
        <v>0</v>
      </c>
      <c r="C200" s="5" t="s">
        <v>85</v>
      </c>
      <c r="D200" s="5" t="s">
        <v>285</v>
      </c>
      <c r="E200" s="5" t="s">
        <v>1</v>
      </c>
      <c r="F200" s="4"/>
      <c r="G200" s="93"/>
      <c r="H200" s="110">
        <f>SUM(H201:H202)</f>
        <v>26152424.199999999</v>
      </c>
      <c r="I200" s="110">
        <f t="shared" ref="I200" si="40">SUM(I201:I202)</f>
        <v>16412750</v>
      </c>
      <c r="J200" s="110">
        <f>SUM(J201:J202)</f>
        <v>16412750</v>
      </c>
      <c r="K200" s="110">
        <f>SUM(K201:K202)</f>
        <v>4.3655745685100555E-10</v>
      </c>
      <c r="L200" s="66"/>
      <c r="O200" s="2"/>
    </row>
    <row r="201" spans="1:15" s="79" customFormat="1" ht="18.75" customHeight="1">
      <c r="A201" s="305" t="s">
        <v>213</v>
      </c>
      <c r="B201" s="67" t="s">
        <v>0</v>
      </c>
      <c r="C201" s="67" t="s">
        <v>85</v>
      </c>
      <c r="D201" s="67" t="s">
        <v>286</v>
      </c>
      <c r="E201" s="67">
        <v>612</v>
      </c>
      <c r="F201" s="307" t="s">
        <v>288</v>
      </c>
      <c r="G201" s="198" t="s">
        <v>251</v>
      </c>
      <c r="H201" s="111">
        <v>261524.2</v>
      </c>
      <c r="I201" s="111">
        <v>164127.5</v>
      </c>
      <c r="J201" s="199">
        <v>164127.48000000001</v>
      </c>
      <c r="K201" s="112">
        <f>I201-J201</f>
        <v>1.9999999989522621E-2</v>
      </c>
      <c r="M201" s="79" t="s">
        <v>287</v>
      </c>
      <c r="O201" s="2"/>
    </row>
    <row r="202" spans="1:15" s="79" customFormat="1" ht="19.5" customHeight="1">
      <c r="A202" s="306"/>
      <c r="B202" s="67" t="s">
        <v>0</v>
      </c>
      <c r="C202" s="67" t="s">
        <v>85</v>
      </c>
      <c r="D202" s="67" t="s">
        <v>286</v>
      </c>
      <c r="E202" s="67">
        <v>612</v>
      </c>
      <c r="F202" s="308"/>
      <c r="G202" s="198" t="s">
        <v>250</v>
      </c>
      <c r="H202" s="111">
        <v>25890900</v>
      </c>
      <c r="I202" s="192">
        <v>16248622.5</v>
      </c>
      <c r="J202" s="199">
        <v>16248622.52</v>
      </c>
      <c r="K202" s="112">
        <f>I202-J202</f>
        <v>-1.9999999552965164E-2</v>
      </c>
      <c r="L202" s="79" t="s">
        <v>283</v>
      </c>
      <c r="M202" s="79" t="s">
        <v>287</v>
      </c>
      <c r="O202" s="2"/>
    </row>
    <row r="203" spans="1:15" s="79" customFormat="1" ht="25.5" outlineLevel="2">
      <c r="A203" s="107" t="s">
        <v>147</v>
      </c>
      <c r="B203" s="5" t="s">
        <v>0</v>
      </c>
      <c r="C203" s="5" t="s">
        <v>85</v>
      </c>
      <c r="D203" s="5" t="s">
        <v>86</v>
      </c>
      <c r="E203" s="5" t="s">
        <v>1</v>
      </c>
      <c r="F203" s="4" t="s">
        <v>117</v>
      </c>
      <c r="G203" s="93" t="s">
        <v>117</v>
      </c>
      <c r="H203" s="110">
        <f>SUM(H204:H213)</f>
        <v>660256093</v>
      </c>
      <c r="I203" s="110">
        <f>SUM(I204:I213)</f>
        <v>432655941.63</v>
      </c>
      <c r="J203" s="170">
        <f>SUM(J204:J213)</f>
        <v>410830441.62999994</v>
      </c>
      <c r="K203" s="110">
        <f>SUM(K204:K213)</f>
        <v>21825500.000000037</v>
      </c>
      <c r="M203" s="185"/>
      <c r="O203" s="2"/>
    </row>
    <row r="204" spans="1:15" s="79" customFormat="1" outlineLevel="1">
      <c r="A204" s="84" t="s">
        <v>105</v>
      </c>
      <c r="B204" s="67" t="s">
        <v>0</v>
      </c>
      <c r="C204" s="67" t="s">
        <v>85</v>
      </c>
      <c r="D204" s="67" t="s">
        <v>86</v>
      </c>
      <c r="E204" s="67" t="s">
        <v>15</v>
      </c>
      <c r="F204" s="85" t="s">
        <v>117</v>
      </c>
      <c r="G204" s="125" t="s">
        <v>117</v>
      </c>
      <c r="H204" s="111">
        <v>461320400</v>
      </c>
      <c r="I204" s="112">
        <v>308064192.30000001</v>
      </c>
      <c r="J204" s="171">
        <v>293055521.13999999</v>
      </c>
      <c r="K204" s="112">
        <f t="shared" ref="K204:K213" si="41">I204-J204</f>
        <v>15008671.160000026</v>
      </c>
      <c r="M204" s="185"/>
      <c r="O204" s="2"/>
    </row>
    <row r="205" spans="1:15" s="79" customFormat="1" ht="25.5" outlineLevel="2">
      <c r="A205" s="84" t="s">
        <v>204</v>
      </c>
      <c r="B205" s="67" t="s">
        <v>0</v>
      </c>
      <c r="C205" s="67" t="s">
        <v>85</v>
      </c>
      <c r="D205" s="67" t="s">
        <v>86</v>
      </c>
      <c r="E205" s="67" t="s">
        <v>16</v>
      </c>
      <c r="F205" s="85" t="s">
        <v>117</v>
      </c>
      <c r="G205" s="125" t="s">
        <v>117</v>
      </c>
      <c r="H205" s="111">
        <v>139318800</v>
      </c>
      <c r="I205" s="112">
        <v>93067726</v>
      </c>
      <c r="J205" s="171">
        <v>86783488.349999994</v>
      </c>
      <c r="K205" s="112">
        <f t="shared" si="41"/>
        <v>6284237.650000006</v>
      </c>
      <c r="M205" s="185"/>
      <c r="O205" s="2"/>
    </row>
    <row r="206" spans="1:15" s="79" customFormat="1" ht="25.5" outlineLevel="2">
      <c r="A206" s="84" t="s">
        <v>205</v>
      </c>
      <c r="B206" s="67" t="s">
        <v>0</v>
      </c>
      <c r="C206" s="67" t="s">
        <v>85</v>
      </c>
      <c r="D206" s="67" t="s">
        <v>86</v>
      </c>
      <c r="E206" s="67" t="s">
        <v>17</v>
      </c>
      <c r="F206" s="85" t="s">
        <v>117</v>
      </c>
      <c r="G206" s="125" t="s">
        <v>117</v>
      </c>
      <c r="H206" s="111">
        <v>25536741</v>
      </c>
      <c r="I206" s="112">
        <v>13142026</v>
      </c>
      <c r="J206" s="171">
        <v>13038688.33</v>
      </c>
      <c r="K206" s="112">
        <f t="shared" si="41"/>
        <v>103337.66999999993</v>
      </c>
      <c r="O206" s="2"/>
    </row>
    <row r="207" spans="1:15" s="79" customFormat="1" ht="25.5" outlineLevel="2">
      <c r="A207" s="84" t="s">
        <v>211</v>
      </c>
      <c r="B207" s="67" t="s">
        <v>0</v>
      </c>
      <c r="C207" s="67" t="s">
        <v>85</v>
      </c>
      <c r="D207" s="67" t="s">
        <v>86</v>
      </c>
      <c r="E207" s="67" t="s">
        <v>40</v>
      </c>
      <c r="F207" s="85" t="s">
        <v>117</v>
      </c>
      <c r="G207" s="125" t="s">
        <v>117</v>
      </c>
      <c r="H207" s="111">
        <v>8000000</v>
      </c>
      <c r="I207" s="112">
        <v>4000000</v>
      </c>
      <c r="J207" s="171">
        <v>4000000</v>
      </c>
      <c r="K207" s="112">
        <f t="shared" si="41"/>
        <v>0</v>
      </c>
      <c r="O207" s="2"/>
    </row>
    <row r="208" spans="1:15" s="79" customFormat="1" outlineLevel="1">
      <c r="A208" s="84" t="s">
        <v>101</v>
      </c>
      <c r="B208" s="67" t="s">
        <v>0</v>
      </c>
      <c r="C208" s="67" t="s">
        <v>85</v>
      </c>
      <c r="D208" s="67" t="s">
        <v>86</v>
      </c>
      <c r="E208" s="67" t="s">
        <v>4</v>
      </c>
      <c r="F208" s="85" t="s">
        <v>117</v>
      </c>
      <c r="G208" s="125" t="s">
        <v>117</v>
      </c>
      <c r="H208" s="111">
        <v>18885796</v>
      </c>
      <c r="I208" s="112">
        <v>10650642</v>
      </c>
      <c r="J208" s="171">
        <v>10527987.9</v>
      </c>
      <c r="K208" s="112">
        <f t="shared" si="41"/>
        <v>122654.09999999963</v>
      </c>
      <c r="O208" s="2"/>
    </row>
    <row r="209" spans="1:15" s="79" customFormat="1" outlineLevel="2">
      <c r="A209" s="84" t="s">
        <v>206</v>
      </c>
      <c r="B209" s="67" t="s">
        <v>0</v>
      </c>
      <c r="C209" s="67" t="s">
        <v>85</v>
      </c>
      <c r="D209" s="67" t="s">
        <v>86</v>
      </c>
      <c r="E209" s="67" t="s">
        <v>18</v>
      </c>
      <c r="F209" s="85" t="s">
        <v>117</v>
      </c>
      <c r="G209" s="125" t="s">
        <v>117</v>
      </c>
      <c r="H209" s="111">
        <v>6508556</v>
      </c>
      <c r="I209" s="112">
        <v>3389190.33</v>
      </c>
      <c r="J209" s="171">
        <v>3266758.08</v>
      </c>
      <c r="K209" s="112">
        <f t="shared" si="41"/>
        <v>122432.25</v>
      </c>
      <c r="O209" s="2"/>
    </row>
    <row r="210" spans="1:15" s="82" customFormat="1" ht="25.5" outlineLevel="4">
      <c r="A210" s="84" t="s">
        <v>217</v>
      </c>
      <c r="B210" s="67" t="s">
        <v>0</v>
      </c>
      <c r="C210" s="67" t="s">
        <v>85</v>
      </c>
      <c r="D210" s="67" t="s">
        <v>86</v>
      </c>
      <c r="E210" s="67" t="s">
        <v>87</v>
      </c>
      <c r="F210" s="85" t="s">
        <v>117</v>
      </c>
      <c r="G210" s="125" t="s">
        <v>117</v>
      </c>
      <c r="H210" s="111">
        <v>75046</v>
      </c>
      <c r="I210" s="112">
        <v>16488</v>
      </c>
      <c r="J210" s="171">
        <v>0</v>
      </c>
      <c r="K210" s="112">
        <f t="shared" si="41"/>
        <v>16488</v>
      </c>
      <c r="L210" s="66"/>
      <c r="M210" s="137"/>
      <c r="O210" s="2"/>
    </row>
    <row r="211" spans="1:15" s="81" customFormat="1" outlineLevel="4">
      <c r="A211" s="84" t="s">
        <v>207</v>
      </c>
      <c r="B211" s="67" t="s">
        <v>0</v>
      </c>
      <c r="C211" s="67" t="s">
        <v>85</v>
      </c>
      <c r="D211" s="67" t="s">
        <v>86</v>
      </c>
      <c r="E211" s="67" t="s">
        <v>19</v>
      </c>
      <c r="F211" s="85" t="s">
        <v>117</v>
      </c>
      <c r="G211" s="125" t="s">
        <v>117</v>
      </c>
      <c r="H211" s="111">
        <v>490240</v>
      </c>
      <c r="I211" s="112">
        <v>245120</v>
      </c>
      <c r="J211" s="171">
        <v>142235</v>
      </c>
      <c r="K211" s="112">
        <f t="shared" si="41"/>
        <v>102885</v>
      </c>
      <c r="L211" s="86"/>
      <c r="M211" s="86"/>
      <c r="O211" s="2"/>
    </row>
    <row r="212" spans="1:15" s="81" customFormat="1" outlineLevel="4">
      <c r="A212" s="84" t="s">
        <v>208</v>
      </c>
      <c r="B212" s="67" t="s">
        <v>0</v>
      </c>
      <c r="C212" s="67" t="s">
        <v>85</v>
      </c>
      <c r="D212" s="67" t="s">
        <v>86</v>
      </c>
      <c r="E212" s="67" t="s">
        <v>20</v>
      </c>
      <c r="F212" s="85" t="s">
        <v>117</v>
      </c>
      <c r="G212" s="125" t="s">
        <v>117</v>
      </c>
      <c r="H212" s="111">
        <v>70514</v>
      </c>
      <c r="I212" s="112">
        <v>55557</v>
      </c>
      <c r="J212" s="171">
        <v>15762.83</v>
      </c>
      <c r="K212" s="111">
        <f t="shared" si="41"/>
        <v>39794.17</v>
      </c>
      <c r="L212" s="86"/>
      <c r="M212" s="86"/>
      <c r="O212" s="2"/>
    </row>
    <row r="213" spans="1:15" s="81" customFormat="1" outlineLevel="4">
      <c r="A213" s="84" t="s">
        <v>214</v>
      </c>
      <c r="B213" s="67" t="s">
        <v>0</v>
      </c>
      <c r="C213" s="67" t="s">
        <v>85</v>
      </c>
      <c r="D213" s="67" t="s">
        <v>86</v>
      </c>
      <c r="E213" s="67" t="s">
        <v>43</v>
      </c>
      <c r="F213" s="85" t="s">
        <v>117</v>
      </c>
      <c r="G213" s="125" t="s">
        <v>117</v>
      </c>
      <c r="H213" s="111">
        <v>50000</v>
      </c>
      <c r="I213" s="112">
        <v>25000</v>
      </c>
      <c r="J213" s="171">
        <v>0</v>
      </c>
      <c r="K213" s="112">
        <f t="shared" si="41"/>
        <v>25000</v>
      </c>
      <c r="L213" s="86"/>
      <c r="M213" s="86"/>
      <c r="O213" s="2"/>
    </row>
    <row r="214" spans="1:15" s="79" customFormat="1" ht="25.5" outlineLevel="1">
      <c r="A214" s="107" t="s">
        <v>192</v>
      </c>
      <c r="B214" s="5" t="s">
        <v>0</v>
      </c>
      <c r="C214" s="5" t="s">
        <v>85</v>
      </c>
      <c r="D214" s="5" t="s">
        <v>88</v>
      </c>
      <c r="E214" s="5" t="s">
        <v>1</v>
      </c>
      <c r="F214" s="4" t="s">
        <v>117</v>
      </c>
      <c r="G214" s="93" t="s">
        <v>117</v>
      </c>
      <c r="H214" s="110">
        <f>SUM(H215:H224)</f>
        <v>280098471</v>
      </c>
      <c r="I214" s="110">
        <f>SUM(I215:I224)</f>
        <v>182044479.80000001</v>
      </c>
      <c r="J214" s="170">
        <f>SUM(J215:J224)</f>
        <v>179782296.09</v>
      </c>
      <c r="K214" s="110">
        <f>SUM(K215:K224)</f>
        <v>2262183.7099999962</v>
      </c>
      <c r="O214" s="2"/>
    </row>
    <row r="215" spans="1:15" s="79" customFormat="1" outlineLevel="2">
      <c r="A215" s="84" t="s">
        <v>218</v>
      </c>
      <c r="B215" s="67" t="s">
        <v>0</v>
      </c>
      <c r="C215" s="67" t="s">
        <v>85</v>
      </c>
      <c r="D215" s="67" t="s">
        <v>88</v>
      </c>
      <c r="E215" s="67" t="s">
        <v>89</v>
      </c>
      <c r="F215" s="85" t="s">
        <v>117</v>
      </c>
      <c r="G215" s="125" t="s">
        <v>117</v>
      </c>
      <c r="H215" s="111">
        <v>202460462</v>
      </c>
      <c r="I215" s="112">
        <v>133025558.66</v>
      </c>
      <c r="J215" s="171">
        <v>131252474.45</v>
      </c>
      <c r="K215" s="112">
        <f t="shared" ref="K215:K224" si="42">I215-J215</f>
        <v>1773084.2099999934</v>
      </c>
      <c r="O215" s="2"/>
    </row>
    <row r="216" spans="1:15" s="79" customFormat="1" ht="25.5" outlineLevel="1">
      <c r="A216" s="84" t="s">
        <v>219</v>
      </c>
      <c r="B216" s="67" t="s">
        <v>0</v>
      </c>
      <c r="C216" s="67" t="s">
        <v>85</v>
      </c>
      <c r="D216" s="67" t="s">
        <v>88</v>
      </c>
      <c r="E216" s="67" t="s">
        <v>90</v>
      </c>
      <c r="F216" s="85" t="s">
        <v>117</v>
      </c>
      <c r="G216" s="125" t="s">
        <v>117</v>
      </c>
      <c r="H216" s="111">
        <v>600000</v>
      </c>
      <c r="I216" s="112">
        <v>376816.16</v>
      </c>
      <c r="J216" s="171">
        <v>376816.16</v>
      </c>
      <c r="K216" s="112">
        <f t="shared" si="42"/>
        <v>0</v>
      </c>
      <c r="O216" s="2"/>
    </row>
    <row r="217" spans="1:15" s="79" customFormat="1" ht="38.25" outlineLevel="2">
      <c r="A217" s="84" t="s">
        <v>220</v>
      </c>
      <c r="B217" s="67" t="s">
        <v>0</v>
      </c>
      <c r="C217" s="67" t="s">
        <v>85</v>
      </c>
      <c r="D217" s="67" t="s">
        <v>88</v>
      </c>
      <c r="E217" s="67" t="s">
        <v>91</v>
      </c>
      <c r="F217" s="85" t="s">
        <v>117</v>
      </c>
      <c r="G217" s="125" t="s">
        <v>117</v>
      </c>
      <c r="H217" s="111">
        <v>61140820</v>
      </c>
      <c r="I217" s="112">
        <v>39735261.93</v>
      </c>
      <c r="J217" s="171">
        <v>39263646.799999997</v>
      </c>
      <c r="K217" s="112">
        <f t="shared" si="42"/>
        <v>471615.13000000268</v>
      </c>
      <c r="O217" s="2"/>
    </row>
    <row r="218" spans="1:15" s="79" customFormat="1" ht="25.5" outlineLevel="1">
      <c r="A218" s="84" t="s">
        <v>205</v>
      </c>
      <c r="B218" s="67" t="s">
        <v>0</v>
      </c>
      <c r="C218" s="67" t="s">
        <v>85</v>
      </c>
      <c r="D218" s="67" t="s">
        <v>88</v>
      </c>
      <c r="E218" s="67" t="s">
        <v>17</v>
      </c>
      <c r="F218" s="85" t="s">
        <v>117</v>
      </c>
      <c r="G218" s="125" t="s">
        <v>117</v>
      </c>
      <c r="H218" s="111">
        <v>4284031</v>
      </c>
      <c r="I218" s="112">
        <v>2366487.02</v>
      </c>
      <c r="J218" s="171">
        <v>2366487.02</v>
      </c>
      <c r="K218" s="112">
        <f t="shared" si="42"/>
        <v>0</v>
      </c>
      <c r="O218" s="2"/>
    </row>
    <row r="219" spans="1:15" s="79" customFormat="1" outlineLevel="2">
      <c r="A219" s="84" t="s">
        <v>101</v>
      </c>
      <c r="B219" s="67" t="s">
        <v>0</v>
      </c>
      <c r="C219" s="67" t="s">
        <v>85</v>
      </c>
      <c r="D219" s="67" t="s">
        <v>88</v>
      </c>
      <c r="E219" s="67" t="s">
        <v>4</v>
      </c>
      <c r="F219" s="85" t="s">
        <v>117</v>
      </c>
      <c r="G219" s="125" t="s">
        <v>117</v>
      </c>
      <c r="H219" s="111">
        <v>6141398</v>
      </c>
      <c r="I219" s="112">
        <v>3467550.3</v>
      </c>
      <c r="J219" s="171">
        <v>3467550.3</v>
      </c>
      <c r="K219" s="112">
        <f t="shared" si="42"/>
        <v>0</v>
      </c>
      <c r="O219" s="2"/>
    </row>
    <row r="220" spans="1:15" s="79" customFormat="1" outlineLevel="2">
      <c r="A220" s="84" t="s">
        <v>206</v>
      </c>
      <c r="B220" s="67" t="s">
        <v>0</v>
      </c>
      <c r="C220" s="67" t="s">
        <v>85</v>
      </c>
      <c r="D220" s="67" t="s">
        <v>88</v>
      </c>
      <c r="E220" s="67" t="s">
        <v>18</v>
      </c>
      <c r="F220" s="85" t="s">
        <v>117</v>
      </c>
      <c r="G220" s="125" t="s">
        <v>117</v>
      </c>
      <c r="H220" s="111">
        <v>3778488</v>
      </c>
      <c r="I220" s="112">
        <v>2238669.73</v>
      </c>
      <c r="J220" s="171">
        <v>2238669.73</v>
      </c>
      <c r="K220" s="112">
        <f t="shared" si="42"/>
        <v>0</v>
      </c>
      <c r="O220" s="2"/>
    </row>
    <row r="221" spans="1:15" s="82" customFormat="1" ht="25.5" outlineLevel="4">
      <c r="A221" s="84" t="s">
        <v>217</v>
      </c>
      <c r="B221" s="67" t="s">
        <v>0</v>
      </c>
      <c r="C221" s="67" t="s">
        <v>85</v>
      </c>
      <c r="D221" s="67" t="s">
        <v>88</v>
      </c>
      <c r="E221" s="67" t="s">
        <v>87</v>
      </c>
      <c r="F221" s="85" t="s">
        <v>117</v>
      </c>
      <c r="G221" s="125" t="s">
        <v>117</v>
      </c>
      <c r="H221" s="111">
        <v>25000</v>
      </c>
      <c r="I221" s="112">
        <v>0</v>
      </c>
      <c r="J221" s="171">
        <v>0</v>
      </c>
      <c r="K221" s="112">
        <f t="shared" si="42"/>
        <v>0</v>
      </c>
      <c r="L221" s="66"/>
      <c r="M221" s="137"/>
      <c r="O221" s="2"/>
    </row>
    <row r="222" spans="1:15" s="81" customFormat="1" outlineLevel="2">
      <c r="A222" s="84" t="s">
        <v>207</v>
      </c>
      <c r="B222" s="67" t="s">
        <v>0</v>
      </c>
      <c r="C222" s="67" t="s">
        <v>85</v>
      </c>
      <c r="D222" s="67" t="s">
        <v>88</v>
      </c>
      <c r="E222" s="67" t="s">
        <v>19</v>
      </c>
      <c r="F222" s="85" t="s">
        <v>117</v>
      </c>
      <c r="G222" s="125" t="s">
        <v>117</v>
      </c>
      <c r="H222" s="111">
        <v>1614272</v>
      </c>
      <c r="I222" s="112">
        <v>807136</v>
      </c>
      <c r="J222" s="171">
        <v>807136</v>
      </c>
      <c r="K222" s="112">
        <f t="shared" si="42"/>
        <v>0</v>
      </c>
      <c r="L222" s="86"/>
      <c r="M222" s="86"/>
      <c r="O222" s="2"/>
    </row>
    <row r="223" spans="1:15" s="106" customFormat="1" outlineLevel="4">
      <c r="A223" s="84" t="s">
        <v>208</v>
      </c>
      <c r="B223" s="67" t="s">
        <v>0</v>
      </c>
      <c r="C223" s="67" t="s">
        <v>85</v>
      </c>
      <c r="D223" s="67" t="s">
        <v>88</v>
      </c>
      <c r="E223" s="67" t="s">
        <v>20</v>
      </c>
      <c r="F223" s="85" t="s">
        <v>117</v>
      </c>
      <c r="G223" s="125" t="s">
        <v>117</v>
      </c>
      <c r="H223" s="111">
        <v>19030</v>
      </c>
      <c r="I223" s="112">
        <v>9515</v>
      </c>
      <c r="J223" s="171">
        <v>9515</v>
      </c>
      <c r="K223" s="111">
        <f t="shared" si="42"/>
        <v>0</v>
      </c>
      <c r="L223" s="86"/>
      <c r="M223" s="86"/>
      <c r="O223" s="2"/>
    </row>
    <row r="224" spans="1:15" s="81" customFormat="1" outlineLevel="4">
      <c r="A224" s="84" t="s">
        <v>214</v>
      </c>
      <c r="B224" s="67" t="s">
        <v>0</v>
      </c>
      <c r="C224" s="67" t="s">
        <v>85</v>
      </c>
      <c r="D224" s="67" t="s">
        <v>88</v>
      </c>
      <c r="E224" s="67" t="s">
        <v>43</v>
      </c>
      <c r="F224" s="85" t="s">
        <v>117</v>
      </c>
      <c r="G224" s="125" t="s">
        <v>117</v>
      </c>
      <c r="H224" s="111">
        <v>34970</v>
      </c>
      <c r="I224" s="112">
        <v>17485</v>
      </c>
      <c r="J224" s="171">
        <v>0.63</v>
      </c>
      <c r="K224" s="112">
        <f t="shared" si="42"/>
        <v>17484.37</v>
      </c>
      <c r="L224" s="105"/>
      <c r="M224" s="86"/>
      <c r="O224" s="2"/>
    </row>
    <row r="225" spans="1:31" s="81" customFormat="1" ht="25.5" outlineLevel="4">
      <c r="A225" s="107" t="s">
        <v>193</v>
      </c>
      <c r="B225" s="5" t="s">
        <v>0</v>
      </c>
      <c r="C225" s="5" t="s">
        <v>85</v>
      </c>
      <c r="D225" s="5" t="s">
        <v>92</v>
      </c>
      <c r="E225" s="5" t="s">
        <v>1</v>
      </c>
      <c r="F225" s="4" t="s">
        <v>117</v>
      </c>
      <c r="G225" s="93" t="s">
        <v>117</v>
      </c>
      <c r="H225" s="110">
        <f>SUM(H226:H228)</f>
        <v>937364950</v>
      </c>
      <c r="I225" s="110">
        <f>SUM(I226:I228)</f>
        <v>812283419.5</v>
      </c>
      <c r="J225" s="170">
        <f>SUM(J226:J228)</f>
        <v>804713766.62</v>
      </c>
      <c r="K225" s="110">
        <f>SUM(K226:K228)</f>
        <v>7569652.8799999859</v>
      </c>
      <c r="L225" s="80"/>
      <c r="O225" s="2"/>
    </row>
    <row r="226" spans="1:31" s="81" customFormat="1" outlineLevel="4">
      <c r="A226" s="84" t="s">
        <v>101</v>
      </c>
      <c r="B226" s="67" t="s">
        <v>0</v>
      </c>
      <c r="C226" s="67" t="s">
        <v>85</v>
      </c>
      <c r="D226" s="67" t="s">
        <v>92</v>
      </c>
      <c r="E226" s="67">
        <v>244</v>
      </c>
      <c r="F226" s="85" t="s">
        <v>117</v>
      </c>
      <c r="G226" s="125" t="s">
        <v>117</v>
      </c>
      <c r="H226" s="111">
        <v>4550000</v>
      </c>
      <c r="I226" s="112">
        <v>3538321.95</v>
      </c>
      <c r="J226" s="171">
        <v>3337584.53</v>
      </c>
      <c r="K226" s="112">
        <f>I226-J226</f>
        <v>200737.42000000039</v>
      </c>
      <c r="L226" s="80"/>
      <c r="O226" s="2"/>
    </row>
    <row r="227" spans="1:31" s="81" customFormat="1" ht="18" customHeight="1" outlineLevel="4">
      <c r="A227" s="292" t="s">
        <v>200</v>
      </c>
      <c r="B227" s="67" t="s">
        <v>0</v>
      </c>
      <c r="C227" s="67" t="s">
        <v>85</v>
      </c>
      <c r="D227" s="67" t="s">
        <v>92</v>
      </c>
      <c r="E227" s="67" t="s">
        <v>7</v>
      </c>
      <c r="F227" s="301" t="s">
        <v>273</v>
      </c>
      <c r="G227" s="118" t="s">
        <v>251</v>
      </c>
      <c r="H227" s="111">
        <v>46640750</v>
      </c>
      <c r="I227" s="111">
        <v>40437254.880000003</v>
      </c>
      <c r="J227" s="112">
        <v>40068809.060000002</v>
      </c>
      <c r="K227" s="112">
        <f>I227-J227</f>
        <v>368445.8200000003</v>
      </c>
      <c r="L227" s="86"/>
      <c r="O227" s="2"/>
    </row>
    <row r="228" spans="1:31" s="79" customFormat="1">
      <c r="A228" s="333"/>
      <c r="B228" s="67" t="s">
        <v>0</v>
      </c>
      <c r="C228" s="67" t="s">
        <v>85</v>
      </c>
      <c r="D228" s="67" t="s">
        <v>92</v>
      </c>
      <c r="E228" s="67" t="s">
        <v>7</v>
      </c>
      <c r="F228" s="302"/>
      <c r="G228" s="118" t="s">
        <v>250</v>
      </c>
      <c r="H228" s="111">
        <v>886174200</v>
      </c>
      <c r="I228" s="112">
        <v>768307842.66999996</v>
      </c>
      <c r="J228" s="112">
        <v>761307373.02999997</v>
      </c>
      <c r="K228" s="112">
        <f>I228-J228</f>
        <v>7000469.6399999857</v>
      </c>
      <c r="L228" s="185"/>
      <c r="O228" s="2"/>
    </row>
    <row r="229" spans="1:31" s="82" customFormat="1" ht="38.25" outlineLevel="4">
      <c r="A229" s="107" t="s">
        <v>194</v>
      </c>
      <c r="B229" s="5" t="s">
        <v>0</v>
      </c>
      <c r="C229" s="5" t="s">
        <v>85</v>
      </c>
      <c r="D229" s="5" t="s">
        <v>93</v>
      </c>
      <c r="E229" s="5" t="s">
        <v>1</v>
      </c>
      <c r="F229" s="4" t="s">
        <v>117</v>
      </c>
      <c r="G229" s="93" t="s">
        <v>117</v>
      </c>
      <c r="H229" s="110">
        <f>SUM(H230)</f>
        <v>50909000</v>
      </c>
      <c r="I229" s="110">
        <f>SUM(I230:I230)</f>
        <v>38181750</v>
      </c>
      <c r="J229" s="170">
        <f t="shared" ref="J229" si="43">SUM(J230)</f>
        <v>38181750</v>
      </c>
      <c r="K229" s="110">
        <f>SUM(K230)</f>
        <v>0</v>
      </c>
      <c r="L229" s="66"/>
      <c r="M229" s="137"/>
      <c r="O229" s="2"/>
    </row>
    <row r="230" spans="1:31" s="79" customFormat="1">
      <c r="A230" s="84" t="s">
        <v>118</v>
      </c>
      <c r="B230" s="67" t="s">
        <v>0</v>
      </c>
      <c r="C230" s="67" t="s">
        <v>85</v>
      </c>
      <c r="D230" s="67" t="s">
        <v>93</v>
      </c>
      <c r="E230" s="67" t="s">
        <v>76</v>
      </c>
      <c r="F230" s="85" t="s">
        <v>117</v>
      </c>
      <c r="G230" s="125" t="s">
        <v>117</v>
      </c>
      <c r="H230" s="111">
        <v>50909000</v>
      </c>
      <c r="I230" s="112">
        <v>38181750</v>
      </c>
      <c r="J230" s="171">
        <v>38181750</v>
      </c>
      <c r="K230" s="112">
        <f>I230-J230</f>
        <v>0</v>
      </c>
      <c r="O230" s="2"/>
    </row>
    <row r="231" spans="1:31" s="82" customFormat="1" ht="25.5" outlineLevel="4">
      <c r="A231" s="107" t="s">
        <v>221</v>
      </c>
      <c r="B231" s="5" t="s">
        <v>0</v>
      </c>
      <c r="C231" s="5" t="s">
        <v>85</v>
      </c>
      <c r="D231" s="5" t="s">
        <v>94</v>
      </c>
      <c r="E231" s="5" t="s">
        <v>1</v>
      </c>
      <c r="F231" s="4" t="s">
        <v>117</v>
      </c>
      <c r="G231" s="93" t="s">
        <v>117</v>
      </c>
      <c r="H231" s="110">
        <f>SUM(H232)</f>
        <v>270000</v>
      </c>
      <c r="I231" s="110">
        <f>SUM(I232)</f>
        <v>0</v>
      </c>
      <c r="J231" s="170">
        <f t="shared" ref="J231" si="44">SUM(J232)</f>
        <v>0</v>
      </c>
      <c r="K231" s="110">
        <f>SUM(K232)</f>
        <v>0</v>
      </c>
      <c r="L231" s="66"/>
      <c r="M231" s="137"/>
      <c r="O231" s="2"/>
    </row>
    <row r="232" spans="1:31" s="79" customFormat="1">
      <c r="A232" s="84" t="s">
        <v>101</v>
      </c>
      <c r="B232" s="67" t="s">
        <v>0</v>
      </c>
      <c r="C232" s="67" t="s">
        <v>85</v>
      </c>
      <c r="D232" s="67" t="s">
        <v>94</v>
      </c>
      <c r="E232" s="67" t="s">
        <v>4</v>
      </c>
      <c r="F232" s="85" t="s">
        <v>117</v>
      </c>
      <c r="G232" s="125" t="s">
        <v>117</v>
      </c>
      <c r="H232" s="111">
        <v>270000</v>
      </c>
      <c r="I232" s="112">
        <v>0</v>
      </c>
      <c r="J232" s="171">
        <v>0</v>
      </c>
      <c r="K232" s="112">
        <f>I232-J232</f>
        <v>0</v>
      </c>
      <c r="O232" s="2"/>
    </row>
    <row r="233" spans="1:31" s="82" customFormat="1" ht="91.5" customHeight="1" outlineLevel="4">
      <c r="A233" s="107" t="s">
        <v>195</v>
      </c>
      <c r="B233" s="5" t="s">
        <v>0</v>
      </c>
      <c r="C233" s="5" t="s">
        <v>85</v>
      </c>
      <c r="D233" s="5" t="s">
        <v>95</v>
      </c>
      <c r="E233" s="5" t="s">
        <v>1</v>
      </c>
      <c r="F233" s="4" t="s">
        <v>117</v>
      </c>
      <c r="G233" s="93" t="s">
        <v>117</v>
      </c>
      <c r="H233" s="110">
        <f>SUM(H234)</f>
        <v>0</v>
      </c>
      <c r="I233" s="110">
        <f>SUM(I234)</f>
        <v>0</v>
      </c>
      <c r="J233" s="170">
        <f t="shared" ref="J233" si="45">SUM(J234)</f>
        <v>0</v>
      </c>
      <c r="K233" s="110">
        <f>SUM(K234)</f>
        <v>0</v>
      </c>
      <c r="L233" s="66"/>
      <c r="M233" s="137"/>
      <c r="O233" s="2"/>
    </row>
    <row r="234" spans="1:31" s="79" customFormat="1" ht="25.5" customHeight="1">
      <c r="A234" s="84" t="s">
        <v>222</v>
      </c>
      <c r="B234" s="67" t="s">
        <v>0</v>
      </c>
      <c r="C234" s="67" t="s">
        <v>85</v>
      </c>
      <c r="D234" s="67" t="s">
        <v>95</v>
      </c>
      <c r="E234" s="67" t="s">
        <v>96</v>
      </c>
      <c r="F234" s="85" t="s">
        <v>117</v>
      </c>
      <c r="G234" s="125" t="s">
        <v>117</v>
      </c>
      <c r="H234" s="111">
        <v>0</v>
      </c>
      <c r="I234" s="112">
        <v>0</v>
      </c>
      <c r="J234" s="171">
        <v>0</v>
      </c>
      <c r="K234" s="112">
        <f>I234-J234</f>
        <v>0</v>
      </c>
      <c r="O234" s="2"/>
    </row>
    <row r="235" spans="1:31" s="82" customFormat="1" ht="25.5" outlineLevel="4">
      <c r="A235" s="107" t="s">
        <v>196</v>
      </c>
      <c r="B235" s="5" t="s">
        <v>0</v>
      </c>
      <c r="C235" s="5" t="s">
        <v>85</v>
      </c>
      <c r="D235" s="5" t="s">
        <v>97</v>
      </c>
      <c r="E235" s="5" t="s">
        <v>1</v>
      </c>
      <c r="F235" s="4" t="s">
        <v>117</v>
      </c>
      <c r="G235" s="93" t="s">
        <v>117</v>
      </c>
      <c r="H235" s="110">
        <f>SUM(H236)</f>
        <v>1000000</v>
      </c>
      <c r="I235" s="110">
        <f>SUM(I236)</f>
        <v>750000</v>
      </c>
      <c r="J235" s="170">
        <f>SUM(J236)</f>
        <v>750000</v>
      </c>
      <c r="K235" s="110">
        <f>SUM(K236)</f>
        <v>0</v>
      </c>
      <c r="L235" s="66"/>
      <c r="M235" s="137"/>
      <c r="O235" s="2"/>
    </row>
    <row r="236" spans="1:31" s="79" customFormat="1" ht="25.5">
      <c r="A236" s="84" t="s">
        <v>222</v>
      </c>
      <c r="B236" s="67" t="s">
        <v>0</v>
      </c>
      <c r="C236" s="67" t="s">
        <v>85</v>
      </c>
      <c r="D236" s="67" t="s">
        <v>97</v>
      </c>
      <c r="E236" s="67" t="s">
        <v>96</v>
      </c>
      <c r="F236" s="85" t="s">
        <v>117</v>
      </c>
      <c r="G236" s="125" t="s">
        <v>117</v>
      </c>
      <c r="H236" s="111">
        <v>1000000</v>
      </c>
      <c r="I236" s="112">
        <v>750000</v>
      </c>
      <c r="J236" s="171">
        <v>750000</v>
      </c>
      <c r="K236" s="112">
        <f>I236-J236</f>
        <v>0</v>
      </c>
      <c r="O236" s="2"/>
    </row>
    <row r="237" spans="1:31" s="79" customFormat="1" ht="41.25" customHeight="1">
      <c r="A237" s="107" t="s">
        <v>197</v>
      </c>
      <c r="B237" s="5" t="s">
        <v>0</v>
      </c>
      <c r="C237" s="5" t="s">
        <v>85</v>
      </c>
      <c r="D237" s="5" t="s">
        <v>98</v>
      </c>
      <c r="E237" s="5" t="s">
        <v>1</v>
      </c>
      <c r="F237" s="4" t="s">
        <v>117</v>
      </c>
      <c r="G237" s="93" t="s">
        <v>117</v>
      </c>
      <c r="H237" s="110">
        <f>SUM(H238)</f>
        <v>7625000</v>
      </c>
      <c r="I237" s="110">
        <f>SUM(I238)</f>
        <v>6375000</v>
      </c>
      <c r="J237" s="170">
        <f>SUM(J238)</f>
        <v>6375000</v>
      </c>
      <c r="K237" s="110">
        <f>SUM(K238)</f>
        <v>0</v>
      </c>
      <c r="O237" s="2"/>
    </row>
    <row r="238" spans="1:31" s="79" customFormat="1" ht="25.5">
      <c r="A238" s="84" t="s">
        <v>222</v>
      </c>
      <c r="B238" s="67" t="s">
        <v>0</v>
      </c>
      <c r="C238" s="67" t="s">
        <v>85</v>
      </c>
      <c r="D238" s="67" t="s">
        <v>98</v>
      </c>
      <c r="E238" s="67" t="s">
        <v>96</v>
      </c>
      <c r="F238" s="85" t="s">
        <v>117</v>
      </c>
      <c r="G238" s="125" t="s">
        <v>117</v>
      </c>
      <c r="H238" s="111">
        <v>7625000</v>
      </c>
      <c r="I238" s="112">
        <v>6375000</v>
      </c>
      <c r="J238" s="171">
        <v>6375000</v>
      </c>
      <c r="K238" s="112">
        <f>I238-J238</f>
        <v>0</v>
      </c>
      <c r="O238" s="2"/>
    </row>
    <row r="239" spans="1:31" s="82" customFormat="1" ht="38.25" outlineLevel="4">
      <c r="A239" s="107" t="s">
        <v>198</v>
      </c>
      <c r="B239" s="5" t="s">
        <v>0</v>
      </c>
      <c r="C239" s="5" t="s">
        <v>85</v>
      </c>
      <c r="D239" s="5" t="s">
        <v>99</v>
      </c>
      <c r="E239" s="5" t="s">
        <v>1</v>
      </c>
      <c r="F239" s="4" t="s">
        <v>117</v>
      </c>
      <c r="G239" s="93" t="s">
        <v>117</v>
      </c>
      <c r="H239" s="110">
        <f>SUM(H240:H243)</f>
        <v>24519050</v>
      </c>
      <c r="I239" s="110">
        <f t="shared" ref="I239:K239" si="46">SUM(I240:I243)</f>
        <v>24519050</v>
      </c>
      <c r="J239" s="110">
        <f>SUM(J240:J243)</f>
        <v>17848114.02</v>
      </c>
      <c r="K239" s="110">
        <f t="shared" si="46"/>
        <v>6670935.9800000004</v>
      </c>
      <c r="L239" s="66"/>
      <c r="M239" s="137"/>
      <c r="N239" s="137"/>
      <c r="O239" s="2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  <c r="Z239" s="137"/>
      <c r="AA239" s="137"/>
      <c r="AB239" s="137"/>
      <c r="AC239" s="137"/>
      <c r="AD239" s="137"/>
      <c r="AE239" s="137"/>
    </row>
    <row r="240" spans="1:31" s="82" customFormat="1" ht="33.75" customHeight="1" outlineLevel="4">
      <c r="A240" s="323" t="s">
        <v>101</v>
      </c>
      <c r="B240" s="67" t="s">
        <v>0</v>
      </c>
      <c r="C240" s="67" t="s">
        <v>85</v>
      </c>
      <c r="D240" s="67" t="s">
        <v>99</v>
      </c>
      <c r="E240" s="67" t="s">
        <v>4</v>
      </c>
      <c r="F240" s="307" t="s">
        <v>261</v>
      </c>
      <c r="G240" s="118" t="s">
        <v>251</v>
      </c>
      <c r="H240" s="112">
        <v>1057940</v>
      </c>
      <c r="I240" s="112">
        <v>1057940</v>
      </c>
      <c r="J240" s="250">
        <v>724382.69</v>
      </c>
      <c r="K240" s="175">
        <f t="shared" ref="K240:K246" si="47">I240-J240</f>
        <v>333557.31000000006</v>
      </c>
      <c r="L240" s="66"/>
      <c r="M240" s="186"/>
      <c r="N240" s="137"/>
      <c r="O240" s="2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  <c r="Z240" s="137"/>
      <c r="AA240" s="137"/>
      <c r="AB240" s="137"/>
      <c r="AC240" s="137"/>
      <c r="AD240" s="137"/>
      <c r="AE240" s="137"/>
    </row>
    <row r="241" spans="1:31" s="82" customFormat="1" ht="33.75" customHeight="1" outlineLevel="4">
      <c r="A241" s="324"/>
      <c r="B241" s="67" t="s">
        <v>0</v>
      </c>
      <c r="C241" s="67" t="s">
        <v>85</v>
      </c>
      <c r="D241" s="67" t="s">
        <v>99</v>
      </c>
      <c r="E241" s="67" t="s">
        <v>4</v>
      </c>
      <c r="F241" s="316"/>
      <c r="G241" s="118" t="s">
        <v>250</v>
      </c>
      <c r="H241" s="112">
        <v>20100650</v>
      </c>
      <c r="I241" s="112">
        <v>20100650</v>
      </c>
      <c r="J241" s="175">
        <v>13763271.33</v>
      </c>
      <c r="K241" s="175">
        <f t="shared" si="47"/>
        <v>6337378.6699999999</v>
      </c>
      <c r="L241" s="66"/>
      <c r="M241" s="137"/>
      <c r="N241" s="137"/>
      <c r="O241" s="2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  <c r="Z241" s="137"/>
      <c r="AA241" s="137"/>
      <c r="AB241" s="137"/>
      <c r="AC241" s="137"/>
      <c r="AD241" s="137"/>
      <c r="AE241" s="137"/>
    </row>
    <row r="242" spans="1:31" s="82" customFormat="1" ht="33.75" customHeight="1" outlineLevel="4">
      <c r="A242" s="325" t="s">
        <v>213</v>
      </c>
      <c r="B242" s="67" t="s">
        <v>0</v>
      </c>
      <c r="C242" s="67" t="s">
        <v>85</v>
      </c>
      <c r="D242" s="67" t="s">
        <v>99</v>
      </c>
      <c r="E242" s="67" t="s">
        <v>42</v>
      </c>
      <c r="F242" s="316"/>
      <c r="G242" s="118" t="s">
        <v>251</v>
      </c>
      <c r="H242" s="112">
        <v>168010</v>
      </c>
      <c r="I242" s="112">
        <v>168010</v>
      </c>
      <c r="J242" s="111">
        <v>168023</v>
      </c>
      <c r="K242" s="175">
        <f t="shared" si="47"/>
        <v>-13</v>
      </c>
      <c r="L242" s="66"/>
      <c r="M242" s="137"/>
      <c r="N242" s="186"/>
      <c r="O242" s="2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  <c r="Z242" s="137"/>
      <c r="AA242" s="137"/>
      <c r="AB242" s="137"/>
      <c r="AC242" s="137"/>
      <c r="AD242" s="137"/>
      <c r="AE242" s="137"/>
    </row>
    <row r="243" spans="1:31" ht="33.75" customHeight="1">
      <c r="A243" s="326"/>
      <c r="B243" s="67" t="s">
        <v>0</v>
      </c>
      <c r="C243" s="67" t="s">
        <v>85</v>
      </c>
      <c r="D243" s="67" t="s">
        <v>99</v>
      </c>
      <c r="E243" s="67" t="s">
        <v>42</v>
      </c>
      <c r="F243" s="308"/>
      <c r="G243" s="118" t="s">
        <v>250</v>
      </c>
      <c r="H243" s="112">
        <v>3192450</v>
      </c>
      <c r="I243" s="112">
        <v>3192450</v>
      </c>
      <c r="J243" s="111">
        <v>3192437</v>
      </c>
      <c r="K243" s="175">
        <f t="shared" si="47"/>
        <v>13</v>
      </c>
    </row>
    <row r="244" spans="1:31">
      <c r="A244" s="107" t="s">
        <v>246</v>
      </c>
      <c r="B244" s="5" t="s">
        <v>0</v>
      </c>
      <c r="C244" s="5" t="s">
        <v>85</v>
      </c>
      <c r="D244" s="5">
        <v>9990020680</v>
      </c>
      <c r="E244" s="5">
        <v>633</v>
      </c>
      <c r="F244" s="4"/>
      <c r="G244" s="93"/>
      <c r="H244" s="196">
        <v>269321700</v>
      </c>
      <c r="I244" s="196">
        <v>269321700</v>
      </c>
      <c r="J244" s="196">
        <v>269321700</v>
      </c>
      <c r="K244" s="110">
        <f t="shared" si="47"/>
        <v>0</v>
      </c>
      <c r="L244" s="79" t="s">
        <v>283</v>
      </c>
      <c r="M244" s="72"/>
    </row>
    <row r="245" spans="1:31">
      <c r="A245" s="107" t="s">
        <v>246</v>
      </c>
      <c r="B245" s="5" t="s">
        <v>0</v>
      </c>
      <c r="C245" s="5" t="s">
        <v>85</v>
      </c>
      <c r="D245" s="5">
        <v>9990020680</v>
      </c>
      <c r="E245" s="5">
        <v>811</v>
      </c>
      <c r="F245" s="4"/>
      <c r="G245" s="93"/>
      <c r="H245" s="196">
        <v>44195771</v>
      </c>
      <c r="I245" s="196">
        <v>44195771</v>
      </c>
      <c r="J245" s="196">
        <v>44195591</v>
      </c>
      <c r="K245" s="110">
        <f t="shared" si="47"/>
        <v>180</v>
      </c>
    </row>
    <row r="246" spans="1:31">
      <c r="A246" s="107" t="s">
        <v>299</v>
      </c>
      <c r="B246" s="5" t="s">
        <v>0</v>
      </c>
      <c r="C246" s="5">
        <v>1006</v>
      </c>
      <c r="D246" s="5">
        <v>9990099970</v>
      </c>
      <c r="E246" s="5">
        <v>831</v>
      </c>
      <c r="F246" s="4"/>
      <c r="G246" s="93"/>
      <c r="H246" s="196">
        <v>200000</v>
      </c>
      <c r="I246" s="110">
        <v>200000</v>
      </c>
      <c r="J246" s="110">
        <v>200000</v>
      </c>
      <c r="K246" s="110">
        <f t="shared" si="47"/>
        <v>0</v>
      </c>
      <c r="L246" s="79" t="s">
        <v>295</v>
      </c>
      <c r="M246" s="72"/>
    </row>
    <row r="247" spans="1:31" s="82" customFormat="1" outlineLevel="4">
      <c r="A247" s="107" t="s">
        <v>233</v>
      </c>
      <c r="B247" s="5" t="s">
        <v>0</v>
      </c>
      <c r="C247" s="5" t="s">
        <v>11</v>
      </c>
      <c r="D247" s="5" t="s">
        <v>234</v>
      </c>
      <c r="E247" s="5" t="s">
        <v>1</v>
      </c>
      <c r="F247" s="4"/>
      <c r="G247" s="93"/>
      <c r="H247" s="110">
        <f>SUM(H248:H248)</f>
        <v>0</v>
      </c>
      <c r="I247" s="110">
        <f>SUM(I248:I248)</f>
        <v>0</v>
      </c>
      <c r="J247" s="170">
        <f>SUM(J248:J248)</f>
        <v>0</v>
      </c>
      <c r="K247" s="110">
        <f>SUM(K248:K248)</f>
        <v>0</v>
      </c>
      <c r="L247" s="66"/>
      <c r="M247" s="188"/>
      <c r="O247" s="2"/>
    </row>
    <row r="248" spans="1:31" s="180" customFormat="1" outlineLevel="4">
      <c r="A248" s="156" t="s">
        <v>101</v>
      </c>
      <c r="B248" s="157" t="s">
        <v>0</v>
      </c>
      <c r="C248" s="157" t="s">
        <v>11</v>
      </c>
      <c r="D248" s="157" t="s">
        <v>234</v>
      </c>
      <c r="E248" s="157" t="s">
        <v>4</v>
      </c>
      <c r="F248" s="164"/>
      <c r="G248" s="165"/>
      <c r="H248" s="111">
        <v>0</v>
      </c>
      <c r="I248" s="177">
        <v>0</v>
      </c>
      <c r="J248" s="182">
        <v>0</v>
      </c>
      <c r="K248" s="177">
        <f>I248-J248</f>
        <v>0</v>
      </c>
      <c r="L248" s="179"/>
      <c r="M248" s="179"/>
      <c r="O248" s="178"/>
    </row>
    <row r="249" spans="1:31" s="194" customFormat="1" ht="27.75" customHeight="1" outlineLevel="3">
      <c r="A249" s="225" t="s">
        <v>292</v>
      </c>
      <c r="B249" s="226" t="s">
        <v>0</v>
      </c>
      <c r="C249" s="226" t="s">
        <v>11</v>
      </c>
      <c r="D249" s="226" t="s">
        <v>293</v>
      </c>
      <c r="E249" s="220" t="s">
        <v>1</v>
      </c>
      <c r="F249" s="221"/>
      <c r="G249" s="221"/>
      <c r="H249" s="223">
        <f>SUM(H250:H259)</f>
        <v>0</v>
      </c>
      <c r="I249" s="233">
        <f>SUM(I250:I259)</f>
        <v>0</v>
      </c>
      <c r="J249" s="227">
        <f>SUM(J250)</f>
        <v>0</v>
      </c>
      <c r="K249" s="195">
        <f>I249-J249</f>
        <v>0</v>
      </c>
      <c r="L249" s="193"/>
    </row>
    <row r="250" spans="1:31" s="137" customFormat="1" ht="14.25" outlineLevel="5">
      <c r="A250" s="245" t="s">
        <v>105</v>
      </c>
      <c r="B250" s="235" t="s">
        <v>0</v>
      </c>
      <c r="C250" s="235" t="s">
        <v>11</v>
      </c>
      <c r="D250" s="235" t="s">
        <v>293</v>
      </c>
      <c r="E250" s="236" t="s">
        <v>15</v>
      </c>
      <c r="F250" s="237"/>
      <c r="G250" s="237"/>
      <c r="H250" s="224">
        <v>0</v>
      </c>
      <c r="I250" s="246">
        <v>0</v>
      </c>
      <c r="J250" s="210">
        <v>0</v>
      </c>
      <c r="K250" s="112">
        <f>I250-J250</f>
        <v>0</v>
      </c>
      <c r="L250" s="66"/>
    </row>
    <row r="251" spans="1:31" s="79" customFormat="1" ht="25.5" outlineLevel="2">
      <c r="A251" s="219" t="s">
        <v>147</v>
      </c>
      <c r="B251" s="220" t="s">
        <v>0</v>
      </c>
      <c r="C251" s="220" t="s">
        <v>38</v>
      </c>
      <c r="D251" s="220" t="s">
        <v>281</v>
      </c>
      <c r="E251" s="220" t="s">
        <v>1</v>
      </c>
      <c r="F251" s="221"/>
      <c r="G251" s="222"/>
      <c r="H251" s="223">
        <f>SUM(H252)</f>
        <v>0</v>
      </c>
      <c r="I251" s="223">
        <f t="shared" ref="I251" si="48">SUM(I252)</f>
        <v>0</v>
      </c>
      <c r="J251" s="223">
        <f>SUM(J252)</f>
        <v>-96.83</v>
      </c>
      <c r="K251" s="110">
        <f>SUM(K252)</f>
        <v>96.83</v>
      </c>
      <c r="M251" s="185"/>
      <c r="O251" s="2"/>
    </row>
    <row r="252" spans="1:31" s="79" customFormat="1" outlineLevel="1" collapsed="1">
      <c r="A252" s="156" t="s">
        <v>101</v>
      </c>
      <c r="B252" s="157" t="s">
        <v>0</v>
      </c>
      <c r="C252" s="157" t="s">
        <v>38</v>
      </c>
      <c r="D252" s="157">
        <v>2220300590</v>
      </c>
      <c r="E252" s="157" t="s">
        <v>4</v>
      </c>
      <c r="F252" s="158"/>
      <c r="G252" s="159"/>
      <c r="H252" s="224">
        <v>0</v>
      </c>
      <c r="I252" s="177">
        <v>0</v>
      </c>
      <c r="J252" s="182">
        <v>-96.83</v>
      </c>
      <c r="K252" s="112">
        <f>I252-J252</f>
        <v>96.83</v>
      </c>
      <c r="M252" s="185"/>
      <c r="O252" s="2"/>
    </row>
    <row r="253" spans="1:31" s="194" customFormat="1" ht="18.75" customHeight="1" outlineLevel="3">
      <c r="A253" s="225" t="s">
        <v>238</v>
      </c>
      <c r="B253" s="226" t="s">
        <v>0</v>
      </c>
      <c r="C253" s="226" t="s">
        <v>46</v>
      </c>
      <c r="D253" s="226" t="s">
        <v>239</v>
      </c>
      <c r="E253" s="220" t="s">
        <v>1</v>
      </c>
      <c r="F253" s="221"/>
      <c r="G253" s="221"/>
      <c r="H253" s="227">
        <f t="shared" ref="H253:I253" si="49">SUM(H255:H256)</f>
        <v>0</v>
      </c>
      <c r="I253" s="227">
        <f t="shared" si="49"/>
        <v>0</v>
      </c>
      <c r="J253" s="227">
        <f>SUM(J254:J256)</f>
        <v>-3753.26</v>
      </c>
      <c r="K253" s="196">
        <f>SUM(K254:K256)</f>
        <v>3753.26</v>
      </c>
      <c r="L253" s="193"/>
    </row>
    <row r="254" spans="1:31" s="137" customFormat="1" ht="25.5" customHeight="1" outlineLevel="5">
      <c r="A254" s="327" t="s">
        <v>223</v>
      </c>
      <c r="B254" s="228" t="s">
        <v>0</v>
      </c>
      <c r="C254" s="228" t="s">
        <v>46</v>
      </c>
      <c r="D254" s="228" t="s">
        <v>296</v>
      </c>
      <c r="E254" s="228" t="s">
        <v>7</v>
      </c>
      <c r="F254" s="218"/>
      <c r="G254" s="216"/>
      <c r="H254" s="224">
        <v>0</v>
      </c>
      <c r="I254" s="210">
        <v>0</v>
      </c>
      <c r="J254" s="211">
        <v>-1407.67</v>
      </c>
      <c r="K254" s="112">
        <f>I254-J254</f>
        <v>1407.67</v>
      </c>
      <c r="L254" s="66"/>
    </row>
    <row r="255" spans="1:31" s="137" customFormat="1" ht="25.5" customHeight="1" outlineLevel="5">
      <c r="A255" s="328"/>
      <c r="B255" s="228" t="s">
        <v>0</v>
      </c>
      <c r="C255" s="228" t="s">
        <v>46</v>
      </c>
      <c r="D255" s="228" t="s">
        <v>296</v>
      </c>
      <c r="E255" s="228" t="s">
        <v>7</v>
      </c>
      <c r="F255" s="218" t="s">
        <v>278</v>
      </c>
      <c r="G255" s="216" t="s">
        <v>250</v>
      </c>
      <c r="H255" s="224">
        <v>0</v>
      </c>
      <c r="I255" s="210">
        <v>0</v>
      </c>
      <c r="J255" s="211">
        <v>-2345.59</v>
      </c>
      <c r="K255" s="112">
        <f>I255-J255</f>
        <v>2345.59</v>
      </c>
      <c r="L255" s="66"/>
    </row>
    <row r="256" spans="1:31" s="137" customFormat="1" ht="21" customHeight="1" outlineLevel="5">
      <c r="A256" s="334"/>
      <c r="B256" s="229"/>
      <c r="C256" s="229"/>
      <c r="D256" s="229"/>
      <c r="E256" s="229"/>
      <c r="F256" s="218" t="s">
        <v>240</v>
      </c>
      <c r="G256" s="216" t="s">
        <v>250</v>
      </c>
      <c r="H256" s="224">
        <v>0</v>
      </c>
      <c r="I256" s="210">
        <v>0</v>
      </c>
      <c r="J256" s="212">
        <v>0</v>
      </c>
      <c r="K256" s="112">
        <f>I256-J256</f>
        <v>0</v>
      </c>
      <c r="L256" s="66"/>
    </row>
    <row r="257" spans="1:15" s="79" customFormat="1" ht="25.5" outlineLevel="2">
      <c r="A257" s="219" t="s">
        <v>301</v>
      </c>
      <c r="B257" s="220" t="s">
        <v>0</v>
      </c>
      <c r="C257" s="220" t="s">
        <v>46</v>
      </c>
      <c r="D257" s="220" t="s">
        <v>282</v>
      </c>
      <c r="E257" s="220" t="s">
        <v>1</v>
      </c>
      <c r="F257" s="221"/>
      <c r="G257" s="222"/>
      <c r="H257" s="223">
        <f>SUM(H258)</f>
        <v>0</v>
      </c>
      <c r="I257" s="223">
        <f>SUM(I258)</f>
        <v>0</v>
      </c>
      <c r="J257" s="223">
        <f>SUM(J258)</f>
        <v>0</v>
      </c>
      <c r="K257" s="110">
        <f>SUM(K258)</f>
        <v>0</v>
      </c>
      <c r="M257" s="185"/>
      <c r="O257" s="2"/>
    </row>
    <row r="258" spans="1:15" s="79" customFormat="1" outlineLevel="2">
      <c r="A258" s="173" t="s">
        <v>101</v>
      </c>
      <c r="B258" s="157" t="s">
        <v>0</v>
      </c>
      <c r="C258" s="157" t="s">
        <v>46</v>
      </c>
      <c r="D258" s="157">
        <v>2211471150</v>
      </c>
      <c r="E258" s="157" t="s">
        <v>4</v>
      </c>
      <c r="F258" s="164"/>
      <c r="G258" s="165"/>
      <c r="H258" s="224">
        <v>0</v>
      </c>
      <c r="I258" s="177">
        <v>0</v>
      </c>
      <c r="J258" s="230">
        <v>0</v>
      </c>
      <c r="K258" s="112">
        <f>I258-J258</f>
        <v>0</v>
      </c>
      <c r="M258" s="185"/>
    </row>
    <row r="259" spans="1:15" s="79" customFormat="1" ht="25.5" outlineLevel="2">
      <c r="A259" s="219" t="s">
        <v>184</v>
      </c>
      <c r="B259" s="220" t="s">
        <v>0</v>
      </c>
      <c r="C259" s="220" t="s">
        <v>46</v>
      </c>
      <c r="D259" s="220" t="s">
        <v>300</v>
      </c>
      <c r="E259" s="220" t="s">
        <v>1</v>
      </c>
      <c r="F259" s="221"/>
      <c r="G259" s="222"/>
      <c r="H259" s="223">
        <f>SUM(H260:H260)</f>
        <v>0</v>
      </c>
      <c r="I259" s="223">
        <f>SUM(I260:I260)</f>
        <v>0</v>
      </c>
      <c r="J259" s="231">
        <f>SUM(J260:J260)</f>
        <v>0</v>
      </c>
      <c r="K259" s="110">
        <f>SUM(K260:K260)</f>
        <v>0</v>
      </c>
      <c r="M259" s="185"/>
      <c r="O259" s="2"/>
    </row>
    <row r="260" spans="1:15" s="79" customFormat="1" ht="25.5" outlineLevel="1">
      <c r="A260" s="232" t="s">
        <v>203</v>
      </c>
      <c r="B260" s="157" t="s">
        <v>0</v>
      </c>
      <c r="C260" s="157" t="s">
        <v>46</v>
      </c>
      <c r="D260" s="157" t="s">
        <v>300</v>
      </c>
      <c r="E260" s="157">
        <v>321</v>
      </c>
      <c r="F260" s="164"/>
      <c r="G260" s="165"/>
      <c r="H260" s="224">
        <v>0</v>
      </c>
      <c r="I260" s="177">
        <v>0</v>
      </c>
      <c r="J260" s="182">
        <v>0</v>
      </c>
      <c r="K260" s="112">
        <f>I260-J260</f>
        <v>0</v>
      </c>
      <c r="M260" s="185"/>
      <c r="O260" s="2"/>
    </row>
    <row r="261" spans="1:15" s="79" customFormat="1" outlineLevel="1">
      <c r="A261" s="225" t="s">
        <v>174</v>
      </c>
      <c r="B261" s="226" t="s">
        <v>0</v>
      </c>
      <c r="C261" s="220" t="s">
        <v>46</v>
      </c>
      <c r="D261" s="226" t="s">
        <v>309</v>
      </c>
      <c r="E261" s="220" t="s">
        <v>1</v>
      </c>
      <c r="F261" s="221"/>
      <c r="G261" s="221"/>
      <c r="H261" s="233">
        <f>SUM(H262:H262)</f>
        <v>0</v>
      </c>
      <c r="I261" s="233">
        <f>SUM(I262:I262)</f>
        <v>0</v>
      </c>
      <c r="J261" s="227">
        <f>SUM(J262:J262)</f>
        <v>-1567</v>
      </c>
      <c r="K261" s="195">
        <f>SUM(K262:K262)</f>
        <v>1567</v>
      </c>
      <c r="M261" s="185"/>
      <c r="O261" s="2"/>
    </row>
    <row r="262" spans="1:15" s="79" customFormat="1" ht="25.5" outlineLevel="1">
      <c r="A262" s="248" t="s">
        <v>223</v>
      </c>
      <c r="B262" s="249" t="s">
        <v>0</v>
      </c>
      <c r="C262" s="157" t="s">
        <v>46</v>
      </c>
      <c r="D262" s="249" t="s">
        <v>305</v>
      </c>
      <c r="E262" s="157">
        <v>313</v>
      </c>
      <c r="F262" s="164"/>
      <c r="G262" s="164"/>
      <c r="H262" s="210">
        <v>0</v>
      </c>
      <c r="I262" s="210">
        <v>0</v>
      </c>
      <c r="J262" s="210">
        <v>-1567</v>
      </c>
      <c r="K262" s="112">
        <f>I262-J262</f>
        <v>1567</v>
      </c>
      <c r="M262" s="185"/>
      <c r="O262" s="2"/>
    </row>
    <row r="263" spans="1:15" s="79" customFormat="1" ht="38.25" outlineLevel="1">
      <c r="A263" s="225" t="s">
        <v>178</v>
      </c>
      <c r="B263" s="226" t="s">
        <v>0</v>
      </c>
      <c r="C263" s="220" t="s">
        <v>46</v>
      </c>
      <c r="D263" s="226" t="s">
        <v>306</v>
      </c>
      <c r="E263" s="220" t="s">
        <v>1</v>
      </c>
      <c r="F263" s="221"/>
      <c r="G263" s="221"/>
      <c r="H263" s="233">
        <f>SUM(H264:H264)</f>
        <v>0</v>
      </c>
      <c r="I263" s="233">
        <f>SUM(I264:I264)</f>
        <v>0</v>
      </c>
      <c r="J263" s="227">
        <f>SUM(J264:J264)</f>
        <v>0</v>
      </c>
      <c r="K263" s="195">
        <f>SUM(K264:K264)</f>
        <v>0</v>
      </c>
      <c r="M263" s="185"/>
      <c r="O263" s="2"/>
    </row>
    <row r="264" spans="1:15" s="79" customFormat="1" ht="25.5" outlineLevel="1">
      <c r="A264" s="234" t="s">
        <v>223</v>
      </c>
      <c r="B264" s="235" t="s">
        <v>0</v>
      </c>
      <c r="C264" s="236" t="s">
        <v>46</v>
      </c>
      <c r="D264" s="235" t="s">
        <v>306</v>
      </c>
      <c r="E264" s="236" t="s">
        <v>7</v>
      </c>
      <c r="F264" s="237"/>
      <c r="G264" s="237"/>
      <c r="H264" s="210">
        <v>0</v>
      </c>
      <c r="I264" s="210">
        <v>0</v>
      </c>
      <c r="J264" s="210">
        <v>0</v>
      </c>
      <c r="K264" s="112">
        <f>I264-J264</f>
        <v>0</v>
      </c>
      <c r="M264" s="185"/>
      <c r="O264" s="2"/>
    </row>
    <row r="265" spans="1:15" s="117" customFormat="1" ht="38.25" outlineLevel="4">
      <c r="A265" s="219" t="s">
        <v>179</v>
      </c>
      <c r="B265" s="220" t="s">
        <v>0</v>
      </c>
      <c r="C265" s="220" t="s">
        <v>46</v>
      </c>
      <c r="D265" s="220" t="s">
        <v>224</v>
      </c>
      <c r="E265" s="220" t="s">
        <v>1</v>
      </c>
      <c r="F265" s="221"/>
      <c r="G265" s="222"/>
      <c r="H265" s="223">
        <f>SUM(H266:H266)</f>
        <v>0</v>
      </c>
      <c r="I265" s="223">
        <f>SUM(I266:I266)</f>
        <v>0</v>
      </c>
      <c r="J265" s="231">
        <f>SUM(J266:J266)</f>
        <v>0</v>
      </c>
      <c r="K265" s="110">
        <f>SUM(K266:K266)</f>
        <v>0</v>
      </c>
      <c r="L265" s="86"/>
      <c r="M265" s="190"/>
      <c r="O265" s="2"/>
    </row>
    <row r="266" spans="1:15" s="79" customFormat="1" ht="25.5" outlineLevel="2">
      <c r="A266" s="176" t="s">
        <v>223</v>
      </c>
      <c r="B266" s="157" t="s">
        <v>0</v>
      </c>
      <c r="C266" s="157" t="s">
        <v>46</v>
      </c>
      <c r="D266" s="157" t="s">
        <v>224</v>
      </c>
      <c r="E266" s="157" t="s">
        <v>35</v>
      </c>
      <c r="F266" s="164"/>
      <c r="G266" s="165"/>
      <c r="H266" s="224">
        <v>0</v>
      </c>
      <c r="I266" s="177">
        <v>0</v>
      </c>
      <c r="J266" s="182">
        <v>0</v>
      </c>
      <c r="K266" s="112">
        <f>I266-J266</f>
        <v>0</v>
      </c>
      <c r="M266" s="185"/>
      <c r="O266" s="2"/>
    </row>
    <row r="267" spans="1:15" s="81" customFormat="1" ht="38.25" outlineLevel="4">
      <c r="A267" s="219" t="s">
        <v>241</v>
      </c>
      <c r="B267" s="220" t="s">
        <v>0</v>
      </c>
      <c r="C267" s="220" t="s">
        <v>46</v>
      </c>
      <c r="D267" s="220" t="s">
        <v>242</v>
      </c>
      <c r="E267" s="220" t="s">
        <v>1</v>
      </c>
      <c r="F267" s="221"/>
      <c r="G267" s="222"/>
      <c r="H267" s="223">
        <f>SUM(H268:H269)</f>
        <v>0</v>
      </c>
      <c r="I267" s="223">
        <f>SUM(I268:I269)</f>
        <v>0</v>
      </c>
      <c r="J267" s="231">
        <f>SUM(J268:J269)</f>
        <v>0</v>
      </c>
      <c r="K267" s="110">
        <f>SUM(K268:K269)</f>
        <v>0</v>
      </c>
      <c r="L267" s="105"/>
      <c r="M267" s="86"/>
      <c r="O267" s="2"/>
    </row>
    <row r="268" spans="1:15" s="82" customFormat="1" outlineLevel="4">
      <c r="A268" s="330" t="s">
        <v>223</v>
      </c>
      <c r="B268" s="157" t="s">
        <v>0</v>
      </c>
      <c r="C268" s="157" t="s">
        <v>46</v>
      </c>
      <c r="D268" s="157" t="s">
        <v>242</v>
      </c>
      <c r="E268" s="157">
        <v>321</v>
      </c>
      <c r="F268" s="181"/>
      <c r="G268" s="127"/>
      <c r="H268" s="224">
        <v>0</v>
      </c>
      <c r="I268" s="177">
        <v>0</v>
      </c>
      <c r="J268" s="182">
        <v>0</v>
      </c>
      <c r="K268" s="112">
        <f>I268-J268</f>
        <v>0</v>
      </c>
      <c r="L268" s="66"/>
      <c r="M268" s="188"/>
      <c r="O268" s="2"/>
    </row>
    <row r="269" spans="1:15" s="79" customFormat="1" ht="22.5" outlineLevel="2">
      <c r="A269" s="332"/>
      <c r="B269" s="157" t="s">
        <v>0</v>
      </c>
      <c r="C269" s="157" t="s">
        <v>46</v>
      </c>
      <c r="D269" s="157" t="s">
        <v>242</v>
      </c>
      <c r="E269" s="157" t="s">
        <v>7</v>
      </c>
      <c r="F269" s="181" t="s">
        <v>243</v>
      </c>
      <c r="G269" s="127" t="s">
        <v>250</v>
      </c>
      <c r="H269" s="224">
        <v>0</v>
      </c>
      <c r="I269" s="177">
        <v>0</v>
      </c>
      <c r="J269" s="182">
        <v>0</v>
      </c>
      <c r="K269" s="112">
        <f>I269-J269</f>
        <v>0</v>
      </c>
      <c r="M269" s="185"/>
      <c r="O269" s="2"/>
    </row>
    <row r="270" spans="1:15" s="81" customFormat="1" ht="38.25" outlineLevel="4">
      <c r="A270" s="219" t="s">
        <v>235</v>
      </c>
      <c r="B270" s="220" t="s">
        <v>0</v>
      </c>
      <c r="C270" s="220" t="s">
        <v>46</v>
      </c>
      <c r="D270" s="220" t="s">
        <v>236</v>
      </c>
      <c r="E270" s="220" t="s">
        <v>1</v>
      </c>
      <c r="F270" s="221"/>
      <c r="G270" s="222"/>
      <c r="H270" s="223">
        <f>SUM(H273:H273)</f>
        <v>0</v>
      </c>
      <c r="I270" s="223">
        <f>SUM(I273:I273)</f>
        <v>0</v>
      </c>
      <c r="J270" s="231">
        <f>SUM(J271:J273)</f>
        <v>0</v>
      </c>
      <c r="K270" s="170">
        <f>SUM(K271:K273)</f>
        <v>0</v>
      </c>
      <c r="L270" s="86"/>
      <c r="M270" s="86"/>
      <c r="O270" s="2"/>
    </row>
    <row r="271" spans="1:15" s="79" customFormat="1" outlineLevel="2">
      <c r="A271" s="330" t="s">
        <v>223</v>
      </c>
      <c r="B271" s="157" t="s">
        <v>0</v>
      </c>
      <c r="C271" s="157" t="s">
        <v>46</v>
      </c>
      <c r="D271" s="157" t="s">
        <v>236</v>
      </c>
      <c r="E271" s="157">
        <v>313</v>
      </c>
      <c r="F271" s="183"/>
      <c r="G271" s="127"/>
      <c r="H271" s="224">
        <v>0</v>
      </c>
      <c r="I271" s="177">
        <v>0</v>
      </c>
      <c r="J271" s="182">
        <v>0</v>
      </c>
      <c r="K271" s="112">
        <f>I271-J271</f>
        <v>0</v>
      </c>
      <c r="M271" s="185"/>
      <c r="O271" s="2"/>
    </row>
    <row r="272" spans="1:15" s="79" customFormat="1" outlineLevel="2">
      <c r="A272" s="331"/>
      <c r="B272" s="157" t="s">
        <v>0</v>
      </c>
      <c r="C272" s="157" t="s">
        <v>46</v>
      </c>
      <c r="D272" s="157" t="s">
        <v>236</v>
      </c>
      <c r="E272" s="157">
        <v>321</v>
      </c>
      <c r="F272" s="183"/>
      <c r="G272" s="127"/>
      <c r="H272" s="224">
        <v>0</v>
      </c>
      <c r="I272" s="177">
        <v>0</v>
      </c>
      <c r="J272" s="182">
        <v>0</v>
      </c>
      <c r="K272" s="112">
        <f>I272-J272</f>
        <v>0</v>
      </c>
      <c r="M272" s="185"/>
      <c r="O272" s="2"/>
    </row>
    <row r="273" spans="1:17" s="79" customFormat="1" ht="22.5" outlineLevel="2">
      <c r="A273" s="332"/>
      <c r="B273" s="157" t="s">
        <v>0</v>
      </c>
      <c r="C273" s="157" t="s">
        <v>46</v>
      </c>
      <c r="D273" s="157" t="s">
        <v>236</v>
      </c>
      <c r="E273" s="157">
        <v>321</v>
      </c>
      <c r="F273" s="183" t="s">
        <v>237</v>
      </c>
      <c r="G273" s="127" t="s">
        <v>250</v>
      </c>
      <c r="H273" s="224">
        <v>0</v>
      </c>
      <c r="I273" s="177">
        <v>0</v>
      </c>
      <c r="J273" s="182">
        <v>0</v>
      </c>
      <c r="K273" s="112">
        <f>I273-J273</f>
        <v>0</v>
      </c>
      <c r="M273" s="185"/>
      <c r="O273" s="2"/>
    </row>
    <row r="274" spans="1:17" s="194" customFormat="1" ht="38.25" outlineLevel="3">
      <c r="A274" s="219" t="s">
        <v>165</v>
      </c>
      <c r="B274" s="220" t="s">
        <v>0</v>
      </c>
      <c r="C274" s="220" t="s">
        <v>46</v>
      </c>
      <c r="D274" s="220" t="s">
        <v>54</v>
      </c>
      <c r="E274" s="220" t="s">
        <v>1</v>
      </c>
      <c r="F274" s="221"/>
      <c r="G274" s="221"/>
      <c r="H274" s="223">
        <f>SUM(H275:H275)</f>
        <v>0</v>
      </c>
      <c r="I274" s="233">
        <f>SUM(I275:I275)</f>
        <v>0</v>
      </c>
      <c r="J274" s="227">
        <f>SUM(J275:J275)</f>
        <v>0</v>
      </c>
      <c r="K274" s="196">
        <f>SUM(K275:K275)</f>
        <v>0</v>
      </c>
      <c r="L274" s="193"/>
    </row>
    <row r="275" spans="1:17" s="144" customFormat="1" ht="27" customHeight="1" outlineLevel="5">
      <c r="A275" s="238" t="s">
        <v>203</v>
      </c>
      <c r="B275" s="216" t="s">
        <v>0</v>
      </c>
      <c r="C275" s="217" t="s">
        <v>46</v>
      </c>
      <c r="D275" s="216" t="s">
        <v>54</v>
      </c>
      <c r="E275" s="217" t="s">
        <v>35</v>
      </c>
      <c r="F275" s="239"/>
      <c r="G275" s="239"/>
      <c r="H275" s="224">
        <v>0</v>
      </c>
      <c r="I275" s="210">
        <v>0</v>
      </c>
      <c r="J275" s="211">
        <v>0</v>
      </c>
      <c r="K275" s="112">
        <f>I275-J275</f>
        <v>0</v>
      </c>
      <c r="L275" s="66"/>
    </row>
    <row r="276" spans="1:17" s="142" customFormat="1" ht="25.5" outlineLevel="4">
      <c r="A276" s="240" t="s">
        <v>266</v>
      </c>
      <c r="B276" s="226" t="s">
        <v>0</v>
      </c>
      <c r="C276" s="220" t="s">
        <v>74</v>
      </c>
      <c r="D276" s="226" t="s">
        <v>267</v>
      </c>
      <c r="E276" s="220" t="s">
        <v>1</v>
      </c>
      <c r="F276" s="221"/>
      <c r="G276" s="221"/>
      <c r="H276" s="223">
        <f>SUM(H277:H280)</f>
        <v>0</v>
      </c>
      <c r="I276" s="241">
        <f>SUM(I277:I280)</f>
        <v>0</v>
      </c>
      <c r="J276" s="242">
        <f>SUM(J277:J280)</f>
        <v>-166457.13000000003</v>
      </c>
      <c r="K276" s="145">
        <f>SUM(K277:K280)</f>
        <v>166457.13000000003</v>
      </c>
      <c r="L276" s="140"/>
      <c r="M276" s="66"/>
      <c r="N276" s="141"/>
      <c r="O276" s="2"/>
      <c r="P276" s="203"/>
      <c r="Q276" s="204"/>
    </row>
    <row r="277" spans="1:17" s="142" customFormat="1" outlineLevel="4">
      <c r="A277" s="327" t="s">
        <v>223</v>
      </c>
      <c r="B277" s="216" t="s">
        <v>0</v>
      </c>
      <c r="C277" s="217" t="s">
        <v>74</v>
      </c>
      <c r="D277" s="217" t="s">
        <v>267</v>
      </c>
      <c r="E277" s="217" t="s">
        <v>35</v>
      </c>
      <c r="F277" s="218"/>
      <c r="G277" s="218"/>
      <c r="H277" s="210">
        <v>0</v>
      </c>
      <c r="I277" s="243">
        <v>0</v>
      </c>
      <c r="J277" s="213">
        <v>-94679.74</v>
      </c>
      <c r="K277" s="166">
        <f>I277-J277</f>
        <v>94679.74</v>
      </c>
      <c r="L277" s="140"/>
      <c r="M277" s="66"/>
      <c r="N277" s="141"/>
      <c r="O277" s="2"/>
    </row>
    <row r="278" spans="1:17" s="144" customFormat="1" ht="22.5" outlineLevel="4">
      <c r="A278" s="328"/>
      <c r="B278" s="216" t="s">
        <v>0</v>
      </c>
      <c r="C278" s="217" t="s">
        <v>74</v>
      </c>
      <c r="D278" s="217" t="s">
        <v>267</v>
      </c>
      <c r="E278" s="217" t="s">
        <v>35</v>
      </c>
      <c r="F278" s="244" t="s">
        <v>310</v>
      </c>
      <c r="G278" s="218" t="s">
        <v>250</v>
      </c>
      <c r="H278" s="243">
        <v>0</v>
      </c>
      <c r="I278" s="243">
        <v>0</v>
      </c>
      <c r="J278" s="213">
        <v>-42535.9</v>
      </c>
      <c r="K278" s="166">
        <f>I278-J278</f>
        <v>42535.9</v>
      </c>
      <c r="L278" s="105"/>
      <c r="M278" s="146"/>
      <c r="N278" s="202"/>
      <c r="O278" s="2"/>
    </row>
    <row r="279" spans="1:17" s="144" customFormat="1" ht="22.5" outlineLevel="4">
      <c r="A279" s="328"/>
      <c r="B279" s="216" t="s">
        <v>0</v>
      </c>
      <c r="C279" s="217" t="s">
        <v>74</v>
      </c>
      <c r="D279" s="217" t="s">
        <v>267</v>
      </c>
      <c r="E279" s="217" t="s">
        <v>35</v>
      </c>
      <c r="F279" s="244" t="s">
        <v>268</v>
      </c>
      <c r="G279" s="218" t="s">
        <v>250</v>
      </c>
      <c r="H279" s="243">
        <v>0</v>
      </c>
      <c r="I279" s="243">
        <v>0</v>
      </c>
      <c r="J279" s="213">
        <v>-0.01</v>
      </c>
      <c r="K279" s="166">
        <f>I279-J279</f>
        <v>0.01</v>
      </c>
      <c r="L279" s="105"/>
      <c r="M279" s="146"/>
      <c r="N279" s="143"/>
      <c r="O279" s="2"/>
    </row>
    <row r="280" spans="1:17" s="117" customFormat="1" ht="23.25" outlineLevel="4" thickBot="1">
      <c r="A280" s="329"/>
      <c r="B280" s="216" t="s">
        <v>0</v>
      </c>
      <c r="C280" s="217" t="s">
        <v>74</v>
      </c>
      <c r="D280" s="217" t="s">
        <v>267</v>
      </c>
      <c r="E280" s="217" t="s">
        <v>35</v>
      </c>
      <c r="F280" s="244" t="s">
        <v>269</v>
      </c>
      <c r="G280" s="218" t="s">
        <v>250</v>
      </c>
      <c r="H280" s="243">
        <v>0</v>
      </c>
      <c r="I280" s="243">
        <v>0</v>
      </c>
      <c r="J280" s="213">
        <v>-29241.48</v>
      </c>
      <c r="K280" s="205">
        <f>I280-J280</f>
        <v>29241.48</v>
      </c>
      <c r="L280" s="86"/>
      <c r="M280" s="190"/>
      <c r="O280" s="2"/>
    </row>
    <row r="281" spans="1:17" s="142" customFormat="1" ht="25.5" outlineLevel="4">
      <c r="A281" s="240" t="s">
        <v>193</v>
      </c>
      <c r="B281" s="226" t="s">
        <v>0</v>
      </c>
      <c r="C281" s="220">
        <v>1006</v>
      </c>
      <c r="D281" s="226" t="s">
        <v>307</v>
      </c>
      <c r="E281" s="220" t="s">
        <v>1</v>
      </c>
      <c r="F281" s="221"/>
      <c r="G281" s="221"/>
      <c r="H281" s="223">
        <f>SUM(H282:H285)</f>
        <v>0</v>
      </c>
      <c r="I281" s="241">
        <f>SUM(I282:I285)</f>
        <v>0</v>
      </c>
      <c r="J281" s="242">
        <f>SUM(J282:J285)</f>
        <v>0</v>
      </c>
      <c r="K281" s="145">
        <f>SUM(K282:K285)</f>
        <v>0</v>
      </c>
      <c r="L281" s="140"/>
      <c r="M281" s="66"/>
      <c r="N281" s="141"/>
      <c r="O281" s="2"/>
      <c r="P281" s="203"/>
      <c r="Q281" s="204"/>
    </row>
    <row r="282" spans="1:17" s="142" customFormat="1" outlineLevel="4">
      <c r="A282" s="327" t="s">
        <v>223</v>
      </c>
      <c r="B282" s="216" t="s">
        <v>0</v>
      </c>
      <c r="C282" s="217">
        <v>1006</v>
      </c>
      <c r="D282" s="217" t="s">
        <v>307</v>
      </c>
      <c r="E282" s="157">
        <v>321</v>
      </c>
      <c r="F282" s="218"/>
      <c r="G282" s="218"/>
      <c r="H282" s="210">
        <v>0</v>
      </c>
      <c r="I282" s="243">
        <v>0</v>
      </c>
      <c r="J282" s="213">
        <v>0</v>
      </c>
      <c r="K282" s="166">
        <f>I282-J282</f>
        <v>0</v>
      </c>
      <c r="L282" s="140"/>
      <c r="M282" s="66"/>
      <c r="N282" s="141"/>
      <c r="O282" s="2"/>
    </row>
    <row r="283" spans="1:17" s="144" customFormat="1" outlineLevel="4">
      <c r="A283" s="328"/>
      <c r="B283" s="216" t="s">
        <v>0</v>
      </c>
      <c r="C283" s="217">
        <v>1006</v>
      </c>
      <c r="D283" s="217" t="s">
        <v>307</v>
      </c>
      <c r="E283" s="157">
        <v>321</v>
      </c>
      <c r="F283" s="244"/>
      <c r="G283" s="218"/>
      <c r="H283" s="243">
        <v>0</v>
      </c>
      <c r="I283" s="243">
        <v>0</v>
      </c>
      <c r="J283" s="213">
        <v>0</v>
      </c>
      <c r="K283" s="166">
        <f>I283-J283</f>
        <v>0</v>
      </c>
      <c r="L283" s="105"/>
      <c r="M283" s="146"/>
      <c r="N283" s="202"/>
      <c r="O283" s="2"/>
    </row>
    <row r="284" spans="1:17" s="144" customFormat="1" ht="22.5" outlineLevel="4">
      <c r="A284" s="328"/>
      <c r="B284" s="216" t="s">
        <v>0</v>
      </c>
      <c r="C284" s="217">
        <v>1006</v>
      </c>
      <c r="D284" s="217" t="s">
        <v>307</v>
      </c>
      <c r="E284" s="157">
        <v>321</v>
      </c>
      <c r="F284" s="244" t="s">
        <v>308</v>
      </c>
      <c r="G284" s="218" t="s">
        <v>250</v>
      </c>
      <c r="H284" s="243">
        <v>0</v>
      </c>
      <c r="I284" s="243">
        <v>0</v>
      </c>
      <c r="J284" s="213">
        <v>0</v>
      </c>
      <c r="K284" s="166">
        <f>I284-J284</f>
        <v>0</v>
      </c>
      <c r="L284" s="105"/>
      <c r="M284" s="146"/>
      <c r="N284" s="143"/>
      <c r="O284" s="2"/>
    </row>
    <row r="285" spans="1:17" s="117" customFormat="1" ht="15.75" outlineLevel="4" thickBot="1">
      <c r="A285" s="329"/>
      <c r="B285" s="216" t="s">
        <v>0</v>
      </c>
      <c r="C285" s="217">
        <v>1006</v>
      </c>
      <c r="D285" s="217" t="s">
        <v>307</v>
      </c>
      <c r="E285" s="157">
        <v>321</v>
      </c>
      <c r="F285" s="244"/>
      <c r="G285" s="218"/>
      <c r="H285" s="243">
        <v>0</v>
      </c>
      <c r="I285" s="243">
        <v>0</v>
      </c>
      <c r="J285" s="213">
        <v>0</v>
      </c>
      <c r="K285" s="205">
        <f>I285-J285</f>
        <v>0</v>
      </c>
      <c r="L285" s="86"/>
      <c r="M285" s="190"/>
      <c r="O285" s="2"/>
    </row>
    <row r="286" spans="1:17" ht="15.75" thickBot="1">
      <c r="A286" s="60" t="s">
        <v>116</v>
      </c>
      <c r="B286" s="94" t="s">
        <v>117</v>
      </c>
      <c r="C286" s="94" t="s">
        <v>117</v>
      </c>
      <c r="D286" s="94" t="s">
        <v>117</v>
      </c>
      <c r="E286" s="36" t="s">
        <v>117</v>
      </c>
      <c r="F286" s="37" t="s">
        <v>117</v>
      </c>
      <c r="G286" s="36" t="s">
        <v>117</v>
      </c>
      <c r="H286" s="253">
        <f>H19+H21+H23+H28+H30+H247+H32+H35+H44+H46+H49+H51+H53+H55+H60+H63+H65+H67+H70+H72+H89+H91+H93+H95+H97+H99+H102+H106+H109+H112+H114+H117+H120+H123+H127+H129+H132+H134+H137+H140+H143+H146+H149+H152+H155+H158+H161+H166+H169+H173+H175+H177+H179+H182+H185+H188+H190+H193+H194+H195+H197+H203+H214+H225+H229+H231+H233+H235+H237+H239+H245+H244+H200+H57+H246</f>
        <v>16575863000.780001</v>
      </c>
      <c r="I286" s="167">
        <f>I19+I21+I23+I28+I30+I247+I32+I35+I44+I46+I49+I51+I53+I55+I60+I63+I65+I67+I70+I72+I89+I91+I93+I95+I97+I99+I102+I106+I109+I112+I114+I117+I120+I123+I127+I129+I132+I134+I137+I140+I143+I146+I149+I152+I155+I158+I161+I166+I169+I173+I175+I177+I179+I182+I185+I188+I190+I193+I194+I195+I197+I203+I214+I225+I229+I231+I233+I235+I237+I239+I245+I244+I200+I57+I246</f>
        <v>10842256694.26</v>
      </c>
      <c r="J286" s="167">
        <f>J19+J21+J23+J28+J30+J32+J35+J44+J46+J49+J51+J53+J55+J57+J60+J63+J65+J67+J70+J72+J89+J91+J93+J95+J97+J99+J102+J106+J109+J112+J114+J117+J120+J123+J127+J129+J132+J134+J137+J140+J143+J146+J149+J152+J155+J158+J161+J166+J169+J173+J175+J177+J179+J182+J185+J188+J190+J193+J194+J195+J197+J200+J203+J214+J225+J229+J231+J233+J235+J237+J239+J244+J245+J246+J247+J249+J251+J253+J257+J259+J261+J263+J265+J267+J270+J274+J276+J281</f>
        <v>10734579324.850004</v>
      </c>
      <c r="K286" s="167">
        <f>K19+K21+K23+K28+K30+K32+K35+K44+K46+K49+K51+K53+K55+K57+K60+K63+K65+K67+K70+K72+K89+K91+K93+K95+K97+K99+K102+K106+K109+K112+K114+K117+K120+K123+K127+K129+K132+K134+K137+K140+K143+K146+K149+K152+K155+K158+K161+K166+K169+K173+K175+K177+K179+K182+K185+K188+K190+K193+K194+K195+K197+K200+K203+K214+K225+K229+K231+K233+K235+K237+K239+K244+K245+K246+K247+K249+K251+K253+K257+K259+K261+K263+K265+K267+K270+K274+K276+K281</f>
        <v>107677369.40999995</v>
      </c>
      <c r="L286" s="215"/>
      <c r="M286" s="72"/>
      <c r="N286" s="200"/>
    </row>
    <row r="287" spans="1:17" ht="15.75" thickBot="1">
      <c r="A287" s="50" t="s">
        <v>117</v>
      </c>
      <c r="B287" s="95" t="s">
        <v>117</v>
      </c>
      <c r="C287" s="95" t="s">
        <v>117</v>
      </c>
      <c r="D287" s="95" t="s">
        <v>117</v>
      </c>
      <c r="E287" s="95" t="s">
        <v>117</v>
      </c>
      <c r="F287" s="3" t="s">
        <v>117</v>
      </c>
      <c r="G287" s="128" t="s">
        <v>117</v>
      </c>
      <c r="H287" s="252"/>
      <c r="I287" s="154"/>
      <c r="J287" s="154"/>
      <c r="K287" s="133" t="s">
        <v>226</v>
      </c>
      <c r="L287" s="68">
        <f>H69+H83+H101+H105+H116+H119+H128+H131+H133+H136+H139+H142+H151+H181+H184+H187+H189</f>
        <v>1851476400</v>
      </c>
      <c r="M287" s="72"/>
      <c r="N287" s="200"/>
    </row>
    <row r="288" spans="1:17" ht="15.75" thickBot="1">
      <c r="A288" s="9" t="s">
        <v>117</v>
      </c>
      <c r="B288" s="96" t="s">
        <v>117</v>
      </c>
      <c r="C288" s="96" t="s">
        <v>117</v>
      </c>
      <c r="D288" s="96" t="s">
        <v>117</v>
      </c>
      <c r="E288" s="96" t="s">
        <v>117</v>
      </c>
      <c r="F288" s="10" t="s">
        <v>117</v>
      </c>
      <c r="G288" s="129" t="s">
        <v>117</v>
      </c>
      <c r="H288" s="6"/>
      <c r="I288" s="6"/>
      <c r="J288" s="154"/>
      <c r="K288" s="68" t="s">
        <v>227</v>
      </c>
      <c r="L288" s="69">
        <f>H19+H21+H23+H28+H30+H32+H35+H44+H46+H49+H51+H53+H55+H63+H65+H68+H70+H72-H83+H89+H91+H93+H95+H97+H100+H103+H106+H109+H112+H115+H118+H120+H123+H130+H135+H138+H141+H143+H146+H150+H152+H155+H158+H161+H166+H169+H173+H175+H177+H180+H183+H186+H190+H193+H194+H195+H203+H214+H225+H197+H229+H231+H233+H235+H237+H239+H245+H60+H244+H200+H57+H246</f>
        <v>14724386000.780001</v>
      </c>
      <c r="M288" s="72"/>
      <c r="N288" s="200"/>
    </row>
    <row r="289" spans="1:14" ht="15.75" thickBot="1">
      <c r="A289" s="296" t="s">
        <v>119</v>
      </c>
      <c r="B289" s="297"/>
      <c r="C289" s="297"/>
      <c r="D289" s="297"/>
      <c r="E289" s="297"/>
      <c r="F289" s="297"/>
      <c r="G289" s="297"/>
      <c r="H289" s="297"/>
      <c r="I289" s="297"/>
      <c r="J289" s="11"/>
      <c r="K289" s="68" t="s">
        <v>228</v>
      </c>
      <c r="L289" s="68">
        <f>I286</f>
        <v>10842256694.26</v>
      </c>
      <c r="N289" s="201"/>
    </row>
    <row r="290" spans="1:14" ht="15.75" thickBot="1">
      <c r="A290" s="296" t="s">
        <v>120</v>
      </c>
      <c r="B290" s="297"/>
      <c r="C290" s="297"/>
      <c r="D290" s="297"/>
      <c r="E290" s="297"/>
      <c r="F290" s="297"/>
      <c r="G290" s="297"/>
      <c r="H290" s="297"/>
      <c r="I290" s="297"/>
      <c r="J290" s="11" t="s">
        <v>117</v>
      </c>
      <c r="K290" s="68" t="s">
        <v>229</v>
      </c>
      <c r="L290" s="68">
        <f>J286</f>
        <v>10734579324.850004</v>
      </c>
      <c r="N290" s="200"/>
    </row>
    <row r="291" spans="1:14" ht="45.75" thickBot="1">
      <c r="A291" s="51" t="s">
        <v>121</v>
      </c>
      <c r="B291" s="116" t="s">
        <v>106</v>
      </c>
      <c r="C291" s="115" t="s">
        <v>107</v>
      </c>
      <c r="D291" s="298" t="s">
        <v>108</v>
      </c>
      <c r="E291" s="299"/>
      <c r="F291" s="300"/>
      <c r="G291" s="298" t="s">
        <v>109</v>
      </c>
      <c r="H291" s="300"/>
      <c r="I291" s="147" t="s">
        <v>110</v>
      </c>
      <c r="J291" s="13"/>
      <c r="K291" s="70" t="s">
        <v>145</v>
      </c>
      <c r="L291" s="71">
        <f>L289-L290</f>
        <v>107677369.40999603</v>
      </c>
      <c r="M291" s="72"/>
      <c r="N291" s="200"/>
    </row>
    <row r="292" spans="1:14" ht="42.75">
      <c r="A292" s="14" t="s">
        <v>262</v>
      </c>
      <c r="B292" s="15" t="s">
        <v>111</v>
      </c>
      <c r="C292" s="16" t="s">
        <v>117</v>
      </c>
      <c r="D292" s="320">
        <f>I286</f>
        <v>10842256694.26</v>
      </c>
      <c r="E292" s="321"/>
      <c r="F292" s="322"/>
      <c r="G292" s="320">
        <f>J286</f>
        <v>10734579324.850004</v>
      </c>
      <c r="H292" s="322"/>
      <c r="I292" s="17">
        <f>K286</f>
        <v>107677369.40999995</v>
      </c>
      <c r="J292" s="13"/>
      <c r="K292" s="2" t="s">
        <v>117</v>
      </c>
      <c r="N292" s="200"/>
    </row>
    <row r="293" spans="1:14">
      <c r="A293" s="14" t="s">
        <v>263</v>
      </c>
      <c r="B293" s="15" t="s">
        <v>112</v>
      </c>
      <c r="C293" s="15" t="s">
        <v>117</v>
      </c>
      <c r="D293" s="338"/>
      <c r="E293" s="339"/>
      <c r="F293" s="340"/>
      <c r="G293" s="320"/>
      <c r="H293" s="322"/>
      <c r="I293" s="19"/>
      <c r="J293" s="13"/>
      <c r="K293" s="2" t="s">
        <v>117</v>
      </c>
    </row>
    <row r="294" spans="1:14">
      <c r="A294" s="18" t="s">
        <v>264</v>
      </c>
      <c r="B294" s="15" t="s">
        <v>113</v>
      </c>
      <c r="C294" s="15" t="s">
        <v>117</v>
      </c>
      <c r="D294" s="338"/>
      <c r="E294" s="339"/>
      <c r="F294" s="340"/>
      <c r="G294" s="338"/>
      <c r="H294" s="340"/>
      <c r="I294" s="19"/>
      <c r="J294" s="13" t="s">
        <v>117</v>
      </c>
      <c r="K294" s="2" t="s">
        <v>145</v>
      </c>
      <c r="L294" s="72" t="s">
        <v>250</v>
      </c>
      <c r="M294" s="72">
        <f>K25+K27+K34+K59+K62+K93+K95+K97+K99+K102+K106+K163+K165+K169+K177+K199+K202+K228+K241+K243+K70</f>
        <v>15203185.749999978</v>
      </c>
    </row>
    <row r="295" spans="1:14">
      <c r="A295" s="14" t="s">
        <v>265</v>
      </c>
      <c r="B295" s="15" t="s">
        <v>114</v>
      </c>
      <c r="C295" s="15" t="s">
        <v>117</v>
      </c>
      <c r="D295" s="341"/>
      <c r="E295" s="342"/>
      <c r="F295" s="343"/>
      <c r="G295" s="338"/>
      <c r="H295" s="340"/>
      <c r="I295" s="19"/>
      <c r="J295" s="13" t="s">
        <v>117</v>
      </c>
      <c r="L295" s="72" t="s">
        <v>251</v>
      </c>
      <c r="M295" s="72">
        <f>K19+K21+K24+K26+K28+K30+K33+K35+K44+K46+K49+K51+K53+K55+K58+K61+K63+K65+K67+K72+K89+K91+K109+K112+K114+K117+K120+K123+K127+K129+K132+K134+K137+K140+K143+K146+K149+K152+K155+K158+K162+K164+K166+K173+K175+K179+K182+K185+K188+K190+K193+K194+K195+K198+K201+K203+K214+K226+K227+K229+K231+K233+K235+K237+K240+K242+K244+K245</f>
        <v>92302309.439999968</v>
      </c>
    </row>
    <row r="296" spans="1:14">
      <c r="A296" s="20" t="s">
        <v>117</v>
      </c>
      <c r="B296" s="97" t="s">
        <v>117</v>
      </c>
      <c r="C296" s="97" t="s">
        <v>117</v>
      </c>
      <c r="D296" s="97" t="s">
        <v>117</v>
      </c>
      <c r="E296" s="21" t="s">
        <v>117</v>
      </c>
      <c r="F296" s="22" t="s">
        <v>117</v>
      </c>
      <c r="G296" s="130" t="s">
        <v>117</v>
      </c>
      <c r="H296" s="24" t="s">
        <v>117</v>
      </c>
      <c r="I296" s="12" t="s">
        <v>117</v>
      </c>
      <c r="J296" s="13" t="s">
        <v>117</v>
      </c>
      <c r="L296" s="72" t="s">
        <v>250</v>
      </c>
      <c r="M296" s="72">
        <f>K253+K269+K270+K278+K279+K280</f>
        <v>75530.650000000009</v>
      </c>
      <c r="N296" s="72"/>
    </row>
    <row r="297" spans="1:14">
      <c r="A297" s="25" t="s">
        <v>117</v>
      </c>
      <c r="B297" s="97" t="s">
        <v>117</v>
      </c>
      <c r="C297" s="97" t="s">
        <v>117</v>
      </c>
      <c r="D297" s="97" t="s">
        <v>117</v>
      </c>
      <c r="E297" s="21" t="s">
        <v>117</v>
      </c>
      <c r="F297" s="22" t="s">
        <v>117</v>
      </c>
      <c r="G297" s="21" t="s">
        <v>117</v>
      </c>
      <c r="H297" s="23"/>
      <c r="I297" s="12" t="s">
        <v>117</v>
      </c>
      <c r="J297" s="13" t="s">
        <v>117</v>
      </c>
      <c r="L297" s="72" t="s">
        <v>251</v>
      </c>
      <c r="M297" s="72">
        <f>K247+K249+K251+K257+K259+K265+K268+K274+K277</f>
        <v>94776.57</v>
      </c>
      <c r="N297" s="72"/>
    </row>
    <row r="298" spans="1:14">
      <c r="A298" s="25" t="s">
        <v>117</v>
      </c>
      <c r="B298" s="97" t="s">
        <v>117</v>
      </c>
      <c r="C298" s="97" t="s">
        <v>117</v>
      </c>
      <c r="D298" s="97" t="s">
        <v>117</v>
      </c>
      <c r="E298" s="21" t="s">
        <v>117</v>
      </c>
      <c r="F298" s="22" t="s">
        <v>117</v>
      </c>
      <c r="G298" s="21" t="s">
        <v>117</v>
      </c>
      <c r="H298" s="23"/>
      <c r="I298" s="12" t="s">
        <v>117</v>
      </c>
      <c r="J298" s="13" t="s">
        <v>117</v>
      </c>
      <c r="L298" s="72"/>
      <c r="M298" s="72">
        <f>SUM(M294:M297)</f>
        <v>107675802.40999994</v>
      </c>
      <c r="N298" s="72"/>
    </row>
    <row r="299" spans="1:14">
      <c r="A299" s="25" t="s">
        <v>117</v>
      </c>
      <c r="B299" s="97" t="s">
        <v>117</v>
      </c>
      <c r="C299" s="97" t="s">
        <v>117</v>
      </c>
      <c r="D299" s="97" t="s">
        <v>117</v>
      </c>
      <c r="E299" s="21" t="s">
        <v>117</v>
      </c>
      <c r="F299" s="22" t="s">
        <v>117</v>
      </c>
      <c r="G299" s="21" t="s">
        <v>117</v>
      </c>
      <c r="H299" s="22" t="s">
        <v>117</v>
      </c>
      <c r="I299" s="12" t="s">
        <v>117</v>
      </c>
      <c r="J299" s="26" t="s">
        <v>117</v>
      </c>
      <c r="K299" s="2" t="s">
        <v>117</v>
      </c>
      <c r="N299" s="72"/>
    </row>
    <row r="300" spans="1:14">
      <c r="A300" s="25" t="s">
        <v>117</v>
      </c>
      <c r="B300" s="97" t="s">
        <v>117</v>
      </c>
      <c r="C300" s="97" t="s">
        <v>117</v>
      </c>
      <c r="D300" s="97" t="s">
        <v>117</v>
      </c>
      <c r="E300" s="21" t="s">
        <v>117</v>
      </c>
      <c r="F300" s="22" t="s">
        <v>117</v>
      </c>
      <c r="G300" s="21" t="s">
        <v>117</v>
      </c>
      <c r="H300" s="24" t="s">
        <v>117</v>
      </c>
      <c r="I300" s="12" t="s">
        <v>117</v>
      </c>
      <c r="J300" s="13" t="s">
        <v>117</v>
      </c>
      <c r="K300" s="2" t="s">
        <v>117</v>
      </c>
      <c r="N300" s="72"/>
    </row>
    <row r="301" spans="1:14" ht="15.75">
      <c r="A301" s="317" t="s">
        <v>302</v>
      </c>
      <c r="B301" s="318"/>
      <c r="C301" s="318"/>
      <c r="D301" s="102" t="s">
        <v>117</v>
      </c>
      <c r="E301" s="102" t="s">
        <v>117</v>
      </c>
      <c r="F301" s="27" t="s">
        <v>117</v>
      </c>
      <c r="G301" s="319" t="s">
        <v>303</v>
      </c>
      <c r="H301" s="319"/>
      <c r="I301" s="12" t="s">
        <v>117</v>
      </c>
      <c r="J301" s="26" t="s">
        <v>117</v>
      </c>
      <c r="K301" s="2" t="s">
        <v>117</v>
      </c>
    </row>
    <row r="302" spans="1:14" ht="15.75">
      <c r="A302" s="148" t="s">
        <v>117</v>
      </c>
      <c r="B302" s="149" t="s">
        <v>117</v>
      </c>
      <c r="C302" s="149" t="s">
        <v>117</v>
      </c>
      <c r="D302" s="103" t="s">
        <v>117</v>
      </c>
      <c r="E302" s="28" t="s">
        <v>117</v>
      </c>
      <c r="F302" s="29" t="s">
        <v>117</v>
      </c>
      <c r="G302" s="149" t="s">
        <v>117</v>
      </c>
      <c r="H302" s="150" t="s">
        <v>117</v>
      </c>
      <c r="I302" s="24" t="s">
        <v>117</v>
      </c>
      <c r="J302" s="26" t="s">
        <v>117</v>
      </c>
      <c r="K302" s="2" t="s">
        <v>117</v>
      </c>
    </row>
    <row r="303" spans="1:14" ht="15.75">
      <c r="A303" s="148" t="s">
        <v>117</v>
      </c>
      <c r="B303" s="149" t="s">
        <v>117</v>
      </c>
      <c r="C303" s="149" t="s">
        <v>117</v>
      </c>
      <c r="D303" s="103" t="s">
        <v>117</v>
      </c>
      <c r="E303" s="28" t="s">
        <v>117</v>
      </c>
      <c r="F303" s="29" t="s">
        <v>117</v>
      </c>
      <c r="G303" s="149" t="s">
        <v>117</v>
      </c>
      <c r="H303" s="150" t="s">
        <v>117</v>
      </c>
      <c r="I303" s="24" t="s">
        <v>117</v>
      </c>
      <c r="J303" s="26" t="s">
        <v>117</v>
      </c>
      <c r="K303" s="2" t="s">
        <v>117</v>
      </c>
    </row>
    <row r="304" spans="1:14" ht="15.75">
      <c r="A304" s="30" t="s">
        <v>117</v>
      </c>
      <c r="B304" s="103" t="s">
        <v>117</v>
      </c>
      <c r="C304" s="98" t="s">
        <v>117</v>
      </c>
      <c r="D304" s="103" t="s">
        <v>117</v>
      </c>
      <c r="E304" s="28" t="s">
        <v>117</v>
      </c>
      <c r="F304" s="29" t="s">
        <v>117</v>
      </c>
      <c r="G304" s="28" t="s">
        <v>117</v>
      </c>
      <c r="H304" s="29" t="s">
        <v>117</v>
      </c>
      <c r="I304" s="24" t="s">
        <v>117</v>
      </c>
      <c r="J304" s="26" t="s">
        <v>117</v>
      </c>
      <c r="K304" s="2" t="s">
        <v>117</v>
      </c>
    </row>
    <row r="305" spans="1:13" ht="15.75">
      <c r="A305" s="335" t="s">
        <v>253</v>
      </c>
      <c r="B305" s="336"/>
      <c r="C305" s="336"/>
      <c r="D305" s="103" t="s">
        <v>117</v>
      </c>
      <c r="E305" s="28" t="s">
        <v>117</v>
      </c>
      <c r="F305" s="29" t="s">
        <v>117</v>
      </c>
      <c r="G305" s="337" t="s">
        <v>115</v>
      </c>
      <c r="H305" s="337"/>
      <c r="I305" s="12" t="s">
        <v>117</v>
      </c>
      <c r="J305" s="26" t="s">
        <v>117</v>
      </c>
      <c r="K305" s="2" t="s">
        <v>117</v>
      </c>
      <c r="M305" s="72"/>
    </row>
    <row r="306" spans="1:13">
      <c r="A306" s="25" t="s">
        <v>117</v>
      </c>
      <c r="B306" s="97" t="s">
        <v>117</v>
      </c>
      <c r="C306" s="97" t="s">
        <v>117</v>
      </c>
      <c r="D306" s="97" t="s">
        <v>117</v>
      </c>
      <c r="E306" s="21" t="s">
        <v>117</v>
      </c>
      <c r="F306" s="22" t="s">
        <v>117</v>
      </c>
      <c r="G306" s="21" t="s">
        <v>117</v>
      </c>
      <c r="H306" s="24" t="s">
        <v>117</v>
      </c>
      <c r="I306" s="24" t="s">
        <v>117</v>
      </c>
      <c r="J306" s="26" t="s">
        <v>117</v>
      </c>
    </row>
    <row r="307" spans="1:13" ht="15.75" thickBot="1">
      <c r="A307" s="31" t="s">
        <v>117</v>
      </c>
      <c r="B307" s="99" t="s">
        <v>117</v>
      </c>
      <c r="C307" s="99" t="s">
        <v>117</v>
      </c>
      <c r="D307" s="99" t="s">
        <v>117</v>
      </c>
      <c r="E307" s="32" t="s">
        <v>117</v>
      </c>
      <c r="F307" s="33" t="s">
        <v>117</v>
      </c>
      <c r="G307" s="32" t="s">
        <v>117</v>
      </c>
      <c r="H307" s="34" t="s">
        <v>117</v>
      </c>
      <c r="I307" s="34" t="s">
        <v>117</v>
      </c>
      <c r="J307" s="35" t="s">
        <v>117</v>
      </c>
    </row>
    <row r="318" spans="1:13">
      <c r="A318" s="2"/>
      <c r="I318" s="2"/>
      <c r="J318" s="2"/>
    </row>
    <row r="319" spans="1:13">
      <c r="A319" s="2"/>
      <c r="I319" s="2"/>
      <c r="J319" s="2"/>
    </row>
    <row r="355" spans="1:13">
      <c r="M355" s="72" t="e">
        <f>#REF!+H69+H83+#REF!+H101+#REF!+H105+#REF!+H116+#REF!+H119+#REF!+H128+#REF!+H131+#REF!+H133+H260+H136+#REF!+H139+#REF!+H142+H266+H151+H160+#REF!+#REF!+H181+#REF!+H184+#REF!+H187+#REF!+H189</f>
        <v>#REF!</v>
      </c>
    </row>
    <row r="359" spans="1:13">
      <c r="A359" s="2"/>
      <c r="H359" s="2"/>
      <c r="I359" s="2"/>
      <c r="J359" s="2"/>
    </row>
  </sheetData>
  <autoFilter ref="A18:AE307" xr:uid="{00000000-0009-0000-0000-000000000000}"/>
  <customSheetViews>
    <customSheetView guid="{13F3A227-F807-4776-8EA4-03ABC5FE85A7}" scale="85" showPageBreaks="1" showGridLines="0" fitToPage="1" printArea="1" showAutoFilter="1" view="pageBreakPreview" topLeftCell="A166">
      <selection activeCell="K179" sqref="K179"/>
      <pageMargins left="0.11811023622047245" right="0.11811023622047245" top="0.39370078740157483" bottom="0.39370078740157483" header="0.39370078740157483" footer="0.39370078740157483"/>
      <printOptions gridLines="1"/>
      <pageSetup paperSize="9" scale="55" fitToHeight="0" orientation="portrait" r:id="rId1"/>
      <autoFilter ref="A18:AE307" xr:uid="{00000000-0009-0000-0000-000000000000}"/>
    </customSheetView>
    <customSheetView guid="{AEE4B776-67AF-41F4-8CA1-207A6DA40144}" scale="85" showPageBreaks="1" showGridLines="0" fitToPage="1" printArea="1" showAutoFilter="1" view="pageBreakPreview" topLeftCell="A166">
      <selection activeCell="J182" sqref="J182"/>
      <pageMargins left="0.11811023622047245" right="0.11811023622047245" top="0.39370078740157483" bottom="0.39370078740157483" header="0.39370078740157483" footer="0.39370078740157483"/>
      <printOptions gridLines="1"/>
      <pageSetup paperSize="9" scale="55" fitToHeight="0" orientation="portrait" r:id="rId2"/>
      <autoFilter ref="A18:AE307" xr:uid="{B624E9C8-3027-41BF-92BF-CDC0B7DD9C67}"/>
    </customSheetView>
  </customSheetViews>
  <mergeCells count="90">
    <mergeCell ref="A254:A256"/>
    <mergeCell ref="A282:A285"/>
    <mergeCell ref="A305:C305"/>
    <mergeCell ref="G305:H305"/>
    <mergeCell ref="D293:F293"/>
    <mergeCell ref="G293:H293"/>
    <mergeCell ref="D294:F294"/>
    <mergeCell ref="G294:H294"/>
    <mergeCell ref="D295:F295"/>
    <mergeCell ref="G295:H295"/>
    <mergeCell ref="A33:A34"/>
    <mergeCell ref="A61:A62"/>
    <mergeCell ref="F240:F243"/>
    <mergeCell ref="A301:C301"/>
    <mergeCell ref="G301:H301"/>
    <mergeCell ref="D292:F292"/>
    <mergeCell ref="A240:A241"/>
    <mergeCell ref="A242:A243"/>
    <mergeCell ref="A277:A280"/>
    <mergeCell ref="A271:A273"/>
    <mergeCell ref="A268:A269"/>
    <mergeCell ref="G292:H292"/>
    <mergeCell ref="A227:A228"/>
    <mergeCell ref="F100:F101"/>
    <mergeCell ref="F103:F105"/>
    <mergeCell ref="F107:F108"/>
    <mergeCell ref="A2:I2"/>
    <mergeCell ref="A3:I3"/>
    <mergeCell ref="A4:I4"/>
    <mergeCell ref="D7:G7"/>
    <mergeCell ref="D9:G9"/>
    <mergeCell ref="A10:F10"/>
    <mergeCell ref="A11:F11"/>
    <mergeCell ref="A289:I289"/>
    <mergeCell ref="A290:I290"/>
    <mergeCell ref="D291:F291"/>
    <mergeCell ref="G291:H291"/>
    <mergeCell ref="F227:F228"/>
    <mergeCell ref="F33:F34"/>
    <mergeCell ref="A24:A25"/>
    <mergeCell ref="F24:F25"/>
    <mergeCell ref="F26:F27"/>
    <mergeCell ref="A198:A199"/>
    <mergeCell ref="F201:F202"/>
    <mergeCell ref="F198:F199"/>
    <mergeCell ref="A201:A202"/>
    <mergeCell ref="F58:F59"/>
    <mergeCell ref="F162:F165"/>
    <mergeCell ref="F170:F172"/>
    <mergeCell ref="F61:F62"/>
    <mergeCell ref="A26:A27"/>
    <mergeCell ref="A162:A163"/>
    <mergeCell ref="A164:A165"/>
    <mergeCell ref="A74:A75"/>
    <mergeCell ref="B74:B75"/>
    <mergeCell ref="C74:C75"/>
    <mergeCell ref="D74:D75"/>
    <mergeCell ref="E74:E75"/>
    <mergeCell ref="F74:F75"/>
    <mergeCell ref="A77:A78"/>
    <mergeCell ref="B77:B78"/>
    <mergeCell ref="F77:F78"/>
    <mergeCell ref="E77:E78"/>
    <mergeCell ref="D77:D78"/>
    <mergeCell ref="C77:C78"/>
    <mergeCell ref="F80:F81"/>
    <mergeCell ref="E80:E81"/>
    <mergeCell ref="D80:D81"/>
    <mergeCell ref="C80:C81"/>
    <mergeCell ref="B80:B81"/>
    <mergeCell ref="A80:A81"/>
    <mergeCell ref="E110:E111"/>
    <mergeCell ref="D110:D111"/>
    <mergeCell ref="C110:C111"/>
    <mergeCell ref="B110:B111"/>
    <mergeCell ref="A110:A111"/>
    <mergeCell ref="A104:A105"/>
    <mergeCell ref="E104:E105"/>
    <mergeCell ref="D104:D105"/>
    <mergeCell ref="C104:C105"/>
    <mergeCell ref="B104:B105"/>
    <mergeCell ref="F110:F111"/>
    <mergeCell ref="J77:J78"/>
    <mergeCell ref="J74:J75"/>
    <mergeCell ref="K74:K75"/>
    <mergeCell ref="K77:K78"/>
    <mergeCell ref="J80:J81"/>
    <mergeCell ref="K80:K81"/>
    <mergeCell ref="J110:J111"/>
    <mergeCell ref="K110:K111"/>
  </mergeCells>
  <phoneticPr fontId="30" type="noConversion"/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</vt:lpstr>
      <vt:lpstr>'1ММ (ФБ)РБ'!XDO_?C9_S2_1?</vt:lpstr>
      <vt:lpstr>'1ММ (ФБ)РБ'!Заголовки_для_печати</vt:lpstr>
      <vt:lpstr>'1ММ (ФБ)РБ'!Область_печати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Даитбегова Сабина Магомедгаджиевна</cp:lastModifiedBy>
  <cp:lastPrinted>2024-09-03T13:04:19Z</cp:lastPrinted>
  <dcterms:created xsi:type="dcterms:W3CDTF">2024-01-12T08:00:34Z</dcterms:created>
  <dcterms:modified xsi:type="dcterms:W3CDTF">2024-09-04T07:09:17Z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