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412"/>
  </bookViews>
  <sheets>
    <sheet name="1ММ (ФБ)РБ" sheetId="8" r:id="rId1"/>
    <sheet name="1ММ (ФБ)РБ (2)" sheetId="9" r:id="rId2"/>
  </sheets>
  <definedNames>
    <definedName name="_xlnm._FilterDatabase" localSheetId="0" hidden="1">'1ММ (ФБ)РБ'!$A$18:$AE$298</definedName>
    <definedName name="_xlnm._FilterDatabase" localSheetId="1" hidden="1">'1ММ (ФБ)РБ (2)'!$A$18:$AE$298</definedName>
    <definedName name="_xlnm.Print_Titles" localSheetId="0">'1ММ (ФБ)РБ'!$3:$5</definedName>
    <definedName name="_xlnm.Print_Titles" localSheetId="1">'1ММ (ФБ)РБ (2)'!$3:$5</definedName>
    <definedName name="_xlnm.Print_Area" localSheetId="0">'1ММ (ФБ)РБ'!$A$1:$J$298</definedName>
    <definedName name="_xlnm.Print_Area" localSheetId="1">'1ММ (ФБ)РБ (2)'!$A$1:$J$298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6" i="9" l="1"/>
  <c r="H309" i="9"/>
  <c r="H310" i="9" s="1"/>
  <c r="J304" i="9"/>
  <c r="L278" i="9"/>
  <c r="K276" i="9"/>
  <c r="K275" i="9"/>
  <c r="K274" i="9"/>
  <c r="K273" i="9"/>
  <c r="K272" i="9" s="1"/>
  <c r="J272" i="9"/>
  <c r="I272" i="9"/>
  <c r="H272" i="9"/>
  <c r="K271" i="9"/>
  <c r="J270" i="9"/>
  <c r="I270" i="9"/>
  <c r="K270" i="9" s="1"/>
  <c r="H270" i="9"/>
  <c r="K269" i="9"/>
  <c r="K268" i="9"/>
  <c r="K267" i="9"/>
  <c r="K266" i="9" s="1"/>
  <c r="J266" i="9"/>
  <c r="I266" i="9"/>
  <c r="H266" i="9"/>
  <c r="K265" i="9"/>
  <c r="K264" i="9"/>
  <c r="K263" i="9" s="1"/>
  <c r="J263" i="9"/>
  <c r="I263" i="9"/>
  <c r="H263" i="9"/>
  <c r="K262" i="9"/>
  <c r="K261" i="9"/>
  <c r="J261" i="9"/>
  <c r="I261" i="9"/>
  <c r="H261" i="9"/>
  <c r="K260" i="9"/>
  <c r="K259" i="9" s="1"/>
  <c r="J259" i="9"/>
  <c r="I259" i="9"/>
  <c r="H259" i="9"/>
  <c r="K258" i="9"/>
  <c r="K257" i="9"/>
  <c r="J257" i="9"/>
  <c r="I257" i="9"/>
  <c r="H257" i="9"/>
  <c r="K256" i="9"/>
  <c r="K255" i="9"/>
  <c r="J255" i="9"/>
  <c r="I255" i="9"/>
  <c r="H255" i="9"/>
  <c r="K254" i="9"/>
  <c r="K253" i="9"/>
  <c r="K252" i="9"/>
  <c r="M287" i="9" s="1"/>
  <c r="J252" i="9"/>
  <c r="I252" i="9"/>
  <c r="H252" i="9"/>
  <c r="K251" i="9"/>
  <c r="K250" i="9"/>
  <c r="J250" i="9"/>
  <c r="I250" i="9"/>
  <c r="I248" i="9" s="1"/>
  <c r="K248" i="9" s="1"/>
  <c r="H250" i="9"/>
  <c r="K249" i="9"/>
  <c r="J248" i="9"/>
  <c r="H248" i="9"/>
  <c r="K247" i="9"/>
  <c r="K246" i="9"/>
  <c r="J246" i="9"/>
  <c r="I246" i="9"/>
  <c r="H246" i="9"/>
  <c r="K245" i="9"/>
  <c r="K244" i="9"/>
  <c r="K243" i="9"/>
  <c r="K242" i="9"/>
  <c r="K241" i="9"/>
  <c r="K240" i="9"/>
  <c r="K239" i="9"/>
  <c r="K238" i="9" s="1"/>
  <c r="J238" i="9"/>
  <c r="I238" i="9"/>
  <c r="H238" i="9"/>
  <c r="K237" i="9"/>
  <c r="K236" i="9"/>
  <c r="J236" i="9"/>
  <c r="I236" i="9"/>
  <c r="H236" i="9"/>
  <c r="K235" i="9"/>
  <c r="K234" i="9"/>
  <c r="J234" i="9"/>
  <c r="I234" i="9"/>
  <c r="H234" i="9"/>
  <c r="K233" i="9"/>
  <c r="K232" i="9"/>
  <c r="J232" i="9"/>
  <c r="I232" i="9"/>
  <c r="H232" i="9"/>
  <c r="K231" i="9"/>
  <c r="K230" i="9" s="1"/>
  <c r="J230" i="9"/>
  <c r="I230" i="9"/>
  <c r="H230" i="9"/>
  <c r="K229" i="9"/>
  <c r="K228" i="9"/>
  <c r="J228" i="9"/>
  <c r="I228" i="9"/>
  <c r="H228" i="9"/>
  <c r="K227" i="9"/>
  <c r="K226" i="9"/>
  <c r="K225" i="9"/>
  <c r="K224" i="9" s="1"/>
  <c r="J224" i="9"/>
  <c r="I224" i="9"/>
  <c r="H224" i="9"/>
  <c r="K223" i="9"/>
  <c r="K222" i="9"/>
  <c r="K221" i="9"/>
  <c r="K220" i="9"/>
  <c r="K219" i="9"/>
  <c r="K218" i="9"/>
  <c r="K213" i="9" s="1"/>
  <c r="K217" i="9"/>
  <c r="K216" i="9"/>
  <c r="K215" i="9"/>
  <c r="K214" i="9"/>
  <c r="J213" i="9"/>
  <c r="I213" i="9"/>
  <c r="H213" i="9"/>
  <c r="K212" i="9"/>
  <c r="K211" i="9"/>
  <c r="K210" i="9"/>
  <c r="K209" i="9"/>
  <c r="K208" i="9"/>
  <c r="K207" i="9"/>
  <c r="K206" i="9"/>
  <c r="K205" i="9"/>
  <c r="K204" i="9"/>
  <c r="K203" i="9"/>
  <c r="K202" i="9" s="1"/>
  <c r="J202" i="9"/>
  <c r="I202" i="9"/>
  <c r="H202" i="9"/>
  <c r="K201" i="9"/>
  <c r="K200" i="9"/>
  <c r="K199" i="9" s="1"/>
  <c r="J199" i="9"/>
  <c r="I199" i="9"/>
  <c r="H199" i="9"/>
  <c r="K198" i="9"/>
  <c r="K197" i="9"/>
  <c r="K196" i="9" s="1"/>
  <c r="J196" i="9"/>
  <c r="I196" i="9"/>
  <c r="H196" i="9"/>
  <c r="K195" i="9"/>
  <c r="K194" i="9"/>
  <c r="J194" i="9"/>
  <c r="I194" i="9"/>
  <c r="H194" i="9"/>
  <c r="J193" i="9"/>
  <c r="K193" i="9" s="1"/>
  <c r="K192" i="9"/>
  <c r="K191" i="9"/>
  <c r="K190" i="9"/>
  <c r="K189" i="9" s="1"/>
  <c r="J189" i="9"/>
  <c r="I189" i="9"/>
  <c r="H189" i="9"/>
  <c r="K188" i="9"/>
  <c r="K187" i="9"/>
  <c r="J187" i="9"/>
  <c r="I187" i="9"/>
  <c r="H187" i="9"/>
  <c r="K186" i="9"/>
  <c r="K184" i="9" s="1"/>
  <c r="K185" i="9"/>
  <c r="J184" i="9"/>
  <c r="I184" i="9"/>
  <c r="H184" i="9"/>
  <c r="K183" i="9"/>
  <c r="K181" i="9" s="1"/>
  <c r="K182" i="9"/>
  <c r="J181" i="9"/>
  <c r="I181" i="9"/>
  <c r="H181" i="9"/>
  <c r="K180" i="9"/>
  <c r="K178" i="9" s="1"/>
  <c r="K179" i="9"/>
  <c r="J178" i="9"/>
  <c r="I178" i="9"/>
  <c r="H178" i="9"/>
  <c r="K177" i="9"/>
  <c r="K176" i="9" s="1"/>
  <c r="J176" i="9"/>
  <c r="I176" i="9"/>
  <c r="H176" i="9"/>
  <c r="K175" i="9"/>
  <c r="K174" i="9"/>
  <c r="J174" i="9"/>
  <c r="I174" i="9"/>
  <c r="H174" i="9"/>
  <c r="K173" i="9"/>
  <c r="L172" i="9"/>
  <c r="K172" i="9"/>
  <c r="J172" i="9"/>
  <c r="I172" i="9"/>
  <c r="H172" i="9"/>
  <c r="K171" i="9"/>
  <c r="K170" i="9"/>
  <c r="K169" i="9"/>
  <c r="K168" i="9" s="1"/>
  <c r="J168" i="9"/>
  <c r="I168" i="9"/>
  <c r="H168" i="9"/>
  <c r="K167" i="9"/>
  <c r="K166" i="9"/>
  <c r="K165" i="9" s="1"/>
  <c r="J165" i="9"/>
  <c r="I165" i="9"/>
  <c r="H165" i="9"/>
  <c r="K164" i="9"/>
  <c r="K163" i="9"/>
  <c r="K162" i="9"/>
  <c r="K161" i="9"/>
  <c r="K160" i="9" s="1"/>
  <c r="J160" i="9"/>
  <c r="I160" i="9"/>
  <c r="H160" i="9"/>
  <c r="K159" i="9"/>
  <c r="K158" i="9"/>
  <c r="K157" i="9" s="1"/>
  <c r="J157" i="9"/>
  <c r="I157" i="9"/>
  <c r="H157" i="9"/>
  <c r="K156" i="9"/>
  <c r="K155" i="9"/>
  <c r="K154" i="9" s="1"/>
  <c r="J154" i="9"/>
  <c r="I154" i="9"/>
  <c r="H154" i="9"/>
  <c r="K153" i="9"/>
  <c r="K152" i="9"/>
  <c r="K151" i="9" s="1"/>
  <c r="J151" i="9"/>
  <c r="I151" i="9"/>
  <c r="H151" i="9"/>
  <c r="K150" i="9"/>
  <c r="K149" i="9"/>
  <c r="K148" i="9" s="1"/>
  <c r="J148" i="9"/>
  <c r="I148" i="9"/>
  <c r="H148" i="9"/>
  <c r="K147" i="9"/>
  <c r="K146" i="9"/>
  <c r="K145" i="9" s="1"/>
  <c r="J145" i="9"/>
  <c r="I145" i="9"/>
  <c r="H145" i="9"/>
  <c r="K144" i="9"/>
  <c r="K143" i="9"/>
  <c r="K142" i="9" s="1"/>
  <c r="J142" i="9"/>
  <c r="I142" i="9"/>
  <c r="H142" i="9"/>
  <c r="K141" i="9"/>
  <c r="K140" i="9"/>
  <c r="K139" i="9" s="1"/>
  <c r="J139" i="9"/>
  <c r="I139" i="9"/>
  <c r="H139" i="9"/>
  <c r="K138" i="9"/>
  <c r="K137" i="9"/>
  <c r="K136" i="9" s="1"/>
  <c r="J136" i="9"/>
  <c r="I136" i="9"/>
  <c r="H136" i="9"/>
  <c r="K135" i="9"/>
  <c r="K134" i="9"/>
  <c r="K133" i="9" s="1"/>
  <c r="J133" i="9"/>
  <c r="I133" i="9"/>
  <c r="H133" i="9"/>
  <c r="K132" i="9"/>
  <c r="K131" i="9"/>
  <c r="J131" i="9"/>
  <c r="I131" i="9"/>
  <c r="H131" i="9"/>
  <c r="K130" i="9"/>
  <c r="K128" i="9" s="1"/>
  <c r="K129" i="9"/>
  <c r="J128" i="9"/>
  <c r="I128" i="9"/>
  <c r="H128" i="9"/>
  <c r="K127" i="9"/>
  <c r="K126" i="9" s="1"/>
  <c r="J126" i="9"/>
  <c r="I126" i="9"/>
  <c r="H126" i="9"/>
  <c r="K125" i="9"/>
  <c r="K124" i="9"/>
  <c r="K122" i="9" s="1"/>
  <c r="K123" i="9"/>
  <c r="J122" i="9"/>
  <c r="I122" i="9"/>
  <c r="H122" i="9"/>
  <c r="L121" i="9"/>
  <c r="K121" i="9"/>
  <c r="K120" i="9"/>
  <c r="K119" i="9" s="1"/>
  <c r="J119" i="9"/>
  <c r="I119" i="9"/>
  <c r="H119" i="9"/>
  <c r="K118" i="9"/>
  <c r="K117" i="9"/>
  <c r="K116" i="9" s="1"/>
  <c r="J116" i="9"/>
  <c r="I116" i="9"/>
  <c r="H116" i="9"/>
  <c r="K115" i="9"/>
  <c r="K114" i="9"/>
  <c r="K113" i="9" s="1"/>
  <c r="J113" i="9"/>
  <c r="I113" i="9"/>
  <c r="H113" i="9"/>
  <c r="K112" i="9"/>
  <c r="K111" i="9"/>
  <c r="J111" i="9"/>
  <c r="I111" i="9"/>
  <c r="H111" i="9"/>
  <c r="K109" i="9"/>
  <c r="K108" i="9" s="1"/>
  <c r="J108" i="9"/>
  <c r="I108" i="9"/>
  <c r="H108" i="9"/>
  <c r="K107" i="9"/>
  <c r="K106" i="9"/>
  <c r="K105" i="9" s="1"/>
  <c r="J105" i="9"/>
  <c r="I105" i="9"/>
  <c r="H105" i="9"/>
  <c r="K104" i="9"/>
  <c r="K103" i="9"/>
  <c r="K102" i="9" s="1"/>
  <c r="J102" i="9"/>
  <c r="I102" i="9"/>
  <c r="H102" i="9"/>
  <c r="K101" i="9"/>
  <c r="K100" i="9"/>
  <c r="K99" i="9" s="1"/>
  <c r="J99" i="9"/>
  <c r="I99" i="9"/>
  <c r="H99" i="9"/>
  <c r="K98" i="9"/>
  <c r="K97" i="9"/>
  <c r="J97" i="9"/>
  <c r="I97" i="9"/>
  <c r="H97" i="9"/>
  <c r="K96" i="9"/>
  <c r="K95" i="9"/>
  <c r="J95" i="9"/>
  <c r="I95" i="9"/>
  <c r="H95" i="9"/>
  <c r="K94" i="9"/>
  <c r="K93" i="9"/>
  <c r="J93" i="9"/>
  <c r="I93" i="9"/>
  <c r="H93" i="9"/>
  <c r="K92" i="9"/>
  <c r="K91" i="9" s="1"/>
  <c r="J91" i="9"/>
  <c r="I91" i="9"/>
  <c r="H91" i="9"/>
  <c r="K90" i="9"/>
  <c r="K89" i="9" s="1"/>
  <c r="H90" i="9"/>
  <c r="J89" i="9"/>
  <c r="I89" i="9"/>
  <c r="H89" i="9"/>
  <c r="K88" i="9"/>
  <c r="K87" i="9"/>
  <c r="K86" i="9"/>
  <c r="K85" i="9"/>
  <c r="K84" i="9"/>
  <c r="K83" i="9"/>
  <c r="K82" i="9"/>
  <c r="K80" i="9"/>
  <c r="K79" i="9"/>
  <c r="K77" i="9"/>
  <c r="K76" i="9"/>
  <c r="K74" i="9"/>
  <c r="K72" i="9" s="1"/>
  <c r="K73" i="9"/>
  <c r="J72" i="9"/>
  <c r="I72" i="9"/>
  <c r="H72" i="9"/>
  <c r="K71" i="9"/>
  <c r="K70" i="9" s="1"/>
  <c r="J70" i="9"/>
  <c r="I70" i="9"/>
  <c r="H70" i="9"/>
  <c r="K69" i="9"/>
  <c r="K68" i="9"/>
  <c r="K67" i="9" s="1"/>
  <c r="J67" i="9"/>
  <c r="I67" i="9"/>
  <c r="H67" i="9"/>
  <c r="K66" i="9"/>
  <c r="K65" i="9"/>
  <c r="J65" i="9"/>
  <c r="I65" i="9"/>
  <c r="H65" i="9"/>
  <c r="K64" i="9"/>
  <c r="K63" i="9"/>
  <c r="J63" i="9"/>
  <c r="I63" i="9"/>
  <c r="H63" i="9"/>
  <c r="K62" i="9"/>
  <c r="K61" i="9"/>
  <c r="K60" i="9"/>
  <c r="J60" i="9"/>
  <c r="I60" i="9"/>
  <c r="H60" i="9"/>
  <c r="K59" i="9"/>
  <c r="K58" i="9"/>
  <c r="K57" i="9"/>
  <c r="J57" i="9"/>
  <c r="I57" i="9"/>
  <c r="H57" i="9"/>
  <c r="K56" i="9"/>
  <c r="K55" i="9"/>
  <c r="J55" i="9"/>
  <c r="I55" i="9"/>
  <c r="H55" i="9"/>
  <c r="K54" i="9"/>
  <c r="K53" i="9" s="1"/>
  <c r="J53" i="9"/>
  <c r="I53" i="9"/>
  <c r="H53" i="9"/>
  <c r="K52" i="9"/>
  <c r="K51" i="9"/>
  <c r="J51" i="9"/>
  <c r="I51" i="9"/>
  <c r="H51" i="9"/>
  <c r="L279" i="9" s="1"/>
  <c r="K50" i="9"/>
  <c r="K49" i="9" s="1"/>
  <c r="J49" i="9"/>
  <c r="I49" i="9"/>
  <c r="H49" i="9"/>
  <c r="K48" i="9"/>
  <c r="K47" i="9"/>
  <c r="K46" i="9" s="1"/>
  <c r="J46" i="9"/>
  <c r="I46" i="9"/>
  <c r="H46" i="9"/>
  <c r="K45" i="9"/>
  <c r="K44" i="9"/>
  <c r="J44" i="9"/>
  <c r="I44" i="9"/>
  <c r="H44" i="9"/>
  <c r="K43" i="9"/>
  <c r="K42" i="9"/>
  <c r="K41" i="9"/>
  <c r="K35" i="9" s="1"/>
  <c r="K40" i="9"/>
  <c r="K39" i="9"/>
  <c r="K38" i="9"/>
  <c r="K37" i="9"/>
  <c r="K36" i="9"/>
  <c r="J35" i="9"/>
  <c r="I35" i="9"/>
  <c r="H35" i="9"/>
  <c r="K34" i="9"/>
  <c r="K33" i="9"/>
  <c r="K32" i="9"/>
  <c r="J32" i="9"/>
  <c r="I32" i="9"/>
  <c r="H32" i="9"/>
  <c r="K31" i="9"/>
  <c r="K30" i="9"/>
  <c r="J30" i="9"/>
  <c r="I30" i="9"/>
  <c r="H30" i="9"/>
  <c r="K29" i="9"/>
  <c r="K28" i="9"/>
  <c r="J28" i="9"/>
  <c r="I28" i="9"/>
  <c r="H28" i="9"/>
  <c r="K27" i="9"/>
  <c r="K26" i="9"/>
  <c r="K25" i="9"/>
  <c r="K24" i="9"/>
  <c r="K23" i="9"/>
  <c r="J23" i="9"/>
  <c r="I23" i="9"/>
  <c r="H23" i="9"/>
  <c r="K22" i="9"/>
  <c r="K21" i="9"/>
  <c r="J21" i="9"/>
  <c r="I21" i="9"/>
  <c r="H21" i="9"/>
  <c r="H277" i="9" s="1"/>
  <c r="K20" i="9"/>
  <c r="K19" i="9"/>
  <c r="J19" i="9"/>
  <c r="J277" i="9" s="1"/>
  <c r="I19" i="9"/>
  <c r="I277" i="9" s="1"/>
  <c r="H19" i="9"/>
  <c r="L280" i="9" l="1"/>
  <c r="L282" i="9" s="1"/>
  <c r="D283" i="9"/>
  <c r="L281" i="9"/>
  <c r="G283" i="9"/>
  <c r="M286" i="9"/>
  <c r="M285" i="9"/>
  <c r="M288" i="9"/>
  <c r="K277" i="9"/>
  <c r="I283" i="9" s="1"/>
  <c r="J304" i="8"/>
  <c r="L121" i="8"/>
  <c r="L172" i="8"/>
  <c r="K268" i="8"/>
  <c r="J266" i="8"/>
  <c r="H252" i="8"/>
  <c r="I252" i="8"/>
  <c r="K254" i="8"/>
  <c r="J252" i="8"/>
  <c r="K109" i="8"/>
  <c r="K74" i="8"/>
  <c r="K77" i="8"/>
  <c r="K80" i="8"/>
  <c r="I108" i="8"/>
  <c r="J108" i="8"/>
  <c r="H108" i="8"/>
  <c r="H67" i="8"/>
  <c r="M289" i="9" l="1"/>
  <c r="J255" i="8"/>
  <c r="K260" i="8"/>
  <c r="J259" i="8"/>
  <c r="I259" i="8"/>
  <c r="H259" i="8"/>
  <c r="H261" i="8"/>
  <c r="I261" i="8"/>
  <c r="J261" i="8"/>
  <c r="H263" i="8"/>
  <c r="I263" i="8"/>
  <c r="J263" i="8"/>
  <c r="K259" i="8" l="1"/>
  <c r="K267" i="8" l="1"/>
  <c r="K245" i="8"/>
  <c r="I119" i="8"/>
  <c r="H19" i="8"/>
  <c r="H21" i="8"/>
  <c r="H23" i="8"/>
  <c r="H28" i="8"/>
  <c r="H30" i="8"/>
  <c r="H32" i="8"/>
  <c r="H35" i="8"/>
  <c r="H44" i="8"/>
  <c r="H46" i="8"/>
  <c r="H49" i="8"/>
  <c r="H51" i="8"/>
  <c r="H53" i="8"/>
  <c r="H55" i="8"/>
  <c r="H57" i="8"/>
  <c r="H60" i="8"/>
  <c r="H63" i="8"/>
  <c r="H65" i="8"/>
  <c r="H70" i="8"/>
  <c r="H72" i="8"/>
  <c r="H90" i="8"/>
  <c r="H89" i="8" s="1"/>
  <c r="H91" i="8"/>
  <c r="H93" i="8"/>
  <c r="H95" i="8"/>
  <c r="H97" i="8"/>
  <c r="H99" i="8"/>
  <c r="H102" i="8"/>
  <c r="H105" i="8"/>
  <c r="H111" i="8"/>
  <c r="H113" i="8"/>
  <c r="H116" i="8"/>
  <c r="H119" i="8"/>
  <c r="H122" i="8"/>
  <c r="H126" i="8"/>
  <c r="H128" i="8"/>
  <c r="H131" i="8"/>
  <c r="H133" i="8"/>
  <c r="H136" i="8"/>
  <c r="H139" i="8"/>
  <c r="H142" i="8"/>
  <c r="H145" i="8"/>
  <c r="H148" i="8"/>
  <c r="H151" i="8"/>
  <c r="H154" i="8"/>
  <c r="H157" i="8"/>
  <c r="H160" i="8"/>
  <c r="H165" i="8"/>
  <c r="H168" i="8"/>
  <c r="H172" i="8"/>
  <c r="H174" i="8"/>
  <c r="H176" i="8"/>
  <c r="H178" i="8"/>
  <c r="H181" i="8"/>
  <c r="H184" i="8"/>
  <c r="H187" i="8"/>
  <c r="H189" i="8"/>
  <c r="H194" i="8"/>
  <c r="H196" i="8"/>
  <c r="H199" i="8"/>
  <c r="H202" i="8"/>
  <c r="H213" i="8"/>
  <c r="H224" i="8"/>
  <c r="H228" i="8"/>
  <c r="H230" i="8"/>
  <c r="H232" i="8"/>
  <c r="H234" i="8"/>
  <c r="H236" i="8"/>
  <c r="H238" i="8"/>
  <c r="H246" i="8"/>
  <c r="H250" i="8"/>
  <c r="H255" i="8"/>
  <c r="H257" i="8"/>
  <c r="H266" i="8"/>
  <c r="H270" i="8"/>
  <c r="H272" i="8"/>
  <c r="L279" i="8" l="1"/>
  <c r="H277" i="8"/>
  <c r="H248" i="8"/>
  <c r="I57" i="8" l="1"/>
  <c r="J57" i="8"/>
  <c r="K58" i="8"/>
  <c r="I199" i="8"/>
  <c r="J199" i="8"/>
  <c r="K200" i="8"/>
  <c r="J248" i="8"/>
  <c r="K249" i="8"/>
  <c r="I250" i="8"/>
  <c r="J250" i="8"/>
  <c r="K251" i="8"/>
  <c r="K250" i="8" s="1"/>
  <c r="K253" i="8"/>
  <c r="K252" i="8" s="1"/>
  <c r="K271" i="8"/>
  <c r="J270" i="8"/>
  <c r="I270" i="8"/>
  <c r="K270" i="8" l="1"/>
  <c r="K243" i="8" l="1"/>
  <c r="K201" i="8"/>
  <c r="K199" i="8" s="1"/>
  <c r="K59" i="8"/>
  <c r="K57" i="8" s="1"/>
  <c r="K161" i="8" l="1"/>
  <c r="J160" i="8"/>
  <c r="I160" i="8"/>
  <c r="K163" i="8"/>
  <c r="J246" i="8" l="1"/>
  <c r="J257" i="8"/>
  <c r="J272" i="8"/>
  <c r="I255" i="8"/>
  <c r="K256" i="8"/>
  <c r="K255" i="8" s="1"/>
  <c r="K229" i="8" l="1"/>
  <c r="K41" i="8"/>
  <c r="K264" i="8" l="1"/>
  <c r="I60" i="8" l="1"/>
  <c r="J60" i="8"/>
  <c r="K62" i="8"/>
  <c r="I32" i="8"/>
  <c r="K33" i="8"/>
  <c r="J32" i="8"/>
  <c r="K24" i="8" l="1"/>
  <c r="K26" i="8"/>
  <c r="I23" i="8"/>
  <c r="J23" i="8"/>
  <c r="I238" i="8"/>
  <c r="J238" i="8"/>
  <c r="K240" i="8"/>
  <c r="K241" i="8"/>
  <c r="K242" i="8"/>
  <c r="I196" i="8"/>
  <c r="J196" i="8"/>
  <c r="K197" i="8"/>
  <c r="K226" i="8"/>
  <c r="M346" i="8"/>
  <c r="H309" i="8"/>
  <c r="H310" i="8" s="1"/>
  <c r="L278" i="8"/>
  <c r="K244" i="8"/>
  <c r="K239" i="8"/>
  <c r="K237" i="8"/>
  <c r="K236" i="8" s="1"/>
  <c r="I236" i="8"/>
  <c r="J234" i="8"/>
  <c r="I234" i="8"/>
  <c r="K233" i="8"/>
  <c r="K232" i="8" s="1"/>
  <c r="J232" i="8"/>
  <c r="I232" i="8"/>
  <c r="K231" i="8"/>
  <c r="K230" i="8" s="1"/>
  <c r="J230" i="8"/>
  <c r="I230" i="8"/>
  <c r="K228" i="8"/>
  <c r="J228" i="8"/>
  <c r="I228" i="8"/>
  <c r="K227" i="8"/>
  <c r="K225" i="8"/>
  <c r="J224" i="8"/>
  <c r="I224" i="8"/>
  <c r="K223" i="8"/>
  <c r="K222" i="8"/>
  <c r="K221" i="8"/>
  <c r="K220" i="8"/>
  <c r="K219" i="8"/>
  <c r="K218" i="8"/>
  <c r="K217" i="8"/>
  <c r="K216" i="8"/>
  <c r="K215" i="8"/>
  <c r="K214" i="8"/>
  <c r="J213" i="8"/>
  <c r="I213" i="8"/>
  <c r="K212" i="8"/>
  <c r="K211" i="8"/>
  <c r="K210" i="8"/>
  <c r="K209" i="8"/>
  <c r="K208" i="8"/>
  <c r="K207" i="8"/>
  <c r="K206" i="8"/>
  <c r="K205" i="8"/>
  <c r="K204" i="8"/>
  <c r="K203" i="8"/>
  <c r="J202" i="8"/>
  <c r="I202" i="8"/>
  <c r="K198" i="8"/>
  <c r="K195" i="8"/>
  <c r="K194" i="8" s="1"/>
  <c r="J194" i="8"/>
  <c r="J193" i="8" s="1"/>
  <c r="K193" i="8" s="1"/>
  <c r="I194" i="8"/>
  <c r="K192" i="8"/>
  <c r="K191" i="8"/>
  <c r="K190" i="8"/>
  <c r="J189" i="8"/>
  <c r="I189" i="8"/>
  <c r="K188" i="8"/>
  <c r="K187" i="8" s="1"/>
  <c r="J187" i="8"/>
  <c r="I187" i="8"/>
  <c r="K186" i="8"/>
  <c r="K185" i="8"/>
  <c r="J184" i="8"/>
  <c r="I184" i="8"/>
  <c r="K276" i="8"/>
  <c r="K275" i="8"/>
  <c r="K274" i="8"/>
  <c r="K273" i="8"/>
  <c r="I272" i="8"/>
  <c r="K183" i="8"/>
  <c r="K182" i="8"/>
  <c r="J181" i="8"/>
  <c r="I181" i="8"/>
  <c r="K180" i="8"/>
  <c r="K179" i="8"/>
  <c r="J178" i="8"/>
  <c r="I178" i="8"/>
  <c r="K177" i="8"/>
  <c r="K176" i="8" s="1"/>
  <c r="J176" i="8"/>
  <c r="I176" i="8"/>
  <c r="K175" i="8"/>
  <c r="K174" i="8" s="1"/>
  <c r="J174" i="8"/>
  <c r="I174" i="8"/>
  <c r="K173" i="8"/>
  <c r="K172" i="8" s="1"/>
  <c r="J172" i="8"/>
  <c r="I172" i="8"/>
  <c r="K171" i="8"/>
  <c r="K170" i="8"/>
  <c r="K169" i="8"/>
  <c r="J168" i="8"/>
  <c r="I168" i="8"/>
  <c r="K269" i="8"/>
  <c r="K266" i="8" s="1"/>
  <c r="I266" i="8"/>
  <c r="K167" i="8"/>
  <c r="K166" i="8"/>
  <c r="J165" i="8"/>
  <c r="I165" i="8"/>
  <c r="K164" i="8"/>
  <c r="K162" i="8"/>
  <c r="K265" i="8"/>
  <c r="K159" i="8"/>
  <c r="K158" i="8"/>
  <c r="J157" i="8"/>
  <c r="I157" i="8"/>
  <c r="K156" i="8"/>
  <c r="K155" i="8"/>
  <c r="J154" i="8"/>
  <c r="I154" i="8"/>
  <c r="K153" i="8"/>
  <c r="K152" i="8"/>
  <c r="J151" i="8"/>
  <c r="I151" i="8"/>
  <c r="K150" i="8"/>
  <c r="K149" i="8"/>
  <c r="J148" i="8"/>
  <c r="I148" i="8"/>
  <c r="K262" i="8"/>
  <c r="K261" i="8" s="1"/>
  <c r="K147" i="8"/>
  <c r="K146" i="8"/>
  <c r="J145" i="8"/>
  <c r="I145" i="8"/>
  <c r="K144" i="8"/>
  <c r="K143" i="8"/>
  <c r="J142" i="8"/>
  <c r="I142" i="8"/>
  <c r="K141" i="8"/>
  <c r="K140" i="8"/>
  <c r="J139" i="8"/>
  <c r="I139" i="8"/>
  <c r="K138" i="8"/>
  <c r="K137" i="8"/>
  <c r="J136" i="8"/>
  <c r="I136" i="8"/>
  <c r="K135" i="8"/>
  <c r="K134" i="8"/>
  <c r="J133" i="8"/>
  <c r="I133" i="8"/>
  <c r="K258" i="8"/>
  <c r="K257" i="8" s="1"/>
  <c r="I257" i="8"/>
  <c r="I248" i="8" s="1"/>
  <c r="K248" i="8" s="1"/>
  <c r="K132" i="8"/>
  <c r="K131" i="8" s="1"/>
  <c r="J131" i="8"/>
  <c r="I131" i="8"/>
  <c r="K130" i="8"/>
  <c r="K129" i="8"/>
  <c r="J128" i="8"/>
  <c r="I128" i="8"/>
  <c r="K127" i="8"/>
  <c r="K126" i="8" s="1"/>
  <c r="J126" i="8"/>
  <c r="I126" i="8"/>
  <c r="K125" i="8"/>
  <c r="K124" i="8"/>
  <c r="K123" i="8"/>
  <c r="J122" i="8"/>
  <c r="I122" i="8"/>
  <c r="K121" i="8"/>
  <c r="K120" i="8"/>
  <c r="J119" i="8"/>
  <c r="K118" i="8"/>
  <c r="K117" i="8"/>
  <c r="J116" i="8"/>
  <c r="I116" i="8"/>
  <c r="K115" i="8"/>
  <c r="K114" i="8"/>
  <c r="J113" i="8"/>
  <c r="I113" i="8"/>
  <c r="K112" i="8"/>
  <c r="K111" i="8" s="1"/>
  <c r="J111" i="8"/>
  <c r="I111" i="8"/>
  <c r="K108" i="8"/>
  <c r="K107" i="8"/>
  <c r="K106" i="8"/>
  <c r="J105" i="8"/>
  <c r="I105" i="8"/>
  <c r="K104" i="8"/>
  <c r="K103" i="8"/>
  <c r="J102" i="8"/>
  <c r="I102" i="8"/>
  <c r="K101" i="8"/>
  <c r="K100" i="8"/>
  <c r="J99" i="8"/>
  <c r="I99" i="8"/>
  <c r="K98" i="8"/>
  <c r="K97" i="8" s="1"/>
  <c r="J97" i="8"/>
  <c r="I97" i="8"/>
  <c r="K96" i="8"/>
  <c r="K95" i="8" s="1"/>
  <c r="J95" i="8"/>
  <c r="I95" i="8"/>
  <c r="K94" i="8"/>
  <c r="K93" i="8" s="1"/>
  <c r="J93" i="8"/>
  <c r="I93" i="8"/>
  <c r="K92" i="8"/>
  <c r="K91" i="8" s="1"/>
  <c r="J91" i="8"/>
  <c r="I91" i="8"/>
  <c r="K90" i="8"/>
  <c r="K89" i="8" s="1"/>
  <c r="J89" i="8"/>
  <c r="I89" i="8"/>
  <c r="K88" i="8"/>
  <c r="K87" i="8"/>
  <c r="K86" i="8"/>
  <c r="K85" i="8"/>
  <c r="K84" i="8"/>
  <c r="K83" i="8"/>
  <c r="K82" i="8"/>
  <c r="K79" i="8"/>
  <c r="K76" i="8"/>
  <c r="K73" i="8"/>
  <c r="J72" i="8"/>
  <c r="I72" i="8"/>
  <c r="K71" i="8"/>
  <c r="K70" i="8" s="1"/>
  <c r="J70" i="8"/>
  <c r="I70" i="8"/>
  <c r="K69" i="8"/>
  <c r="K68" i="8"/>
  <c r="J67" i="8"/>
  <c r="I67" i="8"/>
  <c r="K66" i="8"/>
  <c r="K65" i="8" s="1"/>
  <c r="J65" i="8"/>
  <c r="I65" i="8"/>
  <c r="K64" i="8"/>
  <c r="K63" i="8" s="1"/>
  <c r="J63" i="8"/>
  <c r="I63" i="8"/>
  <c r="K61" i="8"/>
  <c r="K60" i="8" s="1"/>
  <c r="K56" i="8"/>
  <c r="K55" i="8" s="1"/>
  <c r="J55" i="8"/>
  <c r="I55" i="8"/>
  <c r="K54" i="8"/>
  <c r="K53" i="8" s="1"/>
  <c r="J53" i="8"/>
  <c r="I53" i="8"/>
  <c r="K52" i="8"/>
  <c r="K51" i="8" s="1"/>
  <c r="J51" i="8"/>
  <c r="I51" i="8"/>
  <c r="K50" i="8"/>
  <c r="K49" i="8" s="1"/>
  <c r="J49" i="8"/>
  <c r="I49" i="8"/>
  <c r="K48" i="8"/>
  <c r="K47" i="8"/>
  <c r="J46" i="8"/>
  <c r="I46" i="8"/>
  <c r="K45" i="8"/>
  <c r="K44" i="8" s="1"/>
  <c r="J44" i="8"/>
  <c r="I44" i="8"/>
  <c r="K43" i="8"/>
  <c r="K42" i="8"/>
  <c r="K40" i="8"/>
  <c r="K39" i="8"/>
  <c r="K38" i="8"/>
  <c r="K37" i="8"/>
  <c r="K36" i="8"/>
  <c r="J35" i="8"/>
  <c r="I35" i="8"/>
  <c r="K34" i="8"/>
  <c r="K32" i="8" s="1"/>
  <c r="K247" i="8"/>
  <c r="I246" i="8"/>
  <c r="K31" i="8"/>
  <c r="K30" i="8" s="1"/>
  <c r="J30" i="8"/>
  <c r="I30" i="8"/>
  <c r="K29" i="8"/>
  <c r="K28" i="8" s="1"/>
  <c r="J28" i="8"/>
  <c r="I28" i="8"/>
  <c r="K27" i="8"/>
  <c r="K25" i="8"/>
  <c r="K22" i="8"/>
  <c r="K21" i="8" s="1"/>
  <c r="J21" i="8"/>
  <c r="I21" i="8"/>
  <c r="K20" i="8"/>
  <c r="K19" i="8" s="1"/>
  <c r="J19" i="8"/>
  <c r="I19" i="8"/>
  <c r="K272" i="8" l="1"/>
  <c r="I277" i="8"/>
  <c r="M287" i="8"/>
  <c r="K160" i="8"/>
  <c r="K189" i="8"/>
  <c r="K263" i="8"/>
  <c r="K238" i="8"/>
  <c r="K119" i="8"/>
  <c r="K224" i="8"/>
  <c r="K196" i="8"/>
  <c r="K184" i="8"/>
  <c r="K23" i="8"/>
  <c r="K128" i="8"/>
  <c r="K178" i="8"/>
  <c r="K181" i="8"/>
  <c r="K246" i="8"/>
  <c r="K67" i="8"/>
  <c r="K113" i="8"/>
  <c r="K116" i="8"/>
  <c r="K133" i="8"/>
  <c r="K139" i="8"/>
  <c r="K213" i="8"/>
  <c r="K99" i="8"/>
  <c r="K148" i="8"/>
  <c r="K151" i="8"/>
  <c r="K157" i="8"/>
  <c r="K168" i="8"/>
  <c r="K235" i="8"/>
  <c r="K234" i="8" s="1"/>
  <c r="K165" i="8"/>
  <c r="K202" i="8"/>
  <c r="K142" i="8"/>
  <c r="K122" i="8"/>
  <c r="K154" i="8"/>
  <c r="K72" i="8"/>
  <c r="K105" i="8"/>
  <c r="K136" i="8"/>
  <c r="K46" i="8"/>
  <c r="K102" i="8"/>
  <c r="K145" i="8"/>
  <c r="K35" i="8"/>
  <c r="J236" i="8"/>
  <c r="J277" i="8" s="1"/>
  <c r="L281" i="8" s="1"/>
  <c r="M285" i="8" l="1"/>
  <c r="K277" i="8"/>
  <c r="I283" i="8" s="1"/>
  <c r="M286" i="8"/>
  <c r="D283" i="8"/>
  <c r="M288" i="8"/>
  <c r="L280" i="8"/>
  <c r="M289" i="8" l="1"/>
  <c r="G283" i="8"/>
  <c r="L282" i="8"/>
</calcChain>
</file>

<file path=xl/sharedStrings.xml><?xml version="1.0" encoding="utf-8"?>
<sst xmlns="http://schemas.openxmlformats.org/spreadsheetml/2006/main" count="3924" uniqueCount="310">
  <si>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</si>
  <si>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</si>
  <si>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</si>
  <si>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</si>
  <si>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</si>
  <si>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</si>
  <si>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</si>
  <si>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</si>
  <si>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</si>
  <si>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</si>
  <si>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</si>
  <si>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</si>
  <si>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231P253000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</si>
  <si>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</si>
  <si>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</si>
  <si>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</si>
  <si>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</si>
  <si>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</si>
  <si>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</si>
  <si>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</si>
  <si>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</si>
  <si>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</si>
  <si>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</si>
  <si>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</si>
  <si>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</si>
  <si>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</si>
  <si>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</si>
  <si>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</si>
  <si>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</si>
  <si>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</si>
  <si>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812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</si>
  <si>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</si>
  <si>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</si>
  <si>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</si>
  <si>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</si>
  <si>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</si>
  <si>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</si>
  <si>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</si>
  <si>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</si>
  <si>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</si>
  <si>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</si>
  <si>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</si>
  <si>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</si>
  <si>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</si>
  <si>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</si>
  <si>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</si>
  <si>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</si>
  <si>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1620215300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</si>
  <si>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</si>
  <si>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</si>
  <si>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</si>
  <si>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</si>
  <si>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</si>
  <si>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</si>
  <si>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</si>
  <si>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</si>
  <si>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</si>
  <si>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</si>
  <si>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</si>
  <si>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</si>
  <si>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</si>
  <si>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</si>
  <si>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</si>
  <si>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</si>
  <si>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</si>
  <si>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</si>
  <si>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</si>
  <si>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</si>
  <si>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</si>
  <si>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</si>
  <si>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</si>
  <si>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</si>
  <si>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</si>
  <si>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</si>
  <si>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</si>
  <si>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</si>
  <si>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</si>
  <si>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</si>
  <si>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</si>
  <si>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</si>
  <si>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</si>
  <si>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</si>
  <si>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</si>
  <si>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</si>
  <si>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</si>
  <si>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</si>
  <si>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</si>
  <si>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</si>
  <si>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</si>
  <si>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</si>
  <si>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</si>
  <si>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</si>
  <si>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</si>
  <si>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</si>
  <si>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</si>
  <si>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2240480850</t>
  </si>
  <si>
    <t>633</t>
  </si>
  <si>
    <t>2240481920</t>
  </si>
  <si>
    <t>2240481930</t>
  </si>
  <si>
    <t>22405R5140</t>
  </si>
  <si>
    <t>Министр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</si>
  <si>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</si>
  <si>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</si>
  <si>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</si>
  <si>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</si>
  <si>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</si>
  <si>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</si>
  <si>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</si>
  <si>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</si>
  <si>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</si>
  <si>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</si>
  <si>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</si>
  <si>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</si>
  <si>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</si>
  <si>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</si>
  <si>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</si>
  <si>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М. Казиев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</si>
  <si>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</si>
  <si>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</si>
  <si>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</si>
  <si>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</si>
  <si>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</si>
  <si>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</si>
  <si>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</si>
  <si>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</si>
  <si>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</si>
  <si>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</si>
  <si>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</si>
  <si>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</si>
  <si>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</si>
  <si>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</si>
  <si>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</si>
  <si>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</si>
  <si>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</si>
  <si>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</si>
  <si>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</si>
  <si>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</si>
  <si>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</si>
  <si>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</si>
  <si>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</si>
  <si>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</si>
  <si>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</si>
  <si>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</si>
  <si>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</si>
  <si>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</si>
  <si>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</si>
  <si>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</si>
  <si>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</si>
  <si>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Реализация дополнительных мероприятий, направленных на снижение напряжённости на рынке труда Республики Дагестан, по организации общественных работ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</si>
  <si>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</si>
  <si>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</si>
  <si>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</si>
  <si>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</si>
  <si>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</si>
  <si>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</si>
  <si>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</si>
  <si>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</si>
  <si>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</si>
  <si>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</si>
  <si>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</si>
  <si>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</si>
  <si>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Социальное обеспечение и иные выплаты населению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</si>
  <si>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</si>
  <si>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</si>
  <si>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</si>
  <si>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</si>
  <si>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</si>
  <si>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</si>
  <si>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</si>
  <si>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</si>
  <si>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</si>
  <si>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</si>
  <si>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</si>
  <si>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</si>
  <si>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</si>
  <si>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</si>
  <si>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</si>
  <si>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</si>
  <si>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</si>
  <si>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</si>
  <si>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</si>
  <si>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</si>
  <si>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</si>
  <si>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</si>
  <si>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</si>
  <si>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</si>
  <si>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</si>
  <si>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</si>
  <si>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</si>
  <si>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</si>
  <si>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</si>
  <si>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</si>
  <si>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</si>
  <si>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</si>
  <si>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</si>
  <si>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</si>
  <si>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</si>
  <si>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</si>
  <si>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 xml:space="preserve"> Государственная поддержка на конкурсной основе социально ориентированных некоммерческих организаций Республики Дагестан в части реализации проектов социальной направленности (повышение качества жизни людей пожилого возраста, социальная адаптация и поддержка лиц с ограниченными возможностями, поддержка и развитие института семьи, материнства и детства, занятость населения и другие проекты)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</si>
  <si>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</si>
  <si>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</si>
  <si>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</si>
  <si>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</si>
  <si>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</si>
  <si>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</si>
  <si>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</si>
  <si>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</si>
  <si>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</si>
  <si>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</si>
  <si>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</si>
  <si>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</si>
  <si>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</si>
  <si>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</si>
  <si>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</si>
  <si>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</si>
  <si>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</si>
  <si>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</si>
  <si>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</si>
  <si>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</si>
  <si>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</si>
  <si>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</si>
  <si>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</si>
  <si>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</si>
  <si>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</si>
  <si>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</si>
  <si>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</si>
  <si>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</si>
  <si>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</si>
  <si>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2211971120</t>
  </si>
  <si>
    <t>БА</t>
  </si>
  <si>
    <t>ЛБО</t>
  </si>
  <si>
    <t>ПОФ</t>
  </si>
  <si>
    <t>К/Р</t>
  </si>
  <si>
    <t>0310</t>
  </si>
  <si>
    <t>9990020670</t>
  </si>
  <si>
    <t>360</t>
  </si>
  <si>
    <t>Развитие предпринимательской инициативы граждан</t>
  </si>
  <si>
    <t>2310181016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</si>
  <si>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</si>
  <si>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</si>
  <si>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</si>
  <si>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</si>
  <si>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</si>
  <si>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</si>
  <si>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</si>
  <si>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</si>
  <si>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</si>
  <si>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222P351630</t>
  </si>
  <si>
    <t>23-51630-00000-00000</t>
  </si>
  <si>
    <t>Резервный фонд Правительства Республики Дагестан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</si>
  <si>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</si>
  <si>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</si>
  <si>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</si>
  <si>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</si>
  <si>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</si>
  <si>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</si>
  <si>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</si>
  <si>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</si>
  <si>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</si>
  <si>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24-51340-00000-00000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</si>
  <si>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</si>
  <si>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</si>
  <si>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</si>
  <si>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</si>
  <si>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24-55140-00000-00000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</si>
  <si>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</si>
  <si>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</si>
  <si>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</si>
  <si>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</si>
  <si>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</si>
  <si>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</si>
  <si>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</si>
  <si>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</si>
  <si>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24-52200-00000-00000</t>
  </si>
  <si>
    <t>24-52400-00000-00000</t>
  </si>
  <si>
    <t>24-59000-00000-00400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</si>
  <si>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</si>
  <si>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</si>
  <si>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221P351630</t>
  </si>
  <si>
    <t>24-50860-00000-00000</t>
  </si>
  <si>
    <t>24-53000-00000-00000</t>
  </si>
  <si>
    <t>24-52500-00000-00000</t>
  </si>
  <si>
    <t>24-54620-00000-00000</t>
  </si>
  <si>
    <t>24-52920-00000-00000</t>
  </si>
  <si>
    <t>20-53020-00000-00000</t>
  </si>
  <si>
    <t>2220300590</t>
  </si>
  <si>
    <t>2211471150</t>
  </si>
  <si>
    <t>добав 01.05.2024</t>
  </si>
  <si>
    <t>22401R1570</t>
  </si>
  <si>
    <t>222P35163F</t>
  </si>
  <si>
    <t>221P35163F</t>
  </si>
  <si>
    <t>(24-5163F-00000-00000)</t>
  </si>
  <si>
    <t>24-5163F-00000-00000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</si>
  <si>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</si>
  <si>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0402</t>
  </si>
  <si>
    <t>Приобретение товаров, работ, услуг в пользу граждан в целях их социального обеспечения</t>
  </si>
  <si>
    <t>Расходы на обеспечение деятельности (оказание услуг) государственных учреждений</t>
  </si>
  <si>
    <t>2310800590</t>
  </si>
  <si>
    <t>2451570X252170000000</t>
  </si>
  <si>
    <t>добав 01.06.2024</t>
  </si>
  <si>
    <t>2240852500</t>
  </si>
  <si>
    <t>2210872007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</si>
  <si>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</si>
  <si>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Создание системы долговременного ухода за гражданами пожилого возраста и инвалидами</t>
  </si>
  <si>
    <t xml:space="preserve"> на 1 июля 2024 года</t>
  </si>
  <si>
    <t>Расходы на исполнение решений, принятых судебными органами</t>
  </si>
  <si>
    <t>2230472055</t>
  </si>
  <si>
    <t xml:space="preserve">Выплата социального пособия на погребение умерших, которые не подлежали обязательному социальному страхованию </t>
  </si>
  <si>
    <t>Временно исполняющий обязанности Министра</t>
  </si>
  <si>
    <t>М. Кихасуров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</si>
</sst>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u/>
      <sz val="8"/>
      <name val="Arial cry"/>
      <charset val="204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i/>
      <sz val="10"/>
      <color rgb="FF000000"/>
      <name val="Arial Cyr"/>
    </font>
    <font>
      <i/>
      <sz val="10"/>
      <name val="Arial cry"/>
      <charset val="204"/>
    </font>
    <font>
      <i/>
      <sz val="8"/>
      <name val="Arial cry"/>
      <charset val="204"/>
    </font>
    <font>
      <i/>
      <u/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8"/>
      <name val="Calibri"/>
      <family val="2"/>
      <scheme val="minor"/>
    </font>
    <font>
      <sz val="10"/>
      <color rgb="FFFF0000"/>
      <name val="Arial Cyr"/>
      <charset val="204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color rgb="FF000000"/>
      <name val="Arial Cyr"/>
    </font>
    <font>
      <b/>
      <sz val="14"/>
      <name val="Arial cry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4"/>
      <color rgb="FF000000"/>
      <name val="Arial Cyr"/>
      <charset val="204"/>
    </font>
    <font>
      <sz val="14"/>
      <color rgb="FFFF0000"/>
      <name val="Arial Cyr"/>
      <charset val="204"/>
    </font>
    <font>
      <i/>
      <u/>
      <sz val="14"/>
      <color rgb="FF000000"/>
      <name val="Arial Cyr"/>
      <charset val="204"/>
    </font>
    <font>
      <sz val="14"/>
      <name val="Arial cry"/>
      <charset val="204"/>
    </font>
    <font>
      <i/>
      <u/>
      <sz val="14"/>
      <name val="Arial cry"/>
      <charset val="204"/>
    </font>
    <font>
      <u/>
      <sz val="14"/>
      <name val="Arial cry"/>
      <charset val="204"/>
    </font>
    <font>
      <i/>
      <sz val="14"/>
      <color rgb="FF000000"/>
      <name val="Arial Cyr"/>
    </font>
    <font>
      <i/>
      <sz val="14"/>
      <name val="Arial cry"/>
      <charset val="204"/>
    </font>
    <font>
      <b/>
      <sz val="14"/>
      <name val="Arial"/>
      <family val="2"/>
      <charset val="204"/>
    </font>
    <font>
      <sz val="14"/>
      <color indexed="8"/>
      <name val="Arial cry"/>
      <charset val="204"/>
    </font>
    <font>
      <i/>
      <u/>
      <sz val="14"/>
      <color rgb="FF000000"/>
      <name val="Arial Cyr"/>
    </font>
    <font>
      <i/>
      <u/>
      <sz val="14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620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4" fontId="1" fillId="0" borderId="1" xfId="11" applyNumberFormat="1" applyFill="1" applyBorder="1" applyAlignment="1" applyProtection="1">
      <alignment horizontal="center" vertical="top" shrinkToFit="1"/>
    </xf>
    <xf numFmtId="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4" fontId="1" fillId="0" borderId="12" xfId="11" applyNumberFormat="1" applyFill="1" applyBorder="1" applyAlignment="1" applyProtection="1">
      <alignment horizontal="center" vertical="top" shrinkToFi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4" fontId="1" fillId="0" borderId="7" xfId="10" applyNumberFormat="1" applyFill="1" applyBorder="1" applyAlignment="1" applyProtection="1">
      <alignment horizontal="center" vertical="top" shrinkToFit="1"/>
    </xf>
    <xf numFmtId="0" fontId="7" fillId="8" borderId="30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2" xfId="0" applyBorder="1"/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0" fontId="12" fillId="0" borderId="47" xfId="0" applyFont="1" applyBorder="1" applyAlignment="1"/>
    <xf numFmtId="0" fontId="12" fillId="0" borderId="35" xfId="0" applyFont="1" applyBorder="1" applyAlignment="1"/>
    <xf numFmtId="0" fontId="0" fillId="0" borderId="35" xfId="0" applyBorder="1"/>
    <xf numFmtId="0" fontId="0" fillId="0" borderId="48" xfId="0" applyBorder="1"/>
    <xf numFmtId="0" fontId="0" fillId="0" borderId="49" xfId="0" applyBorder="1"/>
    <xf numFmtId="4" fontId="9" fillId="0" borderId="1" xfId="0" applyNumberFormat="1" applyFont="1" applyBorder="1" applyProtection="1">
      <protection locked="0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6" fillId="0" borderId="50" xfId="0" applyNumberFormat="1" applyFont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3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7" xfId="0" applyFill="1" applyBorder="1"/>
    <xf numFmtId="4" fontId="0" fillId="6" borderId="0" xfId="0" applyNumberFormat="1" applyFill="1" applyAlignment="1" applyProtection="1">
      <alignment horizontal="center"/>
      <protection locked="0"/>
    </xf>
    <xf numFmtId="4" fontId="8" fillId="6" borderId="7" xfId="37" applyNumberFormat="1" applyFont="1" applyFill="1" applyBorder="1" applyAlignment="1" applyProtection="1">
      <alignment horizontal="center" vertical="center" shrinkToFit="1"/>
    </xf>
    <xf numFmtId="0" fontId="0" fillId="6" borderId="0" xfId="0" applyFont="1" applyFill="1" applyProtection="1">
      <protection locked="0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49" fontId="9" fillId="6" borderId="7" xfId="36" applyNumberFormat="1" applyFont="1" applyFill="1" applyBorder="1" applyAlignment="1" applyProtection="1">
      <alignment horizontal="center" vertical="center" wrapText="1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49" fontId="9" fillId="6" borderId="7" xfId="37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4" fontId="6" fillId="10" borderId="1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9" fillId="0" borderId="7" xfId="36" quotePrefix="1" applyNumberFormat="1" applyFont="1" applyFill="1" applyBorder="1" applyAlignment="1" applyProtection="1">
      <alignment horizontal="left" vertical="center" wrapText="1"/>
    </xf>
    <xf numFmtId="0" fontId="9" fillId="0" borderId="7" xfId="36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10" borderId="7" xfId="36" quotePrefix="1" applyNumberFormat="1" applyFont="1" applyFill="1" applyBorder="1" applyAlignment="1" applyProtection="1">
      <alignment horizontal="left" vertical="center" wrapText="1"/>
    </xf>
    <xf numFmtId="0" fontId="14" fillId="10" borderId="7" xfId="36" quotePrefix="1" applyNumberFormat="1" applyFont="1" applyFill="1" applyBorder="1" applyAlignment="1" applyProtection="1">
      <alignment horizontal="center" vertical="center" wrapText="1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5" fillId="10" borderId="0" xfId="0" applyFont="1" applyFill="1" applyProtection="1">
      <protection locked="0"/>
    </xf>
    <xf numFmtId="0" fontId="14" fillId="10" borderId="0" xfId="0" applyFont="1" applyFill="1" applyProtection="1">
      <protection locked="0"/>
    </xf>
    <xf numFmtId="0" fontId="9" fillId="10" borderId="7" xfId="36" quotePrefix="1" applyNumberFormat="1" applyFont="1" applyFill="1" applyBorder="1" applyAlignment="1" applyProtection="1">
      <alignment horizontal="left" vertical="center" wrapText="1"/>
    </xf>
    <xf numFmtId="0" fontId="9" fillId="10" borderId="7" xfId="36" quotePrefix="1" applyNumberFormat="1" applyFont="1" applyFill="1" applyBorder="1" applyAlignment="1" applyProtection="1">
      <alignment horizontal="center" vertical="center" wrapText="1"/>
    </xf>
    <xf numFmtId="0" fontId="6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0" fontId="23" fillId="10" borderId="7" xfId="36" quotePrefix="1" applyNumberFormat="1" applyFont="1" applyFill="1" applyBorder="1" applyAlignment="1" applyProtection="1">
      <alignment horizontal="left" vertical="center" wrapText="1"/>
    </xf>
    <xf numFmtId="0" fontId="19" fillId="10" borderId="7" xfId="36" quotePrefix="1" applyNumberFormat="1" applyFont="1" applyFill="1" applyBorder="1" applyAlignment="1" applyProtection="1">
      <alignment horizontal="left" vertical="center" wrapText="1"/>
    </xf>
    <xf numFmtId="0" fontId="6" fillId="5" borderId="9" xfId="40" applyNumberFormat="1" applyFont="1" applyFill="1" applyBorder="1" applyAlignment="1" applyProtection="1">
      <alignment vertical="top" wrapText="1"/>
    </xf>
    <xf numFmtId="4" fontId="6" fillId="5" borderId="7" xfId="39" applyNumberFormat="1" applyFont="1" applyFill="1" applyBorder="1" applyAlignment="1" applyProtection="1">
      <alignment horizontal="center" vertical="center" shrinkToFit="1"/>
    </xf>
    <xf numFmtId="4" fontId="6" fillId="5" borderId="10" xfId="39" applyNumberFormat="1" applyFont="1" applyFill="1" applyBorder="1" applyAlignment="1" applyProtection="1">
      <alignment horizontal="center" vertical="center" shrinkToFit="1"/>
    </xf>
    <xf numFmtId="4" fontId="1" fillId="6" borderId="7" xfId="42" applyNumberFormat="1" applyFont="1" applyFill="1" applyBorder="1" applyAlignment="1" applyProtection="1">
      <alignment horizontal="center" vertical="center" shrinkToFit="1"/>
    </xf>
    <xf numFmtId="4" fontId="14" fillId="6" borderId="7" xfId="39" applyNumberFormat="1" applyFont="1" applyFill="1" applyBorder="1" applyAlignment="1" applyProtection="1">
      <alignment horizontal="center" vertical="center" shrinkToFit="1"/>
    </xf>
    <xf numFmtId="4" fontId="24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23" xfId="0" applyBorder="1"/>
    <xf numFmtId="0" fontId="0" fillId="0" borderId="36" xfId="0" applyBorder="1"/>
    <xf numFmtId="4" fontId="17" fillId="6" borderId="1" xfId="37" applyNumberFormat="1" applyFont="1" applyFill="1" applyBorder="1" applyAlignment="1" applyProtection="1">
      <alignment horizontal="center" vertical="center" shrinkToFit="1"/>
    </xf>
    <xf numFmtId="4" fontId="20" fillId="6" borderId="58" xfId="11" applyNumberFormat="1" applyFont="1" applyFill="1" applyBorder="1" applyAlignment="1" applyProtection="1">
      <alignment horizontal="center" vertical="center" shrinkToFit="1"/>
    </xf>
    <xf numFmtId="0" fontId="25" fillId="6" borderId="39" xfId="9" applyNumberFormat="1" applyFont="1" applyFill="1" applyBorder="1" applyAlignment="1" applyProtection="1">
      <alignment horizontal="left" vertical="top" wrapText="1"/>
    </xf>
    <xf numFmtId="0" fontId="26" fillId="6" borderId="7" xfId="36" quotePrefix="1" applyNumberFormat="1" applyFont="1" applyFill="1" applyBorder="1" applyAlignment="1" applyProtection="1">
      <alignment horizontal="center" vertical="center" wrapText="1"/>
    </xf>
    <xf numFmtId="0" fontId="25" fillId="6" borderId="4" xfId="9" applyNumberFormat="1" applyFont="1" applyFill="1" applyBorder="1" applyProtection="1">
      <alignment horizontal="left" vertical="top" wrapText="1"/>
    </xf>
    <xf numFmtId="0" fontId="25" fillId="6" borderId="4" xfId="9" applyNumberFormat="1" applyFont="1" applyFill="1" applyBorder="1" applyAlignment="1" applyProtection="1">
      <alignment horizontal="center" vertical="center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6" fillId="6" borderId="7" xfId="36" applyNumberFormat="1" applyFont="1" applyFill="1" applyBorder="1" applyAlignment="1" applyProtection="1">
      <alignment horizontal="left" vertical="center" wrapText="1"/>
    </xf>
    <xf numFmtId="0" fontId="26" fillId="6" borderId="7" xfId="36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/>
      <protection locked="0"/>
    </xf>
    <xf numFmtId="4" fontId="6" fillId="8" borderId="42" xfId="31" applyNumberFormat="1" applyFont="1" applyFill="1" applyBorder="1" applyAlignment="1" applyProtection="1">
      <alignment horizontal="center" vertical="center" shrinkToFi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4" fontId="18" fillId="6" borderId="10" xfId="37" applyNumberFormat="1" applyFont="1" applyFill="1" applyBorder="1" applyAlignment="1" applyProtection="1">
      <alignment horizontal="center" vertical="center" shrinkToFit="1"/>
    </xf>
    <xf numFmtId="4" fontId="20" fillId="6" borderId="61" xfId="11" applyNumberFormat="1" applyFont="1" applyFill="1" applyBorder="1" applyAlignment="1" applyProtection="1">
      <alignment horizontal="center" vertical="center" shrinkToFit="1"/>
    </xf>
    <xf numFmtId="0" fontId="25" fillId="6" borderId="9" xfId="9" applyNumberFormat="1" applyFont="1" applyFill="1" applyBorder="1" applyAlignment="1" applyProtection="1">
      <alignment horizontal="left" vertical="top" wrapText="1"/>
    </xf>
    <xf numFmtId="4" fontId="18" fillId="6" borderId="12" xfId="37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27" fillId="6" borderId="9" xfId="36" applyNumberFormat="1" applyFont="1" applyFill="1" applyBorder="1" applyAlignment="1" applyProtection="1">
      <alignment horizontal="left" vertical="top" wrapText="1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0" fontId="32" fillId="0" borderId="0" xfId="0" applyFont="1" applyFill="1" applyProtection="1">
      <protection locked="0"/>
    </xf>
    <xf numFmtId="4" fontId="26" fillId="6" borderId="1" xfId="0" applyNumberFormat="1" applyFont="1" applyFill="1" applyBorder="1" applyProtection="1">
      <protection locked="0"/>
    </xf>
    <xf numFmtId="0" fontId="26" fillId="6" borderId="0" xfId="0" applyFont="1" applyFill="1" applyProtection="1">
      <protection locked="0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8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30" fillId="10" borderId="7" xfId="36" quotePrefix="1" applyNumberFormat="1" applyFont="1" applyFill="1" applyBorder="1" applyAlignment="1" applyProtection="1">
      <alignment horizontal="left" vertical="center" wrapText="1"/>
    </xf>
    <xf numFmtId="0" fontId="30" fillId="10" borderId="7" xfId="36" quotePrefix="1" applyNumberFormat="1" applyFont="1" applyFill="1" applyBorder="1" applyAlignment="1" applyProtection="1">
      <alignment horizontal="center" vertical="center" wrapText="1"/>
    </xf>
    <xf numFmtId="0" fontId="31" fillId="10" borderId="7" xfId="36" quotePrefix="1" applyNumberFormat="1" applyFont="1" applyFill="1" applyBorder="1" applyAlignment="1" applyProtection="1">
      <alignment horizontal="left" vertical="center" wrapText="1"/>
    </xf>
    <xf numFmtId="4" fontId="29" fillId="6" borderId="7" xfId="42" applyNumberFormat="1" applyFont="1" applyFill="1" applyBorder="1" applyAlignment="1" applyProtection="1">
      <alignment horizontal="center" vertical="center" shrinkToFi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20" fillId="6" borderId="63" xfId="11" applyNumberFormat="1" applyFont="1" applyFill="1" applyBorder="1" applyAlignment="1" applyProtection="1">
      <alignment horizontal="center" vertical="center" shrinkToFi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18" fillId="6" borderId="60" xfId="11" applyNumberFormat="1" applyFont="1" applyFill="1" applyBorder="1" applyAlignment="1" applyProtection="1">
      <alignment horizontal="center" vertical="center" shrinkToFit="1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0" fontId="1" fillId="6" borderId="11" xfId="9" applyNumberFormat="1" applyFill="1" applyBorder="1" applyAlignment="1" applyProtection="1">
      <alignment horizontal="left" vertical="top" wrapText="1"/>
    </xf>
    <xf numFmtId="4" fontId="20" fillId="6" borderId="7" xfId="11" applyNumberFormat="1" applyFont="1" applyFill="1" applyBorder="1" applyAlignment="1" applyProtection="1">
      <alignment horizontal="center" vertical="center" shrinkToFit="1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0" fontId="9" fillId="0" borderId="7" xfId="36" applyNumberFormat="1" applyFont="1" applyFill="1" applyBorder="1" applyAlignment="1" applyProtection="1">
      <alignment horizontal="left" vertical="center" wrapText="1"/>
    </xf>
    <xf numFmtId="4" fontId="8" fillId="6" borderId="7" xfId="39" applyNumberFormat="1" applyFont="1" applyFill="1" applyBorder="1" applyAlignment="1" applyProtection="1">
      <alignment horizontal="center" vertical="center" shrinkToFit="1"/>
    </xf>
    <xf numFmtId="4" fontId="33" fillId="6" borderId="4" xfId="11" applyNumberFormat="1" applyFont="1" applyFill="1" applyBorder="1" applyAlignment="1" applyProtection="1">
      <alignment horizontal="center" vertical="center" shrinkToFit="1"/>
    </xf>
    <xf numFmtId="0" fontId="6" fillId="5" borderId="9" xfId="36" applyNumberFormat="1" applyFont="1" applyFill="1" applyBorder="1" applyAlignment="1" applyProtection="1">
      <alignment horizontal="left" vertical="top" wrapText="1"/>
    </xf>
    <xf numFmtId="0" fontId="9" fillId="10" borderId="7" xfId="36" applyNumberFormat="1" applyFont="1" applyFill="1" applyBorder="1" applyAlignment="1" applyProtection="1">
      <alignment horizontal="left" vertical="center" wrapText="1"/>
    </xf>
    <xf numFmtId="4" fontId="6" fillId="5" borderId="7" xfId="37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4" fontId="9" fillId="6" borderId="7" xfId="39" applyNumberFormat="1" applyFont="1" applyFill="1" applyBorder="1" applyAlignment="1" applyProtection="1">
      <alignment horizontal="center" vertical="center" shrinkToFit="1"/>
    </xf>
    <xf numFmtId="0" fontId="8" fillId="0" borderId="9" xfId="36" applyNumberFormat="1" applyFont="1" applyFill="1" applyBorder="1" applyAlignment="1" applyProtection="1">
      <alignment horizontal="left" vertical="top" wrapText="1"/>
    </xf>
    <xf numFmtId="0" fontId="1" fillId="6" borderId="7" xfId="9" applyNumberFormat="1" applyFill="1" applyBorder="1" applyAlignment="1" applyProtection="1">
      <alignment horizontal="left" vertical="top" wrapText="1"/>
    </xf>
    <xf numFmtId="0" fontId="22" fillId="6" borderId="6" xfId="43" quotePrefix="1" applyNumberFormat="1" applyFont="1" applyFill="1" applyBorder="1" applyAlignment="1" applyProtection="1">
      <alignment horizontal="center" vertical="center" wrapText="1"/>
    </xf>
    <xf numFmtId="4" fontId="20" fillId="6" borderId="64" xfId="11" applyNumberFormat="1" applyFont="1" applyFill="1" applyBorder="1" applyAlignment="1" applyProtection="1">
      <alignment horizontal="center" vertical="center" shrinkToFit="1"/>
    </xf>
    <xf numFmtId="4" fontId="12" fillId="0" borderId="0" xfId="0" applyNumberFormat="1" applyFont="1" applyFill="1" applyProtection="1">
      <protection locked="0"/>
    </xf>
    <xf numFmtId="0" fontId="12" fillId="0" borderId="0" xfId="0" applyFont="1" applyFill="1" applyProtection="1">
      <protection locked="0"/>
    </xf>
    <xf numFmtId="4" fontId="6" fillId="10" borderId="0" xfId="0" applyNumberFormat="1" applyFont="1" applyFill="1" applyProtection="1">
      <protection locked="0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56" xfId="9" applyNumberFormat="1" applyFill="1" applyBorder="1" applyAlignment="1" applyProtection="1">
      <alignment horizontal="left" vertical="top" wrapText="1"/>
    </xf>
    <xf numFmtId="0" fontId="9" fillId="0" borderId="9" xfId="40" applyNumberFormat="1" applyFont="1" applyFill="1" applyBorder="1" applyAlignment="1" applyProtection="1">
      <alignment vertical="top" wrapText="1"/>
    </xf>
    <xf numFmtId="4" fontId="9" fillId="0" borderId="69" xfId="0" applyNumberFormat="1" applyFont="1" applyBorder="1" applyAlignment="1" applyProtection="1">
      <alignment horizontal="center"/>
      <protection locked="0"/>
    </xf>
    <xf numFmtId="4" fontId="6" fillId="8" borderId="7" xfId="31" applyNumberFormat="1" applyFont="1" applyFill="1" applyBorder="1" applyAlignment="1" applyProtection="1">
      <alignment horizontal="center" vertical="center" shrinkToFit="1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0" fontId="31" fillId="10" borderId="69" xfId="36" quotePrefix="1" applyNumberFormat="1" applyFont="1" applyFill="1" applyBorder="1" applyAlignment="1" applyProtection="1">
      <alignment vertical="center" wrapText="1"/>
    </xf>
    <xf numFmtId="4" fontId="1" fillId="6" borderId="4" xfId="10" applyFill="1">
      <alignment horizontal="right" vertical="top" shrinkToFit="1"/>
    </xf>
    <xf numFmtId="4" fontId="1" fillId="6" borderId="1" xfId="11" applyNumberFormat="1" applyFill="1" applyBorder="1" applyAlignment="1" applyProtection="1">
      <alignment horizontal="center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35" fillId="6" borderId="4" xfId="11" applyNumberFormat="1" applyFont="1" applyFill="1" applyBorder="1" applyAlignment="1" applyProtection="1">
      <alignment horizontal="center" vertical="center" shrinkToFit="1"/>
    </xf>
    <xf numFmtId="0" fontId="9" fillId="10" borderId="9" xfId="36" applyNumberFormat="1" applyFon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36" fillId="6" borderId="32" xfId="0" applyFont="1" applyFill="1" applyBorder="1"/>
    <xf numFmtId="0" fontId="36" fillId="0" borderId="40" xfId="0" applyFont="1" applyBorder="1"/>
    <xf numFmtId="0" fontId="36" fillId="0" borderId="33" xfId="0" applyFont="1" applyBorder="1"/>
    <xf numFmtId="0" fontId="37" fillId="0" borderId="47" xfId="0" applyFont="1" applyBorder="1" applyAlignment="1"/>
    <xf numFmtId="0" fontId="37" fillId="0" borderId="35" xfId="0" applyFont="1" applyBorder="1" applyAlignment="1"/>
    <xf numFmtId="0" fontId="36" fillId="6" borderId="23" xfId="0" applyFont="1" applyFill="1" applyBorder="1"/>
    <xf numFmtId="0" fontId="36" fillId="0" borderId="23" xfId="0" applyFont="1" applyBorder="1"/>
    <xf numFmtId="0" fontId="36" fillId="0" borderId="35" xfId="0" applyFont="1" applyBorder="1"/>
    <xf numFmtId="0" fontId="36" fillId="0" borderId="29" xfId="0" applyFont="1" applyBorder="1"/>
    <xf numFmtId="0" fontId="36" fillId="6" borderId="24" xfId="0" applyFont="1" applyFill="1" applyBorder="1"/>
    <xf numFmtId="4" fontId="38" fillId="0" borderId="7" xfId="10" applyNumberFormat="1" applyFont="1" applyFill="1" applyBorder="1" applyAlignment="1" applyProtection="1">
      <alignment horizontal="center" vertical="top" shrinkToFit="1"/>
    </xf>
    <xf numFmtId="0" fontId="36" fillId="0" borderId="48" xfId="0" applyFont="1" applyBorder="1"/>
    <xf numFmtId="0" fontId="36" fillId="0" borderId="12" xfId="0" applyFont="1" applyBorder="1"/>
    <xf numFmtId="0" fontId="36" fillId="0" borderId="49" xfId="0" applyFont="1" applyBorder="1"/>
    <xf numFmtId="0" fontId="36" fillId="0" borderId="43" xfId="0" applyFont="1" applyBorder="1"/>
    <xf numFmtId="0" fontId="36" fillId="0" borderId="37" xfId="0" applyFont="1" applyBorder="1"/>
    <xf numFmtId="0" fontId="36" fillId="6" borderId="27" xfId="0" applyFont="1" applyFill="1" applyBorder="1"/>
    <xf numFmtId="0" fontId="36" fillId="0" borderId="41" xfId="0" applyFont="1" applyBorder="1"/>
    <xf numFmtId="4" fontId="39" fillId="8" borderId="42" xfId="0" applyNumberFormat="1" applyFont="1" applyFill="1" applyBorder="1" applyAlignment="1">
      <alignment horizontal="center" vertical="center" wrapText="1"/>
    </xf>
    <xf numFmtId="4" fontId="39" fillId="8" borderId="59" xfId="0" applyNumberFormat="1" applyFont="1" applyFill="1" applyBorder="1" applyAlignment="1">
      <alignment horizontal="center" vertical="center" wrapText="1"/>
    </xf>
    <xf numFmtId="0" fontId="39" fillId="8" borderId="22" xfId="0" applyFont="1" applyFill="1" applyBorder="1" applyAlignment="1">
      <alignment horizontal="center" vertical="center" wrapText="1"/>
    </xf>
    <xf numFmtId="0" fontId="39" fillId="8" borderId="51" xfId="0" applyFont="1" applyFill="1" applyBorder="1" applyAlignment="1">
      <alignment horizontal="center" vertical="center" wrapText="1"/>
    </xf>
    <xf numFmtId="0" fontId="39" fillId="8" borderId="46" xfId="0" applyFont="1" applyFill="1" applyBorder="1" applyAlignment="1">
      <alignment horizontal="center" vertical="center" wrapText="1"/>
    </xf>
    <xf numFmtId="0" fontId="39" fillId="8" borderId="30" xfId="0" applyFont="1" applyFill="1" applyBorder="1" applyAlignment="1">
      <alignment horizontal="center" vertical="center" wrapText="1"/>
    </xf>
    <xf numFmtId="4" fontId="40" fillId="5" borderId="7" xfId="37" applyNumberFormat="1" applyFont="1" applyFill="1" applyBorder="1" applyAlignment="1" applyProtection="1">
      <alignment horizontal="center" vertical="center" shrinkToFit="1"/>
    </xf>
    <xf numFmtId="4" fontId="40" fillId="5" borderId="10" xfId="37" applyNumberFormat="1" applyFont="1" applyFill="1" applyBorder="1" applyAlignment="1" applyProtection="1">
      <alignment horizontal="center" vertical="center" shrinkToFit="1"/>
    </xf>
    <xf numFmtId="4" fontId="41" fillId="6" borderId="7" xfId="37" applyNumberFormat="1" applyFont="1" applyFill="1" applyBorder="1" applyAlignment="1" applyProtection="1">
      <alignment horizontal="center" vertical="center" shrinkToFit="1"/>
    </xf>
    <xf numFmtId="4" fontId="42" fillId="6" borderId="4" xfId="11" applyNumberFormat="1" applyFont="1" applyFill="1" applyBorder="1" applyAlignment="1" applyProtection="1">
      <alignment horizontal="center" vertical="center" shrinkToFit="1"/>
    </xf>
    <xf numFmtId="4" fontId="42" fillId="6" borderId="60" xfId="11" applyNumberFormat="1" applyFont="1" applyFill="1" applyBorder="1" applyAlignment="1" applyProtection="1">
      <alignment horizontal="center" vertical="center" shrinkToFit="1"/>
    </xf>
    <xf numFmtId="4" fontId="41" fillId="6" borderId="12" xfId="37" applyNumberFormat="1" applyFont="1" applyFill="1" applyBorder="1" applyAlignment="1" applyProtection="1">
      <alignment horizontal="center" vertical="center" shrinkToFit="1"/>
    </xf>
    <xf numFmtId="4" fontId="42" fillId="6" borderId="58" xfId="11" applyNumberFormat="1" applyFont="1" applyFill="1" applyBorder="1" applyAlignment="1" applyProtection="1">
      <alignment horizontal="center" vertical="center" shrinkToFit="1"/>
    </xf>
    <xf numFmtId="4" fontId="42" fillId="6" borderId="3" xfId="11" applyNumberFormat="1" applyFont="1" applyFill="1" applyBorder="1" applyAlignment="1" applyProtection="1">
      <alignment horizontal="center" vertical="center" shrinkToFit="1"/>
    </xf>
    <xf numFmtId="4" fontId="42" fillId="6" borderId="61" xfId="11" applyNumberFormat="1" applyFont="1" applyFill="1" applyBorder="1" applyAlignment="1" applyProtection="1">
      <alignment horizontal="center" vertical="center" shrinkToFit="1"/>
    </xf>
    <xf numFmtId="4" fontId="41" fillId="6" borderId="10" xfId="37" applyNumberFormat="1" applyFont="1" applyFill="1" applyBorder="1" applyAlignment="1" applyProtection="1">
      <alignment horizontal="center" vertical="center" shrinkToFit="1"/>
    </xf>
    <xf numFmtId="4" fontId="41" fillId="6" borderId="60" xfId="11" applyNumberFormat="1" applyFont="1" applyFill="1" applyBorder="1" applyAlignment="1" applyProtection="1">
      <alignment horizontal="center" vertical="center" shrinkToFit="1"/>
    </xf>
    <xf numFmtId="4" fontId="42" fillId="6" borderId="7" xfId="11" applyNumberFormat="1" applyFont="1" applyFill="1" applyBorder="1" applyAlignment="1" applyProtection="1">
      <alignment horizontal="center" vertical="center" shrinkToFit="1"/>
    </xf>
    <xf numFmtId="4" fontId="42" fillId="6" borderId="64" xfId="11" applyNumberFormat="1" applyFont="1" applyFill="1" applyBorder="1" applyAlignment="1" applyProtection="1">
      <alignment horizontal="center" vertical="center" shrinkToFit="1"/>
    </xf>
    <xf numFmtId="4" fontId="42" fillId="6" borderId="63" xfId="11" applyNumberFormat="1" applyFont="1" applyFill="1" applyBorder="1" applyAlignment="1" applyProtection="1">
      <alignment horizontal="center" vertical="center" shrinkToFit="1"/>
    </xf>
    <xf numFmtId="4" fontId="39" fillId="5" borderId="10" xfId="37" applyNumberFormat="1" applyFont="1" applyFill="1" applyBorder="1" applyAlignment="1" applyProtection="1">
      <alignment horizontal="center" vertical="center" shrinkToFit="1"/>
    </xf>
    <xf numFmtId="4" fontId="44" fillId="6" borderId="4" xfId="11" applyNumberFormat="1" applyFont="1" applyFill="1" applyBorder="1" applyAlignment="1" applyProtection="1">
      <alignment horizontal="center" vertical="center" shrinkToFit="1"/>
    </xf>
    <xf numFmtId="4" fontId="39" fillId="5" borderId="7" xfId="37" applyNumberFormat="1" applyFont="1" applyFill="1" applyBorder="1" applyAlignment="1" applyProtection="1">
      <alignment horizontal="center" vertical="center" shrinkToFit="1"/>
    </xf>
    <xf numFmtId="4" fontId="45" fillId="6" borderId="7" xfId="39" applyNumberFormat="1" applyFont="1" applyFill="1" applyBorder="1" applyAlignment="1" applyProtection="1">
      <alignment horizontal="center" vertical="center" shrinkToFit="1"/>
    </xf>
    <xf numFmtId="4" fontId="44" fillId="6" borderId="60" xfId="11" applyNumberFormat="1" applyFont="1" applyFill="1" applyBorder="1" applyAlignment="1" applyProtection="1">
      <alignment horizontal="center" vertical="center" shrinkToFit="1"/>
    </xf>
    <xf numFmtId="4" fontId="39" fillId="5" borderId="7" xfId="39" applyNumberFormat="1" applyFont="1" applyFill="1" applyBorder="1" applyAlignment="1" applyProtection="1">
      <alignment horizontal="center" vertical="center" shrinkToFit="1"/>
    </xf>
    <xf numFmtId="4" fontId="39" fillId="5" borderId="10" xfId="39" applyNumberFormat="1" applyFont="1" applyFill="1" applyBorder="1" applyAlignment="1" applyProtection="1">
      <alignment horizontal="center" vertical="center" shrinkToFit="1"/>
    </xf>
    <xf numFmtId="4" fontId="47" fillId="6" borderId="7" xfId="39" applyNumberFormat="1" applyFont="1" applyFill="1" applyBorder="1" applyAlignment="1" applyProtection="1">
      <alignment horizontal="center" vertical="center" shrinkToFit="1"/>
    </xf>
    <xf numFmtId="4" fontId="38" fillId="6" borderId="7" xfId="42" applyNumberFormat="1" applyFont="1" applyFill="1" applyBorder="1" applyAlignment="1" applyProtection="1">
      <alignment horizontal="center" vertical="center" shrinkToFit="1"/>
    </xf>
    <xf numFmtId="4" fontId="48" fillId="6" borderId="7" xfId="42" applyNumberFormat="1" applyFont="1" applyFill="1" applyBorder="1" applyAlignment="1" applyProtection="1">
      <alignment horizontal="center" vertical="center" shrinkToFit="1"/>
    </xf>
    <xf numFmtId="4" fontId="39" fillId="8" borderId="42" xfId="31" applyNumberFormat="1" applyFont="1" applyFill="1" applyBorder="1" applyAlignment="1" applyProtection="1">
      <alignment horizontal="center" vertical="center" shrinkToFit="1"/>
    </xf>
    <xf numFmtId="4" fontId="38" fillId="0" borderId="1" xfId="11" applyNumberFormat="1" applyFont="1" applyFill="1" applyBorder="1" applyAlignment="1" applyProtection="1">
      <alignment horizontal="center" vertical="top" shrinkToFit="1"/>
    </xf>
    <xf numFmtId="4" fontId="40" fillId="6" borderId="1" xfId="37" applyNumberFormat="1" applyFont="1" applyFill="1" applyBorder="1" applyAlignment="1" applyProtection="1">
      <alignment horizontal="center" vertical="center" shrinkToFit="1"/>
    </xf>
    <xf numFmtId="4" fontId="38" fillId="0" borderId="12" xfId="11" applyNumberFormat="1" applyFont="1" applyFill="1" applyBorder="1" applyAlignment="1" applyProtection="1">
      <alignment horizontal="center" vertical="top" shrinkToFit="1"/>
    </xf>
    <xf numFmtId="4" fontId="38" fillId="6" borderId="1" xfId="11" applyNumberFormat="1" applyFont="1" applyFill="1" applyBorder="1" applyAlignment="1" applyProtection="1">
      <alignment horizontal="center" vertical="top" shrinkToFit="1"/>
    </xf>
    <xf numFmtId="4" fontId="39" fillId="6" borderId="12" xfId="31" applyNumberFormat="1" applyFont="1" applyFill="1" applyBorder="1" applyAlignment="1" applyProtection="1">
      <alignment horizontal="center" vertical="center" shrinkToFit="1"/>
    </xf>
    <xf numFmtId="0" fontId="39" fillId="0" borderId="7" xfId="0" applyFont="1" applyFill="1" applyBorder="1" applyAlignment="1">
      <alignment horizontal="center" vertical="center" wrapText="1"/>
    </xf>
    <xf numFmtId="4" fontId="45" fillId="0" borderId="12" xfId="0" applyNumberFormat="1" applyFont="1" applyBorder="1" applyAlignment="1" applyProtection="1">
      <alignment vertical="center"/>
      <protection locked="0"/>
    </xf>
    <xf numFmtId="4" fontId="39" fillId="0" borderId="7" xfId="0" applyNumberFormat="1" applyFont="1" applyFill="1" applyBorder="1" applyAlignment="1">
      <alignment horizontal="center" vertical="center"/>
    </xf>
    <xf numFmtId="4" fontId="45" fillId="0" borderId="7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 applyProtection="1">
      <alignment vertical="center"/>
      <protection locked="0"/>
    </xf>
    <xf numFmtId="4" fontId="45" fillId="0" borderId="1" xfId="0" applyNumberFormat="1" applyFont="1" applyBorder="1" applyAlignment="1" applyProtection="1">
      <alignment vertical="center"/>
      <protection locked="0"/>
    </xf>
    <xf numFmtId="0" fontId="45" fillId="0" borderId="1" xfId="0" applyFont="1" applyBorder="1" applyAlignment="1" applyProtection="1">
      <alignment vertical="center"/>
      <protection locked="0"/>
    </xf>
    <xf numFmtId="0" fontId="45" fillId="0" borderId="12" xfId="0" applyFont="1" applyBorder="1" applyAlignment="1" applyProtection="1">
      <alignment vertical="center"/>
      <protection locked="0"/>
    </xf>
    <xf numFmtId="0" fontId="39" fillId="0" borderId="1" xfId="0" applyFont="1" applyFill="1" applyBorder="1" applyAlignment="1">
      <alignment horizontal="right" vertical="center" wrapText="1"/>
    </xf>
    <xf numFmtId="0" fontId="39" fillId="0" borderId="1" xfId="0" applyFont="1" applyFill="1" applyBorder="1" applyAlignment="1">
      <alignment vertical="center"/>
    </xf>
    <xf numFmtId="0" fontId="45" fillId="0" borderId="18" xfId="0" applyFont="1" applyFill="1" applyBorder="1" applyAlignment="1" applyProtection="1">
      <alignment vertical="center"/>
      <protection locked="0"/>
    </xf>
    <xf numFmtId="0" fontId="45" fillId="0" borderId="18" xfId="0" applyFont="1" applyBorder="1" applyAlignment="1" applyProtection="1">
      <alignment vertical="center"/>
      <protection locked="0"/>
    </xf>
    <xf numFmtId="0" fontId="45" fillId="0" borderId="19" xfId="0" applyFont="1" applyBorder="1" applyAlignment="1" applyProtection="1">
      <alignment vertical="center"/>
      <protection locked="0"/>
    </xf>
    <xf numFmtId="4" fontId="36" fillId="6" borderId="0" xfId="0" applyNumberFormat="1" applyFont="1" applyFill="1" applyAlignment="1" applyProtection="1">
      <alignment horizontal="center"/>
      <protection locked="0"/>
    </xf>
    <xf numFmtId="4" fontId="36" fillId="0" borderId="0" xfId="0" applyNumberFormat="1" applyFont="1" applyFill="1" applyAlignment="1" applyProtection="1">
      <alignment horizontal="center"/>
      <protection locked="0"/>
    </xf>
    <xf numFmtId="0" fontId="36" fillId="0" borderId="0" xfId="0" applyFont="1" applyFill="1" applyProtection="1">
      <protection locked="0"/>
    </xf>
    <xf numFmtId="0" fontId="36" fillId="0" borderId="32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49" fontId="39" fillId="8" borderId="21" xfId="0" applyNumberFormat="1" applyFont="1" applyFill="1" applyBorder="1" applyAlignment="1">
      <alignment horizontal="center" vertical="center" wrapText="1"/>
    </xf>
    <xf numFmtId="0" fontId="39" fillId="8" borderId="21" xfId="0" applyFont="1" applyFill="1" applyBorder="1" applyAlignment="1">
      <alignment horizontal="center" vertical="center" wrapText="1"/>
    </xf>
    <xf numFmtId="0" fontId="39" fillId="8" borderId="45" xfId="0" applyFont="1" applyFill="1" applyBorder="1" applyAlignment="1">
      <alignment horizontal="center" vertical="center" wrapText="1"/>
    </xf>
    <xf numFmtId="0" fontId="39" fillId="5" borderId="7" xfId="36" quotePrefix="1" applyNumberFormat="1" applyFont="1" applyFill="1" applyBorder="1" applyAlignment="1" applyProtection="1">
      <alignment horizontal="center" vertical="center" wrapText="1"/>
    </xf>
    <xf numFmtId="0" fontId="38" fillId="6" borderId="4" xfId="9" applyNumberFormat="1" applyFont="1" applyFill="1" applyBorder="1" applyAlignment="1" applyProtection="1">
      <alignment horizontal="center" vertical="top" wrapText="1"/>
    </xf>
    <xf numFmtId="0" fontId="45" fillId="6" borderId="7" xfId="36" quotePrefix="1" applyNumberFormat="1" applyFont="1" applyFill="1" applyBorder="1" applyAlignment="1" applyProtection="1">
      <alignment horizontal="center" vertical="center" wrapText="1"/>
    </xf>
    <xf numFmtId="49" fontId="45" fillId="6" borderId="7" xfId="37" applyNumberFormat="1" applyFont="1" applyFill="1" applyBorder="1" applyAlignment="1" applyProtection="1">
      <alignment horizontal="center" vertical="center" shrinkToFit="1"/>
    </xf>
    <xf numFmtId="49" fontId="45" fillId="6" borderId="7" xfId="36" applyNumberFormat="1" applyFont="1" applyFill="1" applyBorder="1" applyAlignment="1" applyProtection="1">
      <alignment horizontal="center" vertical="center" wrapText="1"/>
    </xf>
    <xf numFmtId="0" fontId="38" fillId="6" borderId="4" xfId="9" applyNumberFormat="1" applyFont="1" applyFill="1" applyBorder="1" applyAlignment="1" applyProtection="1">
      <alignment horizontal="center" vertical="center" wrapText="1"/>
    </xf>
    <xf numFmtId="0" fontId="45" fillId="6" borderId="16" xfId="36" quotePrefix="1" applyNumberFormat="1" applyFont="1" applyFill="1" applyBorder="1" applyAlignment="1" applyProtection="1">
      <alignment horizontal="center" vertical="center" wrapText="1"/>
    </xf>
    <xf numFmtId="0" fontId="46" fillId="6" borderId="7" xfId="36" quotePrefix="1" applyNumberFormat="1" applyFont="1" applyFill="1" applyBorder="1" applyAlignment="1" applyProtection="1">
      <alignment horizontal="center" vertical="center" wrapText="1"/>
    </xf>
    <xf numFmtId="0" fontId="39" fillId="5" borderId="7" xfId="36" quotePrefix="1" applyNumberFormat="1" applyFont="1" applyFill="1" applyBorder="1" applyAlignment="1" applyProtection="1">
      <alignment horizontal="left" vertical="center" wrapText="1"/>
    </xf>
    <xf numFmtId="0" fontId="45" fillId="0" borderId="7" xfId="36" quotePrefix="1" applyNumberFormat="1" applyFont="1" applyFill="1" applyBorder="1" applyAlignment="1" applyProtection="1">
      <alignment horizontal="left" vertical="center" wrapText="1"/>
    </xf>
    <xf numFmtId="0" fontId="45" fillId="0" borderId="7" xfId="36" quotePrefix="1" applyNumberFormat="1" applyFont="1" applyFill="1" applyBorder="1" applyAlignment="1" applyProtection="1">
      <alignment horizontal="center" vertical="center" wrapText="1"/>
    </xf>
    <xf numFmtId="0" fontId="45" fillId="10" borderId="7" xfId="36" quotePrefix="1" applyNumberFormat="1" applyFont="1" applyFill="1" applyBorder="1" applyAlignment="1" applyProtection="1">
      <alignment horizontal="left" vertical="center" wrapText="1"/>
    </xf>
    <xf numFmtId="0" fontId="45" fillId="10" borderId="7" xfId="36" quotePrefix="1" applyNumberFormat="1" applyFont="1" applyFill="1" applyBorder="1" applyAlignment="1" applyProtection="1">
      <alignment horizontal="center" vertical="center" wrapText="1"/>
    </xf>
    <xf numFmtId="0" fontId="47" fillId="10" borderId="7" xfId="36" quotePrefix="1" applyNumberFormat="1" applyFont="1" applyFill="1" applyBorder="1" applyAlignment="1" applyProtection="1">
      <alignment horizontal="left" vertical="center" wrapText="1"/>
    </xf>
    <xf numFmtId="0" fontId="47" fillId="10" borderId="7" xfId="36" quotePrefix="1" applyNumberFormat="1" applyFont="1" applyFill="1" applyBorder="1" applyAlignment="1" applyProtection="1">
      <alignment horizontal="center" vertical="center" wrapText="1"/>
    </xf>
    <xf numFmtId="0" fontId="49" fillId="10" borderId="7" xfId="36" quotePrefix="1" applyNumberFormat="1" applyFont="1" applyFill="1" applyBorder="1" applyAlignment="1" applyProtection="1">
      <alignment horizontal="left" vertical="center" wrapText="1"/>
    </xf>
    <xf numFmtId="0" fontId="49" fillId="10" borderId="7" xfId="36" quotePrefix="1" applyNumberFormat="1" applyFont="1" applyFill="1" applyBorder="1" applyAlignment="1" applyProtection="1">
      <alignment horizontal="center" vertical="center" wrapText="1"/>
    </xf>
    <xf numFmtId="0" fontId="39" fillId="8" borderId="21" xfId="21" applyNumberFormat="1" applyFont="1" applyFill="1" applyBorder="1" applyAlignment="1" applyProtection="1">
      <alignment horizontal="center"/>
    </xf>
    <xf numFmtId="0" fontId="39" fillId="8" borderId="21" xfId="21" applyNumberFormat="1" applyFont="1" applyFill="1" applyBorder="1" applyAlignment="1" applyProtection="1">
      <alignment horizontal="center" vertical="center"/>
    </xf>
    <xf numFmtId="0" fontId="38" fillId="0" borderId="1" xfId="9" applyNumberFormat="1" applyFont="1" applyFill="1" applyBorder="1" applyAlignment="1" applyProtection="1">
      <alignment horizontal="center" vertical="top" wrapText="1"/>
    </xf>
    <xf numFmtId="0" fontId="45" fillId="0" borderId="1" xfId="38" applyNumberFormat="1" applyFont="1" applyBorder="1" applyAlignment="1" applyProtection="1">
      <alignment horizontal="center" wrapText="1"/>
    </xf>
    <xf numFmtId="0" fontId="45" fillId="0" borderId="7" xfId="0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/>
    </xf>
    <xf numFmtId="49" fontId="45" fillId="0" borderId="13" xfId="0" applyNumberFormat="1" applyFont="1" applyFill="1" applyBorder="1" applyAlignment="1">
      <alignment horizontal="center" vertical="center"/>
    </xf>
    <xf numFmtId="0" fontId="45" fillId="0" borderId="1" xfId="0" applyFont="1" applyBorder="1" applyAlignment="1" applyProtection="1">
      <alignment horizontal="center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50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/>
    </xf>
    <xf numFmtId="0" fontId="45" fillId="0" borderId="18" xfId="0" applyFont="1" applyBorder="1" applyAlignment="1" applyProtection="1">
      <alignment horizontal="center"/>
      <protection locked="0"/>
    </xf>
    <xf numFmtId="0" fontId="45" fillId="0" borderId="18" xfId="0" applyFont="1" applyBorder="1" applyAlignment="1" applyProtection="1">
      <alignment horizontal="center" vertical="center"/>
      <protection locked="0"/>
    </xf>
    <xf numFmtId="0" fontId="36" fillId="0" borderId="0" xfId="0" applyFont="1" applyFill="1" applyAlignment="1" applyProtection="1">
      <alignment horizontal="center"/>
      <protection locked="0"/>
    </xf>
    <xf numFmtId="0" fontId="36" fillId="0" borderId="32" xfId="0" applyFont="1" applyBorder="1"/>
    <xf numFmtId="0" fontId="37" fillId="0" borderId="23" xfId="0" applyFont="1" applyBorder="1"/>
    <xf numFmtId="0" fontId="36" fillId="0" borderId="27" xfId="0" applyFont="1" applyBorder="1"/>
    <xf numFmtId="0" fontId="39" fillId="5" borderId="7" xfId="36" applyNumberFormat="1" applyFont="1" applyFill="1" applyBorder="1" applyAlignment="1" applyProtection="1">
      <alignment horizontal="left" vertical="center" wrapText="1"/>
    </xf>
    <xf numFmtId="0" fontId="38" fillId="6" borderId="4" xfId="9" applyNumberFormat="1" applyFont="1" applyFill="1" applyBorder="1" applyProtection="1">
      <alignment horizontal="left" vertical="top" wrapText="1"/>
    </xf>
    <xf numFmtId="4" fontId="45" fillId="6" borderId="7" xfId="37" applyNumberFormat="1" applyFont="1" applyFill="1" applyBorder="1" applyAlignment="1" applyProtection="1">
      <alignment horizontal="center" vertical="center" shrinkToFit="1"/>
    </xf>
    <xf numFmtId="4" fontId="38" fillId="6" borderId="4" xfId="10" applyFont="1" applyFill="1">
      <alignment horizontal="right" vertical="top" shrinkToFit="1"/>
    </xf>
    <xf numFmtId="0" fontId="45" fillId="6" borderId="7" xfId="36" quotePrefix="1" applyNumberFormat="1" applyFont="1" applyFill="1" applyBorder="1" applyAlignment="1" applyProtection="1">
      <alignment horizontal="left" vertical="center" wrapText="1"/>
    </xf>
    <xf numFmtId="0" fontId="45" fillId="6" borderId="7" xfId="36" applyNumberFormat="1" applyFont="1" applyFill="1" applyBorder="1" applyAlignment="1" applyProtection="1">
      <alignment horizontal="left" vertical="center" wrapText="1"/>
    </xf>
    <xf numFmtId="0" fontId="38" fillId="6" borderId="58" xfId="9" applyNumberFormat="1" applyFont="1" applyFill="1" applyBorder="1" applyProtection="1">
      <alignment horizontal="left" vertical="top" wrapText="1"/>
    </xf>
    <xf numFmtId="0" fontId="51" fillId="6" borderId="7" xfId="41" applyNumberFormat="1" applyFont="1" applyFill="1" applyBorder="1" applyAlignment="1" applyProtection="1">
      <alignment horizontal="left" vertical="center" wrapText="1"/>
    </xf>
    <xf numFmtId="0" fontId="46" fillId="6" borderId="7" xfId="36" applyNumberFormat="1" applyFont="1" applyFill="1" applyBorder="1" applyAlignment="1" applyProtection="1">
      <alignment horizontal="left" vertical="center" wrapText="1"/>
    </xf>
    <xf numFmtId="0" fontId="45" fillId="0" borderId="7" xfId="36" applyNumberFormat="1" applyFont="1" applyFill="1" applyBorder="1" applyAlignment="1" applyProtection="1">
      <alignment horizontal="left" vertical="center" wrapText="1"/>
    </xf>
    <xf numFmtId="0" fontId="52" fillId="6" borderId="4" xfId="9" applyNumberFormat="1" applyFont="1" applyFill="1" applyBorder="1" applyProtection="1">
      <alignment horizontal="left" vertical="top" wrapText="1"/>
    </xf>
    <xf numFmtId="0" fontId="46" fillId="6" borderId="7" xfId="36" quotePrefix="1" applyNumberFormat="1" applyFont="1" applyFill="1" applyBorder="1" applyAlignment="1" applyProtection="1">
      <alignment horizontal="left" vertical="center" wrapText="1"/>
    </xf>
    <xf numFmtId="0" fontId="45" fillId="10" borderId="7" xfId="36" applyNumberFormat="1" applyFont="1" applyFill="1" applyBorder="1" applyAlignment="1" applyProtection="1">
      <alignment horizontal="left" vertical="center" wrapText="1"/>
    </xf>
    <xf numFmtId="0" fontId="49" fillId="10" borderId="69" xfId="36" quotePrefix="1" applyNumberFormat="1" applyFont="1" applyFill="1" applyBorder="1" applyAlignment="1" applyProtection="1">
      <alignment vertical="center" wrapText="1"/>
    </xf>
    <xf numFmtId="0" fontId="39" fillId="8" borderId="21" xfId="21" applyNumberFormat="1" applyFont="1" applyFill="1" applyBorder="1" applyAlignment="1" applyProtection="1">
      <alignment horizontal="left" vertical="center"/>
    </xf>
    <xf numFmtId="0" fontId="38" fillId="0" borderId="1" xfId="9" applyNumberFormat="1" applyFont="1" applyFill="1" applyBorder="1" applyProtection="1">
      <alignment horizontal="left" vertical="top" wrapText="1"/>
    </xf>
    <xf numFmtId="0" fontId="45" fillId="0" borderId="1" xfId="38" applyNumberFormat="1" applyFont="1" applyBorder="1" applyAlignment="1" applyProtection="1">
      <alignment wrapText="1"/>
    </xf>
    <xf numFmtId="0" fontId="50" fillId="0" borderId="1" xfId="0" applyFont="1" applyFill="1" applyBorder="1" applyAlignment="1"/>
    <xf numFmtId="0" fontId="36" fillId="0" borderId="3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9" fillId="5" borderId="7" xfId="36" applyNumberFormat="1" applyFont="1" applyFill="1" applyBorder="1" applyAlignment="1" applyProtection="1">
      <alignment horizontal="center" vertical="center" wrapText="1"/>
    </xf>
    <xf numFmtId="0" fontId="38" fillId="0" borderId="4" xfId="9" applyNumberFormat="1" applyFont="1" applyFill="1" applyBorder="1" applyAlignment="1" applyProtection="1">
      <alignment horizontal="center" vertical="center" wrapText="1"/>
    </xf>
    <xf numFmtId="0" fontId="39" fillId="6" borderId="7" xfId="36" applyNumberFormat="1" applyFont="1" applyFill="1" applyBorder="1" applyAlignment="1" applyProtection="1">
      <alignment horizontal="center" vertical="center" wrapText="1"/>
    </xf>
    <xf numFmtId="0" fontId="45" fillId="6" borderId="7" xfId="36" applyNumberFormat="1" applyFont="1" applyFill="1" applyBorder="1" applyAlignment="1" applyProtection="1">
      <alignment horizontal="center" vertical="center" wrapText="1"/>
    </xf>
    <xf numFmtId="0" fontId="38" fillId="6" borderId="58" xfId="9" applyNumberFormat="1" applyFont="1" applyFill="1" applyBorder="1" applyAlignment="1" applyProtection="1">
      <alignment horizontal="center" vertical="center" wrapText="1"/>
    </xf>
    <xf numFmtId="0" fontId="38" fillId="6" borderId="4" xfId="43" quotePrefix="1" applyNumberFormat="1" applyFont="1" applyFill="1" applyAlignment="1" applyProtection="1">
      <alignment horizontal="center" vertical="center" wrapText="1"/>
    </xf>
    <xf numFmtId="0" fontId="38" fillId="6" borderId="6" xfId="43" quotePrefix="1" applyNumberFormat="1" applyFont="1" applyFill="1" applyBorder="1" applyAlignment="1" applyProtection="1">
      <alignment horizontal="center" vertical="center" wrapText="1"/>
    </xf>
    <xf numFmtId="0" fontId="46" fillId="6" borderId="7" xfId="36" applyNumberFormat="1" applyFont="1" applyFill="1" applyBorder="1" applyAlignment="1" applyProtection="1">
      <alignment horizontal="center" vertical="center" wrapText="1"/>
    </xf>
    <xf numFmtId="0" fontId="52" fillId="6" borderId="4" xfId="9" applyNumberFormat="1" applyFont="1" applyFill="1" applyBorder="1" applyAlignment="1" applyProtection="1">
      <alignment horizontal="center" vertical="center" wrapText="1"/>
    </xf>
    <xf numFmtId="0" fontId="38" fillId="0" borderId="1" xfId="9" applyNumberFormat="1" applyFont="1" applyFill="1" applyBorder="1" applyAlignment="1" applyProtection="1">
      <alignment horizontal="center" vertical="center" wrapText="1"/>
    </xf>
    <xf numFmtId="0" fontId="45" fillId="0" borderId="1" xfId="38" applyNumberFormat="1" applyFont="1" applyBorder="1" applyAlignment="1" applyProtection="1">
      <alignment horizontal="center" vertical="center" wrapText="1"/>
    </xf>
    <xf numFmtId="4" fontId="45" fillId="0" borderId="1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Fill="1" applyAlignment="1" applyProtection="1">
      <alignment horizontal="center" vertical="center"/>
      <protection locked="0"/>
    </xf>
    <xf numFmtId="0" fontId="36" fillId="0" borderId="31" xfId="0" applyFont="1" applyBorder="1"/>
    <xf numFmtId="0" fontId="36" fillId="0" borderId="36" xfId="0" applyFont="1" applyBorder="1"/>
    <xf numFmtId="0" fontId="36" fillId="0" borderId="38" xfId="0" applyFont="1" applyBorder="1"/>
    <xf numFmtId="0" fontId="39" fillId="8" borderId="20" xfId="0" applyFont="1" applyFill="1" applyBorder="1" applyAlignment="1">
      <alignment horizontal="center" vertical="center" wrapText="1"/>
    </xf>
    <xf numFmtId="0" fontId="40" fillId="5" borderId="9" xfId="36" applyNumberFormat="1" applyFont="1" applyFill="1" applyBorder="1" applyAlignment="1" applyProtection="1">
      <alignment horizontal="left" vertical="top" wrapText="1"/>
    </xf>
    <xf numFmtId="0" fontId="38" fillId="6" borderId="39" xfId="9" applyNumberFormat="1" applyFont="1" applyFill="1" applyBorder="1" applyAlignment="1" applyProtection="1">
      <alignment horizontal="left" vertical="top" wrapText="1"/>
    </xf>
    <xf numFmtId="0" fontId="38" fillId="6" borderId="7" xfId="9" applyNumberFormat="1" applyFont="1" applyFill="1" applyBorder="1" applyAlignment="1" applyProtection="1">
      <alignment horizontal="left" vertical="top" wrapText="1"/>
    </xf>
    <xf numFmtId="0" fontId="38" fillId="6" borderId="11" xfId="9" applyNumberFormat="1" applyFont="1" applyFill="1" applyBorder="1" applyAlignment="1" applyProtection="1">
      <alignment horizontal="left" vertical="top" wrapText="1"/>
    </xf>
    <xf numFmtId="0" fontId="38" fillId="6" borderId="39" xfId="9" applyNumberFormat="1" applyFont="1" applyFill="1" applyBorder="1" applyAlignment="1" applyProtection="1">
      <alignment horizontal="left" vertical="center" wrapText="1"/>
    </xf>
    <xf numFmtId="0" fontId="38" fillId="0" borderId="39" xfId="9" applyNumberFormat="1" applyFont="1" applyFill="1" applyBorder="1" applyAlignment="1" applyProtection="1">
      <alignment horizontal="left" vertical="center" wrapText="1"/>
    </xf>
    <xf numFmtId="0" fontId="38" fillId="6" borderId="55" xfId="9" applyNumberFormat="1" applyFont="1" applyFill="1" applyBorder="1" applyAlignment="1" applyProtection="1">
      <alignment horizontal="left" vertical="top" wrapText="1"/>
    </xf>
    <xf numFmtId="0" fontId="41" fillId="6" borderId="9" xfId="36" applyNumberFormat="1" applyFont="1" applyFill="1" applyBorder="1" applyAlignment="1" applyProtection="1">
      <alignment horizontal="left" vertical="top" wrapText="1"/>
    </xf>
    <xf numFmtId="0" fontId="52" fillId="6" borderId="39" xfId="9" applyNumberFormat="1" applyFont="1" applyFill="1" applyBorder="1" applyAlignment="1" applyProtection="1">
      <alignment horizontal="left" vertical="top" wrapText="1"/>
    </xf>
    <xf numFmtId="0" fontId="39" fillId="5" borderId="9" xfId="36" applyNumberFormat="1" applyFont="1" applyFill="1" applyBorder="1" applyAlignment="1" applyProtection="1">
      <alignment horizontal="left" vertical="top" wrapText="1"/>
    </xf>
    <xf numFmtId="0" fontId="45" fillId="0" borderId="9" xfId="36" applyNumberFormat="1" applyFont="1" applyFill="1" applyBorder="1" applyAlignment="1" applyProtection="1">
      <alignment horizontal="left" vertical="top" wrapText="1"/>
    </xf>
    <xf numFmtId="0" fontId="52" fillId="6" borderId="9" xfId="9" applyNumberFormat="1" applyFont="1" applyFill="1" applyBorder="1" applyAlignment="1" applyProtection="1">
      <alignment horizontal="left" vertical="top" wrapText="1"/>
    </xf>
    <xf numFmtId="0" fontId="38" fillId="6" borderId="56" xfId="9" applyNumberFormat="1" applyFont="1" applyFill="1" applyBorder="1" applyAlignment="1" applyProtection="1">
      <alignment horizontal="left" vertical="top" wrapText="1"/>
    </xf>
    <xf numFmtId="0" fontId="45" fillId="0" borderId="9" xfId="40" applyNumberFormat="1" applyFont="1" applyFill="1" applyBorder="1" applyAlignment="1" applyProtection="1">
      <alignment vertical="top" wrapText="1"/>
    </xf>
    <xf numFmtId="0" fontId="53" fillId="6" borderId="9" xfId="36" applyNumberFormat="1" applyFont="1" applyFill="1" applyBorder="1" applyAlignment="1" applyProtection="1">
      <alignment horizontal="left" vertical="top" wrapText="1"/>
    </xf>
    <xf numFmtId="0" fontId="45" fillId="10" borderId="9" xfId="36" applyNumberFormat="1" applyFont="1" applyFill="1" applyBorder="1" applyAlignment="1" applyProtection="1">
      <alignment horizontal="left" vertical="top" wrapText="1"/>
    </xf>
    <xf numFmtId="0" fontId="39" fillId="5" borderId="9" xfId="40" applyNumberFormat="1" applyFont="1" applyFill="1" applyBorder="1" applyAlignment="1" applyProtection="1">
      <alignment vertical="top" wrapText="1"/>
    </xf>
    <xf numFmtId="0" fontId="39" fillId="8" borderId="20" xfId="21" applyNumberFormat="1" applyFont="1" applyFill="1" applyBorder="1" applyAlignment="1" applyProtection="1">
      <alignment horizontal="left" wrapText="1"/>
    </xf>
    <xf numFmtId="0" fontId="38" fillId="0" borderId="11" xfId="9" applyNumberFormat="1" applyFont="1" applyFill="1" applyBorder="1" applyAlignment="1" applyProtection="1">
      <alignment horizontal="left" vertical="top" wrapText="1"/>
    </xf>
    <xf numFmtId="0" fontId="45" fillId="0" borderId="11" xfId="38" applyNumberFormat="1" applyFont="1" applyBorder="1" applyAlignment="1" applyProtection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45" fillId="0" borderId="9" xfId="0" applyFont="1" applyFill="1" applyBorder="1" applyAlignment="1">
      <alignment vertical="center" wrapText="1"/>
    </xf>
    <xf numFmtId="0" fontId="45" fillId="0" borderId="9" xfId="0" applyFont="1" applyFill="1" applyBorder="1" applyAlignment="1">
      <alignment horizontal="left" vertical="center" wrapText="1"/>
    </xf>
    <xf numFmtId="0" fontId="45" fillId="0" borderId="11" xfId="0" applyFont="1" applyFill="1" applyBorder="1" applyAlignment="1">
      <alignment wrapText="1"/>
    </xf>
    <xf numFmtId="0" fontId="45" fillId="0" borderId="11" xfId="0" applyFont="1" applyBorder="1" applyAlignment="1" applyProtection="1">
      <alignment wrapText="1"/>
      <protection locked="0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wrapText="1"/>
    </xf>
    <xf numFmtId="0" fontId="45" fillId="0" borderId="17" xfId="0" applyFont="1" applyBorder="1" applyAlignment="1" applyProtection="1">
      <alignment wrapText="1"/>
      <protection locked="0"/>
    </xf>
    <xf numFmtId="0" fontId="36" fillId="0" borderId="0" xfId="0" applyFont="1" applyFill="1" applyAlignment="1" applyProtection="1">
      <alignment horizontal="left"/>
      <protection locked="0"/>
    </xf>
    <xf numFmtId="4" fontId="44" fillId="6" borderId="10" xfId="42" applyNumberFormat="1" applyFont="1" applyFill="1" applyBorder="1" applyAlignment="1" applyProtection="1">
      <alignment horizontal="center" vertical="center" shrinkToFit="1"/>
    </xf>
    <xf numFmtId="4" fontId="46" fillId="6" borderId="10" xfId="39" applyNumberFormat="1" applyFont="1" applyFill="1" applyBorder="1" applyAlignment="1" applyProtection="1">
      <alignment horizontal="center" vertical="center" shrinkToFit="1"/>
    </xf>
    <xf numFmtId="4" fontId="46" fillId="6" borderId="7" xfId="39" applyNumberFormat="1" applyFont="1" applyFill="1" applyBorder="1" applyAlignment="1" applyProtection="1">
      <alignment horizontal="center" vertical="center" shrinkToFit="1"/>
    </xf>
    <xf numFmtId="4" fontId="46" fillId="6" borderId="13" xfId="39" applyNumberFormat="1" applyFont="1" applyFill="1" applyBorder="1" applyAlignment="1" applyProtection="1">
      <alignment horizontal="center" vertical="center" shrinkToFit="1"/>
    </xf>
    <xf numFmtId="0" fontId="38" fillId="6" borderId="6" xfId="9" applyNumberFormat="1" applyFont="1" applyFill="1" applyBorder="1" applyAlignment="1" applyProtection="1">
      <alignment horizontal="center" vertical="center" wrapText="1"/>
    </xf>
    <xf numFmtId="4" fontId="20" fillId="6" borderId="79" xfId="11" applyNumberFormat="1" applyFont="1" applyFill="1" applyBorder="1" applyAlignment="1" applyProtection="1">
      <alignment horizontal="center" vertical="center" shrinkToFit="1"/>
    </xf>
    <xf numFmtId="4" fontId="41" fillId="6" borderId="69" xfId="37" applyNumberFormat="1" applyFont="1" applyFill="1" applyBorder="1" applyAlignment="1" applyProtection="1">
      <alignment horizontal="center" vertical="center" shrinkToFit="1"/>
    </xf>
    <xf numFmtId="4" fontId="40" fillId="5" borderId="16" xfId="37" applyNumberFormat="1" applyFont="1" applyFill="1" applyBorder="1" applyAlignment="1" applyProtection="1">
      <alignment horizontal="center" vertical="center" shrinkToFit="1"/>
    </xf>
    <xf numFmtId="4" fontId="40" fillId="5" borderId="80" xfId="37" applyNumberFormat="1" applyFont="1" applyFill="1" applyBorder="1" applyAlignment="1" applyProtection="1">
      <alignment horizontal="center" vertical="center" shrinkToFit="1"/>
    </xf>
    <xf numFmtId="4" fontId="41" fillId="6" borderId="81" xfId="37" applyNumberFormat="1" applyFont="1" applyFill="1" applyBorder="1" applyAlignment="1" applyProtection="1">
      <alignment horizontal="center" vertical="center" shrinkToFit="1"/>
    </xf>
    <xf numFmtId="4" fontId="43" fillId="6" borderId="82" xfId="11" applyNumberFormat="1" applyFont="1" applyFill="1" applyBorder="1" applyAlignment="1" applyProtection="1">
      <alignment horizontal="center" vertical="center" shrinkToFit="1"/>
    </xf>
    <xf numFmtId="4" fontId="43" fillId="6" borderId="83" xfId="11" applyNumberFormat="1" applyFont="1" applyFill="1" applyBorder="1" applyAlignment="1" applyProtection="1">
      <alignment horizontal="center" vertical="center" shrinkToFit="1"/>
    </xf>
    <xf numFmtId="4" fontId="41" fillId="6" borderId="84" xfId="37" applyNumberFormat="1" applyFont="1" applyFill="1" applyBorder="1" applyAlignment="1" applyProtection="1">
      <alignment horizontal="center" vertical="center" shrinkToFit="1"/>
    </xf>
    <xf numFmtId="4" fontId="42" fillId="6" borderId="85" xfId="11" applyNumberFormat="1" applyFont="1" applyFill="1" applyBorder="1" applyAlignment="1" applyProtection="1">
      <alignment horizontal="center" vertical="center" shrinkToFit="1"/>
    </xf>
    <xf numFmtId="4" fontId="42" fillId="6" borderId="86" xfId="11" applyNumberFormat="1" applyFont="1" applyFill="1" applyBorder="1" applyAlignment="1" applyProtection="1">
      <alignment horizontal="center" vertical="center" shrinkToFit="1"/>
    </xf>
    <xf numFmtId="4" fontId="40" fillId="5" borderId="69" xfId="37" applyNumberFormat="1" applyFont="1" applyFill="1" applyBorder="1" applyAlignment="1" applyProtection="1">
      <alignment horizontal="center" vertical="center" shrinkToFit="1"/>
    </xf>
    <xf numFmtId="4" fontId="42" fillId="6" borderId="82" xfId="11" applyNumberFormat="1" applyFont="1" applyFill="1" applyBorder="1" applyAlignment="1" applyProtection="1">
      <alignment horizontal="center" vertical="center" shrinkToFit="1"/>
    </xf>
    <xf numFmtId="4" fontId="42" fillId="6" borderId="83" xfId="11" applyNumberFormat="1" applyFont="1" applyFill="1" applyBorder="1" applyAlignment="1" applyProtection="1">
      <alignment horizontal="center" vertical="center" shrinkToFit="1"/>
    </xf>
    <xf numFmtId="4" fontId="20" fillId="6" borderId="87" xfId="11" applyNumberFormat="1" applyFont="1" applyFill="1" applyBorder="1" applyAlignment="1" applyProtection="1">
      <alignment horizontal="center" vertical="center" shrinkToFit="1"/>
    </xf>
    <xf numFmtId="4" fontId="41" fillId="6" borderId="16" xfId="37" applyNumberFormat="1" applyFont="1" applyFill="1" applyBorder="1" applyAlignment="1" applyProtection="1">
      <alignment horizontal="center" vertical="center" shrinkToFit="1"/>
    </xf>
    <xf numFmtId="4" fontId="42" fillId="6" borderId="88" xfId="11" applyNumberFormat="1" applyFont="1" applyFill="1" applyBorder="1" applyAlignment="1" applyProtection="1">
      <alignment horizontal="center" vertical="center" shrinkToFit="1"/>
    </xf>
    <xf numFmtId="4" fontId="42" fillId="6" borderId="89" xfId="11" applyNumberFormat="1" applyFont="1" applyFill="1" applyBorder="1" applyAlignment="1" applyProtection="1">
      <alignment horizontal="center" vertical="center" shrinkToFit="1"/>
    </xf>
    <xf numFmtId="4" fontId="42" fillId="6" borderId="90" xfId="11" applyNumberFormat="1" applyFont="1" applyFill="1" applyBorder="1" applyAlignment="1" applyProtection="1">
      <alignment horizontal="center" vertical="center" shrinkToFit="1"/>
    </xf>
    <xf numFmtId="4" fontId="39" fillId="5" borderId="80" xfId="37" applyNumberFormat="1" applyFont="1" applyFill="1" applyBorder="1" applyAlignment="1" applyProtection="1">
      <alignment horizontal="center" vertical="center" shrinkToFit="1"/>
    </xf>
    <xf numFmtId="4" fontId="41" fillId="6" borderId="91" xfId="37" applyNumberFormat="1" applyFont="1" applyFill="1" applyBorder="1" applyAlignment="1" applyProtection="1">
      <alignment horizontal="center" vertical="center" shrinkToFit="1"/>
    </xf>
    <xf numFmtId="4" fontId="41" fillId="6" borderId="92" xfId="37" applyNumberFormat="1" applyFont="1" applyFill="1" applyBorder="1" applyAlignment="1" applyProtection="1">
      <alignment horizontal="center" vertical="center" shrinkToFit="1"/>
    </xf>
    <xf numFmtId="4" fontId="41" fillId="6" borderId="71" xfId="37" applyNumberFormat="1" applyFont="1" applyFill="1" applyBorder="1" applyAlignment="1" applyProtection="1">
      <alignment horizontal="center" vertical="center" shrinkToFit="1"/>
    </xf>
    <xf numFmtId="4" fontId="42" fillId="6" borderId="94" xfId="11" applyNumberFormat="1" applyFont="1" applyFill="1" applyBorder="1" applyAlignment="1" applyProtection="1">
      <alignment horizontal="center" vertical="center" shrinkToFit="1"/>
    </xf>
    <xf numFmtId="4" fontId="42" fillId="6" borderId="95" xfId="11" applyNumberFormat="1" applyFont="1" applyFill="1" applyBorder="1" applyAlignment="1" applyProtection="1">
      <alignment horizontal="center" vertical="center" shrinkToFit="1"/>
    </xf>
    <xf numFmtId="0" fontId="45" fillId="6" borderId="7" xfId="36" quotePrefix="1" applyNumberFormat="1" applyFont="1" applyFill="1" applyBorder="1" applyAlignment="1" applyProtection="1">
      <alignment horizontal="center" vertical="center" wrapText="1"/>
    </xf>
    <xf numFmtId="4" fontId="26" fillId="6" borderId="7" xfId="39" applyNumberFormat="1" applyFont="1" applyFill="1" applyBorder="1" applyAlignment="1" applyProtection="1">
      <alignment horizontal="center" vertical="center" shrinkToFit="1"/>
    </xf>
    <xf numFmtId="4" fontId="26" fillId="6" borderId="10" xfId="39" applyNumberFormat="1" applyFont="1" applyFill="1" applyBorder="1" applyAlignment="1" applyProtection="1">
      <alignment horizontal="center" vertical="center" shrinkToFit="1"/>
    </xf>
    <xf numFmtId="4" fontId="26" fillId="6" borderId="13" xfId="39" applyNumberFormat="1" applyFont="1" applyFill="1" applyBorder="1" applyAlignment="1" applyProtection="1">
      <alignment horizontal="center" vertical="center" shrinkToFit="1"/>
    </xf>
    <xf numFmtId="4" fontId="28" fillId="6" borderId="10" xfId="42" applyNumberFormat="1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" fillId="6" borderId="52" xfId="9" applyNumberFormat="1" applyFill="1" applyBorder="1" applyAlignment="1" applyProtection="1">
      <alignment horizontal="center" vertical="top" wrapText="1"/>
    </xf>
    <xf numFmtId="0" fontId="1" fillId="6" borderId="44" xfId="9" applyNumberFormat="1" applyFill="1" applyBorder="1" applyAlignment="1" applyProtection="1">
      <alignment horizontal="center" vertical="top" wrapText="1"/>
    </xf>
    <xf numFmtId="0" fontId="22" fillId="6" borderId="67" xfId="43" quotePrefix="1" applyNumberFormat="1" applyFont="1" applyFill="1" applyBorder="1" applyAlignment="1" applyProtection="1">
      <alignment horizontal="center" vertical="center" wrapText="1"/>
    </xf>
    <xf numFmtId="0" fontId="22" fillId="6" borderId="70" xfId="43" quotePrefix="1" applyNumberFormat="1" applyFont="1" applyFill="1" applyBorder="1" applyAlignment="1" applyProtection="1">
      <alignment horizontal="center" vertical="center" wrapText="1"/>
    </xf>
    <xf numFmtId="0" fontId="22" fillId="6" borderId="66" xfId="43" quotePrefix="1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4" fontId="6" fillId="0" borderId="14" xfId="0" applyNumberFormat="1" applyFont="1" applyFill="1" applyBorder="1" applyAlignment="1">
      <alignment horizontal="center" vertical="center"/>
    </xf>
    <xf numFmtId="0" fontId="1" fillId="6" borderId="52" xfId="9" applyNumberForma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center" vertical="center" wrapText="1"/>
    </xf>
    <xf numFmtId="0" fontId="14" fillId="10" borderId="52" xfId="40" applyNumberFormat="1" applyFont="1" applyFill="1" applyBorder="1" applyAlignment="1" applyProtection="1">
      <alignment horizontal="center" vertical="center" wrapText="1"/>
    </xf>
    <xf numFmtId="0" fontId="14" fillId="10" borderId="68" xfId="40" applyNumberFormat="1" applyFont="1" applyFill="1" applyBorder="1" applyAlignment="1" applyProtection="1">
      <alignment horizontal="center" vertical="center" wrapText="1"/>
    </xf>
    <xf numFmtId="0" fontId="14" fillId="10" borderId="22" xfId="40" applyNumberFormat="1" applyFont="1" applyFill="1" applyBorder="1" applyAlignment="1" applyProtection="1">
      <alignment horizontal="center" vertical="center" wrapText="1"/>
    </xf>
    <xf numFmtId="0" fontId="25" fillId="6" borderId="52" xfId="9" applyNumberFormat="1" applyFont="1" applyFill="1" applyBorder="1" applyAlignment="1" applyProtection="1">
      <alignment horizontal="left" vertical="center" wrapText="1"/>
    </xf>
    <xf numFmtId="0" fontId="25" fillId="6" borderId="68" xfId="9" applyNumberFormat="1" applyFont="1" applyFill="1" applyBorder="1" applyAlignment="1" applyProtection="1">
      <alignment horizontal="left" vertical="center" wrapText="1"/>
    </xf>
    <xf numFmtId="0" fontId="25" fillId="6" borderId="44" xfId="9" applyNumberFormat="1" applyFont="1" applyFill="1" applyBorder="1" applyAlignment="1" applyProtection="1">
      <alignment horizontal="left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7" xfId="36" quotePrefix="1" applyNumberFormat="1" applyFont="1" applyFill="1" applyBorder="1" applyAlignment="1" applyProtection="1">
      <alignment horizontal="center" vertical="center" wrapText="1"/>
    </xf>
    <xf numFmtId="0" fontId="19" fillId="6" borderId="66" xfId="36" quotePrefix="1" applyNumberFormat="1" applyFont="1" applyFill="1" applyBorder="1" applyAlignment="1" applyProtection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6" xfId="36" applyNumberFormat="1" applyFont="1" applyFill="1" applyBorder="1" applyAlignment="1" applyProtection="1">
      <alignment horizontal="center" vertical="center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center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7" xfId="9" applyNumberFormat="1" applyFont="1" applyFill="1" applyBorder="1" applyAlignment="1" applyProtection="1">
      <alignment horizontal="center" vertical="center" wrapText="1"/>
    </xf>
    <xf numFmtId="0" fontId="22" fillId="6" borderId="66" xfId="9" applyNumberFormat="1" applyFont="1" applyFill="1" applyBorder="1" applyAlignment="1" applyProtection="1">
      <alignment horizontal="center" vertical="center" wrapText="1"/>
    </xf>
    <xf numFmtId="0" fontId="19" fillId="6" borderId="70" xfId="36" quotePrefix="1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71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" fillId="6" borderId="62" xfId="9" applyNumberFormat="1" applyFill="1" applyBorder="1" applyAlignment="1" applyProtection="1">
      <alignment horizontal="center" vertical="center" wrapText="1"/>
    </xf>
    <xf numFmtId="0" fontId="1" fillId="6" borderId="57" xfId="9" applyNumberForma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center" vertical="top" wrapText="1"/>
    </xf>
    <xf numFmtId="0" fontId="1" fillId="6" borderId="54" xfId="9" applyNumberFormat="1" applyFill="1" applyBorder="1" applyAlignment="1" applyProtection="1">
      <alignment horizontal="center" vertical="top" wrapText="1"/>
    </xf>
    <xf numFmtId="0" fontId="9" fillId="6" borderId="69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66" xfId="36" quotePrefix="1" applyNumberFormat="1" applyFont="1" applyFill="1" applyBorder="1" applyAlignment="1" applyProtection="1">
      <alignment horizontal="center" vertical="center" wrapText="1"/>
    </xf>
    <xf numFmtId="0" fontId="1" fillId="6" borderId="3" xfId="9" applyNumberFormat="1" applyFont="1" applyFill="1" applyBorder="1" applyAlignment="1" applyProtection="1">
      <alignment horizontal="center" vertical="top" wrapText="1"/>
    </xf>
    <xf numFmtId="0" fontId="1" fillId="6" borderId="58" xfId="9" applyNumberFormat="1" applyFont="1" applyFill="1" applyBorder="1" applyAlignment="1" applyProtection="1">
      <alignment horizontal="center" vertical="top" wrapText="1"/>
    </xf>
    <xf numFmtId="0" fontId="1" fillId="6" borderId="53" xfId="9" applyNumberFormat="1" applyFill="1" applyBorder="1" applyAlignment="1" applyProtection="1">
      <alignment horizontal="left" vertical="top" wrapText="1"/>
    </xf>
    <xf numFmtId="0" fontId="1" fillId="6" borderId="65" xfId="9" applyNumberFormat="1" applyFont="1" applyFill="1" applyBorder="1" applyAlignment="1" applyProtection="1">
      <alignment horizontal="center" vertical="top" wrapText="1"/>
    </xf>
    <xf numFmtId="0" fontId="1" fillId="6" borderId="72" xfId="9" applyNumberFormat="1" applyFont="1" applyFill="1" applyBorder="1" applyAlignment="1" applyProtection="1">
      <alignment horizontal="center" vertical="top" wrapText="1"/>
    </xf>
    <xf numFmtId="0" fontId="9" fillId="6" borderId="73" xfId="36" quotePrefix="1" applyNumberFormat="1" applyFont="1" applyFill="1" applyBorder="1" applyAlignment="1" applyProtection="1">
      <alignment horizontal="center" vertical="center" wrapText="1"/>
    </xf>
    <xf numFmtId="0" fontId="9" fillId="6" borderId="74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75" xfId="9" applyNumberFormat="1" applyFill="1" applyBorder="1" applyAlignment="1" applyProtection="1">
      <alignment horizontal="left" vertical="top" wrapText="1"/>
    </xf>
    <xf numFmtId="0" fontId="1" fillId="6" borderId="76" xfId="9" applyNumberFormat="1" applyFill="1" applyBorder="1" applyAlignment="1" applyProtection="1">
      <alignment horizontal="left" vertical="top" wrapText="1"/>
    </xf>
    <xf numFmtId="0" fontId="6" fillId="6" borderId="69" xfId="36" applyNumberFormat="1" applyFont="1" applyFill="1" applyBorder="1" applyAlignment="1" applyProtection="1">
      <alignment horizontal="center" vertical="center" wrapText="1"/>
    </xf>
    <xf numFmtId="0" fontId="6" fillId="6" borderId="16" xfId="36" applyNumberFormat="1" applyFont="1" applyFill="1" applyBorder="1" applyAlignment="1" applyProtection="1">
      <alignment horizontal="center" vertical="center" wrapText="1"/>
    </xf>
    <xf numFmtId="4" fontId="20" fillId="6" borderId="63" xfId="11" applyNumberFormat="1" applyFont="1" applyFill="1" applyBorder="1" applyAlignment="1" applyProtection="1">
      <alignment horizontal="center" vertical="center" shrinkToFit="1"/>
    </xf>
    <xf numFmtId="4" fontId="20" fillId="6" borderId="61" xfId="11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4" fontId="20" fillId="6" borderId="58" xfId="11" applyNumberFormat="1" applyFont="1" applyFill="1" applyBorder="1" applyAlignment="1" applyProtection="1">
      <alignment horizontal="center" vertical="center" shrinkToFit="1"/>
    </xf>
    <xf numFmtId="4" fontId="18" fillId="6" borderId="77" xfId="37" applyNumberFormat="1" applyFont="1" applyFill="1" applyBorder="1" applyAlignment="1" applyProtection="1">
      <alignment horizontal="center" vertical="center" shrinkToFit="1"/>
    </xf>
    <xf numFmtId="4" fontId="18" fillId="6" borderId="78" xfId="37" applyNumberFormat="1" applyFont="1" applyFill="1" applyBorder="1" applyAlignment="1" applyProtection="1">
      <alignment horizontal="center" vertical="center" shrinkToFit="1"/>
    </xf>
    <xf numFmtId="4" fontId="18" fillId="5" borderId="7" xfId="37" applyNumberFormat="1" applyFont="1" applyFill="1" applyBorder="1" applyAlignment="1" applyProtection="1">
      <alignment horizontal="center" vertical="center" shrinkToFit="1"/>
    </xf>
    <xf numFmtId="0" fontId="9" fillId="10" borderId="69" xfId="36" quotePrefix="1" applyNumberFormat="1" applyFont="1" applyFill="1" applyBorder="1" applyAlignment="1" applyProtection="1">
      <alignment horizontal="center" vertical="center" wrapText="1"/>
    </xf>
    <xf numFmtId="0" fontId="9" fillId="10" borderId="16" xfId="36" quotePrefix="1" applyNumberFormat="1" applyFont="1" applyFill="1" applyBorder="1" applyAlignment="1" applyProtection="1">
      <alignment horizontal="center" vertical="center" wrapText="1"/>
    </xf>
    <xf numFmtId="0" fontId="9" fillId="10" borderId="52" xfId="40" applyNumberFormat="1" applyFont="1" applyFill="1" applyBorder="1" applyAlignment="1" applyProtection="1">
      <alignment horizontal="left" vertical="top" wrapText="1"/>
    </xf>
    <xf numFmtId="0" fontId="9" fillId="10" borderId="44" xfId="40" applyNumberFormat="1" applyFont="1" applyFill="1" applyBorder="1" applyAlignment="1" applyProtection="1">
      <alignment horizontal="left" vertical="top" wrapText="1"/>
    </xf>
    <xf numFmtId="0" fontId="38" fillId="6" borderId="52" xfId="9" applyNumberFormat="1" applyFont="1" applyFill="1" applyBorder="1" applyAlignment="1" applyProtection="1">
      <alignment horizontal="left" vertical="center" wrapText="1"/>
    </xf>
    <xf numFmtId="0" fontId="38" fillId="6" borderId="44" xfId="9" applyNumberFormat="1" applyFont="1" applyFill="1" applyBorder="1" applyAlignment="1" applyProtection="1">
      <alignment horizontal="left" vertical="center" wrapText="1"/>
    </xf>
    <xf numFmtId="0" fontId="38" fillId="6" borderId="67" xfId="43" quotePrefix="1" applyNumberFormat="1" applyFont="1" applyFill="1" applyBorder="1" applyAlignment="1" applyProtection="1">
      <alignment horizontal="center" vertical="center" wrapText="1"/>
    </xf>
    <xf numFmtId="0" fontId="38" fillId="6" borderId="66" xfId="43" quotePrefix="1" applyNumberFormat="1" applyFont="1" applyFill="1" applyBorder="1" applyAlignment="1" applyProtection="1">
      <alignment horizontal="center" vertical="center" wrapText="1"/>
    </xf>
    <xf numFmtId="0" fontId="38" fillId="6" borderId="52" xfId="9" applyNumberFormat="1" applyFont="1" applyFill="1" applyBorder="1" applyAlignment="1" applyProtection="1">
      <alignment horizontal="center" vertical="center" wrapText="1"/>
    </xf>
    <xf numFmtId="0" fontId="38" fillId="6" borderId="53" xfId="9" applyNumberFormat="1" applyFont="1" applyFill="1" applyBorder="1" applyAlignment="1" applyProtection="1">
      <alignment horizontal="center" vertical="center" wrapText="1"/>
    </xf>
    <xf numFmtId="0" fontId="38" fillId="6" borderId="70" xfId="43" quotePrefix="1" applyNumberFormat="1" applyFont="1" applyFill="1" applyBorder="1" applyAlignment="1" applyProtection="1">
      <alignment horizontal="center" vertical="center" wrapText="1"/>
    </xf>
    <xf numFmtId="0" fontId="38" fillId="6" borderId="54" xfId="9" applyNumberFormat="1" applyFont="1" applyFill="1" applyBorder="1" applyAlignment="1" applyProtection="1">
      <alignment horizontal="center" vertical="center" wrapText="1"/>
    </xf>
    <xf numFmtId="0" fontId="38" fillId="6" borderId="44" xfId="9" applyNumberFormat="1" applyFont="1" applyFill="1" applyBorder="1" applyAlignment="1" applyProtection="1">
      <alignment horizontal="center" vertical="center" wrapText="1"/>
    </xf>
    <xf numFmtId="0" fontId="45" fillId="10" borderId="52" xfId="40" applyNumberFormat="1" applyFont="1" applyFill="1" applyBorder="1" applyAlignment="1" applyProtection="1">
      <alignment horizontal="left" vertical="top" wrapText="1"/>
    </xf>
    <xf numFmtId="0" fontId="45" fillId="10" borderId="44" xfId="40" applyNumberFormat="1" applyFont="1" applyFill="1" applyBorder="1" applyAlignment="1" applyProtection="1">
      <alignment horizontal="left" vertical="top" wrapText="1"/>
    </xf>
    <xf numFmtId="0" fontId="45" fillId="10" borderId="69" xfId="36" quotePrefix="1" applyNumberFormat="1" applyFont="1" applyFill="1" applyBorder="1" applyAlignment="1" applyProtection="1">
      <alignment horizontal="center" vertical="center" wrapText="1"/>
    </xf>
    <xf numFmtId="0" fontId="45" fillId="10" borderId="16" xfId="36" quotePrefix="1" applyNumberFormat="1" applyFont="1" applyFill="1" applyBorder="1" applyAlignment="1" applyProtection="1">
      <alignment horizontal="center" vertical="center" wrapText="1"/>
    </xf>
    <xf numFmtId="0" fontId="52" fillId="6" borderId="52" xfId="9" applyNumberFormat="1" applyFont="1" applyFill="1" applyBorder="1" applyAlignment="1" applyProtection="1">
      <alignment horizontal="left" vertical="center" wrapText="1"/>
    </xf>
    <xf numFmtId="0" fontId="52" fillId="6" borderId="44" xfId="9" applyNumberFormat="1" applyFont="1" applyFill="1" applyBorder="1" applyAlignment="1" applyProtection="1">
      <alignment horizontal="left" vertical="center" wrapText="1"/>
    </xf>
    <xf numFmtId="0" fontId="52" fillId="6" borderId="68" xfId="9" applyNumberFormat="1" applyFont="1" applyFill="1" applyBorder="1" applyAlignment="1" applyProtection="1">
      <alignment horizontal="left" vertical="center" wrapText="1"/>
    </xf>
    <xf numFmtId="0" fontId="47" fillId="10" borderId="52" xfId="40" applyNumberFormat="1" applyFont="1" applyFill="1" applyBorder="1" applyAlignment="1" applyProtection="1">
      <alignment horizontal="center" vertical="center" wrapText="1"/>
    </xf>
    <xf numFmtId="0" fontId="47" fillId="10" borderId="68" xfId="40" applyNumberFormat="1" applyFont="1" applyFill="1" applyBorder="1" applyAlignment="1" applyProtection="1">
      <alignment horizontal="center" vertical="center" wrapText="1"/>
    </xf>
    <xf numFmtId="0" fontId="47" fillId="10" borderId="22" xfId="40" applyNumberFormat="1" applyFont="1" applyFill="1" applyBorder="1" applyAlignment="1" applyProtection="1">
      <alignment horizontal="center" vertical="center" wrapText="1"/>
    </xf>
    <xf numFmtId="0" fontId="38" fillId="6" borderId="54" xfId="9" applyNumberFormat="1" applyFont="1" applyFill="1" applyBorder="1" applyAlignment="1" applyProtection="1">
      <alignment horizontal="left" vertical="top" wrapText="1"/>
    </xf>
    <xf numFmtId="0" fontId="38" fillId="6" borderId="44" xfId="9" applyNumberFormat="1" applyFont="1" applyFill="1" applyBorder="1" applyAlignment="1" applyProtection="1">
      <alignment horizontal="left" vertical="top" wrapText="1"/>
    </xf>
    <xf numFmtId="0" fontId="45" fillId="6" borderId="65" xfId="36" applyNumberFormat="1" applyFont="1" applyFill="1" applyBorder="1" applyAlignment="1" applyProtection="1">
      <alignment horizontal="center" vertical="center" wrapText="1"/>
    </xf>
    <xf numFmtId="0" fontId="45" fillId="6" borderId="66" xfId="36" applyNumberFormat="1" applyFont="1" applyFill="1" applyBorder="1" applyAlignment="1" applyProtection="1">
      <alignment horizontal="center" vertical="center" wrapText="1"/>
    </xf>
    <xf numFmtId="0" fontId="39" fillId="6" borderId="69" xfId="36" applyNumberFormat="1" applyFont="1" applyFill="1" applyBorder="1" applyAlignment="1" applyProtection="1">
      <alignment horizontal="center" vertical="center" wrapText="1"/>
    </xf>
    <xf numFmtId="0" fontId="39" fillId="6" borderId="16" xfId="36" applyNumberFormat="1" applyFont="1" applyFill="1" applyBorder="1" applyAlignment="1" applyProtection="1">
      <alignment horizontal="center" vertical="center" wrapText="1"/>
    </xf>
    <xf numFmtId="4" fontId="41" fillId="6" borderId="77" xfId="37" applyNumberFormat="1" applyFont="1" applyFill="1" applyBorder="1" applyAlignment="1" applyProtection="1">
      <alignment horizontal="center" vertical="center" shrinkToFit="1"/>
    </xf>
    <xf numFmtId="4" fontId="41" fillId="6" borderId="78" xfId="37" applyNumberFormat="1" applyFont="1" applyFill="1" applyBorder="1" applyAlignment="1" applyProtection="1">
      <alignment horizontal="center" vertical="center" shrinkToFit="1"/>
    </xf>
    <xf numFmtId="0" fontId="38" fillId="6" borderId="52" xfId="9" applyNumberFormat="1" applyFont="1" applyFill="1" applyBorder="1" applyAlignment="1" applyProtection="1">
      <alignment horizontal="center" vertical="top" wrapText="1"/>
    </xf>
    <xf numFmtId="0" fontId="38" fillId="6" borderId="53" xfId="9" applyNumberFormat="1" applyFont="1" applyFill="1" applyBorder="1" applyAlignment="1" applyProtection="1">
      <alignment horizontal="center" vertical="top" wrapText="1"/>
    </xf>
    <xf numFmtId="0" fontId="45" fillId="6" borderId="67" xfId="36" quotePrefix="1" applyNumberFormat="1" applyFont="1" applyFill="1" applyBorder="1" applyAlignment="1" applyProtection="1">
      <alignment horizontal="center" vertical="center" wrapText="1"/>
    </xf>
    <xf numFmtId="0" fontId="45" fillId="6" borderId="70" xfId="36" quotePrefix="1" applyNumberFormat="1" applyFont="1" applyFill="1" applyBorder="1" applyAlignment="1" applyProtection="1">
      <alignment horizontal="center" vertical="center" wrapText="1"/>
    </xf>
    <xf numFmtId="0" fontId="45" fillId="6" borderId="66" xfId="36" quotePrefix="1" applyNumberFormat="1" applyFont="1" applyFill="1" applyBorder="1" applyAlignment="1" applyProtection="1">
      <alignment horizontal="center" vertical="center" wrapText="1"/>
    </xf>
    <xf numFmtId="0" fontId="38" fillId="6" borderId="54" xfId="9" applyNumberFormat="1" applyFont="1" applyFill="1" applyBorder="1" applyAlignment="1" applyProtection="1">
      <alignment horizontal="center" vertical="top" wrapText="1"/>
    </xf>
    <xf numFmtId="0" fontId="38" fillId="6" borderId="44" xfId="9" applyNumberFormat="1" applyFont="1" applyFill="1" applyBorder="1" applyAlignment="1" applyProtection="1">
      <alignment horizontal="center" vertical="top" wrapText="1"/>
    </xf>
    <xf numFmtId="0" fontId="38" fillId="6" borderId="75" xfId="9" applyNumberFormat="1" applyFont="1" applyFill="1" applyBorder="1" applyAlignment="1" applyProtection="1">
      <alignment horizontal="left" vertical="top" wrapText="1"/>
    </xf>
    <xf numFmtId="0" fontId="38" fillId="6" borderId="76" xfId="9" applyNumberFormat="1" applyFont="1" applyFill="1" applyBorder="1" applyAlignment="1" applyProtection="1">
      <alignment horizontal="left" vertical="top" wrapText="1"/>
    </xf>
    <xf numFmtId="0" fontId="45" fillId="6" borderId="7" xfId="36" quotePrefix="1" applyNumberFormat="1" applyFont="1" applyFill="1" applyBorder="1" applyAlignment="1" applyProtection="1">
      <alignment horizontal="center" vertical="center" wrapText="1"/>
    </xf>
    <xf numFmtId="0" fontId="45" fillId="6" borderId="69" xfId="36" quotePrefix="1" applyNumberFormat="1" applyFont="1" applyFill="1" applyBorder="1" applyAlignment="1" applyProtection="1">
      <alignment horizontal="center" vertical="center" wrapText="1"/>
    </xf>
    <xf numFmtId="0" fontId="45" fillId="6" borderId="16" xfId="36" quotePrefix="1" applyNumberFormat="1" applyFont="1" applyFill="1" applyBorder="1" applyAlignment="1" applyProtection="1">
      <alignment horizontal="center" vertical="center" wrapText="1"/>
    </xf>
    <xf numFmtId="0" fontId="45" fillId="6" borderId="69" xfId="36" applyNumberFormat="1" applyFont="1" applyFill="1" applyBorder="1" applyAlignment="1" applyProtection="1">
      <alignment horizontal="center" vertical="center" wrapText="1"/>
    </xf>
    <xf numFmtId="0" fontId="45" fillId="6" borderId="71" xfId="36" applyNumberFormat="1" applyFont="1" applyFill="1" applyBorder="1" applyAlignment="1" applyProtection="1">
      <alignment horizontal="center" vertical="center" wrapText="1"/>
    </xf>
    <xf numFmtId="0" fontId="45" fillId="6" borderId="16" xfId="36" applyNumberFormat="1" applyFont="1" applyFill="1" applyBorder="1" applyAlignment="1" applyProtection="1">
      <alignment horizontal="center" vertical="center" wrapText="1"/>
    </xf>
    <xf numFmtId="4" fontId="42" fillId="6" borderId="89" xfId="11" applyNumberFormat="1" applyFont="1" applyFill="1" applyBorder="1" applyAlignment="1" applyProtection="1">
      <alignment horizontal="center" vertical="center" shrinkToFit="1"/>
    </xf>
    <xf numFmtId="4" fontId="42" fillId="6" borderId="93" xfId="11" applyNumberFormat="1" applyFont="1" applyFill="1" applyBorder="1" applyAlignment="1" applyProtection="1">
      <alignment horizontal="center" vertical="center" shrinkToFit="1"/>
    </xf>
    <xf numFmtId="0" fontId="38" fillId="6" borderId="65" xfId="9" applyNumberFormat="1" applyFont="1" applyFill="1" applyBorder="1" applyAlignment="1" applyProtection="1">
      <alignment horizontal="center" vertical="top" wrapText="1"/>
    </xf>
    <xf numFmtId="0" fontId="38" fillId="6" borderId="72" xfId="9" applyNumberFormat="1" applyFont="1" applyFill="1" applyBorder="1" applyAlignment="1" applyProtection="1">
      <alignment horizontal="center" vertical="top" wrapText="1"/>
    </xf>
    <xf numFmtId="0" fontId="38" fillId="6" borderId="56" xfId="9" applyNumberFormat="1" applyFont="1" applyFill="1" applyBorder="1" applyAlignment="1" applyProtection="1">
      <alignment horizontal="left" vertical="top" wrapText="1"/>
    </xf>
    <xf numFmtId="0" fontId="38" fillId="6" borderId="55" xfId="9" applyNumberFormat="1" applyFont="1" applyFill="1" applyBorder="1" applyAlignment="1" applyProtection="1">
      <alignment horizontal="left" vertical="top" wrapText="1"/>
    </xf>
    <xf numFmtId="0" fontId="45" fillId="6" borderId="73" xfId="36" quotePrefix="1" applyNumberFormat="1" applyFont="1" applyFill="1" applyBorder="1" applyAlignment="1" applyProtection="1">
      <alignment horizontal="center" vertical="center" wrapText="1"/>
    </xf>
    <xf numFmtId="0" fontId="45" fillId="6" borderId="74" xfId="36" quotePrefix="1" applyNumberFormat="1" applyFont="1" applyFill="1" applyBorder="1" applyAlignment="1" applyProtection="1">
      <alignment horizontal="center" vertical="center" wrapText="1"/>
    </xf>
    <xf numFmtId="0" fontId="38" fillId="6" borderId="53" xfId="9" applyNumberFormat="1" applyFont="1" applyFill="1" applyBorder="1" applyAlignment="1" applyProtection="1">
      <alignment horizontal="left" vertical="top" wrapText="1"/>
    </xf>
    <xf numFmtId="0" fontId="38" fillId="6" borderId="67" xfId="9" applyNumberFormat="1" applyFont="1" applyFill="1" applyBorder="1" applyAlignment="1" applyProtection="1">
      <alignment horizontal="center" vertical="center" wrapText="1"/>
    </xf>
    <xf numFmtId="0" fontId="38" fillId="6" borderId="66" xfId="9" applyNumberFormat="1" applyFont="1" applyFill="1" applyBorder="1" applyAlignment="1" applyProtection="1">
      <alignment horizontal="center" vertical="center" wrapText="1"/>
    </xf>
    <xf numFmtId="0" fontId="38" fillId="6" borderId="3" xfId="9" applyNumberFormat="1" applyFont="1" applyFill="1" applyBorder="1" applyAlignment="1" applyProtection="1">
      <alignment horizontal="center" vertical="top" wrapText="1"/>
    </xf>
    <xf numFmtId="0" fontId="38" fillId="6" borderId="58" xfId="9" applyNumberFormat="1" applyFont="1" applyFill="1" applyBorder="1" applyAlignment="1" applyProtection="1">
      <alignment horizontal="center" vertical="top" wrapText="1"/>
    </xf>
    <xf numFmtId="0" fontId="45" fillId="6" borderId="67" xfId="36" applyNumberFormat="1" applyFont="1" applyFill="1" applyBorder="1" applyAlignment="1" applyProtection="1">
      <alignment horizontal="center" vertical="center" wrapText="1"/>
    </xf>
    <xf numFmtId="0" fontId="38" fillId="6" borderId="7" xfId="9" applyNumberFormat="1" applyFont="1" applyFill="1" applyBorder="1" applyAlignment="1" applyProtection="1">
      <alignment horizontal="center" vertical="center" wrapText="1"/>
    </xf>
    <xf numFmtId="0" fontId="38" fillId="6" borderId="62" xfId="9" applyNumberFormat="1" applyFont="1" applyFill="1" applyBorder="1" applyAlignment="1" applyProtection="1">
      <alignment horizontal="center" vertical="center" wrapText="1"/>
    </xf>
    <xf numFmtId="0" fontId="38" fillId="6" borderId="57" xfId="9" applyNumberFormat="1" applyFont="1" applyFill="1" applyBorder="1" applyAlignment="1" applyProtection="1">
      <alignment horizontal="center" vertical="center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0"/>
  <sheetViews>
    <sheetView showGridLines="0" tabSelected="1" view="pageBreakPreview" topLeftCell="A212" zoomScale="85" zoomScaleNormal="100" zoomScaleSheetLayoutView="85" workbookViewId="0">
      <selection activeCell="E294" sqref="E294"/>
    </sheetView>
  </sheetViews>
  <sheetFormatPr defaultRowHeight="15" outlineLevelRow="5"/>
  <cols>
    <col min="1" max="1" width="68.140625" style="9" customWidth="1"/>
    <col min="2" max="2" width="5.85546875" style="106" customWidth="1"/>
    <col min="3" max="3" width="6.85546875" style="106" customWidth="1"/>
    <col min="4" max="4" width="12.28515625" style="106" customWidth="1"/>
    <col min="5" max="5" width="6.28515625" style="106" customWidth="1"/>
    <col min="6" max="6" width="17.5703125" style="2" bestFit="1" customWidth="1"/>
    <col min="7" max="7" width="6.42578125" style="138" customWidth="1"/>
    <col min="8" max="8" width="18.140625" style="81" customWidth="1"/>
    <col min="9" max="9" width="21.140625" style="8" customWidth="1"/>
    <col min="10" max="10" width="20.7109375" style="8" customWidth="1"/>
    <col min="11" max="11" width="13.85546875" style="2" bestFit="1" customWidth="1"/>
    <col min="12" max="12" width="16.42578125" style="2" bestFit="1" customWidth="1"/>
    <col min="13" max="13" width="22.140625" style="212" bestFit="1" customWidth="1"/>
    <col min="14" max="14" width="15.42578125" style="2" bestFit="1" customWidth="1"/>
    <col min="15" max="15" width="10.7109375" style="2" bestFit="1" customWidth="1"/>
    <col min="16" max="16" width="13.85546875" style="2" bestFit="1" customWidth="1"/>
    <col min="17" max="17" width="16.28515625" style="2" customWidth="1"/>
    <col min="18" max="16384" width="9.140625" style="2"/>
  </cols>
  <sheetData>
    <row r="1" spans="1:11">
      <c r="A1" s="47" t="s">
        <v>119</v>
      </c>
      <c r="B1" s="95" t="s">
        <v>119</v>
      </c>
      <c r="C1" s="95" t="s">
        <v>119</v>
      </c>
      <c r="D1" s="95" t="s">
        <v>119</v>
      </c>
      <c r="E1" s="95" t="s">
        <v>119</v>
      </c>
      <c r="F1" s="48" t="s">
        <v>119</v>
      </c>
      <c r="G1" s="127" t="s">
        <v>119</v>
      </c>
      <c r="H1" s="77" t="s">
        <v>119</v>
      </c>
      <c r="I1" s="56" t="s">
        <v>119</v>
      </c>
      <c r="J1" s="49" t="s">
        <v>119</v>
      </c>
      <c r="K1" s="2" t="s">
        <v>119</v>
      </c>
    </row>
    <row r="2" spans="1:11">
      <c r="A2" s="504" t="s">
        <v>124</v>
      </c>
      <c r="B2" s="505"/>
      <c r="C2" s="505"/>
      <c r="D2" s="505"/>
      <c r="E2" s="505"/>
      <c r="F2" s="505"/>
      <c r="G2" s="505"/>
      <c r="H2" s="506"/>
      <c r="I2" s="507"/>
      <c r="J2" s="65" t="s">
        <v>119</v>
      </c>
      <c r="K2" s="2" t="s">
        <v>119</v>
      </c>
    </row>
    <row r="3" spans="1:11">
      <c r="A3" s="504" t="s">
        <v>125</v>
      </c>
      <c r="B3" s="505"/>
      <c r="C3" s="505"/>
      <c r="D3" s="505"/>
      <c r="E3" s="505"/>
      <c r="F3" s="505"/>
      <c r="G3" s="505"/>
      <c r="H3" s="506"/>
      <c r="I3" s="505"/>
      <c r="J3" s="66" t="s">
        <v>119</v>
      </c>
      <c r="K3" s="1" t="s">
        <v>119</v>
      </c>
    </row>
    <row r="4" spans="1:11">
      <c r="A4" s="504" t="s">
        <v>126</v>
      </c>
      <c r="B4" s="505"/>
      <c r="C4" s="505"/>
      <c r="D4" s="505"/>
      <c r="E4" s="505"/>
      <c r="F4" s="505"/>
      <c r="G4" s="505"/>
      <c r="H4" s="506"/>
      <c r="I4" s="505"/>
      <c r="J4" s="66" t="s">
        <v>119</v>
      </c>
      <c r="K4" s="1" t="s">
        <v>119</v>
      </c>
    </row>
    <row r="5" spans="1:11">
      <c r="A5" s="172" t="s">
        <v>119</v>
      </c>
      <c r="B5" s="96" t="s">
        <v>119</v>
      </c>
      <c r="C5" s="96" t="s">
        <v>119</v>
      </c>
      <c r="D5" s="96" t="s">
        <v>119</v>
      </c>
      <c r="E5" s="96" t="s">
        <v>119</v>
      </c>
      <c r="F5" s="171" t="s">
        <v>119</v>
      </c>
      <c r="G5" s="128" t="s">
        <v>119</v>
      </c>
      <c r="H5" s="78" t="s">
        <v>119</v>
      </c>
      <c r="I5" s="171" t="s">
        <v>119</v>
      </c>
      <c r="J5" s="67" t="s">
        <v>119</v>
      </c>
      <c r="K5" s="1" t="s">
        <v>119</v>
      </c>
    </row>
    <row r="6" spans="1:11" outlineLevel="1">
      <c r="A6" s="172" t="s">
        <v>119</v>
      </c>
      <c r="B6" s="96" t="s">
        <v>119</v>
      </c>
      <c r="C6" s="96" t="s">
        <v>119</v>
      </c>
      <c r="D6" s="96" t="s">
        <v>119</v>
      </c>
      <c r="E6" s="96" t="s">
        <v>119</v>
      </c>
      <c r="F6" s="171" t="s">
        <v>119</v>
      </c>
      <c r="G6" s="128" t="s">
        <v>119</v>
      </c>
      <c r="H6" s="78" t="s">
        <v>119</v>
      </c>
      <c r="I6" s="46" t="s">
        <v>119</v>
      </c>
      <c r="J6" s="67" t="s">
        <v>119</v>
      </c>
      <c r="K6" s="2" t="s">
        <v>119</v>
      </c>
    </row>
    <row r="7" spans="1:11" outlineLevel="2">
      <c r="A7" s="172" t="s">
        <v>119</v>
      </c>
      <c r="B7" s="96" t="s">
        <v>119</v>
      </c>
      <c r="C7" s="96" t="s">
        <v>119</v>
      </c>
      <c r="D7" s="508" t="s">
        <v>127</v>
      </c>
      <c r="E7" s="508"/>
      <c r="F7" s="508"/>
      <c r="G7" s="508"/>
      <c r="H7" s="79" t="s">
        <v>119</v>
      </c>
      <c r="I7" s="58" t="s">
        <v>128</v>
      </c>
      <c r="J7" s="68" t="s">
        <v>119</v>
      </c>
      <c r="K7" s="2" t="s">
        <v>119</v>
      </c>
    </row>
    <row r="8" spans="1:11" outlineLevel="1">
      <c r="A8" s="172" t="s">
        <v>119</v>
      </c>
      <c r="B8" s="96" t="s">
        <v>119</v>
      </c>
      <c r="C8" s="96" t="s">
        <v>119</v>
      </c>
      <c r="D8" s="107" t="s">
        <v>119</v>
      </c>
      <c r="E8" s="107" t="s">
        <v>119</v>
      </c>
      <c r="F8" s="170" t="s">
        <v>119</v>
      </c>
      <c r="G8" s="129" t="s">
        <v>119</v>
      </c>
      <c r="H8" s="79" t="s">
        <v>119</v>
      </c>
      <c r="I8" s="58">
        <v>503010</v>
      </c>
      <c r="J8" s="61" t="s">
        <v>119</v>
      </c>
      <c r="K8" s="2" t="s">
        <v>119</v>
      </c>
    </row>
    <row r="9" spans="1:11" outlineLevel="2">
      <c r="A9" s="172" t="s">
        <v>129</v>
      </c>
      <c r="B9" s="96" t="s">
        <v>119</v>
      </c>
      <c r="C9" s="96" t="s">
        <v>119</v>
      </c>
      <c r="D9" s="508" t="s">
        <v>304</v>
      </c>
      <c r="E9" s="508"/>
      <c r="F9" s="508"/>
      <c r="G9" s="508"/>
      <c r="H9" s="79" t="s">
        <v>130</v>
      </c>
      <c r="I9" s="58" t="s">
        <v>119</v>
      </c>
      <c r="J9" s="69" t="s">
        <v>119</v>
      </c>
      <c r="K9" s="2" t="s">
        <v>119</v>
      </c>
    </row>
    <row r="10" spans="1:11" outlineLevel="2">
      <c r="A10" s="509" t="s">
        <v>131</v>
      </c>
      <c r="B10" s="510"/>
      <c r="C10" s="510"/>
      <c r="D10" s="510"/>
      <c r="E10" s="510"/>
      <c r="F10" s="510"/>
      <c r="G10" s="128" t="s">
        <v>119</v>
      </c>
      <c r="H10" s="79" t="s">
        <v>132</v>
      </c>
      <c r="I10" s="58" t="s">
        <v>119</v>
      </c>
      <c r="J10" s="69" t="s">
        <v>119</v>
      </c>
      <c r="K10" s="2" t="s">
        <v>119</v>
      </c>
    </row>
    <row r="11" spans="1:11" outlineLevel="2">
      <c r="A11" s="509" t="s">
        <v>133</v>
      </c>
      <c r="B11" s="510"/>
      <c r="C11" s="510"/>
      <c r="D11" s="510"/>
      <c r="E11" s="510"/>
      <c r="F11" s="510"/>
      <c r="G11" s="128" t="s">
        <v>119</v>
      </c>
      <c r="H11" s="79" t="s">
        <v>134</v>
      </c>
      <c r="I11" s="58" t="s">
        <v>119</v>
      </c>
      <c r="J11" s="69" t="s">
        <v>119</v>
      </c>
      <c r="K11" s="2" t="s">
        <v>119</v>
      </c>
    </row>
    <row r="12" spans="1:11" outlineLevel="2">
      <c r="A12" s="172" t="s">
        <v>135</v>
      </c>
      <c r="B12" s="96" t="s">
        <v>119</v>
      </c>
      <c r="C12" s="96" t="s">
        <v>119</v>
      </c>
      <c r="D12" s="96" t="s">
        <v>119</v>
      </c>
      <c r="E12" s="96" t="s">
        <v>119</v>
      </c>
      <c r="F12" s="171" t="s">
        <v>119</v>
      </c>
      <c r="G12" s="128" t="s">
        <v>119</v>
      </c>
      <c r="H12" s="79" t="s">
        <v>136</v>
      </c>
      <c r="I12" s="58" t="s">
        <v>137</v>
      </c>
      <c r="J12" s="68" t="s">
        <v>119</v>
      </c>
      <c r="K12" s="2" t="s">
        <v>119</v>
      </c>
    </row>
    <row r="13" spans="1:11" outlineLevel="1">
      <c r="A13" s="172" t="s">
        <v>138</v>
      </c>
      <c r="B13" s="96" t="s">
        <v>119</v>
      </c>
      <c r="C13" s="96" t="s">
        <v>119</v>
      </c>
      <c r="D13" s="96" t="s">
        <v>119</v>
      </c>
      <c r="E13" s="96" t="s">
        <v>119</v>
      </c>
      <c r="F13" s="171" t="s">
        <v>119</v>
      </c>
      <c r="G13" s="128" t="s">
        <v>119</v>
      </c>
      <c r="H13" s="79" t="s">
        <v>139</v>
      </c>
      <c r="I13" s="58" t="s">
        <v>140</v>
      </c>
      <c r="J13" s="68" t="s">
        <v>119</v>
      </c>
      <c r="K13" s="2" t="s">
        <v>119</v>
      </c>
    </row>
    <row r="14" spans="1:11" outlineLevel="2">
      <c r="A14" s="172" t="s">
        <v>119</v>
      </c>
      <c r="B14" s="96" t="s">
        <v>119</v>
      </c>
      <c r="C14" s="96" t="s">
        <v>119</v>
      </c>
      <c r="D14" s="96" t="s">
        <v>119</v>
      </c>
      <c r="E14" s="96" t="s">
        <v>119</v>
      </c>
      <c r="F14" s="171" t="s">
        <v>119</v>
      </c>
      <c r="G14" s="128" t="s">
        <v>119</v>
      </c>
      <c r="H14" s="78" t="s">
        <v>119</v>
      </c>
      <c r="I14" s="60" t="s">
        <v>119</v>
      </c>
      <c r="J14" s="50" t="s">
        <v>119</v>
      </c>
      <c r="K14" s="2" t="s">
        <v>119</v>
      </c>
    </row>
    <row r="15" spans="1:11" ht="15.75" outlineLevel="1" thickBot="1">
      <c r="A15" s="51" t="s">
        <v>119</v>
      </c>
      <c r="B15" s="110" t="s">
        <v>119</v>
      </c>
      <c r="C15" s="97" t="s">
        <v>119</v>
      </c>
      <c r="D15" s="97" t="s">
        <v>119</v>
      </c>
      <c r="E15" s="97" t="s">
        <v>119</v>
      </c>
      <c r="F15" s="45" t="s">
        <v>119</v>
      </c>
      <c r="G15" s="130" t="s">
        <v>119</v>
      </c>
      <c r="H15" s="80" t="s">
        <v>119</v>
      </c>
      <c r="I15" s="57" t="s">
        <v>119</v>
      </c>
      <c r="J15" s="61" t="s">
        <v>119</v>
      </c>
      <c r="K15" s="2" t="s">
        <v>119</v>
      </c>
    </row>
    <row r="16" spans="1:11" ht="90" outlineLevel="2" thickBot="1">
      <c r="A16" s="52" t="s">
        <v>141</v>
      </c>
      <c r="B16" s="43" t="s">
        <v>255</v>
      </c>
      <c r="C16" s="43" t="s">
        <v>142</v>
      </c>
      <c r="D16" s="42" t="s">
        <v>143</v>
      </c>
      <c r="E16" s="42" t="s">
        <v>144</v>
      </c>
      <c r="F16" s="42" t="s">
        <v>145</v>
      </c>
      <c r="G16" s="42" t="s">
        <v>146</v>
      </c>
      <c r="H16" s="93" t="s">
        <v>252</v>
      </c>
      <c r="I16" s="93" t="s">
        <v>109</v>
      </c>
      <c r="J16" s="187" t="s">
        <v>110</v>
      </c>
      <c r="K16" s="142" t="s">
        <v>147</v>
      </c>
    </row>
    <row r="17" spans="1:15" ht="15.75" outlineLevel="1" thickBot="1">
      <c r="A17" s="44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188">
        <v>10</v>
      </c>
      <c r="K17" s="141" t="s">
        <v>119</v>
      </c>
    </row>
    <row r="18" spans="1:15" ht="15.75" outlineLevel="1" thickBot="1">
      <c r="A18" s="41" t="s">
        <v>119</v>
      </c>
      <c r="B18" s="62" t="s">
        <v>119</v>
      </c>
      <c r="C18" s="62" t="s">
        <v>119</v>
      </c>
      <c r="D18" s="62" t="s">
        <v>119</v>
      </c>
      <c r="E18" s="62" t="s">
        <v>119</v>
      </c>
      <c r="F18" s="62" t="s">
        <v>119</v>
      </c>
      <c r="G18" s="62" t="s">
        <v>119</v>
      </c>
      <c r="H18" s="93" t="s">
        <v>119</v>
      </c>
      <c r="I18" s="63" t="s">
        <v>119</v>
      </c>
      <c r="J18" s="59" t="s">
        <v>119</v>
      </c>
      <c r="K18" s="141" t="s">
        <v>119</v>
      </c>
    </row>
    <row r="19" spans="1:15" s="86" customFormat="1" ht="51" outlineLevel="4">
      <c r="A19" s="113" t="s">
        <v>101</v>
      </c>
      <c r="B19" s="6" t="s">
        <v>0</v>
      </c>
      <c r="C19" s="6" t="s">
        <v>2</v>
      </c>
      <c r="D19" s="6">
        <v>4240172340</v>
      </c>
      <c r="E19" s="6" t="s">
        <v>1</v>
      </c>
      <c r="F19" s="4" t="s">
        <v>119</v>
      </c>
      <c r="G19" s="99" t="s">
        <v>119</v>
      </c>
      <c r="H19" s="116">
        <f>SUM(H20)</f>
        <v>150000</v>
      </c>
      <c r="I19" s="116">
        <f>SUM(I20)</f>
        <v>148999.5</v>
      </c>
      <c r="J19" s="189">
        <f t="shared" ref="J19" si="0">SUM(J20)</f>
        <v>148999.5</v>
      </c>
      <c r="K19" s="116">
        <f>SUM(K20)</f>
        <v>0</v>
      </c>
      <c r="L19" s="70"/>
      <c r="M19" s="214"/>
      <c r="O19" s="2"/>
    </row>
    <row r="20" spans="1:15" s="91" customFormat="1" outlineLevel="2">
      <c r="A20" s="88" t="s">
        <v>102</v>
      </c>
      <c r="B20" s="139" t="s">
        <v>0</v>
      </c>
      <c r="C20" s="139" t="s">
        <v>2</v>
      </c>
      <c r="D20" s="71" t="s">
        <v>3</v>
      </c>
      <c r="E20" s="71" t="s">
        <v>4</v>
      </c>
      <c r="F20" s="89" t="s">
        <v>119</v>
      </c>
      <c r="G20" s="131" t="s">
        <v>119</v>
      </c>
      <c r="H20" s="117">
        <v>150000</v>
      </c>
      <c r="I20" s="118">
        <v>148999.5</v>
      </c>
      <c r="J20" s="190">
        <v>148999.5</v>
      </c>
      <c r="K20" s="118">
        <f>I20-J20</f>
        <v>0</v>
      </c>
      <c r="M20" s="210"/>
      <c r="O20" s="2"/>
    </row>
    <row r="21" spans="1:15" s="86" customFormat="1" ht="38.25" outlineLevel="4">
      <c r="A21" s="113" t="s">
        <v>251</v>
      </c>
      <c r="B21" s="6" t="s">
        <v>0</v>
      </c>
      <c r="C21" s="6" t="s">
        <v>233</v>
      </c>
      <c r="D21" s="6" t="s">
        <v>234</v>
      </c>
      <c r="E21" s="6" t="s">
        <v>1</v>
      </c>
      <c r="F21" s="4" t="s">
        <v>119</v>
      </c>
      <c r="G21" s="99" t="s">
        <v>119</v>
      </c>
      <c r="H21" s="116">
        <f>SUM(H22)</f>
        <v>46150000</v>
      </c>
      <c r="I21" s="116">
        <f>SUM(I22)</f>
        <v>46150000</v>
      </c>
      <c r="J21" s="189">
        <f t="shared" ref="J21" si="1">SUM(J22)</f>
        <v>45720000</v>
      </c>
      <c r="K21" s="116">
        <f>SUM(K22)</f>
        <v>430000</v>
      </c>
      <c r="L21" s="70"/>
      <c r="M21" s="214"/>
      <c r="O21" s="2"/>
    </row>
    <row r="22" spans="1:15" s="83" customFormat="1" outlineLevel="1">
      <c r="A22" s="88" t="s">
        <v>250</v>
      </c>
      <c r="B22" s="119" t="s">
        <v>0</v>
      </c>
      <c r="C22" s="98" t="s">
        <v>233</v>
      </c>
      <c r="D22" s="71" t="s">
        <v>234</v>
      </c>
      <c r="E22" s="71" t="s">
        <v>235</v>
      </c>
      <c r="F22" s="82"/>
      <c r="G22" s="82"/>
      <c r="H22" s="117">
        <v>46150000</v>
      </c>
      <c r="I22" s="118">
        <v>46150000</v>
      </c>
      <c r="J22" s="190">
        <v>45720000</v>
      </c>
      <c r="K22" s="118">
        <f>I22-J22</f>
        <v>430000</v>
      </c>
      <c r="M22" s="210"/>
      <c r="O22" s="2"/>
    </row>
    <row r="23" spans="1:15" s="86" customFormat="1" ht="63.75" outlineLevel="4">
      <c r="A23" s="113" t="s">
        <v>105</v>
      </c>
      <c r="B23" s="6" t="s">
        <v>0</v>
      </c>
      <c r="C23" s="6" t="s">
        <v>5</v>
      </c>
      <c r="D23" s="6" t="s">
        <v>6</v>
      </c>
      <c r="E23" s="6" t="s">
        <v>1</v>
      </c>
      <c r="F23" s="4" t="s">
        <v>119</v>
      </c>
      <c r="G23" s="99" t="s">
        <v>119</v>
      </c>
      <c r="H23" s="116">
        <f>SUM(H24:H27)</f>
        <v>700000</v>
      </c>
      <c r="I23" s="116">
        <f t="shared" ref="I23:K23" si="2">SUM(I24:I27)</f>
        <v>0</v>
      </c>
      <c r="J23" s="116">
        <f t="shared" si="2"/>
        <v>0</v>
      </c>
      <c r="K23" s="116">
        <f t="shared" si="2"/>
        <v>0</v>
      </c>
      <c r="L23" s="70"/>
      <c r="M23" s="214"/>
      <c r="O23" s="2"/>
    </row>
    <row r="24" spans="1:15" s="86" customFormat="1" ht="20.25" customHeight="1" outlineLevel="4">
      <c r="A24" s="519" t="s">
        <v>102</v>
      </c>
      <c r="B24" s="131" t="s">
        <v>0</v>
      </c>
      <c r="C24" s="131" t="s">
        <v>5</v>
      </c>
      <c r="D24" s="131" t="s">
        <v>6</v>
      </c>
      <c r="E24" s="71" t="s">
        <v>4</v>
      </c>
      <c r="F24" s="518" t="s">
        <v>279</v>
      </c>
      <c r="G24" s="124" t="s">
        <v>254</v>
      </c>
      <c r="H24" s="117">
        <v>2000</v>
      </c>
      <c r="I24" s="118">
        <v>0</v>
      </c>
      <c r="J24" s="190">
        <v>0</v>
      </c>
      <c r="K24" s="118">
        <f>I24-J24</f>
        <v>0</v>
      </c>
      <c r="L24" s="70"/>
      <c r="M24" s="214"/>
      <c r="O24" s="2"/>
    </row>
    <row r="25" spans="1:15" s="91" customFormat="1" ht="24" customHeight="1" outlineLevel="2">
      <c r="A25" s="519"/>
      <c r="B25" s="131" t="s">
        <v>0</v>
      </c>
      <c r="C25" s="131" t="s">
        <v>5</v>
      </c>
      <c r="D25" s="131" t="s">
        <v>6</v>
      </c>
      <c r="E25" s="71" t="s">
        <v>4</v>
      </c>
      <c r="F25" s="517"/>
      <c r="G25" s="124" t="s">
        <v>253</v>
      </c>
      <c r="H25" s="117">
        <v>38000</v>
      </c>
      <c r="I25" s="118">
        <v>0</v>
      </c>
      <c r="J25" s="190">
        <v>0</v>
      </c>
      <c r="K25" s="118">
        <f>I25-J25</f>
        <v>0</v>
      </c>
      <c r="M25" s="210"/>
      <c r="O25" s="2"/>
    </row>
    <row r="26" spans="1:15" s="91" customFormat="1" ht="21.75" customHeight="1" outlineLevel="2">
      <c r="A26" s="528" t="s">
        <v>203</v>
      </c>
      <c r="B26" s="131" t="s">
        <v>0</v>
      </c>
      <c r="C26" s="131" t="s">
        <v>5</v>
      </c>
      <c r="D26" s="131" t="s">
        <v>6</v>
      </c>
      <c r="E26" s="71" t="s">
        <v>7</v>
      </c>
      <c r="F26" s="518" t="s">
        <v>279</v>
      </c>
      <c r="G26" s="124" t="s">
        <v>254</v>
      </c>
      <c r="H26" s="117">
        <v>33000</v>
      </c>
      <c r="I26" s="118">
        <v>0</v>
      </c>
      <c r="J26" s="190">
        <v>0</v>
      </c>
      <c r="K26" s="118">
        <f>I26-J26</f>
        <v>0</v>
      </c>
      <c r="M26" s="210"/>
      <c r="O26" s="2"/>
    </row>
    <row r="27" spans="1:15" s="91" customFormat="1" ht="20.25" customHeight="1" outlineLevel="2">
      <c r="A27" s="529"/>
      <c r="B27" s="131" t="s">
        <v>0</v>
      </c>
      <c r="C27" s="131" t="s">
        <v>5</v>
      </c>
      <c r="D27" s="131" t="s">
        <v>6</v>
      </c>
      <c r="E27" s="71" t="s">
        <v>7</v>
      </c>
      <c r="F27" s="517"/>
      <c r="G27" s="124" t="s">
        <v>253</v>
      </c>
      <c r="H27" s="117">
        <v>627000</v>
      </c>
      <c r="I27" s="118">
        <v>0</v>
      </c>
      <c r="J27" s="190">
        <v>0</v>
      </c>
      <c r="K27" s="118">
        <f>I27-J27</f>
        <v>0</v>
      </c>
      <c r="M27" s="210"/>
      <c r="O27" s="2"/>
    </row>
    <row r="28" spans="1:15" s="86" customFormat="1" ht="38.25" outlineLevel="4">
      <c r="A28" s="113" t="s">
        <v>103</v>
      </c>
      <c r="B28" s="6" t="s">
        <v>0</v>
      </c>
      <c r="C28" s="6" t="s">
        <v>8</v>
      </c>
      <c r="D28" s="6" t="s">
        <v>9</v>
      </c>
      <c r="E28" s="6" t="s">
        <v>1</v>
      </c>
      <c r="F28" s="4" t="s">
        <v>119</v>
      </c>
      <c r="G28" s="99" t="s">
        <v>119</v>
      </c>
      <c r="H28" s="116">
        <f>SUM(H29)</f>
        <v>100000</v>
      </c>
      <c r="I28" s="116">
        <f>SUM(I29)</f>
        <v>0</v>
      </c>
      <c r="J28" s="189">
        <f t="shared" ref="J28" si="3">SUM(J29)</f>
        <v>0</v>
      </c>
      <c r="K28" s="116">
        <f>SUM(K29)</f>
        <v>0</v>
      </c>
      <c r="L28" s="70"/>
      <c r="M28" s="214"/>
      <c r="O28" s="2"/>
    </row>
    <row r="29" spans="1:15" s="83" customFormat="1" outlineLevel="2">
      <c r="A29" s="88" t="s">
        <v>102</v>
      </c>
      <c r="B29" s="71" t="s">
        <v>0</v>
      </c>
      <c r="C29" s="71" t="s">
        <v>8</v>
      </c>
      <c r="D29" s="71" t="s">
        <v>9</v>
      </c>
      <c r="E29" s="71" t="s">
        <v>4</v>
      </c>
      <c r="F29" s="94" t="s">
        <v>119</v>
      </c>
      <c r="G29" s="132" t="s">
        <v>119</v>
      </c>
      <c r="H29" s="117">
        <v>100000</v>
      </c>
      <c r="I29" s="118">
        <v>0</v>
      </c>
      <c r="J29" s="190">
        <v>0</v>
      </c>
      <c r="K29" s="118">
        <f>I29-J29</f>
        <v>0</v>
      </c>
      <c r="M29" s="210"/>
      <c r="O29" s="2"/>
    </row>
    <row r="30" spans="1:15" s="86" customFormat="1" ht="25.5" outlineLevel="4">
      <c r="A30" s="113" t="s">
        <v>104</v>
      </c>
      <c r="B30" s="6" t="s">
        <v>0</v>
      </c>
      <c r="C30" s="6" t="s">
        <v>8</v>
      </c>
      <c r="D30" s="6" t="s">
        <v>10</v>
      </c>
      <c r="E30" s="6" t="s">
        <v>1</v>
      </c>
      <c r="F30" s="4" t="s">
        <v>119</v>
      </c>
      <c r="G30" s="99" t="s">
        <v>119</v>
      </c>
      <c r="H30" s="116">
        <f>SUM(H31)</f>
        <v>200000</v>
      </c>
      <c r="I30" s="116">
        <f>SUM(I31)</f>
        <v>0</v>
      </c>
      <c r="J30" s="189">
        <f t="shared" ref="J30" si="4">SUM(J31)</f>
        <v>0</v>
      </c>
      <c r="K30" s="116">
        <f>SUM(K31)</f>
        <v>0</v>
      </c>
      <c r="L30" s="70"/>
      <c r="M30" s="214"/>
      <c r="O30" s="2"/>
    </row>
    <row r="31" spans="1:15" s="83" customFormat="1" outlineLevel="1">
      <c r="A31" s="88" t="s">
        <v>102</v>
      </c>
      <c r="B31" s="71" t="s">
        <v>0</v>
      </c>
      <c r="C31" s="71" t="s">
        <v>8</v>
      </c>
      <c r="D31" s="71" t="s">
        <v>10</v>
      </c>
      <c r="E31" s="71" t="s">
        <v>4</v>
      </c>
      <c r="F31" s="94" t="s">
        <v>119</v>
      </c>
      <c r="G31" s="132" t="s">
        <v>119</v>
      </c>
      <c r="H31" s="117">
        <v>200000</v>
      </c>
      <c r="I31" s="118">
        <v>0</v>
      </c>
      <c r="J31" s="190">
        <v>0</v>
      </c>
      <c r="K31" s="118">
        <f>I31-J31</f>
        <v>0</v>
      </c>
      <c r="M31" s="210"/>
      <c r="O31" s="2"/>
    </row>
    <row r="32" spans="1:15" s="86" customFormat="1" ht="38.25" outlineLevel="4">
      <c r="A32" s="113" t="s">
        <v>148</v>
      </c>
      <c r="B32" s="6" t="s">
        <v>0</v>
      </c>
      <c r="C32" s="6" t="s">
        <v>11</v>
      </c>
      <c r="D32" s="6" t="s">
        <v>12</v>
      </c>
      <c r="E32" s="6" t="s">
        <v>1</v>
      </c>
      <c r="F32" s="4" t="s">
        <v>119</v>
      </c>
      <c r="G32" s="99" t="s">
        <v>119</v>
      </c>
      <c r="H32" s="116">
        <f>SUM(H33:H34)</f>
        <v>7576200</v>
      </c>
      <c r="I32" s="116">
        <f>SUM(I33:I34)</f>
        <v>0</v>
      </c>
      <c r="J32" s="116">
        <f t="shared" ref="J32" si="5">SUM(J33:J34)</f>
        <v>0</v>
      </c>
      <c r="K32" s="116">
        <f>SUM(K33:K34)</f>
        <v>0</v>
      </c>
      <c r="L32" s="70"/>
      <c r="M32" s="214"/>
      <c r="O32" s="2"/>
    </row>
    <row r="33" spans="1:15" s="123" customFormat="1" ht="21" customHeight="1" outlineLevel="4">
      <c r="A33" s="481" t="s">
        <v>202</v>
      </c>
      <c r="B33" s="71" t="s">
        <v>0</v>
      </c>
      <c r="C33" s="71" t="s">
        <v>11</v>
      </c>
      <c r="D33" s="71" t="s">
        <v>12</v>
      </c>
      <c r="E33" s="71" t="s">
        <v>13</v>
      </c>
      <c r="F33" s="518" t="s">
        <v>280</v>
      </c>
      <c r="G33" s="124" t="s">
        <v>254</v>
      </c>
      <c r="H33" s="117">
        <v>75800</v>
      </c>
      <c r="I33" s="117">
        <v>0</v>
      </c>
      <c r="J33" s="194">
        <v>0</v>
      </c>
      <c r="K33" s="118">
        <f>I33-J33</f>
        <v>0</v>
      </c>
      <c r="L33" s="90"/>
      <c r="M33" s="217"/>
      <c r="O33" s="91"/>
    </row>
    <row r="34" spans="1:15" s="83" customFormat="1" ht="21.75" customHeight="1" outlineLevel="1">
      <c r="A34" s="482"/>
      <c r="B34" s="71" t="s">
        <v>0</v>
      </c>
      <c r="C34" s="71" t="s">
        <v>11</v>
      </c>
      <c r="D34" s="71" t="s">
        <v>12</v>
      </c>
      <c r="E34" s="71" t="s">
        <v>13</v>
      </c>
      <c r="F34" s="517"/>
      <c r="G34" s="124" t="s">
        <v>253</v>
      </c>
      <c r="H34" s="117">
        <v>7500400</v>
      </c>
      <c r="I34" s="174">
        <v>0</v>
      </c>
      <c r="J34" s="190">
        <v>0</v>
      </c>
      <c r="K34" s="118">
        <f>I34-J34</f>
        <v>0</v>
      </c>
      <c r="M34" s="210"/>
      <c r="O34" s="2"/>
    </row>
    <row r="35" spans="1:15" s="86" customFormat="1" ht="25.5" outlineLevel="4">
      <c r="A35" s="113" t="s">
        <v>149</v>
      </c>
      <c r="B35" s="6" t="s">
        <v>0</v>
      </c>
      <c r="C35" s="6" t="s">
        <v>11</v>
      </c>
      <c r="D35" s="6" t="s">
        <v>14</v>
      </c>
      <c r="E35" s="6" t="s">
        <v>1</v>
      </c>
      <c r="F35" s="4" t="s">
        <v>119</v>
      </c>
      <c r="G35" s="99" t="s">
        <v>119</v>
      </c>
      <c r="H35" s="116">
        <f>SUM(H36:H43)</f>
        <v>291678693</v>
      </c>
      <c r="I35" s="116">
        <f>SUM(I36:I43)</f>
        <v>149294408.58000001</v>
      </c>
      <c r="J35" s="189">
        <f t="shared" ref="J35" si="6">SUM(J36:J43)</f>
        <v>144172486.55999997</v>
      </c>
      <c r="K35" s="116">
        <f>SUM(K36:K43)</f>
        <v>5121922.0200000051</v>
      </c>
      <c r="L35" s="70"/>
      <c r="M35" s="214"/>
      <c r="O35" s="2"/>
    </row>
    <row r="36" spans="1:15" s="83" customFormat="1" outlineLevel="2">
      <c r="A36" s="88" t="s">
        <v>106</v>
      </c>
      <c r="B36" s="71" t="s">
        <v>0</v>
      </c>
      <c r="C36" s="71" t="s">
        <v>11</v>
      </c>
      <c r="D36" s="71" t="s">
        <v>14</v>
      </c>
      <c r="E36" s="71" t="s">
        <v>15</v>
      </c>
      <c r="F36" s="94" t="s">
        <v>119</v>
      </c>
      <c r="G36" s="132" t="s">
        <v>119</v>
      </c>
      <c r="H36" s="118">
        <v>202083900</v>
      </c>
      <c r="I36" s="118">
        <v>101334552.5</v>
      </c>
      <c r="J36" s="190">
        <v>98186219.439999998</v>
      </c>
      <c r="K36" s="118">
        <f t="shared" ref="K36:K43" si="7">I36-J36</f>
        <v>3148333.0600000024</v>
      </c>
      <c r="M36" s="210"/>
      <c r="O36" s="2"/>
    </row>
    <row r="37" spans="1:15" s="83" customFormat="1" ht="25.5" outlineLevel="1">
      <c r="A37" s="88" t="s">
        <v>207</v>
      </c>
      <c r="B37" s="71" t="s">
        <v>0</v>
      </c>
      <c r="C37" s="71" t="s">
        <v>11</v>
      </c>
      <c r="D37" s="71" t="s">
        <v>14</v>
      </c>
      <c r="E37" s="71" t="s">
        <v>16</v>
      </c>
      <c r="F37" s="94" t="s">
        <v>119</v>
      </c>
      <c r="G37" s="132" t="s">
        <v>119</v>
      </c>
      <c r="H37" s="118">
        <v>61029300</v>
      </c>
      <c r="I37" s="118">
        <v>30603018</v>
      </c>
      <c r="J37" s="190">
        <v>28698518.219999999</v>
      </c>
      <c r="K37" s="118">
        <f t="shared" si="7"/>
        <v>1904499.7800000012</v>
      </c>
      <c r="M37" s="210"/>
      <c r="O37" s="2"/>
    </row>
    <row r="38" spans="1:15" s="83" customFormat="1" ht="25.5" outlineLevel="2">
      <c r="A38" s="88" t="s">
        <v>208</v>
      </c>
      <c r="B38" s="71" t="s">
        <v>0</v>
      </c>
      <c r="C38" s="71" t="s">
        <v>11</v>
      </c>
      <c r="D38" s="71" t="s">
        <v>14</v>
      </c>
      <c r="E38" s="71" t="s">
        <v>17</v>
      </c>
      <c r="F38" s="94" t="s">
        <v>119</v>
      </c>
      <c r="G38" s="132" t="s">
        <v>119</v>
      </c>
      <c r="H38" s="118">
        <v>13906030</v>
      </c>
      <c r="I38" s="118">
        <v>11782581</v>
      </c>
      <c r="J38" s="190">
        <v>11760589.109999999</v>
      </c>
      <c r="K38" s="118">
        <f t="shared" si="7"/>
        <v>21991.890000000596</v>
      </c>
      <c r="M38" s="210"/>
      <c r="O38" s="2"/>
    </row>
    <row r="39" spans="1:15" s="83" customFormat="1" outlineLevel="1">
      <c r="A39" s="88" t="s">
        <v>102</v>
      </c>
      <c r="B39" s="71" t="s">
        <v>0</v>
      </c>
      <c r="C39" s="71" t="s">
        <v>11</v>
      </c>
      <c r="D39" s="71" t="s">
        <v>14</v>
      </c>
      <c r="E39" s="71" t="s">
        <v>4</v>
      </c>
      <c r="F39" s="94" t="s">
        <v>119</v>
      </c>
      <c r="G39" s="132" t="s">
        <v>119</v>
      </c>
      <c r="H39" s="118">
        <v>8307623</v>
      </c>
      <c r="I39" s="118">
        <v>2852270</v>
      </c>
      <c r="J39" s="190">
        <v>2842909.02</v>
      </c>
      <c r="K39" s="118">
        <f t="shared" si="7"/>
        <v>9360.9799999999814</v>
      </c>
      <c r="M39" s="210"/>
      <c r="O39" s="2"/>
    </row>
    <row r="40" spans="1:15" s="83" customFormat="1" outlineLevel="2">
      <c r="A40" s="88" t="s">
        <v>209</v>
      </c>
      <c r="B40" s="71" t="s">
        <v>0</v>
      </c>
      <c r="C40" s="71" t="s">
        <v>11</v>
      </c>
      <c r="D40" s="71" t="s">
        <v>14</v>
      </c>
      <c r="E40" s="71" t="s">
        <v>18</v>
      </c>
      <c r="F40" s="94" t="s">
        <v>119</v>
      </c>
      <c r="G40" s="132" t="s">
        <v>119</v>
      </c>
      <c r="H40" s="118">
        <v>5694021</v>
      </c>
      <c r="I40" s="118">
        <v>2391650.08</v>
      </c>
      <c r="J40" s="190">
        <v>2382494.42</v>
      </c>
      <c r="K40" s="118">
        <f t="shared" si="7"/>
        <v>9155.660000000149</v>
      </c>
      <c r="M40" s="210"/>
      <c r="O40" s="2"/>
    </row>
    <row r="41" spans="1:15" s="83" customFormat="1" ht="25.5" outlineLevel="2">
      <c r="A41" s="88" t="s">
        <v>220</v>
      </c>
      <c r="B41" s="71" t="s">
        <v>0</v>
      </c>
      <c r="C41" s="71" t="s">
        <v>11</v>
      </c>
      <c r="D41" s="71" t="s">
        <v>14</v>
      </c>
      <c r="E41" s="71">
        <v>831</v>
      </c>
      <c r="F41" s="94"/>
      <c r="G41" s="132"/>
      <c r="H41" s="118">
        <v>2855</v>
      </c>
      <c r="I41" s="118">
        <v>2855</v>
      </c>
      <c r="J41" s="190">
        <v>2855</v>
      </c>
      <c r="K41" s="118">
        <f t="shared" si="7"/>
        <v>0</v>
      </c>
      <c r="M41" s="210"/>
      <c r="O41" s="2"/>
    </row>
    <row r="42" spans="1:15" s="83" customFormat="1" outlineLevel="2">
      <c r="A42" s="88" t="s">
        <v>210</v>
      </c>
      <c r="B42" s="71" t="s">
        <v>0</v>
      </c>
      <c r="C42" s="71" t="s">
        <v>11</v>
      </c>
      <c r="D42" s="71" t="s">
        <v>14</v>
      </c>
      <c r="E42" s="71" t="s">
        <v>19</v>
      </c>
      <c r="F42" s="94" t="s">
        <v>119</v>
      </c>
      <c r="G42" s="132" t="s">
        <v>119</v>
      </c>
      <c r="H42" s="118">
        <v>524521</v>
      </c>
      <c r="I42" s="118">
        <v>262260.5</v>
      </c>
      <c r="J42" s="190">
        <v>237394.85</v>
      </c>
      <c r="K42" s="118">
        <f t="shared" si="7"/>
        <v>24865.649999999994</v>
      </c>
      <c r="M42" s="210"/>
      <c r="O42" s="2"/>
    </row>
    <row r="43" spans="1:15" s="83" customFormat="1" outlineLevel="1">
      <c r="A43" s="88" t="s">
        <v>211</v>
      </c>
      <c r="B43" s="71" t="s">
        <v>0</v>
      </c>
      <c r="C43" s="71" t="s">
        <v>11</v>
      </c>
      <c r="D43" s="71" t="s">
        <v>14</v>
      </c>
      <c r="E43" s="71" t="s">
        <v>20</v>
      </c>
      <c r="F43" s="94" t="s">
        <v>119</v>
      </c>
      <c r="G43" s="132" t="s">
        <v>119</v>
      </c>
      <c r="H43" s="118">
        <v>130443</v>
      </c>
      <c r="I43" s="118">
        <v>65221.5</v>
      </c>
      <c r="J43" s="190">
        <v>61506.5</v>
      </c>
      <c r="K43" s="118">
        <f t="shared" si="7"/>
        <v>3715</v>
      </c>
      <c r="M43" s="210"/>
      <c r="O43" s="2"/>
    </row>
    <row r="44" spans="1:15" s="86" customFormat="1" outlineLevel="4">
      <c r="A44" s="113" t="s">
        <v>150</v>
      </c>
      <c r="B44" s="6" t="s">
        <v>0</v>
      </c>
      <c r="C44" s="6" t="s">
        <v>11</v>
      </c>
      <c r="D44" s="6" t="s">
        <v>21</v>
      </c>
      <c r="E44" s="6" t="s">
        <v>1</v>
      </c>
      <c r="F44" s="4" t="s">
        <v>119</v>
      </c>
      <c r="G44" s="99" t="s">
        <v>119</v>
      </c>
      <c r="H44" s="116">
        <f>SUM(H45)</f>
        <v>3014789</v>
      </c>
      <c r="I44" s="116">
        <f>SUM(I45)</f>
        <v>3014789</v>
      </c>
      <c r="J44" s="189">
        <f t="shared" ref="J44" si="8">SUM(J45)</f>
        <v>3014772</v>
      </c>
      <c r="K44" s="116">
        <f>SUM(K45)</f>
        <v>17</v>
      </c>
      <c r="L44" s="70"/>
      <c r="M44" s="214"/>
      <c r="O44" s="2"/>
    </row>
    <row r="45" spans="1:15" s="83" customFormat="1" outlineLevel="1">
      <c r="A45" s="88" t="s">
        <v>102</v>
      </c>
      <c r="B45" s="71" t="s">
        <v>0</v>
      </c>
      <c r="C45" s="71" t="s">
        <v>11</v>
      </c>
      <c r="D45" s="71" t="s">
        <v>21</v>
      </c>
      <c r="E45" s="71" t="s">
        <v>4</v>
      </c>
      <c r="F45" s="94" t="s">
        <v>119</v>
      </c>
      <c r="G45" s="132" t="s">
        <v>119</v>
      </c>
      <c r="H45" s="117">
        <v>3014789</v>
      </c>
      <c r="I45" s="118">
        <v>3014789</v>
      </c>
      <c r="J45" s="190">
        <v>3014772</v>
      </c>
      <c r="K45" s="118">
        <f>I45-J45</f>
        <v>17</v>
      </c>
      <c r="M45" s="210"/>
      <c r="O45" s="2"/>
    </row>
    <row r="46" spans="1:15" s="86" customFormat="1" ht="163.5" customHeight="1" outlineLevel="4">
      <c r="A46" s="113" t="s">
        <v>151</v>
      </c>
      <c r="B46" s="6" t="s">
        <v>0</v>
      </c>
      <c r="C46" s="6" t="s">
        <v>11</v>
      </c>
      <c r="D46" s="6" t="s">
        <v>22</v>
      </c>
      <c r="E46" s="6" t="s">
        <v>1</v>
      </c>
      <c r="F46" s="4" t="s">
        <v>119</v>
      </c>
      <c r="G46" s="99" t="s">
        <v>119</v>
      </c>
      <c r="H46" s="116">
        <f>SUM(H47:H48)</f>
        <v>15595027</v>
      </c>
      <c r="I46" s="116">
        <f>SUM(I47:I48)</f>
        <v>3479539.14</v>
      </c>
      <c r="J46" s="189">
        <f t="shared" ref="J46" si="9">SUM(J47:J48)</f>
        <v>3311373.78</v>
      </c>
      <c r="K46" s="116">
        <f>SUM(K47:K48)</f>
        <v>168165.36</v>
      </c>
      <c r="L46" s="70"/>
      <c r="M46" s="214"/>
      <c r="O46" s="2"/>
    </row>
    <row r="47" spans="1:15" s="83" customFormat="1" outlineLevel="1">
      <c r="A47" s="88" t="s">
        <v>102</v>
      </c>
      <c r="B47" s="71" t="s">
        <v>0</v>
      </c>
      <c r="C47" s="71" t="s">
        <v>11</v>
      </c>
      <c r="D47" s="71" t="s">
        <v>22</v>
      </c>
      <c r="E47" s="71" t="s">
        <v>4</v>
      </c>
      <c r="F47" s="94" t="s">
        <v>119</v>
      </c>
      <c r="G47" s="132" t="s">
        <v>119</v>
      </c>
      <c r="H47" s="117">
        <v>77587</v>
      </c>
      <c r="I47" s="118">
        <v>17311.14</v>
      </c>
      <c r="J47" s="190">
        <v>14013.78</v>
      </c>
      <c r="K47" s="118">
        <f>I47-J47</f>
        <v>3297.3599999999988</v>
      </c>
      <c r="M47" s="210"/>
      <c r="O47" s="2"/>
    </row>
    <row r="48" spans="1:15" s="83" customFormat="1" ht="25.5" outlineLevel="2">
      <c r="A48" s="88" t="s">
        <v>203</v>
      </c>
      <c r="B48" s="71" t="s">
        <v>0</v>
      </c>
      <c r="C48" s="71" t="s">
        <v>11</v>
      </c>
      <c r="D48" s="71" t="s">
        <v>22</v>
      </c>
      <c r="E48" s="71" t="s">
        <v>7</v>
      </c>
      <c r="F48" s="94" t="s">
        <v>119</v>
      </c>
      <c r="G48" s="132" t="s">
        <v>119</v>
      </c>
      <c r="H48" s="117">
        <v>15517440</v>
      </c>
      <c r="I48" s="118">
        <v>3462228</v>
      </c>
      <c r="J48" s="190">
        <v>3297360</v>
      </c>
      <c r="K48" s="118">
        <f>I48-J48</f>
        <v>164868</v>
      </c>
      <c r="M48" s="210"/>
      <c r="O48" s="2"/>
    </row>
    <row r="49" spans="1:15" s="86" customFormat="1" ht="38.25" outlineLevel="4">
      <c r="A49" s="113" t="s">
        <v>152</v>
      </c>
      <c r="B49" s="6" t="s">
        <v>0</v>
      </c>
      <c r="C49" s="6" t="s">
        <v>11</v>
      </c>
      <c r="D49" s="6" t="s">
        <v>23</v>
      </c>
      <c r="E49" s="6" t="s">
        <v>1</v>
      </c>
      <c r="F49" s="4" t="s">
        <v>119</v>
      </c>
      <c r="G49" s="99" t="s">
        <v>119</v>
      </c>
      <c r="H49" s="116">
        <f>SUM(H50)</f>
        <v>1526000</v>
      </c>
      <c r="I49" s="116">
        <f>SUM(I50)</f>
        <v>0</v>
      </c>
      <c r="J49" s="189">
        <f t="shared" ref="J49" si="10">SUM(J50)</f>
        <v>0</v>
      </c>
      <c r="K49" s="116">
        <f>SUM(K50)</f>
        <v>0</v>
      </c>
      <c r="L49" s="70"/>
      <c r="M49" s="214"/>
      <c r="O49" s="2"/>
    </row>
    <row r="50" spans="1:15" s="83" customFormat="1" ht="38.25" outlineLevel="1">
      <c r="A50" s="88" t="s">
        <v>204</v>
      </c>
      <c r="B50" s="71" t="s">
        <v>0</v>
      </c>
      <c r="C50" s="71" t="s">
        <v>11</v>
      </c>
      <c r="D50" s="71" t="s">
        <v>23</v>
      </c>
      <c r="E50" s="71" t="s">
        <v>24</v>
      </c>
      <c r="F50" s="94" t="s">
        <v>119</v>
      </c>
      <c r="G50" s="132" t="s">
        <v>119</v>
      </c>
      <c r="H50" s="117">
        <v>1526000</v>
      </c>
      <c r="I50" s="118">
        <v>0</v>
      </c>
      <c r="J50" s="190">
        <v>0</v>
      </c>
      <c r="K50" s="118">
        <f>I50-J50</f>
        <v>0</v>
      </c>
      <c r="M50" s="210"/>
      <c r="O50" s="2"/>
    </row>
    <row r="51" spans="1:15" s="86" customFormat="1" ht="63.75" outlineLevel="4">
      <c r="A51" s="113" t="s">
        <v>153</v>
      </c>
      <c r="B51" s="6" t="s">
        <v>0</v>
      </c>
      <c r="C51" s="6" t="s">
        <v>11</v>
      </c>
      <c r="D51" s="6" t="s">
        <v>25</v>
      </c>
      <c r="E51" s="6" t="s">
        <v>1</v>
      </c>
      <c r="F51" s="4" t="s">
        <v>119</v>
      </c>
      <c r="G51" s="99" t="s">
        <v>119</v>
      </c>
      <c r="H51" s="116">
        <f>SUM(H52)</f>
        <v>6012740</v>
      </c>
      <c r="I51" s="116">
        <f>SUM(I52)</f>
        <v>0</v>
      </c>
      <c r="J51" s="189">
        <f t="shared" ref="J51" si="11">SUM(J52)</f>
        <v>0</v>
      </c>
      <c r="K51" s="116">
        <f>SUM(K52)</f>
        <v>0</v>
      </c>
      <c r="L51" s="70"/>
      <c r="M51" s="214"/>
      <c r="O51" s="2"/>
    </row>
    <row r="52" spans="1:15" s="83" customFormat="1" ht="38.25" outlineLevel="1">
      <c r="A52" s="88" t="s">
        <v>204</v>
      </c>
      <c r="B52" s="71" t="s">
        <v>0</v>
      </c>
      <c r="C52" s="71" t="s">
        <v>11</v>
      </c>
      <c r="D52" s="71" t="s">
        <v>25</v>
      </c>
      <c r="E52" s="71" t="s">
        <v>24</v>
      </c>
      <c r="F52" s="94" t="s">
        <v>119</v>
      </c>
      <c r="G52" s="132" t="s">
        <v>119</v>
      </c>
      <c r="H52" s="117">
        <v>6012740</v>
      </c>
      <c r="I52" s="118">
        <v>0</v>
      </c>
      <c r="J52" s="190">
        <v>0</v>
      </c>
      <c r="K52" s="118">
        <f>I52-J52</f>
        <v>0</v>
      </c>
      <c r="M52" s="210"/>
      <c r="O52" s="2"/>
    </row>
    <row r="53" spans="1:15" s="86" customFormat="1" ht="114.75" outlineLevel="4">
      <c r="A53" s="113" t="s">
        <v>154</v>
      </c>
      <c r="B53" s="6" t="s">
        <v>0</v>
      </c>
      <c r="C53" s="6" t="s">
        <v>11</v>
      </c>
      <c r="D53" s="6" t="s">
        <v>26</v>
      </c>
      <c r="E53" s="6" t="s">
        <v>1</v>
      </c>
      <c r="F53" s="4" t="s">
        <v>119</v>
      </c>
      <c r="G53" s="99" t="s">
        <v>119</v>
      </c>
      <c r="H53" s="116">
        <f>SUM(H54)</f>
        <v>751593</v>
      </c>
      <c r="I53" s="116">
        <f>SUM(I54)</f>
        <v>0</v>
      </c>
      <c r="J53" s="189">
        <f t="shared" ref="J53" si="12">SUM(J54)</f>
        <v>0</v>
      </c>
      <c r="K53" s="116">
        <f>SUM(K54)</f>
        <v>0</v>
      </c>
      <c r="L53" s="70"/>
      <c r="M53" s="214"/>
      <c r="O53" s="2"/>
    </row>
    <row r="54" spans="1:15" s="83" customFormat="1" ht="38.25" outlineLevel="2">
      <c r="A54" s="88" t="s">
        <v>204</v>
      </c>
      <c r="B54" s="71" t="s">
        <v>0</v>
      </c>
      <c r="C54" s="71" t="s">
        <v>11</v>
      </c>
      <c r="D54" s="71" t="s">
        <v>26</v>
      </c>
      <c r="E54" s="71" t="s">
        <v>24</v>
      </c>
      <c r="F54" s="94" t="s">
        <v>119</v>
      </c>
      <c r="G54" s="132" t="s">
        <v>119</v>
      </c>
      <c r="H54" s="117">
        <v>751593</v>
      </c>
      <c r="I54" s="118">
        <v>0</v>
      </c>
      <c r="J54" s="190">
        <v>0</v>
      </c>
      <c r="K54" s="118">
        <f>I54-J54</f>
        <v>0</v>
      </c>
      <c r="M54" s="210"/>
      <c r="O54" s="2"/>
    </row>
    <row r="55" spans="1:15" s="86" customFormat="1" ht="127.5" outlineLevel="4">
      <c r="A55" s="113" t="s">
        <v>155</v>
      </c>
      <c r="B55" s="6" t="s">
        <v>0</v>
      </c>
      <c r="C55" s="6" t="s">
        <v>11</v>
      </c>
      <c r="D55" s="6" t="s">
        <v>27</v>
      </c>
      <c r="E55" s="6" t="s">
        <v>1</v>
      </c>
      <c r="F55" s="4" t="s">
        <v>119</v>
      </c>
      <c r="G55" s="99" t="s">
        <v>119</v>
      </c>
      <c r="H55" s="116">
        <f>SUM(H56)</f>
        <v>7599851</v>
      </c>
      <c r="I55" s="116">
        <f>SUM(I56)</f>
        <v>0</v>
      </c>
      <c r="J55" s="189">
        <f t="shared" ref="J55" si="13">SUM(J56)</f>
        <v>0</v>
      </c>
      <c r="K55" s="116">
        <f>SUM(K56)</f>
        <v>0</v>
      </c>
      <c r="L55" s="70"/>
      <c r="M55" s="214"/>
      <c r="O55" s="2"/>
    </row>
    <row r="56" spans="1:15" s="83" customFormat="1" ht="38.25" outlineLevel="2">
      <c r="A56" s="88" t="s">
        <v>204</v>
      </c>
      <c r="B56" s="71" t="s">
        <v>0</v>
      </c>
      <c r="C56" s="71" t="s">
        <v>11</v>
      </c>
      <c r="D56" s="71" t="s">
        <v>27</v>
      </c>
      <c r="E56" s="71" t="s">
        <v>24</v>
      </c>
      <c r="F56" s="94" t="s">
        <v>119</v>
      </c>
      <c r="G56" s="132" t="s">
        <v>119</v>
      </c>
      <c r="H56" s="117">
        <v>7599851</v>
      </c>
      <c r="I56" s="118">
        <v>0</v>
      </c>
      <c r="J56" s="190">
        <v>0</v>
      </c>
      <c r="K56" s="118">
        <f>I56-J56</f>
        <v>0</v>
      </c>
      <c r="M56" s="210"/>
      <c r="O56" s="2"/>
    </row>
    <row r="57" spans="1:15" s="83" customFormat="1" ht="38.25" outlineLevel="2">
      <c r="A57" s="113" t="s">
        <v>293</v>
      </c>
      <c r="B57" s="6">
        <v>148</v>
      </c>
      <c r="C57" s="6" t="s">
        <v>294</v>
      </c>
      <c r="D57" s="6" t="s">
        <v>288</v>
      </c>
      <c r="E57" s="6" t="s">
        <v>1</v>
      </c>
      <c r="F57" s="4"/>
      <c r="G57" s="99"/>
      <c r="H57" s="116">
        <f>SUM(H58:H59)</f>
        <v>21052631.579999998</v>
      </c>
      <c r="I57" s="116">
        <f t="shared" ref="I57:J57" si="14">SUM(I58:I59)</f>
        <v>2300237.56</v>
      </c>
      <c r="J57" s="116">
        <f t="shared" si="14"/>
        <v>1788224.83</v>
      </c>
      <c r="K57" s="116">
        <f>SUM(K58:K59)</f>
        <v>512012.7300000001</v>
      </c>
      <c r="L57" s="83" t="s">
        <v>287</v>
      </c>
      <c r="O57" s="2"/>
    </row>
    <row r="58" spans="1:15" s="83" customFormat="1" ht="25.5" outlineLevel="2">
      <c r="A58" s="231" t="s">
        <v>295</v>
      </c>
      <c r="B58" s="71">
        <v>148</v>
      </c>
      <c r="C58" s="71" t="s">
        <v>294</v>
      </c>
      <c r="D58" s="71" t="s">
        <v>288</v>
      </c>
      <c r="E58" s="71">
        <v>323</v>
      </c>
      <c r="F58" s="522" t="s">
        <v>298</v>
      </c>
      <c r="G58" s="124" t="s">
        <v>254</v>
      </c>
      <c r="H58" s="117">
        <v>1052631.58</v>
      </c>
      <c r="I58" s="117">
        <v>115011.88</v>
      </c>
      <c r="J58" s="195">
        <v>89411.25</v>
      </c>
      <c r="K58" s="219">
        <f>I58-J58</f>
        <v>25600.630000000005</v>
      </c>
      <c r="O58" s="2"/>
    </row>
    <row r="59" spans="1:15" s="83" customFormat="1" ht="25.5" outlineLevel="2">
      <c r="A59" s="218" t="s">
        <v>295</v>
      </c>
      <c r="B59" s="71">
        <v>148</v>
      </c>
      <c r="C59" s="71" t="s">
        <v>294</v>
      </c>
      <c r="D59" s="71" t="s">
        <v>288</v>
      </c>
      <c r="E59" s="71">
        <v>323</v>
      </c>
      <c r="F59" s="523"/>
      <c r="G59" s="124" t="s">
        <v>253</v>
      </c>
      <c r="H59" s="117">
        <v>20000000</v>
      </c>
      <c r="I59" s="195">
        <v>2185225.6800000002</v>
      </c>
      <c r="J59" s="195">
        <v>1698813.58</v>
      </c>
      <c r="K59" s="219">
        <f>I59-J59</f>
        <v>486412.10000000009</v>
      </c>
      <c r="O59" s="2"/>
    </row>
    <row r="60" spans="1:15" s="86" customFormat="1" ht="38.25" outlineLevel="4">
      <c r="A60" s="113" t="s">
        <v>156</v>
      </c>
      <c r="B60" s="6" t="s">
        <v>0</v>
      </c>
      <c r="C60" s="6" t="s">
        <v>28</v>
      </c>
      <c r="D60" s="6" t="s">
        <v>29</v>
      </c>
      <c r="E60" s="6" t="s">
        <v>1</v>
      </c>
      <c r="F60" s="4" t="s">
        <v>119</v>
      </c>
      <c r="G60" s="99" t="s">
        <v>119</v>
      </c>
      <c r="H60" s="116">
        <f>SUM(H61:H62)</f>
        <v>7149600</v>
      </c>
      <c r="I60" s="116">
        <f t="shared" ref="I60:J60" si="15">SUM(I61:I62)</f>
        <v>0</v>
      </c>
      <c r="J60" s="116">
        <f t="shared" si="15"/>
        <v>0</v>
      </c>
      <c r="K60" s="116">
        <f>SUM(K61:K62)</f>
        <v>0</v>
      </c>
      <c r="L60" s="70"/>
      <c r="M60" s="214"/>
      <c r="O60" s="2"/>
    </row>
    <row r="61" spans="1:15" s="83" customFormat="1" ht="21.75" customHeight="1" outlineLevel="2">
      <c r="A61" s="481" t="s">
        <v>205</v>
      </c>
      <c r="B61" s="71" t="s">
        <v>0</v>
      </c>
      <c r="C61" s="71" t="s">
        <v>28</v>
      </c>
      <c r="D61" s="71" t="s">
        <v>29</v>
      </c>
      <c r="E61" s="71" t="s">
        <v>30</v>
      </c>
      <c r="F61" s="502" t="s">
        <v>283</v>
      </c>
      <c r="G61" s="124" t="s">
        <v>254</v>
      </c>
      <c r="H61" s="117">
        <v>71500</v>
      </c>
      <c r="I61" s="118">
        <v>0</v>
      </c>
      <c r="J61" s="190">
        <v>0</v>
      </c>
      <c r="K61" s="118">
        <f>I61-J61</f>
        <v>0</v>
      </c>
      <c r="M61" s="210"/>
      <c r="O61" s="2"/>
    </row>
    <row r="62" spans="1:15" s="83" customFormat="1" ht="24.75" customHeight="1" outlineLevel="2">
      <c r="A62" s="482"/>
      <c r="B62" s="71" t="s">
        <v>0</v>
      </c>
      <c r="C62" s="71" t="s">
        <v>28</v>
      </c>
      <c r="D62" s="71" t="s">
        <v>29</v>
      </c>
      <c r="E62" s="71" t="s">
        <v>30</v>
      </c>
      <c r="F62" s="503"/>
      <c r="G62" s="124" t="s">
        <v>253</v>
      </c>
      <c r="H62" s="117">
        <v>7078100</v>
      </c>
      <c r="I62" s="118">
        <v>0</v>
      </c>
      <c r="J62" s="190">
        <v>0</v>
      </c>
      <c r="K62" s="118">
        <f>I62-J62</f>
        <v>0</v>
      </c>
      <c r="M62" s="210"/>
      <c r="O62" s="2"/>
    </row>
    <row r="63" spans="1:15" s="86" customFormat="1" ht="25.5" outlineLevel="4">
      <c r="A63" s="113" t="s">
        <v>157</v>
      </c>
      <c r="B63" s="6" t="s">
        <v>0</v>
      </c>
      <c r="C63" s="6" t="s">
        <v>28</v>
      </c>
      <c r="D63" s="6" t="s">
        <v>31</v>
      </c>
      <c r="E63" s="6" t="s">
        <v>1</v>
      </c>
      <c r="F63" s="4" t="s">
        <v>119</v>
      </c>
      <c r="G63" s="99" t="s">
        <v>119</v>
      </c>
      <c r="H63" s="116">
        <f>SUM(H64)</f>
        <v>4250000</v>
      </c>
      <c r="I63" s="116">
        <f>SUM(I64)</f>
        <v>1000000</v>
      </c>
      <c r="J63" s="189">
        <f t="shared" ref="J63" si="16">SUM(J64)</f>
        <v>909930</v>
      </c>
      <c r="K63" s="116">
        <f>SUM(K64)</f>
        <v>90070</v>
      </c>
      <c r="L63" s="70"/>
      <c r="M63" s="214"/>
      <c r="O63" s="2"/>
    </row>
    <row r="64" spans="1:15" s="83" customFormat="1" outlineLevel="2">
      <c r="A64" s="88" t="s">
        <v>102</v>
      </c>
      <c r="B64" s="71" t="s">
        <v>0</v>
      </c>
      <c r="C64" s="71" t="s">
        <v>28</v>
      </c>
      <c r="D64" s="71" t="s">
        <v>31</v>
      </c>
      <c r="E64" s="71" t="s">
        <v>4</v>
      </c>
      <c r="F64" s="94" t="s">
        <v>119</v>
      </c>
      <c r="G64" s="132" t="s">
        <v>119</v>
      </c>
      <c r="H64" s="117">
        <v>4250000</v>
      </c>
      <c r="I64" s="118">
        <v>1000000</v>
      </c>
      <c r="J64" s="190">
        <v>909930</v>
      </c>
      <c r="K64" s="118">
        <f>I64-J64</f>
        <v>90070</v>
      </c>
      <c r="M64" s="210"/>
      <c r="O64" s="2"/>
    </row>
    <row r="65" spans="1:15" s="86" customFormat="1" ht="38.25" outlineLevel="4">
      <c r="A65" s="113" t="s">
        <v>257</v>
      </c>
      <c r="B65" s="6" t="s">
        <v>0</v>
      </c>
      <c r="C65" s="6" t="s">
        <v>28</v>
      </c>
      <c r="D65" s="6" t="s">
        <v>32</v>
      </c>
      <c r="E65" s="6" t="s">
        <v>1</v>
      </c>
      <c r="F65" s="4" t="s">
        <v>119</v>
      </c>
      <c r="G65" s="99" t="s">
        <v>119</v>
      </c>
      <c r="H65" s="116">
        <f>SUM(H66)</f>
        <v>750000</v>
      </c>
      <c r="I65" s="116">
        <f>SUM(I66)</f>
        <v>0</v>
      </c>
      <c r="J65" s="189">
        <f t="shared" ref="J65" si="17">SUM(J66)</f>
        <v>0</v>
      </c>
      <c r="K65" s="116">
        <f>SUM(K66)</f>
        <v>0</v>
      </c>
      <c r="L65" s="70"/>
      <c r="M65" s="214"/>
      <c r="O65" s="2"/>
    </row>
    <row r="66" spans="1:15" s="83" customFormat="1" outlineLevel="2">
      <c r="A66" s="88" t="s">
        <v>102</v>
      </c>
      <c r="B66" s="71" t="s">
        <v>0</v>
      </c>
      <c r="C66" s="71" t="s">
        <v>28</v>
      </c>
      <c r="D66" s="71" t="s">
        <v>32</v>
      </c>
      <c r="E66" s="71" t="s">
        <v>4</v>
      </c>
      <c r="F66" s="94" t="s">
        <v>119</v>
      </c>
      <c r="G66" s="132" t="s">
        <v>119</v>
      </c>
      <c r="H66" s="117">
        <v>750000</v>
      </c>
      <c r="I66" s="118">
        <v>0</v>
      </c>
      <c r="J66" s="190">
        <v>0</v>
      </c>
      <c r="K66" s="118">
        <f>I66-J66</f>
        <v>0</v>
      </c>
      <c r="M66" s="210"/>
      <c r="O66" s="2"/>
    </row>
    <row r="67" spans="1:15" s="91" customFormat="1" ht="51" outlineLevel="1">
      <c r="A67" s="113" t="s">
        <v>158</v>
      </c>
      <c r="B67" s="6" t="s">
        <v>0</v>
      </c>
      <c r="C67" s="6" t="s">
        <v>33</v>
      </c>
      <c r="D67" s="6" t="s">
        <v>34</v>
      </c>
      <c r="E67" s="6" t="s">
        <v>1</v>
      </c>
      <c r="F67" s="4" t="s">
        <v>119</v>
      </c>
      <c r="G67" s="99" t="s">
        <v>119</v>
      </c>
      <c r="H67" s="116">
        <f>SUM(H68:H69)</f>
        <v>215106000</v>
      </c>
      <c r="I67" s="116">
        <f>SUM(I68:I69)</f>
        <v>98857800</v>
      </c>
      <c r="J67" s="189">
        <f t="shared" ref="J67" si="18">SUM(J68:J69)</f>
        <v>98828933.25</v>
      </c>
      <c r="K67" s="116">
        <f>SUM(K68:K69)</f>
        <v>28866.75</v>
      </c>
      <c r="M67" s="210"/>
      <c r="O67" s="2"/>
    </row>
    <row r="68" spans="1:15" s="86" customFormat="1" outlineLevel="4">
      <c r="A68" s="88" t="s">
        <v>102</v>
      </c>
      <c r="B68" s="71" t="s">
        <v>0</v>
      </c>
      <c r="C68" s="71" t="s">
        <v>33</v>
      </c>
      <c r="D68" s="71" t="s">
        <v>34</v>
      </c>
      <c r="E68" s="71" t="s">
        <v>4</v>
      </c>
      <c r="F68" s="246"/>
      <c r="G68" s="132" t="s">
        <v>119</v>
      </c>
      <c r="H68" s="117">
        <v>1050000</v>
      </c>
      <c r="I68" s="118">
        <v>498800</v>
      </c>
      <c r="J68" s="190">
        <v>498314.25</v>
      </c>
      <c r="K68" s="118">
        <f>I68-J68</f>
        <v>485.75</v>
      </c>
      <c r="L68" s="70"/>
      <c r="M68" s="214"/>
      <c r="O68" s="2"/>
    </row>
    <row r="69" spans="1:15" s="83" customFormat="1" ht="25.5" outlineLevel="1">
      <c r="A69" s="88" t="s">
        <v>206</v>
      </c>
      <c r="B69" s="71" t="s">
        <v>0</v>
      </c>
      <c r="C69" s="71" t="s">
        <v>33</v>
      </c>
      <c r="D69" s="71" t="s">
        <v>34</v>
      </c>
      <c r="E69" s="71" t="s">
        <v>35</v>
      </c>
      <c r="F69" s="246"/>
      <c r="G69" s="131" t="s">
        <v>119</v>
      </c>
      <c r="H69" s="117">
        <v>214056000</v>
      </c>
      <c r="I69" s="118">
        <v>98359000</v>
      </c>
      <c r="J69" s="190">
        <v>98330619</v>
      </c>
      <c r="K69" s="118">
        <f>I69-J69</f>
        <v>28381</v>
      </c>
      <c r="M69" s="210"/>
      <c r="O69" s="2"/>
    </row>
    <row r="70" spans="1:15" s="86" customFormat="1" outlineLevel="4">
      <c r="A70" s="113" t="s">
        <v>159</v>
      </c>
      <c r="B70" s="6" t="s">
        <v>0</v>
      </c>
      <c r="C70" s="6" t="s">
        <v>33</v>
      </c>
      <c r="D70" s="6" t="s">
        <v>36</v>
      </c>
      <c r="E70" s="6" t="s">
        <v>1</v>
      </c>
      <c r="F70" s="4" t="s">
        <v>119</v>
      </c>
      <c r="G70" s="99" t="s">
        <v>119</v>
      </c>
      <c r="H70" s="116">
        <f>SUM(H71)</f>
        <v>32616500</v>
      </c>
      <c r="I70" s="116">
        <f>SUM(I71)</f>
        <v>17712075.52</v>
      </c>
      <c r="J70" s="189">
        <f t="shared" ref="J70" si="19">SUM(J71)</f>
        <v>17712075.52</v>
      </c>
      <c r="K70" s="116">
        <f>SUM(K71)</f>
        <v>0</v>
      </c>
      <c r="L70" s="70"/>
      <c r="M70" s="214"/>
      <c r="O70" s="2"/>
    </row>
    <row r="71" spans="1:15" s="83" customFormat="1" outlineLevel="1">
      <c r="A71" s="88" t="s">
        <v>212</v>
      </c>
      <c r="B71" s="71" t="s">
        <v>0</v>
      </c>
      <c r="C71" s="71" t="s">
        <v>33</v>
      </c>
      <c r="D71" s="71" t="s">
        <v>36</v>
      </c>
      <c r="E71" s="71" t="s">
        <v>37</v>
      </c>
      <c r="F71" s="115" t="s">
        <v>258</v>
      </c>
      <c r="G71" s="124" t="s">
        <v>253</v>
      </c>
      <c r="H71" s="117">
        <v>32616500</v>
      </c>
      <c r="I71" s="118">
        <v>17712075.52</v>
      </c>
      <c r="J71" s="118">
        <v>17712075.52</v>
      </c>
      <c r="K71" s="118">
        <f>I71-J71</f>
        <v>0</v>
      </c>
      <c r="M71" s="210"/>
      <c r="O71" s="2"/>
    </row>
    <row r="72" spans="1:15" s="83" customFormat="1" ht="25.5" outlineLevel="2">
      <c r="A72" s="113" t="s">
        <v>149</v>
      </c>
      <c r="B72" s="6" t="s">
        <v>0</v>
      </c>
      <c r="C72" s="6" t="s">
        <v>38</v>
      </c>
      <c r="D72" s="6" t="s">
        <v>39</v>
      </c>
      <c r="E72" s="6" t="s">
        <v>1</v>
      </c>
      <c r="F72" s="4" t="s">
        <v>119</v>
      </c>
      <c r="G72" s="99" t="s">
        <v>119</v>
      </c>
      <c r="H72" s="116">
        <f>SUM(H73:H88)</f>
        <v>4030518630</v>
      </c>
      <c r="I72" s="116">
        <f>SUM(I73:I88)</f>
        <v>1976728353.9300001</v>
      </c>
      <c r="J72" s="189">
        <f>SUM(J73:J88)</f>
        <v>1964632879.22</v>
      </c>
      <c r="K72" s="116">
        <f>SUM(K73:K88)</f>
        <v>12095474.71000002</v>
      </c>
      <c r="M72" s="210"/>
      <c r="O72" s="2"/>
    </row>
    <row r="73" spans="1:15" s="83" customFormat="1" outlineLevel="1">
      <c r="A73" s="88" t="s">
        <v>106</v>
      </c>
      <c r="B73" s="71" t="s">
        <v>0</v>
      </c>
      <c r="C73" s="71" t="s">
        <v>38</v>
      </c>
      <c r="D73" s="71" t="s">
        <v>39</v>
      </c>
      <c r="E73" s="71" t="s">
        <v>15</v>
      </c>
      <c r="F73" s="94" t="s">
        <v>119</v>
      </c>
      <c r="G73" s="132" t="s">
        <v>119</v>
      </c>
      <c r="H73" s="117">
        <v>494260503</v>
      </c>
      <c r="I73" s="118">
        <v>253217202.65000001</v>
      </c>
      <c r="J73" s="190">
        <v>248145382.47999999</v>
      </c>
      <c r="K73" s="118">
        <f>I73-J73</f>
        <v>5071820.1700000167</v>
      </c>
      <c r="M73" s="210"/>
      <c r="O73" s="2"/>
    </row>
    <row r="74" spans="1:15" s="83" customFormat="1" outlineLevel="1">
      <c r="A74" s="531" t="s">
        <v>213</v>
      </c>
      <c r="B74" s="532" t="s">
        <v>0</v>
      </c>
      <c r="C74" s="532" t="s">
        <v>38</v>
      </c>
      <c r="D74" s="532" t="s">
        <v>39</v>
      </c>
      <c r="E74" s="534" t="s">
        <v>78</v>
      </c>
      <c r="F74" s="536" t="s">
        <v>119</v>
      </c>
      <c r="G74" s="132" t="s">
        <v>254</v>
      </c>
      <c r="H74" s="117">
        <v>1500</v>
      </c>
      <c r="I74" s="118">
        <v>1500</v>
      </c>
      <c r="J74" s="550">
        <v>72390</v>
      </c>
      <c r="K74" s="552">
        <f>I74+I75-J74</f>
        <v>55110</v>
      </c>
      <c r="M74" s="210"/>
      <c r="O74" s="2"/>
    </row>
    <row r="75" spans="1:15" s="83" customFormat="1" outlineLevel="2">
      <c r="A75" s="530"/>
      <c r="B75" s="533"/>
      <c r="C75" s="533"/>
      <c r="D75" s="533"/>
      <c r="E75" s="535"/>
      <c r="F75" s="537"/>
      <c r="G75" s="132" t="s">
        <v>253</v>
      </c>
      <c r="H75" s="117">
        <v>126000</v>
      </c>
      <c r="I75" s="118">
        <v>126000</v>
      </c>
      <c r="J75" s="551"/>
      <c r="K75" s="553"/>
      <c r="L75" s="190">
        <v>72390</v>
      </c>
      <c r="M75" s="210"/>
      <c r="O75" s="2"/>
    </row>
    <row r="76" spans="1:15" s="83" customFormat="1" ht="25.5" outlineLevel="1">
      <c r="A76" s="88" t="s">
        <v>207</v>
      </c>
      <c r="B76" s="71" t="s">
        <v>0</v>
      </c>
      <c r="C76" s="71" t="s">
        <v>38</v>
      </c>
      <c r="D76" s="71" t="s">
        <v>39</v>
      </c>
      <c r="E76" s="71" t="s">
        <v>16</v>
      </c>
      <c r="F76" s="94" t="s">
        <v>119</v>
      </c>
      <c r="G76" s="132" t="s">
        <v>119</v>
      </c>
      <c r="H76" s="117">
        <v>149266618</v>
      </c>
      <c r="I76" s="118">
        <v>76713542.159999996</v>
      </c>
      <c r="J76" s="190">
        <v>74825337.489999995</v>
      </c>
      <c r="K76" s="118">
        <f>I76-J76</f>
        <v>1888204.6700000018</v>
      </c>
      <c r="M76" s="210"/>
      <c r="O76" s="2"/>
    </row>
    <row r="77" spans="1:15" s="83" customFormat="1" outlineLevel="1">
      <c r="A77" s="500" t="s">
        <v>208</v>
      </c>
      <c r="B77" s="532" t="s">
        <v>0</v>
      </c>
      <c r="C77" s="532" t="s">
        <v>38</v>
      </c>
      <c r="D77" s="532" t="s">
        <v>39</v>
      </c>
      <c r="E77" s="532" t="s">
        <v>17</v>
      </c>
      <c r="F77" s="539" t="s">
        <v>119</v>
      </c>
      <c r="G77" s="132" t="s">
        <v>254</v>
      </c>
      <c r="H77" s="117">
        <v>3813343</v>
      </c>
      <c r="I77" s="118">
        <v>2552209</v>
      </c>
      <c r="J77" s="550">
        <v>2626428.9300000002</v>
      </c>
      <c r="K77" s="552">
        <f>I77+I78-J77</f>
        <v>739780.06999999983</v>
      </c>
      <c r="M77" s="210"/>
      <c r="O77" s="2"/>
    </row>
    <row r="78" spans="1:15" s="83" customFormat="1" outlineLevel="2">
      <c r="A78" s="538"/>
      <c r="B78" s="533"/>
      <c r="C78" s="533"/>
      <c r="D78" s="533"/>
      <c r="E78" s="533"/>
      <c r="F78" s="540"/>
      <c r="G78" s="132" t="s">
        <v>253</v>
      </c>
      <c r="H78" s="117">
        <v>814000</v>
      </c>
      <c r="I78" s="118">
        <v>814000</v>
      </c>
      <c r="J78" s="551"/>
      <c r="K78" s="553"/>
      <c r="M78" s="210"/>
      <c r="O78" s="2"/>
    </row>
    <row r="79" spans="1:15" s="83" customFormat="1" ht="25.5" outlineLevel="1">
      <c r="A79" s="88" t="s">
        <v>214</v>
      </c>
      <c r="B79" s="71" t="s">
        <v>0</v>
      </c>
      <c r="C79" s="71" t="s">
        <v>38</v>
      </c>
      <c r="D79" s="71" t="s">
        <v>39</v>
      </c>
      <c r="E79" s="71" t="s">
        <v>40</v>
      </c>
      <c r="F79" s="94" t="s">
        <v>119</v>
      </c>
      <c r="G79" s="132" t="s">
        <v>119</v>
      </c>
      <c r="H79" s="117">
        <v>34177100</v>
      </c>
      <c r="I79" s="118">
        <v>185000</v>
      </c>
      <c r="J79" s="190">
        <v>0</v>
      </c>
      <c r="K79" s="118">
        <f>I79-J79</f>
        <v>185000</v>
      </c>
      <c r="M79" s="210"/>
      <c r="O79" s="2"/>
    </row>
    <row r="80" spans="1:15" s="83" customFormat="1" outlineLevel="1">
      <c r="A80" s="543" t="s">
        <v>102</v>
      </c>
      <c r="B80" s="541" t="s">
        <v>0</v>
      </c>
      <c r="C80" s="532" t="s">
        <v>38</v>
      </c>
      <c r="D80" s="532" t="s">
        <v>39</v>
      </c>
      <c r="E80" s="532" t="s">
        <v>4</v>
      </c>
      <c r="F80" s="539" t="s">
        <v>119</v>
      </c>
      <c r="G80" s="132" t="s">
        <v>254</v>
      </c>
      <c r="H80" s="117">
        <v>112246165</v>
      </c>
      <c r="I80" s="118">
        <v>36480392.869999997</v>
      </c>
      <c r="J80" s="550">
        <v>35690883.619999997</v>
      </c>
      <c r="K80" s="552">
        <f>I80+I81-J80</f>
        <v>3983259.25</v>
      </c>
      <c r="M80" s="210"/>
      <c r="O80" s="2"/>
    </row>
    <row r="81" spans="1:15" s="91" customFormat="1" outlineLevel="2">
      <c r="A81" s="544"/>
      <c r="B81" s="542"/>
      <c r="C81" s="533"/>
      <c r="D81" s="533"/>
      <c r="E81" s="533"/>
      <c r="F81" s="540"/>
      <c r="G81" s="132" t="s">
        <v>253</v>
      </c>
      <c r="H81" s="117">
        <v>3193750</v>
      </c>
      <c r="I81" s="118">
        <v>3193750</v>
      </c>
      <c r="J81" s="551"/>
      <c r="K81" s="553"/>
      <c r="M81" s="210"/>
      <c r="O81" s="2"/>
    </row>
    <row r="82" spans="1:15" s="83" customFormat="1" outlineLevel="2">
      <c r="A82" s="88" t="s">
        <v>209</v>
      </c>
      <c r="B82" s="71" t="s">
        <v>0</v>
      </c>
      <c r="C82" s="71" t="s">
        <v>38</v>
      </c>
      <c r="D82" s="71" t="s">
        <v>39</v>
      </c>
      <c r="E82" s="71" t="s">
        <v>18</v>
      </c>
      <c r="F82" s="94" t="s">
        <v>119</v>
      </c>
      <c r="G82" s="132" t="s">
        <v>119</v>
      </c>
      <c r="H82" s="117">
        <v>18919217</v>
      </c>
      <c r="I82" s="118">
        <v>7671548.3300000001</v>
      </c>
      <c r="J82" s="190">
        <v>7514721.7800000003</v>
      </c>
      <c r="K82" s="118">
        <f t="shared" ref="K82:K88" si="20">I82-J82</f>
        <v>156826.54999999981</v>
      </c>
      <c r="M82" s="210"/>
      <c r="O82" s="2"/>
    </row>
    <row r="83" spans="1:15" s="83" customFormat="1" ht="25.5" outlineLevel="1">
      <c r="A83" s="88" t="s">
        <v>206</v>
      </c>
      <c r="B83" s="71" t="s">
        <v>0</v>
      </c>
      <c r="C83" s="71" t="s">
        <v>38</v>
      </c>
      <c r="D83" s="71" t="s">
        <v>39</v>
      </c>
      <c r="E83" s="71" t="s">
        <v>35</v>
      </c>
      <c r="F83" s="89" t="s">
        <v>119</v>
      </c>
      <c r="G83" s="131" t="s">
        <v>119</v>
      </c>
      <c r="H83" s="117">
        <v>899400</v>
      </c>
      <c r="I83" s="118">
        <v>0</v>
      </c>
      <c r="J83" s="190">
        <v>0</v>
      </c>
      <c r="K83" s="118">
        <f t="shared" si="20"/>
        <v>0</v>
      </c>
      <c r="M83" s="210"/>
      <c r="O83" s="2"/>
    </row>
    <row r="84" spans="1:15" s="83" customFormat="1" ht="38.25" outlineLevel="2">
      <c r="A84" s="88" t="s">
        <v>215</v>
      </c>
      <c r="B84" s="71" t="s">
        <v>0</v>
      </c>
      <c r="C84" s="71" t="s">
        <v>38</v>
      </c>
      <c r="D84" s="71" t="s">
        <v>39</v>
      </c>
      <c r="E84" s="71" t="s">
        <v>41</v>
      </c>
      <c r="F84" s="94" t="s">
        <v>119</v>
      </c>
      <c r="G84" s="132" t="s">
        <v>119</v>
      </c>
      <c r="H84" s="117">
        <v>3178166604</v>
      </c>
      <c r="I84" s="118">
        <v>1587873920.5</v>
      </c>
      <c r="J84" s="190">
        <v>1587873920.5</v>
      </c>
      <c r="K84" s="118">
        <f t="shared" si="20"/>
        <v>0</v>
      </c>
      <c r="M84" s="210"/>
      <c r="O84" s="2"/>
    </row>
    <row r="85" spans="1:15" s="83" customFormat="1" outlineLevel="2">
      <c r="A85" s="88" t="s">
        <v>216</v>
      </c>
      <c r="B85" s="71" t="s">
        <v>0</v>
      </c>
      <c r="C85" s="71" t="s">
        <v>38</v>
      </c>
      <c r="D85" s="71" t="s">
        <v>39</v>
      </c>
      <c r="E85" s="71" t="s">
        <v>42</v>
      </c>
      <c r="F85" s="94" t="s">
        <v>119</v>
      </c>
      <c r="G85" s="132" t="s">
        <v>119</v>
      </c>
      <c r="H85" s="117">
        <v>32722187</v>
      </c>
      <c r="I85" s="118">
        <v>6943166.9199999999</v>
      </c>
      <c r="J85" s="190">
        <v>6943166.9199999999</v>
      </c>
      <c r="K85" s="118">
        <f t="shared" si="20"/>
        <v>0</v>
      </c>
      <c r="M85" s="210"/>
      <c r="O85" s="2"/>
    </row>
    <row r="86" spans="1:15" s="83" customFormat="1" outlineLevel="1">
      <c r="A86" s="88" t="s">
        <v>210</v>
      </c>
      <c r="B86" s="71" t="s">
        <v>0</v>
      </c>
      <c r="C86" s="71" t="s">
        <v>38</v>
      </c>
      <c r="D86" s="71" t="s">
        <v>39</v>
      </c>
      <c r="E86" s="71" t="s">
        <v>19</v>
      </c>
      <c r="F86" s="94" t="s">
        <v>119</v>
      </c>
      <c r="G86" s="132" t="s">
        <v>119</v>
      </c>
      <c r="H86" s="117">
        <v>1835778</v>
      </c>
      <c r="I86" s="118">
        <v>917889</v>
      </c>
      <c r="J86" s="190">
        <v>913997</v>
      </c>
      <c r="K86" s="118">
        <f t="shared" si="20"/>
        <v>3892</v>
      </c>
      <c r="M86" s="210"/>
      <c r="O86" s="2"/>
    </row>
    <row r="87" spans="1:15" s="86" customFormat="1" outlineLevel="4">
      <c r="A87" s="88" t="s">
        <v>211</v>
      </c>
      <c r="B87" s="71" t="s">
        <v>0</v>
      </c>
      <c r="C87" s="71" t="s">
        <v>38</v>
      </c>
      <c r="D87" s="71" t="s">
        <v>39</v>
      </c>
      <c r="E87" s="71" t="s">
        <v>20</v>
      </c>
      <c r="F87" s="94" t="s">
        <v>119</v>
      </c>
      <c r="G87" s="132" t="s">
        <v>119</v>
      </c>
      <c r="H87" s="117">
        <v>66465</v>
      </c>
      <c r="I87" s="118">
        <v>33232.5</v>
      </c>
      <c r="J87" s="190">
        <v>26650.5</v>
      </c>
      <c r="K87" s="118">
        <f t="shared" si="20"/>
        <v>6582</v>
      </c>
      <c r="L87" s="70"/>
      <c r="M87" s="214"/>
      <c r="O87" s="2"/>
    </row>
    <row r="88" spans="1:15" s="83" customFormat="1" outlineLevel="2">
      <c r="A88" s="88" t="s">
        <v>217</v>
      </c>
      <c r="B88" s="71" t="s">
        <v>0</v>
      </c>
      <c r="C88" s="71" t="s">
        <v>38</v>
      </c>
      <c r="D88" s="71" t="s">
        <v>39</v>
      </c>
      <c r="E88" s="71" t="s">
        <v>43</v>
      </c>
      <c r="F88" s="94" t="s">
        <v>119</v>
      </c>
      <c r="G88" s="132" t="s">
        <v>119</v>
      </c>
      <c r="H88" s="117">
        <v>10000</v>
      </c>
      <c r="I88" s="118">
        <v>5000</v>
      </c>
      <c r="J88" s="190">
        <v>0</v>
      </c>
      <c r="K88" s="118">
        <f t="shared" si="20"/>
        <v>5000</v>
      </c>
      <c r="M88" s="210"/>
      <c r="O88" s="2"/>
    </row>
    <row r="89" spans="1:15" s="86" customFormat="1" ht="63.75" outlineLevel="4">
      <c r="A89" s="113" t="s">
        <v>160</v>
      </c>
      <c r="B89" s="6" t="s">
        <v>0</v>
      </c>
      <c r="C89" s="6" t="s">
        <v>38</v>
      </c>
      <c r="D89" s="6" t="s">
        <v>44</v>
      </c>
      <c r="E89" s="6" t="s">
        <v>1</v>
      </c>
      <c r="F89" s="4" t="s">
        <v>119</v>
      </c>
      <c r="G89" s="99" t="s">
        <v>119</v>
      </c>
      <c r="H89" s="116">
        <f>SUM(H90)</f>
        <v>1048950</v>
      </c>
      <c r="I89" s="116">
        <f>SUM(I90)</f>
        <v>773313.8</v>
      </c>
      <c r="J89" s="189">
        <f>SUM(J90)</f>
        <v>773313.8</v>
      </c>
      <c r="K89" s="116">
        <f>SUM(K90)</f>
        <v>0</v>
      </c>
      <c r="L89" s="70"/>
      <c r="M89" s="214"/>
      <c r="O89" s="2"/>
    </row>
    <row r="90" spans="1:15" s="83" customFormat="1" ht="25.5" outlineLevel="2">
      <c r="A90" s="88" t="s">
        <v>218</v>
      </c>
      <c r="B90" s="71" t="s">
        <v>0</v>
      </c>
      <c r="C90" s="71" t="s">
        <v>38</v>
      </c>
      <c r="D90" s="71" t="s">
        <v>44</v>
      </c>
      <c r="E90" s="71" t="s">
        <v>45</v>
      </c>
      <c r="F90" s="94" t="s">
        <v>119</v>
      </c>
      <c r="G90" s="132" t="s">
        <v>119</v>
      </c>
      <c r="H90" s="117">
        <f>2097900/2</f>
        <v>1048950</v>
      </c>
      <c r="I90" s="118">
        <v>773313.8</v>
      </c>
      <c r="J90" s="190">
        <v>773313.8</v>
      </c>
      <c r="K90" s="118">
        <f>I90-J90</f>
        <v>0</v>
      </c>
      <c r="M90" s="210"/>
      <c r="O90" s="2"/>
    </row>
    <row r="91" spans="1:15" s="86" customFormat="1" outlineLevel="4">
      <c r="A91" s="113" t="s">
        <v>161</v>
      </c>
      <c r="B91" s="6" t="s">
        <v>0</v>
      </c>
      <c r="C91" s="6" t="s">
        <v>46</v>
      </c>
      <c r="D91" s="6" t="s">
        <v>47</v>
      </c>
      <c r="E91" s="6" t="s">
        <v>1</v>
      </c>
      <c r="F91" s="4" t="s">
        <v>119</v>
      </c>
      <c r="G91" s="99" t="s">
        <v>119</v>
      </c>
      <c r="H91" s="116">
        <f>SUM(H92)</f>
        <v>122930600</v>
      </c>
      <c r="I91" s="116">
        <f>SUM(I92)</f>
        <v>0</v>
      </c>
      <c r="J91" s="189">
        <f t="shared" ref="J91" si="21">SUM(J92)</f>
        <v>0</v>
      </c>
      <c r="K91" s="116">
        <f>SUM(K92)</f>
        <v>0</v>
      </c>
      <c r="L91" s="70"/>
      <c r="M91" s="214"/>
      <c r="O91" s="2"/>
    </row>
    <row r="92" spans="1:15" s="83" customFormat="1" outlineLevel="2">
      <c r="A92" s="88" t="s">
        <v>219</v>
      </c>
      <c r="B92" s="71" t="s">
        <v>0</v>
      </c>
      <c r="C92" s="71" t="s">
        <v>46</v>
      </c>
      <c r="D92" s="71" t="s">
        <v>47</v>
      </c>
      <c r="E92" s="71" t="s">
        <v>48</v>
      </c>
      <c r="F92" s="94" t="s">
        <v>119</v>
      </c>
      <c r="G92" s="132" t="s">
        <v>119</v>
      </c>
      <c r="H92" s="117">
        <v>122930600</v>
      </c>
      <c r="I92" s="118">
        <v>0</v>
      </c>
      <c r="J92" s="190">
        <v>0</v>
      </c>
      <c r="K92" s="118">
        <f>I92-J92</f>
        <v>0</v>
      </c>
      <c r="M92" s="210"/>
      <c r="O92" s="2"/>
    </row>
    <row r="93" spans="1:15" s="86" customFormat="1" ht="63.75" outlineLevel="4">
      <c r="A93" s="113" t="s">
        <v>162</v>
      </c>
      <c r="B93" s="6" t="s">
        <v>0</v>
      </c>
      <c r="C93" s="6" t="s">
        <v>46</v>
      </c>
      <c r="D93" s="6" t="s">
        <v>49</v>
      </c>
      <c r="E93" s="6" t="s">
        <v>1</v>
      </c>
      <c r="F93" s="4" t="s">
        <v>119</v>
      </c>
      <c r="G93" s="99" t="s">
        <v>119</v>
      </c>
      <c r="H93" s="116">
        <f>SUM(H94)</f>
        <v>4577700</v>
      </c>
      <c r="I93" s="116">
        <f>SUM(I94)</f>
        <v>4577700</v>
      </c>
      <c r="J93" s="189">
        <f t="shared" ref="J93" si="22">SUM(J94)</f>
        <v>4577700</v>
      </c>
      <c r="K93" s="116">
        <f>SUM(K94)</f>
        <v>0</v>
      </c>
      <c r="L93" s="70"/>
      <c r="M93" s="214"/>
      <c r="O93" s="2"/>
    </row>
    <row r="94" spans="1:15" s="83" customFormat="1" outlineLevel="1">
      <c r="A94" s="243" t="s">
        <v>219</v>
      </c>
      <c r="B94" s="71" t="s">
        <v>0</v>
      </c>
      <c r="C94" s="71" t="s">
        <v>46</v>
      </c>
      <c r="D94" s="71" t="s">
        <v>49</v>
      </c>
      <c r="E94" s="71" t="s">
        <v>48</v>
      </c>
      <c r="F94" s="120" t="s">
        <v>259</v>
      </c>
      <c r="G94" s="124" t="s">
        <v>253</v>
      </c>
      <c r="H94" s="117">
        <v>4577700</v>
      </c>
      <c r="I94" s="118">
        <v>4577700</v>
      </c>
      <c r="J94" s="190">
        <v>4577700</v>
      </c>
      <c r="K94" s="118">
        <f>I94-J94</f>
        <v>0</v>
      </c>
      <c r="M94" s="210"/>
      <c r="O94" s="2"/>
    </row>
    <row r="95" spans="1:15" s="86" customFormat="1" ht="38.25" outlineLevel="4">
      <c r="A95" s="113" t="s">
        <v>163</v>
      </c>
      <c r="B95" s="6" t="s">
        <v>0</v>
      </c>
      <c r="C95" s="6" t="s">
        <v>46</v>
      </c>
      <c r="D95" s="6" t="s">
        <v>50</v>
      </c>
      <c r="E95" s="6" t="s">
        <v>1</v>
      </c>
      <c r="F95" s="4" t="s">
        <v>119</v>
      </c>
      <c r="G95" s="99" t="s">
        <v>119</v>
      </c>
      <c r="H95" s="116">
        <f>SUM(H96)</f>
        <v>135861200</v>
      </c>
      <c r="I95" s="116">
        <f>SUM(I96)</f>
        <v>135861200</v>
      </c>
      <c r="J95" s="189">
        <f t="shared" ref="J95" si="23">SUM(J96)</f>
        <v>135861200</v>
      </c>
      <c r="K95" s="116">
        <f>SUM(K96)</f>
        <v>0</v>
      </c>
      <c r="L95" s="70"/>
      <c r="M95" s="214"/>
      <c r="O95" s="2"/>
    </row>
    <row r="96" spans="1:15" s="83" customFormat="1" outlineLevel="2">
      <c r="A96" s="243" t="s">
        <v>219</v>
      </c>
      <c r="B96" s="71" t="s">
        <v>0</v>
      </c>
      <c r="C96" s="71" t="s">
        <v>46</v>
      </c>
      <c r="D96" s="71" t="s">
        <v>50</v>
      </c>
      <c r="E96" s="71" t="s">
        <v>48</v>
      </c>
      <c r="F96" s="115" t="s">
        <v>260</v>
      </c>
      <c r="G96" s="124" t="s">
        <v>253</v>
      </c>
      <c r="H96" s="117">
        <v>135861200</v>
      </c>
      <c r="I96" s="118">
        <v>135861200</v>
      </c>
      <c r="J96" s="118">
        <v>135861200</v>
      </c>
      <c r="K96" s="118">
        <f>I96-J96</f>
        <v>0</v>
      </c>
      <c r="M96" s="210"/>
      <c r="O96" s="2"/>
    </row>
    <row r="97" spans="1:15" s="86" customFormat="1" ht="38.25" outlineLevel="4">
      <c r="A97" s="113" t="s">
        <v>164</v>
      </c>
      <c r="B97" s="6" t="s">
        <v>0</v>
      </c>
      <c r="C97" s="6" t="s">
        <v>46</v>
      </c>
      <c r="D97" s="6" t="s">
        <v>51</v>
      </c>
      <c r="E97" s="6" t="s">
        <v>1</v>
      </c>
      <c r="F97" s="4" t="s">
        <v>119</v>
      </c>
      <c r="G97" s="99" t="s">
        <v>119</v>
      </c>
      <c r="H97" s="116">
        <f>SUM(H98)</f>
        <v>214004900</v>
      </c>
      <c r="I97" s="116">
        <f>SUM(I98)</f>
        <v>214004900</v>
      </c>
      <c r="J97" s="189">
        <f t="shared" ref="J97" si="24">SUM(J98)</f>
        <v>214004900</v>
      </c>
      <c r="K97" s="116">
        <f>SUM(K98)</f>
        <v>0</v>
      </c>
      <c r="L97" s="70"/>
      <c r="M97" s="214"/>
      <c r="O97" s="2"/>
    </row>
    <row r="98" spans="1:15" s="85" customFormat="1" outlineLevel="4">
      <c r="A98" s="243" t="s">
        <v>219</v>
      </c>
      <c r="B98" s="71" t="s">
        <v>0</v>
      </c>
      <c r="C98" s="71" t="s">
        <v>46</v>
      </c>
      <c r="D98" s="71" t="s">
        <v>51</v>
      </c>
      <c r="E98" s="71" t="s">
        <v>48</v>
      </c>
      <c r="F98" s="115" t="s">
        <v>261</v>
      </c>
      <c r="G98" s="124" t="s">
        <v>253</v>
      </c>
      <c r="H98" s="117">
        <v>214004900</v>
      </c>
      <c r="I98" s="118">
        <v>214004900</v>
      </c>
      <c r="J98" s="118">
        <v>214004900</v>
      </c>
      <c r="K98" s="118">
        <f>I98-J98</f>
        <v>0</v>
      </c>
      <c r="L98" s="90"/>
      <c r="M98" s="90"/>
      <c r="O98" s="2"/>
    </row>
    <row r="99" spans="1:15" ht="25.5" outlineLevel="2">
      <c r="A99" s="113" t="s">
        <v>165</v>
      </c>
      <c r="B99" s="6" t="s">
        <v>0</v>
      </c>
      <c r="C99" s="6" t="s">
        <v>46</v>
      </c>
      <c r="D99" s="6" t="s">
        <v>52</v>
      </c>
      <c r="E99" s="6" t="s">
        <v>1</v>
      </c>
      <c r="F99" s="4" t="s">
        <v>119</v>
      </c>
      <c r="G99" s="99" t="s">
        <v>119</v>
      </c>
      <c r="H99" s="116">
        <f>SUM(H100:H101)</f>
        <v>15477300</v>
      </c>
      <c r="I99" s="116">
        <f>SUM(I100:I101)</f>
        <v>14644230.109999999</v>
      </c>
      <c r="J99" s="189">
        <f t="shared" ref="J99" si="25">SUM(J100:J101)</f>
        <v>14639296.220000001</v>
      </c>
      <c r="K99" s="116">
        <f>SUM(K100:K101)</f>
        <v>4933.8899999995483</v>
      </c>
      <c r="M99" s="216"/>
    </row>
    <row r="100" spans="1:15" s="86" customFormat="1" ht="33.75" customHeight="1" outlineLevel="4">
      <c r="A100" s="243" t="s">
        <v>102</v>
      </c>
      <c r="B100" s="71" t="s">
        <v>0</v>
      </c>
      <c r="C100" s="71" t="s">
        <v>46</v>
      </c>
      <c r="D100" s="71" t="s">
        <v>52</v>
      </c>
      <c r="E100" s="71" t="s">
        <v>4</v>
      </c>
      <c r="F100" s="502" t="s">
        <v>273</v>
      </c>
      <c r="G100" s="124" t="s">
        <v>253</v>
      </c>
      <c r="H100" s="117">
        <v>84000</v>
      </c>
      <c r="I100" s="118">
        <v>71329.789999999994</v>
      </c>
      <c r="J100" s="190">
        <v>66395.92</v>
      </c>
      <c r="K100" s="118">
        <f>I100-J100</f>
        <v>4933.8699999999953</v>
      </c>
      <c r="L100" s="70"/>
      <c r="M100" s="214"/>
      <c r="O100" s="2"/>
    </row>
    <row r="101" spans="1:15" s="83" customFormat="1" ht="33.75" customHeight="1" outlineLevel="2">
      <c r="A101" s="244" t="s">
        <v>206</v>
      </c>
      <c r="B101" s="71" t="s">
        <v>0</v>
      </c>
      <c r="C101" s="71" t="s">
        <v>46</v>
      </c>
      <c r="D101" s="71" t="s">
        <v>52</v>
      </c>
      <c r="E101" s="71" t="s">
        <v>35</v>
      </c>
      <c r="F101" s="503"/>
      <c r="G101" s="126" t="s">
        <v>253</v>
      </c>
      <c r="H101" s="117">
        <v>15393300</v>
      </c>
      <c r="I101" s="118">
        <v>14572900.32</v>
      </c>
      <c r="J101" s="190">
        <v>14572900.300000001</v>
      </c>
      <c r="K101" s="118">
        <f>I101-J101</f>
        <v>1.9999999552965164E-2</v>
      </c>
      <c r="M101" s="210"/>
      <c r="O101" s="2"/>
    </row>
    <row r="102" spans="1:15" ht="25.5" outlineLevel="2">
      <c r="A102" s="113" t="s">
        <v>166</v>
      </c>
      <c r="B102" s="6" t="s">
        <v>0</v>
      </c>
      <c r="C102" s="6" t="s">
        <v>46</v>
      </c>
      <c r="D102" s="6" t="s">
        <v>53</v>
      </c>
      <c r="E102" s="6" t="s">
        <v>1</v>
      </c>
      <c r="F102" s="4" t="s">
        <v>119</v>
      </c>
      <c r="G102" s="99" t="s">
        <v>119</v>
      </c>
      <c r="H102" s="116">
        <f>SUM(H103:H104)</f>
        <v>118300</v>
      </c>
      <c r="I102" s="116">
        <f>SUM(I103:I104)</f>
        <v>39271.919999999998</v>
      </c>
      <c r="J102" s="189">
        <f t="shared" ref="J102" si="26">SUM(J103:J104)</f>
        <v>37635.589999999997</v>
      </c>
      <c r="K102" s="116">
        <f>SUM(K103:K104)</f>
        <v>1636.3300000000017</v>
      </c>
      <c r="M102" s="216"/>
    </row>
    <row r="103" spans="1:15" s="86" customFormat="1" ht="33.75" customHeight="1" outlineLevel="4">
      <c r="A103" s="243" t="s">
        <v>102</v>
      </c>
      <c r="B103" s="71" t="s">
        <v>0</v>
      </c>
      <c r="C103" s="71" t="s">
        <v>46</v>
      </c>
      <c r="D103" s="71" t="s">
        <v>53</v>
      </c>
      <c r="E103" s="71" t="s">
        <v>4</v>
      </c>
      <c r="F103" s="502" t="s">
        <v>274</v>
      </c>
      <c r="G103" s="124" t="s">
        <v>253</v>
      </c>
      <c r="H103" s="117">
        <v>590</v>
      </c>
      <c r="I103" s="118">
        <v>0</v>
      </c>
      <c r="J103" s="190">
        <v>0</v>
      </c>
      <c r="K103" s="118">
        <f>I103-J103</f>
        <v>0</v>
      </c>
      <c r="L103" s="70"/>
      <c r="M103" s="214"/>
      <c r="O103" s="2"/>
    </row>
    <row r="104" spans="1:15" s="83" customFormat="1" ht="33.75" customHeight="1" outlineLevel="1">
      <c r="A104" s="244" t="s">
        <v>206</v>
      </c>
      <c r="B104" s="71" t="s">
        <v>0</v>
      </c>
      <c r="C104" s="71" t="s">
        <v>46</v>
      </c>
      <c r="D104" s="71" t="s">
        <v>53</v>
      </c>
      <c r="E104" s="71" t="s">
        <v>35</v>
      </c>
      <c r="F104" s="503"/>
      <c r="G104" s="126" t="s">
        <v>253</v>
      </c>
      <c r="H104" s="117">
        <v>117710</v>
      </c>
      <c r="I104" s="118">
        <v>39271.919999999998</v>
      </c>
      <c r="J104" s="190">
        <v>37635.589999999997</v>
      </c>
      <c r="K104" s="118">
        <f>I104-J104</f>
        <v>1636.3300000000017</v>
      </c>
      <c r="M104" s="210"/>
      <c r="O104" s="2"/>
    </row>
    <row r="105" spans="1:15" s="83" customFormat="1" ht="38.25" outlineLevel="2">
      <c r="A105" s="113" t="s">
        <v>167</v>
      </c>
      <c r="B105" s="6" t="s">
        <v>0</v>
      </c>
      <c r="C105" s="6" t="s">
        <v>46</v>
      </c>
      <c r="D105" s="6" t="s">
        <v>54</v>
      </c>
      <c r="E105" s="6" t="s">
        <v>1</v>
      </c>
      <c r="F105" s="4" t="s">
        <v>119</v>
      </c>
      <c r="G105" s="99" t="s">
        <v>119</v>
      </c>
      <c r="H105" s="116">
        <f>SUM(H106:H107)</f>
        <v>712177900</v>
      </c>
      <c r="I105" s="116">
        <f>SUM(I106:I107)</f>
        <v>311421523.60000002</v>
      </c>
      <c r="J105" s="189">
        <f>SUM(J106:J107)</f>
        <v>310713774.19999999</v>
      </c>
      <c r="K105" s="116">
        <f>SUM(K106:K107)</f>
        <v>707749.40000001667</v>
      </c>
      <c r="M105" s="210"/>
      <c r="O105" s="2"/>
    </row>
    <row r="106" spans="1:15" s="86" customFormat="1" ht="33.75" customHeight="1" outlineLevel="4">
      <c r="A106" s="88" t="s">
        <v>102</v>
      </c>
      <c r="B106" s="71" t="s">
        <v>0</v>
      </c>
      <c r="C106" s="71" t="s">
        <v>46</v>
      </c>
      <c r="D106" s="71" t="s">
        <v>54</v>
      </c>
      <c r="E106" s="71" t="s">
        <v>4</v>
      </c>
      <c r="F106" s="502" t="s">
        <v>281</v>
      </c>
      <c r="G106" s="124" t="s">
        <v>253</v>
      </c>
      <c r="H106" s="117">
        <v>5350000</v>
      </c>
      <c r="I106" s="174">
        <v>2602697.2999999998</v>
      </c>
      <c r="J106" s="192">
        <v>2192094.8199999998</v>
      </c>
      <c r="K106" s="118">
        <f>I106-J106</f>
        <v>410602.48</v>
      </c>
      <c r="L106" s="70"/>
      <c r="M106" s="214"/>
      <c r="O106" s="2"/>
    </row>
    <row r="107" spans="1:15" s="85" customFormat="1" ht="33.75" customHeight="1" outlineLevel="4">
      <c r="A107" s="88" t="s">
        <v>203</v>
      </c>
      <c r="B107" s="71" t="s">
        <v>0</v>
      </c>
      <c r="C107" s="71" t="s">
        <v>46</v>
      </c>
      <c r="D107" s="71" t="s">
        <v>54</v>
      </c>
      <c r="E107" s="71" t="s">
        <v>7</v>
      </c>
      <c r="F107" s="503"/>
      <c r="G107" s="124" t="s">
        <v>253</v>
      </c>
      <c r="H107" s="117">
        <v>706827900</v>
      </c>
      <c r="I107" s="118">
        <v>308818826.30000001</v>
      </c>
      <c r="J107" s="190">
        <v>308521679.38</v>
      </c>
      <c r="K107" s="118">
        <f>I107-J107</f>
        <v>297146.92000001669</v>
      </c>
      <c r="L107" s="90"/>
      <c r="M107" s="214"/>
      <c r="O107" s="2"/>
    </row>
    <row r="108" spans="1:15" s="86" customFormat="1" ht="25.5" outlineLevel="4">
      <c r="A108" s="113" t="s">
        <v>277</v>
      </c>
      <c r="B108" s="6" t="s">
        <v>0</v>
      </c>
      <c r="C108" s="6" t="s">
        <v>46</v>
      </c>
      <c r="D108" s="6" t="s">
        <v>228</v>
      </c>
      <c r="E108" s="6" t="s">
        <v>1</v>
      </c>
      <c r="F108" s="4"/>
      <c r="G108" s="99"/>
      <c r="H108" s="116">
        <f>SUM(H109:H110)</f>
        <v>61000</v>
      </c>
      <c r="I108" s="116">
        <f t="shared" ref="I108:J108" si="27">SUM(I109:I110)</f>
        <v>51400</v>
      </c>
      <c r="J108" s="116">
        <f t="shared" si="27"/>
        <v>51400</v>
      </c>
      <c r="K108" s="116">
        <f>SUM(K109:K110)</f>
        <v>0</v>
      </c>
      <c r="L108" s="70"/>
      <c r="M108" s="214"/>
      <c r="O108" s="2"/>
    </row>
    <row r="109" spans="1:15" s="123" customFormat="1" outlineLevel="4">
      <c r="A109" s="546" t="s">
        <v>226</v>
      </c>
      <c r="B109" s="545" t="s">
        <v>0</v>
      </c>
      <c r="C109" s="532" t="s">
        <v>46</v>
      </c>
      <c r="D109" s="532">
        <v>2240152520</v>
      </c>
      <c r="E109" s="532">
        <v>321</v>
      </c>
      <c r="F109" s="548"/>
      <c r="G109" s="248"/>
      <c r="H109" s="117">
        <v>22678</v>
      </c>
      <c r="I109" s="117">
        <v>22678</v>
      </c>
      <c r="J109" s="554">
        <v>51400</v>
      </c>
      <c r="K109" s="556">
        <f>I109+I110-J109</f>
        <v>0</v>
      </c>
      <c r="L109" s="90"/>
      <c r="M109" s="217"/>
      <c r="O109" s="91"/>
    </row>
    <row r="110" spans="1:15" s="83" customFormat="1" outlineLevel="2">
      <c r="A110" s="547"/>
      <c r="B110" s="545"/>
      <c r="C110" s="533"/>
      <c r="D110" s="533"/>
      <c r="E110" s="533"/>
      <c r="F110" s="549"/>
      <c r="G110" s="133" t="s">
        <v>253</v>
      </c>
      <c r="H110" s="117">
        <v>38322</v>
      </c>
      <c r="I110" s="174">
        <v>28722</v>
      </c>
      <c r="J110" s="555"/>
      <c r="K110" s="556"/>
      <c r="M110" s="210"/>
      <c r="O110" s="2"/>
    </row>
    <row r="111" spans="1:15" s="86" customFormat="1" ht="25.5" outlineLevel="4">
      <c r="A111" s="113" t="s">
        <v>168</v>
      </c>
      <c r="B111" s="6" t="s">
        <v>0</v>
      </c>
      <c r="C111" s="6" t="s">
        <v>46</v>
      </c>
      <c r="D111" s="6" t="s">
        <v>55</v>
      </c>
      <c r="E111" s="6" t="s">
        <v>1</v>
      </c>
      <c r="F111" s="4" t="s">
        <v>119</v>
      </c>
      <c r="G111" s="99" t="s">
        <v>119</v>
      </c>
      <c r="H111" s="116">
        <f>SUM(H112)</f>
        <v>3660000</v>
      </c>
      <c r="I111" s="116">
        <f>SUM(I112)</f>
        <v>0</v>
      </c>
      <c r="J111" s="189">
        <f t="shared" ref="J111" si="28">SUM(J112)</f>
        <v>0</v>
      </c>
      <c r="K111" s="116">
        <f>SUM(K112)</f>
        <v>0</v>
      </c>
      <c r="L111" s="70"/>
      <c r="M111" s="214"/>
      <c r="O111" s="2"/>
    </row>
    <row r="112" spans="1:15" s="85" customFormat="1" ht="25.5" outlineLevel="4">
      <c r="A112" s="88" t="s">
        <v>203</v>
      </c>
      <c r="B112" s="71" t="s">
        <v>0</v>
      </c>
      <c r="C112" s="71" t="s">
        <v>46</v>
      </c>
      <c r="D112" s="71" t="s">
        <v>55</v>
      </c>
      <c r="E112" s="71" t="s">
        <v>7</v>
      </c>
      <c r="F112" s="94" t="s">
        <v>119</v>
      </c>
      <c r="G112" s="132" t="s">
        <v>119</v>
      </c>
      <c r="H112" s="117">
        <v>3660000</v>
      </c>
      <c r="I112" s="118">
        <v>0</v>
      </c>
      <c r="J112" s="190">
        <v>0</v>
      </c>
      <c r="K112" s="118">
        <f>I112-J112</f>
        <v>0</v>
      </c>
      <c r="L112" s="90"/>
      <c r="M112" s="217"/>
      <c r="O112" s="2"/>
    </row>
    <row r="113" spans="1:15" s="91" customFormat="1" ht="25.5" outlineLevel="2">
      <c r="A113" s="113" t="s">
        <v>169</v>
      </c>
      <c r="B113" s="6" t="s">
        <v>0</v>
      </c>
      <c r="C113" s="6" t="s">
        <v>46</v>
      </c>
      <c r="D113" s="6" t="s">
        <v>56</v>
      </c>
      <c r="E113" s="6" t="s">
        <v>1</v>
      </c>
      <c r="F113" s="4" t="s">
        <v>119</v>
      </c>
      <c r="G113" s="99" t="s">
        <v>119</v>
      </c>
      <c r="H113" s="116">
        <f>SUM(H114:H115)</f>
        <v>39404000</v>
      </c>
      <c r="I113" s="116">
        <f>SUM(I114:I115)</f>
        <v>18895050</v>
      </c>
      <c r="J113" s="189">
        <f t="shared" ref="J113" si="29">SUM(J114:J115)</f>
        <v>18893181.789999999</v>
      </c>
      <c r="K113" s="116">
        <f>SUM(K114:K115)</f>
        <v>1868.2099999999919</v>
      </c>
      <c r="M113" s="210"/>
      <c r="O113" s="2"/>
    </row>
    <row r="114" spans="1:15" s="86" customFormat="1" outlineLevel="4">
      <c r="A114" s="88" t="s">
        <v>102</v>
      </c>
      <c r="B114" s="71" t="s">
        <v>0</v>
      </c>
      <c r="C114" s="71" t="s">
        <v>46</v>
      </c>
      <c r="D114" s="71" t="s">
        <v>56</v>
      </c>
      <c r="E114" s="71" t="s">
        <v>4</v>
      </c>
      <c r="F114" s="94" t="s">
        <v>119</v>
      </c>
      <c r="G114" s="132" t="s">
        <v>119</v>
      </c>
      <c r="H114" s="117">
        <v>290000</v>
      </c>
      <c r="I114" s="118">
        <v>131550</v>
      </c>
      <c r="J114" s="190">
        <v>131514.79</v>
      </c>
      <c r="K114" s="118">
        <f>I114-J114</f>
        <v>35.209999999991851</v>
      </c>
      <c r="L114" s="70"/>
      <c r="M114" s="214"/>
      <c r="O114" s="2"/>
    </row>
    <row r="115" spans="1:15" s="83" customFormat="1" ht="25.5" outlineLevel="2">
      <c r="A115" s="88" t="s">
        <v>206</v>
      </c>
      <c r="B115" s="71" t="s">
        <v>0</v>
      </c>
      <c r="C115" s="71" t="s">
        <v>46</v>
      </c>
      <c r="D115" s="71" t="s">
        <v>56</v>
      </c>
      <c r="E115" s="71" t="s">
        <v>35</v>
      </c>
      <c r="F115" s="89" t="s">
        <v>119</v>
      </c>
      <c r="G115" s="131" t="s">
        <v>119</v>
      </c>
      <c r="H115" s="117">
        <v>39114000</v>
      </c>
      <c r="I115" s="118">
        <v>18763500</v>
      </c>
      <c r="J115" s="190">
        <v>18761667</v>
      </c>
      <c r="K115" s="118">
        <f>I115-J115</f>
        <v>1833</v>
      </c>
      <c r="M115" s="210"/>
      <c r="O115" s="2"/>
    </row>
    <row r="116" spans="1:15" s="91" customFormat="1" ht="63.75" outlineLevel="2">
      <c r="A116" s="113" t="s">
        <v>170</v>
      </c>
      <c r="B116" s="6" t="s">
        <v>0</v>
      </c>
      <c r="C116" s="6" t="s">
        <v>46</v>
      </c>
      <c r="D116" s="6" t="s">
        <v>57</v>
      </c>
      <c r="E116" s="6" t="s">
        <v>1</v>
      </c>
      <c r="F116" s="4" t="s">
        <v>119</v>
      </c>
      <c r="G116" s="99" t="s">
        <v>119</v>
      </c>
      <c r="H116" s="116">
        <f>SUM(H117:H118)</f>
        <v>4586500</v>
      </c>
      <c r="I116" s="116">
        <f>SUM(I117:I118)</f>
        <v>2027098.6</v>
      </c>
      <c r="J116" s="189">
        <f t="shared" ref="J116" si="30">SUM(J117:J118)</f>
        <v>2013444.04</v>
      </c>
      <c r="K116" s="116">
        <f>SUM(K117:K118)</f>
        <v>13654.559999999998</v>
      </c>
      <c r="M116" s="210"/>
      <c r="O116" s="2"/>
    </row>
    <row r="117" spans="1:15" s="86" customFormat="1" outlineLevel="4">
      <c r="A117" s="88" t="s">
        <v>102</v>
      </c>
      <c r="B117" s="71" t="s">
        <v>0</v>
      </c>
      <c r="C117" s="71" t="s">
        <v>46</v>
      </c>
      <c r="D117" s="71" t="s">
        <v>57</v>
      </c>
      <c r="E117" s="71" t="s">
        <v>4</v>
      </c>
      <c r="F117" s="94" t="s">
        <v>119</v>
      </c>
      <c r="G117" s="132" t="s">
        <v>119</v>
      </c>
      <c r="H117" s="117">
        <v>70500</v>
      </c>
      <c r="I117" s="118">
        <v>19098.599999999999</v>
      </c>
      <c r="J117" s="190">
        <v>5444.04</v>
      </c>
      <c r="K117" s="118">
        <f>I117-J117</f>
        <v>13654.559999999998</v>
      </c>
      <c r="L117" s="70"/>
      <c r="M117" s="214"/>
      <c r="O117" s="2"/>
    </row>
    <row r="118" spans="1:15" s="83" customFormat="1" ht="25.5" outlineLevel="2">
      <c r="A118" s="88" t="s">
        <v>206</v>
      </c>
      <c r="B118" s="71" t="s">
        <v>0</v>
      </c>
      <c r="C118" s="71" t="s">
        <v>46</v>
      </c>
      <c r="D118" s="71" t="s">
        <v>57</v>
      </c>
      <c r="E118" s="71" t="s">
        <v>35</v>
      </c>
      <c r="F118" s="89" t="s">
        <v>119</v>
      </c>
      <c r="G118" s="131" t="s">
        <v>119</v>
      </c>
      <c r="H118" s="117">
        <v>4516000</v>
      </c>
      <c r="I118" s="118">
        <v>2008000</v>
      </c>
      <c r="J118" s="190">
        <v>2008000</v>
      </c>
      <c r="K118" s="118">
        <f>I118-J118</f>
        <v>0</v>
      </c>
      <c r="M118" s="210"/>
      <c r="O118" s="2"/>
    </row>
    <row r="119" spans="1:15" s="83" customFormat="1" ht="102" outlineLevel="2">
      <c r="A119" s="113" t="s">
        <v>171</v>
      </c>
      <c r="B119" s="6" t="s">
        <v>0</v>
      </c>
      <c r="C119" s="6" t="s">
        <v>46</v>
      </c>
      <c r="D119" s="6" t="s">
        <v>58</v>
      </c>
      <c r="E119" s="6" t="s">
        <v>1</v>
      </c>
      <c r="F119" s="4" t="s">
        <v>119</v>
      </c>
      <c r="G119" s="99" t="s">
        <v>119</v>
      </c>
      <c r="H119" s="116">
        <f>SUM(H120:H121)</f>
        <v>11755600</v>
      </c>
      <c r="I119" s="116">
        <f>SUM(I120:I121)</f>
        <v>6686733.6500000004</v>
      </c>
      <c r="J119" s="189">
        <f>SUM(J120:J121)</f>
        <v>5111247</v>
      </c>
      <c r="K119" s="116">
        <f>SUM(K120:K121)</f>
        <v>1575486.6500000001</v>
      </c>
      <c r="M119" s="210"/>
      <c r="O119" s="2"/>
    </row>
    <row r="120" spans="1:15" s="86" customFormat="1" outlineLevel="4">
      <c r="A120" s="179" t="s">
        <v>102</v>
      </c>
      <c r="B120" s="180" t="s">
        <v>0</v>
      </c>
      <c r="C120" s="180" t="s">
        <v>46</v>
      </c>
      <c r="D120" s="180" t="s">
        <v>58</v>
      </c>
      <c r="E120" s="180" t="s">
        <v>4</v>
      </c>
      <c r="F120" s="181" t="s">
        <v>119</v>
      </c>
      <c r="G120" s="182" t="s">
        <v>119</v>
      </c>
      <c r="H120" s="117">
        <v>131200</v>
      </c>
      <c r="I120" s="118">
        <v>61343.65</v>
      </c>
      <c r="J120" s="190">
        <v>31051.83</v>
      </c>
      <c r="K120" s="118">
        <f>I120-J120</f>
        <v>30291.82</v>
      </c>
      <c r="L120" s="70"/>
      <c r="M120" s="214"/>
      <c r="O120" s="2"/>
    </row>
    <row r="121" spans="1:15" s="83" customFormat="1" ht="25.5" outlineLevel="2">
      <c r="A121" s="88" t="s">
        <v>203</v>
      </c>
      <c r="B121" s="71" t="s">
        <v>0</v>
      </c>
      <c r="C121" s="71" t="s">
        <v>46</v>
      </c>
      <c r="D121" s="71" t="s">
        <v>58</v>
      </c>
      <c r="E121" s="71" t="s">
        <v>7</v>
      </c>
      <c r="F121" s="94" t="s">
        <v>119</v>
      </c>
      <c r="G121" s="132" t="s">
        <v>119</v>
      </c>
      <c r="H121" s="117">
        <v>11624400</v>
      </c>
      <c r="I121" s="118">
        <v>6625390</v>
      </c>
      <c r="J121" s="190">
        <v>5080195.17</v>
      </c>
      <c r="K121" s="118">
        <f>I121-J121</f>
        <v>1545194.83</v>
      </c>
      <c r="L121" s="83">
        <f>5088565.37-5080195.17</f>
        <v>8370.2000000001863</v>
      </c>
      <c r="M121" s="210"/>
      <c r="O121" s="2"/>
    </row>
    <row r="122" spans="1:15" s="83" customFormat="1" ht="76.5" outlineLevel="2">
      <c r="A122" s="113" t="s">
        <v>172</v>
      </c>
      <c r="B122" s="6" t="s">
        <v>0</v>
      </c>
      <c r="C122" s="6" t="s">
        <v>46</v>
      </c>
      <c r="D122" s="6" t="s">
        <v>59</v>
      </c>
      <c r="E122" s="6" t="s">
        <v>1</v>
      </c>
      <c r="F122" s="4" t="s">
        <v>119</v>
      </c>
      <c r="G122" s="99" t="s">
        <v>119</v>
      </c>
      <c r="H122" s="116">
        <f>SUM(H123:H125)</f>
        <v>937650</v>
      </c>
      <c r="I122" s="116">
        <f>SUM(I123:I125)</f>
        <v>331730.40000000002</v>
      </c>
      <c r="J122" s="189">
        <f t="shared" ref="J122" si="31">SUM(J123:J125)</f>
        <v>284345.76</v>
      </c>
      <c r="K122" s="116">
        <f>SUM(K123:K125)</f>
        <v>47384.640000000007</v>
      </c>
      <c r="M122" s="210"/>
      <c r="O122" s="2"/>
    </row>
    <row r="123" spans="1:15" s="83" customFormat="1" outlineLevel="1">
      <c r="A123" s="88" t="s">
        <v>102</v>
      </c>
      <c r="B123" s="71" t="s">
        <v>0</v>
      </c>
      <c r="C123" s="71" t="s">
        <v>46</v>
      </c>
      <c r="D123" s="71" t="s">
        <v>59</v>
      </c>
      <c r="E123" s="71" t="s">
        <v>4</v>
      </c>
      <c r="F123" s="94" t="s">
        <v>119</v>
      </c>
      <c r="G123" s="132" t="s">
        <v>119</v>
      </c>
      <c r="H123" s="117">
        <v>11200</v>
      </c>
      <c r="I123" s="118">
        <v>3287</v>
      </c>
      <c r="J123" s="190">
        <v>2673.9</v>
      </c>
      <c r="K123" s="118">
        <f>I123-J123</f>
        <v>613.09999999999991</v>
      </c>
      <c r="M123" s="210"/>
      <c r="O123" s="2"/>
    </row>
    <row r="124" spans="1:15" s="86" customFormat="1" ht="25.5" outlineLevel="4">
      <c r="A124" s="88" t="s">
        <v>203</v>
      </c>
      <c r="B124" s="71" t="s">
        <v>0</v>
      </c>
      <c r="C124" s="71" t="s">
        <v>46</v>
      </c>
      <c r="D124" s="71" t="s">
        <v>59</v>
      </c>
      <c r="E124" s="71" t="s">
        <v>7</v>
      </c>
      <c r="F124" s="94" t="s">
        <v>119</v>
      </c>
      <c r="G124" s="132" t="s">
        <v>119</v>
      </c>
      <c r="H124" s="117">
        <v>619050</v>
      </c>
      <c r="I124" s="118">
        <v>269852</v>
      </c>
      <c r="J124" s="190">
        <v>223080.46</v>
      </c>
      <c r="K124" s="118">
        <f>I124-J124</f>
        <v>46771.540000000008</v>
      </c>
      <c r="L124" s="70"/>
      <c r="M124" s="214"/>
      <c r="O124" s="2"/>
    </row>
    <row r="125" spans="1:15" s="91" customFormat="1" ht="38.25" outlineLevel="2">
      <c r="A125" s="88" t="s">
        <v>202</v>
      </c>
      <c r="B125" s="71" t="s">
        <v>0</v>
      </c>
      <c r="C125" s="71" t="s">
        <v>46</v>
      </c>
      <c r="D125" s="71" t="s">
        <v>59</v>
      </c>
      <c r="E125" s="71" t="s">
        <v>13</v>
      </c>
      <c r="F125" s="94" t="s">
        <v>119</v>
      </c>
      <c r="G125" s="132" t="s">
        <v>119</v>
      </c>
      <c r="H125" s="117">
        <v>307400</v>
      </c>
      <c r="I125" s="118">
        <v>58591.4</v>
      </c>
      <c r="J125" s="190">
        <v>58591.4</v>
      </c>
      <c r="K125" s="118">
        <f>I125-J125</f>
        <v>0</v>
      </c>
      <c r="M125" s="210"/>
      <c r="O125" s="2"/>
    </row>
    <row r="126" spans="1:15" s="86" customFormat="1" ht="38.25" outlineLevel="4">
      <c r="A126" s="113" t="s">
        <v>173</v>
      </c>
      <c r="B126" s="6" t="s">
        <v>0</v>
      </c>
      <c r="C126" s="6" t="s">
        <v>46</v>
      </c>
      <c r="D126" s="6" t="s">
        <v>60</v>
      </c>
      <c r="E126" s="6" t="s">
        <v>1</v>
      </c>
      <c r="F126" s="4" t="s">
        <v>119</v>
      </c>
      <c r="G126" s="99" t="s">
        <v>119</v>
      </c>
      <c r="H126" s="116">
        <f>SUM(H127)</f>
        <v>2080000</v>
      </c>
      <c r="I126" s="116">
        <f>SUM(I127)</f>
        <v>0</v>
      </c>
      <c r="J126" s="189">
        <f t="shared" ref="J126" si="32">SUM(J127)</f>
        <v>0</v>
      </c>
      <c r="K126" s="116">
        <f>SUM(K127)</f>
        <v>0</v>
      </c>
      <c r="L126" s="70"/>
      <c r="M126" s="214"/>
      <c r="O126" s="2"/>
    </row>
    <row r="127" spans="1:15" s="83" customFormat="1" ht="25.5" outlineLevel="2">
      <c r="A127" s="88" t="s">
        <v>206</v>
      </c>
      <c r="B127" s="71" t="s">
        <v>0</v>
      </c>
      <c r="C127" s="71" t="s">
        <v>46</v>
      </c>
      <c r="D127" s="71" t="s">
        <v>60</v>
      </c>
      <c r="E127" s="71" t="s">
        <v>35</v>
      </c>
      <c r="F127" s="89" t="s">
        <v>119</v>
      </c>
      <c r="G127" s="131" t="s">
        <v>119</v>
      </c>
      <c r="H127" s="117">
        <v>2080000</v>
      </c>
      <c r="I127" s="118">
        <v>0</v>
      </c>
      <c r="J127" s="190">
        <v>0</v>
      </c>
      <c r="K127" s="118">
        <f>I127-J127</f>
        <v>0</v>
      </c>
      <c r="M127" s="210"/>
      <c r="O127" s="2"/>
    </row>
    <row r="128" spans="1:15" s="91" customFormat="1" ht="51" outlineLevel="2">
      <c r="A128" s="113" t="s">
        <v>174</v>
      </c>
      <c r="B128" s="6" t="s">
        <v>0</v>
      </c>
      <c r="C128" s="6" t="s">
        <v>46</v>
      </c>
      <c r="D128" s="6" t="s">
        <v>61</v>
      </c>
      <c r="E128" s="6" t="s">
        <v>1</v>
      </c>
      <c r="F128" s="4" t="s">
        <v>119</v>
      </c>
      <c r="G128" s="99" t="s">
        <v>119</v>
      </c>
      <c r="H128" s="116">
        <f>SUM(H129:H130)</f>
        <v>3613300</v>
      </c>
      <c r="I128" s="116">
        <f>SUM(I129:I130)</f>
        <v>1632751.2</v>
      </c>
      <c r="J128" s="189">
        <f t="shared" ref="J128" si="33">SUM(J129:J130)</f>
        <v>1631908.8</v>
      </c>
      <c r="K128" s="116">
        <f>SUM(K129:K130)</f>
        <v>842.40000000000146</v>
      </c>
      <c r="M128" s="210"/>
      <c r="O128" s="2"/>
    </row>
    <row r="129" spans="1:15" s="86" customFormat="1" outlineLevel="4">
      <c r="A129" s="88" t="s">
        <v>102</v>
      </c>
      <c r="B129" s="71" t="s">
        <v>0</v>
      </c>
      <c r="C129" s="71" t="s">
        <v>46</v>
      </c>
      <c r="D129" s="71" t="s">
        <v>61</v>
      </c>
      <c r="E129" s="71" t="s">
        <v>4</v>
      </c>
      <c r="F129" s="94" t="s">
        <v>119</v>
      </c>
      <c r="G129" s="132" t="s">
        <v>119</v>
      </c>
      <c r="H129" s="117">
        <v>22700</v>
      </c>
      <c r="I129" s="118">
        <v>12751.2</v>
      </c>
      <c r="J129" s="190">
        <v>11908.8</v>
      </c>
      <c r="K129" s="118">
        <f>I129-J129</f>
        <v>842.40000000000146</v>
      </c>
      <c r="L129" s="70"/>
      <c r="M129" s="214"/>
      <c r="O129" s="2"/>
    </row>
    <row r="130" spans="1:15" s="91" customFormat="1" ht="25.5" outlineLevel="2">
      <c r="A130" s="88" t="s">
        <v>206</v>
      </c>
      <c r="B130" s="71" t="s">
        <v>0</v>
      </c>
      <c r="C130" s="71" t="s">
        <v>46</v>
      </c>
      <c r="D130" s="71" t="s">
        <v>61</v>
      </c>
      <c r="E130" s="71" t="s">
        <v>35</v>
      </c>
      <c r="F130" s="89" t="s">
        <v>119</v>
      </c>
      <c r="G130" s="131" t="s">
        <v>119</v>
      </c>
      <c r="H130" s="117">
        <v>3590600</v>
      </c>
      <c r="I130" s="118">
        <v>1620000</v>
      </c>
      <c r="J130" s="190">
        <v>1620000</v>
      </c>
      <c r="K130" s="118">
        <f>I130-J130</f>
        <v>0</v>
      </c>
      <c r="M130" s="210"/>
      <c r="O130" s="2"/>
    </row>
    <row r="131" spans="1:15" s="86" customFormat="1" ht="51" outlineLevel="4">
      <c r="A131" s="113" t="s">
        <v>175</v>
      </c>
      <c r="B131" s="6" t="s">
        <v>0</v>
      </c>
      <c r="C131" s="6" t="s">
        <v>46</v>
      </c>
      <c r="D131" s="6" t="s">
        <v>62</v>
      </c>
      <c r="E131" s="6" t="s">
        <v>1</v>
      </c>
      <c r="F131" s="4" t="s">
        <v>119</v>
      </c>
      <c r="G131" s="99" t="s">
        <v>119</v>
      </c>
      <c r="H131" s="116">
        <f>SUM(H132)</f>
        <v>2886300</v>
      </c>
      <c r="I131" s="116">
        <f>SUM(I132)</f>
        <v>0</v>
      </c>
      <c r="J131" s="189">
        <f t="shared" ref="J131" si="34">SUM(J132)</f>
        <v>0</v>
      </c>
      <c r="K131" s="116">
        <f>SUM(K132)</f>
        <v>0</v>
      </c>
      <c r="L131" s="70"/>
      <c r="M131" s="214"/>
      <c r="O131" s="2"/>
    </row>
    <row r="132" spans="1:15" s="83" customFormat="1" ht="25.5" outlineLevel="1">
      <c r="A132" s="88" t="s">
        <v>206</v>
      </c>
      <c r="B132" s="71" t="s">
        <v>0</v>
      </c>
      <c r="C132" s="71" t="s">
        <v>46</v>
      </c>
      <c r="D132" s="71" t="s">
        <v>62</v>
      </c>
      <c r="E132" s="71" t="s">
        <v>35</v>
      </c>
      <c r="F132" s="89" t="s">
        <v>119</v>
      </c>
      <c r="G132" s="131" t="s">
        <v>119</v>
      </c>
      <c r="H132" s="117">
        <v>2886300</v>
      </c>
      <c r="I132" s="118">
        <v>0</v>
      </c>
      <c r="J132" s="190">
        <v>0</v>
      </c>
      <c r="K132" s="118">
        <f>I132-J132</f>
        <v>0</v>
      </c>
      <c r="M132" s="210"/>
      <c r="O132" s="2"/>
    </row>
    <row r="133" spans="1:15" s="91" customFormat="1" outlineLevel="2">
      <c r="A133" s="113" t="s">
        <v>176</v>
      </c>
      <c r="B133" s="6" t="s">
        <v>0</v>
      </c>
      <c r="C133" s="6" t="s">
        <v>46</v>
      </c>
      <c r="D133" s="6" t="s">
        <v>63</v>
      </c>
      <c r="E133" s="6" t="s">
        <v>1</v>
      </c>
      <c r="F133" s="4" t="s">
        <v>119</v>
      </c>
      <c r="G133" s="99" t="s">
        <v>119</v>
      </c>
      <c r="H133" s="116">
        <f>SUM(H134:H135)</f>
        <v>444085400</v>
      </c>
      <c r="I133" s="116">
        <f>SUM(I134:I135)</f>
        <v>211712566</v>
      </c>
      <c r="J133" s="189">
        <f t="shared" ref="J133" si="35">SUM(J134:J135)</f>
        <v>211497963.5</v>
      </c>
      <c r="K133" s="116">
        <f>SUM(K134:K135)</f>
        <v>214602.50000000233</v>
      </c>
      <c r="M133" s="210"/>
      <c r="O133" s="2"/>
    </row>
    <row r="134" spans="1:15" s="86" customFormat="1" outlineLevel="4">
      <c r="A134" s="88" t="s">
        <v>102</v>
      </c>
      <c r="B134" s="71" t="s">
        <v>0</v>
      </c>
      <c r="C134" s="71" t="s">
        <v>46</v>
      </c>
      <c r="D134" s="71" t="s">
        <v>63</v>
      </c>
      <c r="E134" s="71" t="s">
        <v>4</v>
      </c>
      <c r="F134" s="94" t="s">
        <v>119</v>
      </c>
      <c r="G134" s="132" t="s">
        <v>119</v>
      </c>
      <c r="H134" s="117">
        <v>6020800</v>
      </c>
      <c r="I134" s="118">
        <v>2101880</v>
      </c>
      <c r="J134" s="190">
        <v>1949247.56</v>
      </c>
      <c r="K134" s="118">
        <f>I134-J134</f>
        <v>152632.43999999994</v>
      </c>
      <c r="L134" s="70"/>
      <c r="M134" s="214"/>
      <c r="O134" s="2"/>
    </row>
    <row r="135" spans="1:15" s="83" customFormat="1" ht="25.5" outlineLevel="1">
      <c r="A135" s="88" t="s">
        <v>206</v>
      </c>
      <c r="B135" s="71" t="s">
        <v>0</v>
      </c>
      <c r="C135" s="71" t="s">
        <v>46</v>
      </c>
      <c r="D135" s="71" t="s">
        <v>63</v>
      </c>
      <c r="E135" s="71" t="s">
        <v>35</v>
      </c>
      <c r="F135" s="89" t="s">
        <v>119</v>
      </c>
      <c r="G135" s="131" t="s">
        <v>119</v>
      </c>
      <c r="H135" s="117">
        <v>438064600</v>
      </c>
      <c r="I135" s="118">
        <v>209610686</v>
      </c>
      <c r="J135" s="190">
        <v>209548715.94</v>
      </c>
      <c r="K135" s="118">
        <f>I135-J135</f>
        <v>61970.060000002384</v>
      </c>
      <c r="M135" s="210"/>
      <c r="O135" s="2"/>
    </row>
    <row r="136" spans="1:15" s="91" customFormat="1" ht="25.5" outlineLevel="2">
      <c r="A136" s="113" t="s">
        <v>177</v>
      </c>
      <c r="B136" s="6" t="s">
        <v>0</v>
      </c>
      <c r="C136" s="6" t="s">
        <v>46</v>
      </c>
      <c r="D136" s="6" t="s">
        <v>64</v>
      </c>
      <c r="E136" s="6" t="s">
        <v>1</v>
      </c>
      <c r="F136" s="4" t="s">
        <v>119</v>
      </c>
      <c r="G136" s="99" t="s">
        <v>119</v>
      </c>
      <c r="H136" s="116">
        <f>SUM(H137:H138)</f>
        <v>77983400</v>
      </c>
      <c r="I136" s="116">
        <f>SUM(I137:I138)</f>
        <v>38567529</v>
      </c>
      <c r="J136" s="189">
        <f t="shared" ref="J136" si="36">SUM(J137:J138)</f>
        <v>38523112.75</v>
      </c>
      <c r="K136" s="116">
        <f>SUM(K137:K138)</f>
        <v>44416.250000000291</v>
      </c>
      <c r="M136" s="210"/>
      <c r="O136" s="2"/>
    </row>
    <row r="137" spans="1:15" s="86" customFormat="1" outlineLevel="4">
      <c r="A137" s="88" t="s">
        <v>102</v>
      </c>
      <c r="B137" s="71" t="s">
        <v>0</v>
      </c>
      <c r="C137" s="71" t="s">
        <v>46</v>
      </c>
      <c r="D137" s="71" t="s">
        <v>64</v>
      </c>
      <c r="E137" s="71" t="s">
        <v>4</v>
      </c>
      <c r="F137" s="94" t="s">
        <v>119</v>
      </c>
      <c r="G137" s="132" t="s">
        <v>119</v>
      </c>
      <c r="H137" s="117">
        <v>1148328</v>
      </c>
      <c r="I137" s="118">
        <v>396585</v>
      </c>
      <c r="J137" s="190">
        <v>384980.07</v>
      </c>
      <c r="K137" s="118">
        <f>I137-J137</f>
        <v>11604.929999999993</v>
      </c>
      <c r="L137" s="70"/>
      <c r="M137" s="214"/>
      <c r="O137" s="2"/>
    </row>
    <row r="138" spans="1:15" s="83" customFormat="1" ht="25.5" outlineLevel="1">
      <c r="A138" s="88" t="s">
        <v>206</v>
      </c>
      <c r="B138" s="71" t="s">
        <v>0</v>
      </c>
      <c r="C138" s="71" t="s">
        <v>46</v>
      </c>
      <c r="D138" s="71" t="s">
        <v>64</v>
      </c>
      <c r="E138" s="71" t="s">
        <v>35</v>
      </c>
      <c r="F138" s="89" t="s">
        <v>119</v>
      </c>
      <c r="G138" s="131" t="s">
        <v>119</v>
      </c>
      <c r="H138" s="117">
        <v>76835072</v>
      </c>
      <c r="I138" s="118">
        <v>38170944</v>
      </c>
      <c r="J138" s="190">
        <v>38138132.68</v>
      </c>
      <c r="K138" s="118">
        <f>I138-J138</f>
        <v>32811.320000000298</v>
      </c>
      <c r="M138" s="210"/>
      <c r="O138" s="2"/>
    </row>
    <row r="139" spans="1:15" s="123" customFormat="1" outlineLevel="4">
      <c r="A139" s="113" t="s">
        <v>178</v>
      </c>
      <c r="B139" s="6" t="s">
        <v>0</v>
      </c>
      <c r="C139" s="6" t="s">
        <v>46</v>
      </c>
      <c r="D139" s="6" t="s">
        <v>65</v>
      </c>
      <c r="E139" s="6" t="s">
        <v>1</v>
      </c>
      <c r="F139" s="4" t="s">
        <v>119</v>
      </c>
      <c r="G139" s="99" t="s">
        <v>119</v>
      </c>
      <c r="H139" s="116">
        <f>SUM(H140:H141)</f>
        <v>19027600</v>
      </c>
      <c r="I139" s="116">
        <f>SUM(I140:I141)</f>
        <v>9061797</v>
      </c>
      <c r="J139" s="189">
        <f t="shared" ref="J139" si="37">SUM(J140:J141)</f>
        <v>9035777.4700000007</v>
      </c>
      <c r="K139" s="116">
        <f>SUM(K140:K141)</f>
        <v>26019.530000000144</v>
      </c>
      <c r="L139" s="90"/>
      <c r="M139" s="217"/>
      <c r="O139" s="2"/>
    </row>
    <row r="140" spans="1:15" s="86" customFormat="1" outlineLevel="4">
      <c r="A140" s="88" t="s">
        <v>102</v>
      </c>
      <c r="B140" s="71" t="s">
        <v>0</v>
      </c>
      <c r="C140" s="71" t="s">
        <v>46</v>
      </c>
      <c r="D140" s="71" t="s">
        <v>65</v>
      </c>
      <c r="E140" s="71" t="s">
        <v>4</v>
      </c>
      <c r="F140" s="94" t="s">
        <v>119</v>
      </c>
      <c r="G140" s="132" t="s">
        <v>119</v>
      </c>
      <c r="H140" s="117">
        <v>298400</v>
      </c>
      <c r="I140" s="118">
        <v>116530</v>
      </c>
      <c r="J140" s="190">
        <v>109461.63</v>
      </c>
      <c r="K140" s="118">
        <f>I140-J140</f>
        <v>7068.3699999999953</v>
      </c>
      <c r="L140" s="70"/>
      <c r="M140" s="214"/>
      <c r="O140" s="2"/>
    </row>
    <row r="141" spans="1:15" s="85" customFormat="1" ht="25.5" outlineLevel="4">
      <c r="A141" s="114" t="s">
        <v>206</v>
      </c>
      <c r="B141" s="71" t="s">
        <v>0</v>
      </c>
      <c r="C141" s="71" t="s">
        <v>46</v>
      </c>
      <c r="D141" s="71" t="s">
        <v>65</v>
      </c>
      <c r="E141" s="71" t="s">
        <v>35</v>
      </c>
      <c r="F141" s="87" t="s">
        <v>119</v>
      </c>
      <c r="G141" s="133" t="s">
        <v>119</v>
      </c>
      <c r="H141" s="117">
        <v>18729200</v>
      </c>
      <c r="I141" s="117">
        <v>8945267</v>
      </c>
      <c r="J141" s="191">
        <v>8926315.8399999999</v>
      </c>
      <c r="K141" s="118">
        <f>I141-J141</f>
        <v>18951.160000000149</v>
      </c>
      <c r="L141" s="90"/>
      <c r="M141" s="90"/>
      <c r="O141" s="2"/>
    </row>
    <row r="142" spans="1:15" s="83" customFormat="1" ht="25.5" outlineLevel="2">
      <c r="A142" s="113" t="s">
        <v>179</v>
      </c>
      <c r="B142" s="6" t="s">
        <v>0</v>
      </c>
      <c r="C142" s="6" t="s">
        <v>46</v>
      </c>
      <c r="D142" s="6" t="s">
        <v>66</v>
      </c>
      <c r="E142" s="6" t="s">
        <v>1</v>
      </c>
      <c r="F142" s="4" t="s">
        <v>119</v>
      </c>
      <c r="G142" s="99" t="s">
        <v>119</v>
      </c>
      <c r="H142" s="116">
        <f>SUM(H143:H144)</f>
        <v>158172700</v>
      </c>
      <c r="I142" s="116">
        <f>SUM(I143:I144)</f>
        <v>95919604</v>
      </c>
      <c r="J142" s="189">
        <f t="shared" ref="J142" si="38">SUM(J143:J144)</f>
        <v>95629892.989999995</v>
      </c>
      <c r="K142" s="116">
        <f>SUM(K143:K144)</f>
        <v>289711.01000000536</v>
      </c>
      <c r="M142" s="210"/>
      <c r="O142" s="2"/>
    </row>
    <row r="143" spans="1:15" s="86" customFormat="1" outlineLevel="4">
      <c r="A143" s="88" t="s">
        <v>102</v>
      </c>
      <c r="B143" s="71" t="s">
        <v>0</v>
      </c>
      <c r="C143" s="71" t="s">
        <v>46</v>
      </c>
      <c r="D143" s="71" t="s">
        <v>66</v>
      </c>
      <c r="E143" s="71" t="s">
        <v>4</v>
      </c>
      <c r="F143" s="94" t="s">
        <v>119</v>
      </c>
      <c r="G143" s="132" t="s">
        <v>119</v>
      </c>
      <c r="H143" s="117">
        <v>1826200</v>
      </c>
      <c r="I143" s="118">
        <v>919204.6</v>
      </c>
      <c r="J143" s="190">
        <v>705596.35</v>
      </c>
      <c r="K143" s="118">
        <f>I143-J143</f>
        <v>213608.25</v>
      </c>
      <c r="L143" s="70"/>
      <c r="M143" s="214"/>
      <c r="O143" s="2"/>
    </row>
    <row r="144" spans="1:15" s="83" customFormat="1" ht="25.5" outlineLevel="2">
      <c r="A144" s="88" t="s">
        <v>203</v>
      </c>
      <c r="B144" s="71" t="s">
        <v>0</v>
      </c>
      <c r="C144" s="71" t="s">
        <v>46</v>
      </c>
      <c r="D144" s="71" t="s">
        <v>66</v>
      </c>
      <c r="E144" s="71" t="s">
        <v>7</v>
      </c>
      <c r="F144" s="94" t="s">
        <v>119</v>
      </c>
      <c r="G144" s="132" t="s">
        <v>119</v>
      </c>
      <c r="H144" s="117">
        <v>156346500</v>
      </c>
      <c r="I144" s="118">
        <v>95000399.400000006</v>
      </c>
      <c r="J144" s="190">
        <v>94924296.640000001</v>
      </c>
      <c r="K144" s="118">
        <f>I144-J144</f>
        <v>76102.760000005364</v>
      </c>
      <c r="M144" s="210"/>
      <c r="O144" s="2"/>
    </row>
    <row r="145" spans="1:15" s="83" customFormat="1" ht="38.25" outlineLevel="2">
      <c r="A145" s="113" t="s">
        <v>180</v>
      </c>
      <c r="B145" s="6" t="s">
        <v>0</v>
      </c>
      <c r="C145" s="6" t="s">
        <v>46</v>
      </c>
      <c r="D145" s="6" t="s">
        <v>67</v>
      </c>
      <c r="E145" s="6" t="s">
        <v>1</v>
      </c>
      <c r="F145" s="4" t="s">
        <v>119</v>
      </c>
      <c r="G145" s="99" t="s">
        <v>119</v>
      </c>
      <c r="H145" s="116">
        <f>SUM(H146:H147)</f>
        <v>14816800</v>
      </c>
      <c r="I145" s="116">
        <f>SUM(I146:I147)</f>
        <v>8435138.5</v>
      </c>
      <c r="J145" s="189">
        <f t="shared" ref="J145" si="39">SUM(J146:J147)</f>
        <v>8428276.2599999998</v>
      </c>
      <c r="K145" s="116">
        <f>SUM(K146:K147)</f>
        <v>6862.2400000000052</v>
      </c>
      <c r="M145" s="210"/>
      <c r="O145" s="2"/>
    </row>
    <row r="146" spans="1:15" s="86" customFormat="1" outlineLevel="4">
      <c r="A146" s="88" t="s">
        <v>102</v>
      </c>
      <c r="B146" s="71" t="s">
        <v>0</v>
      </c>
      <c r="C146" s="71" t="s">
        <v>46</v>
      </c>
      <c r="D146" s="71" t="s">
        <v>67</v>
      </c>
      <c r="E146" s="71" t="s">
        <v>4</v>
      </c>
      <c r="F146" s="94" t="s">
        <v>119</v>
      </c>
      <c r="G146" s="132" t="s">
        <v>119</v>
      </c>
      <c r="H146" s="117">
        <v>155900</v>
      </c>
      <c r="I146" s="118">
        <v>86139.8</v>
      </c>
      <c r="J146" s="190">
        <v>82622.559999999998</v>
      </c>
      <c r="K146" s="118">
        <f>I146-J146</f>
        <v>3517.2400000000052</v>
      </c>
      <c r="L146" s="70"/>
      <c r="M146" s="214"/>
      <c r="O146" s="2"/>
    </row>
    <row r="147" spans="1:15" s="85" customFormat="1" ht="25.5" outlineLevel="4">
      <c r="A147" s="88" t="s">
        <v>203</v>
      </c>
      <c r="B147" s="71" t="s">
        <v>0</v>
      </c>
      <c r="C147" s="71" t="s">
        <v>46</v>
      </c>
      <c r="D147" s="71" t="s">
        <v>67</v>
      </c>
      <c r="E147" s="71" t="s">
        <v>7</v>
      </c>
      <c r="F147" s="94" t="s">
        <v>119</v>
      </c>
      <c r="G147" s="132" t="s">
        <v>119</v>
      </c>
      <c r="H147" s="117">
        <v>14660900</v>
      </c>
      <c r="I147" s="118">
        <v>8348998.7000000002</v>
      </c>
      <c r="J147" s="190">
        <v>8345653.7000000002</v>
      </c>
      <c r="K147" s="118">
        <f>I147-J147</f>
        <v>3345</v>
      </c>
      <c r="L147" s="90"/>
      <c r="M147" s="217"/>
      <c r="O147" s="2"/>
    </row>
    <row r="148" spans="1:15" s="123" customFormat="1" ht="38.25" outlineLevel="4">
      <c r="A148" s="113" t="s">
        <v>181</v>
      </c>
      <c r="B148" s="6" t="s">
        <v>0</v>
      </c>
      <c r="C148" s="6" t="s">
        <v>46</v>
      </c>
      <c r="D148" s="6" t="s">
        <v>68</v>
      </c>
      <c r="E148" s="6" t="s">
        <v>1</v>
      </c>
      <c r="F148" s="4" t="s">
        <v>119</v>
      </c>
      <c r="G148" s="99" t="s">
        <v>119</v>
      </c>
      <c r="H148" s="116">
        <f>SUM(H149:H150)</f>
        <v>901192100</v>
      </c>
      <c r="I148" s="116">
        <f>SUM(I149:I150)</f>
        <v>501139620.19999999</v>
      </c>
      <c r="J148" s="189">
        <f t="shared" ref="J148" si="40">SUM(J149:J150)</f>
        <v>500920305.81999999</v>
      </c>
      <c r="K148" s="116">
        <f>SUM(K149:K150)</f>
        <v>219314.38000002876</v>
      </c>
      <c r="L148" s="90"/>
      <c r="M148" s="217"/>
      <c r="O148" s="2"/>
    </row>
    <row r="149" spans="1:15" s="86" customFormat="1" outlineLevel="4">
      <c r="A149" s="88" t="s">
        <v>102</v>
      </c>
      <c r="B149" s="71" t="s">
        <v>0</v>
      </c>
      <c r="C149" s="71" t="s">
        <v>46</v>
      </c>
      <c r="D149" s="71" t="s">
        <v>68</v>
      </c>
      <c r="E149" s="71" t="s">
        <v>4</v>
      </c>
      <c r="F149" s="94" t="s">
        <v>119</v>
      </c>
      <c r="G149" s="132" t="s">
        <v>119</v>
      </c>
      <c r="H149" s="117">
        <v>4404900</v>
      </c>
      <c r="I149" s="118">
        <v>3177534.2</v>
      </c>
      <c r="J149" s="190">
        <v>3061856.79</v>
      </c>
      <c r="K149" s="118">
        <f>I149-J149</f>
        <v>115677.41000000015</v>
      </c>
      <c r="L149" s="70"/>
      <c r="M149" s="214"/>
      <c r="O149" s="2"/>
    </row>
    <row r="150" spans="1:15" s="83" customFormat="1" ht="25.5" outlineLevel="2">
      <c r="A150" s="114" t="s">
        <v>206</v>
      </c>
      <c r="B150" s="71" t="s">
        <v>0</v>
      </c>
      <c r="C150" s="71" t="s">
        <v>46</v>
      </c>
      <c r="D150" s="71" t="s">
        <v>68</v>
      </c>
      <c r="E150" s="71" t="s">
        <v>35</v>
      </c>
      <c r="F150" s="87" t="s">
        <v>119</v>
      </c>
      <c r="G150" s="133" t="s">
        <v>119</v>
      </c>
      <c r="H150" s="117">
        <v>896787200</v>
      </c>
      <c r="I150" s="117">
        <v>497962086</v>
      </c>
      <c r="J150" s="191">
        <v>497858449.02999997</v>
      </c>
      <c r="K150" s="118">
        <f>I150-J150</f>
        <v>103636.97000002861</v>
      </c>
      <c r="M150" s="210"/>
      <c r="O150" s="2"/>
    </row>
    <row r="151" spans="1:15" s="83" customFormat="1" ht="51" outlineLevel="1">
      <c r="A151" s="113" t="s">
        <v>182</v>
      </c>
      <c r="B151" s="6" t="s">
        <v>0</v>
      </c>
      <c r="C151" s="6" t="s">
        <v>46</v>
      </c>
      <c r="D151" s="6" t="s">
        <v>69</v>
      </c>
      <c r="E151" s="6" t="s">
        <v>1</v>
      </c>
      <c r="F151" s="4" t="s">
        <v>119</v>
      </c>
      <c r="G151" s="99" t="s">
        <v>119</v>
      </c>
      <c r="H151" s="116">
        <f>SUM(H152:H153)</f>
        <v>9879600</v>
      </c>
      <c r="I151" s="116">
        <f>SUM(I152:I153)</f>
        <v>5690779.2999999998</v>
      </c>
      <c r="J151" s="189">
        <f t="shared" ref="J151" si="41">SUM(J152:J153)</f>
        <v>5673251.7800000003</v>
      </c>
      <c r="K151" s="116">
        <f>SUM(K152:K153)</f>
        <v>17527.520000000153</v>
      </c>
      <c r="M151" s="210"/>
      <c r="O151" s="2"/>
    </row>
    <row r="152" spans="1:15" s="86" customFormat="1" outlineLevel="4">
      <c r="A152" s="88" t="s">
        <v>102</v>
      </c>
      <c r="B152" s="71" t="s">
        <v>0</v>
      </c>
      <c r="C152" s="71" t="s">
        <v>46</v>
      </c>
      <c r="D152" s="71" t="s">
        <v>69</v>
      </c>
      <c r="E152" s="71" t="s">
        <v>4</v>
      </c>
      <c r="F152" s="94" t="s">
        <v>119</v>
      </c>
      <c r="G152" s="132" t="s">
        <v>119</v>
      </c>
      <c r="H152" s="117">
        <v>79500</v>
      </c>
      <c r="I152" s="118">
        <v>37363.800000000003</v>
      </c>
      <c r="J152" s="190">
        <v>27835.439999999999</v>
      </c>
      <c r="K152" s="118">
        <f>I152-J152</f>
        <v>9528.3600000000042</v>
      </c>
      <c r="L152" s="70"/>
      <c r="M152" s="214"/>
      <c r="O152" s="2"/>
    </row>
    <row r="153" spans="1:15" s="83" customFormat="1" ht="25.5" outlineLevel="2">
      <c r="A153" s="88" t="s">
        <v>203</v>
      </c>
      <c r="B153" s="71" t="s">
        <v>0</v>
      </c>
      <c r="C153" s="71" t="s">
        <v>46</v>
      </c>
      <c r="D153" s="71" t="s">
        <v>69</v>
      </c>
      <c r="E153" s="71" t="s">
        <v>7</v>
      </c>
      <c r="F153" s="94" t="s">
        <v>119</v>
      </c>
      <c r="G153" s="132" t="s">
        <v>119</v>
      </c>
      <c r="H153" s="117">
        <v>9800100</v>
      </c>
      <c r="I153" s="118">
        <v>5653415.5</v>
      </c>
      <c r="J153" s="190">
        <v>5645416.3399999999</v>
      </c>
      <c r="K153" s="118">
        <f>I153-J153</f>
        <v>7999.160000000149</v>
      </c>
      <c r="M153" s="210"/>
      <c r="O153" s="2"/>
    </row>
    <row r="154" spans="1:15" s="83" customFormat="1" ht="76.5" outlineLevel="2">
      <c r="A154" s="113" t="s">
        <v>183</v>
      </c>
      <c r="B154" s="6" t="s">
        <v>0</v>
      </c>
      <c r="C154" s="6" t="s">
        <v>46</v>
      </c>
      <c r="D154" s="6" t="s">
        <v>70</v>
      </c>
      <c r="E154" s="6" t="s">
        <v>1</v>
      </c>
      <c r="F154" s="4" t="s">
        <v>119</v>
      </c>
      <c r="G154" s="99" t="s">
        <v>119</v>
      </c>
      <c r="H154" s="116">
        <f>SUM(H155:H156)</f>
        <v>9621100</v>
      </c>
      <c r="I154" s="116">
        <f>SUM(I155:I156)</f>
        <v>6360960.3999999994</v>
      </c>
      <c r="J154" s="189">
        <f t="shared" ref="J154" si="42">SUM(J155:J156)</f>
        <v>6355461.75</v>
      </c>
      <c r="K154" s="116">
        <f>SUM(K155:K156)</f>
        <v>5498.6499999994412</v>
      </c>
      <c r="M154" s="210"/>
      <c r="O154" s="2"/>
    </row>
    <row r="155" spans="1:15" s="86" customFormat="1" outlineLevel="4">
      <c r="A155" s="88" t="s">
        <v>102</v>
      </c>
      <c r="B155" s="71" t="s">
        <v>0</v>
      </c>
      <c r="C155" s="71" t="s">
        <v>46</v>
      </c>
      <c r="D155" s="71" t="s">
        <v>70</v>
      </c>
      <c r="E155" s="71" t="s">
        <v>4</v>
      </c>
      <c r="F155" s="94" t="s">
        <v>119</v>
      </c>
      <c r="G155" s="132" t="s">
        <v>119</v>
      </c>
      <c r="H155" s="117">
        <v>193800</v>
      </c>
      <c r="I155" s="118">
        <v>40918.6</v>
      </c>
      <c r="J155" s="190">
        <v>39166.35</v>
      </c>
      <c r="K155" s="118">
        <f>I155-J155</f>
        <v>1752.25</v>
      </c>
      <c r="L155" s="70"/>
      <c r="M155" s="214"/>
      <c r="O155" s="2"/>
    </row>
    <row r="156" spans="1:15" s="83" customFormat="1" ht="25.5" outlineLevel="2">
      <c r="A156" s="88" t="s">
        <v>203</v>
      </c>
      <c r="B156" s="71" t="s">
        <v>0</v>
      </c>
      <c r="C156" s="71" t="s">
        <v>46</v>
      </c>
      <c r="D156" s="71" t="s">
        <v>70</v>
      </c>
      <c r="E156" s="71" t="s">
        <v>7</v>
      </c>
      <c r="F156" s="94" t="s">
        <v>119</v>
      </c>
      <c r="G156" s="132" t="s">
        <v>119</v>
      </c>
      <c r="H156" s="117">
        <v>9427300</v>
      </c>
      <c r="I156" s="118">
        <v>6320041.7999999998</v>
      </c>
      <c r="J156" s="190">
        <v>6316295.4000000004</v>
      </c>
      <c r="K156" s="118">
        <f>I156-J156</f>
        <v>3746.3999999994412</v>
      </c>
      <c r="M156" s="210"/>
      <c r="O156" s="2"/>
    </row>
    <row r="157" spans="1:15" s="83" customFormat="1" ht="63.75" outlineLevel="1">
      <c r="A157" s="113" t="s">
        <v>184</v>
      </c>
      <c r="B157" s="6" t="s">
        <v>0</v>
      </c>
      <c r="C157" s="6" t="s">
        <v>46</v>
      </c>
      <c r="D157" s="6" t="s">
        <v>71</v>
      </c>
      <c r="E157" s="6" t="s">
        <v>1</v>
      </c>
      <c r="F157" s="4" t="s">
        <v>119</v>
      </c>
      <c r="G157" s="99" t="s">
        <v>119</v>
      </c>
      <c r="H157" s="116">
        <f>SUM(H158:H159)</f>
        <v>50652000</v>
      </c>
      <c r="I157" s="116">
        <f>SUM(I158:I159)</f>
        <v>19129414.57</v>
      </c>
      <c r="J157" s="189">
        <f t="shared" ref="J157" si="43">SUM(J158:J159)</f>
        <v>19045671.239999998</v>
      </c>
      <c r="K157" s="116">
        <f>SUM(K158:K159)</f>
        <v>83743.330000001486</v>
      </c>
      <c r="M157" s="210"/>
      <c r="O157" s="2"/>
    </row>
    <row r="158" spans="1:15" s="86" customFormat="1" outlineLevel="4">
      <c r="A158" s="88" t="s">
        <v>102</v>
      </c>
      <c r="B158" s="71" t="s">
        <v>0</v>
      </c>
      <c r="C158" s="71" t="s">
        <v>46</v>
      </c>
      <c r="D158" s="71" t="s">
        <v>71</v>
      </c>
      <c r="E158" s="71" t="s">
        <v>4</v>
      </c>
      <c r="F158" s="94" t="s">
        <v>119</v>
      </c>
      <c r="G158" s="132" t="s">
        <v>119</v>
      </c>
      <c r="H158" s="117">
        <v>252000</v>
      </c>
      <c r="I158" s="118">
        <v>80977.39</v>
      </c>
      <c r="J158" s="190">
        <v>69273.66</v>
      </c>
      <c r="K158" s="118">
        <f>I158-J158</f>
        <v>11703.729999999996</v>
      </c>
      <c r="L158" s="70"/>
      <c r="M158" s="214"/>
      <c r="O158" s="2"/>
    </row>
    <row r="159" spans="1:15" s="85" customFormat="1" ht="25.5" outlineLevel="4">
      <c r="A159" s="88" t="s">
        <v>206</v>
      </c>
      <c r="B159" s="71" t="s">
        <v>0</v>
      </c>
      <c r="C159" s="71" t="s">
        <v>46</v>
      </c>
      <c r="D159" s="71" t="s">
        <v>71</v>
      </c>
      <c r="E159" s="71">
        <v>321</v>
      </c>
      <c r="F159" s="94" t="s">
        <v>119</v>
      </c>
      <c r="G159" s="132" t="s">
        <v>119</v>
      </c>
      <c r="H159" s="117">
        <v>50400000</v>
      </c>
      <c r="I159" s="118">
        <v>19048437.18</v>
      </c>
      <c r="J159" s="190">
        <v>18976397.579999998</v>
      </c>
      <c r="K159" s="118">
        <f>I159-J159</f>
        <v>72039.60000000149</v>
      </c>
      <c r="L159" s="111"/>
      <c r="M159" s="90"/>
      <c r="O159" s="2"/>
    </row>
    <row r="160" spans="1:15" s="83" customFormat="1" ht="51" outlineLevel="2">
      <c r="A160" s="113" t="s">
        <v>185</v>
      </c>
      <c r="B160" s="6" t="s">
        <v>0</v>
      </c>
      <c r="C160" s="6" t="s">
        <v>46</v>
      </c>
      <c r="D160" s="6" t="s">
        <v>72</v>
      </c>
      <c r="E160" s="6" t="s">
        <v>1</v>
      </c>
      <c r="F160" s="4" t="s">
        <v>119</v>
      </c>
      <c r="G160" s="99" t="s">
        <v>119</v>
      </c>
      <c r="H160" s="116">
        <f>SUM(H161:H164)</f>
        <v>2015600</v>
      </c>
      <c r="I160" s="116">
        <f>SUM(I161:I164)</f>
        <v>1704401.98</v>
      </c>
      <c r="J160" s="116">
        <f>SUM(J161:J164)</f>
        <v>1689373.9</v>
      </c>
      <c r="K160" s="116">
        <f>SUM(K161:K164)</f>
        <v>15028.080000000209</v>
      </c>
      <c r="M160" s="210"/>
      <c r="O160" s="2"/>
    </row>
    <row r="161" spans="1:15" s="83" customFormat="1" ht="18.75" customHeight="1" outlineLevel="2">
      <c r="A161" s="481" t="s">
        <v>102</v>
      </c>
      <c r="B161" s="71" t="s">
        <v>0</v>
      </c>
      <c r="C161" s="71" t="s">
        <v>46</v>
      </c>
      <c r="D161" s="71" t="s">
        <v>72</v>
      </c>
      <c r="E161" s="71" t="s">
        <v>4</v>
      </c>
      <c r="F161" s="502" t="s">
        <v>282</v>
      </c>
      <c r="G161" s="124" t="s">
        <v>254</v>
      </c>
      <c r="H161" s="117">
        <v>12700</v>
      </c>
      <c r="I161" s="118">
        <v>9794.8700000000008</v>
      </c>
      <c r="J161" s="118">
        <v>6551.84</v>
      </c>
      <c r="K161" s="118">
        <f>I161-J161</f>
        <v>3243.0300000000007</v>
      </c>
      <c r="L161" s="210"/>
      <c r="M161" s="210"/>
      <c r="O161" s="215"/>
    </row>
    <row r="162" spans="1:15" s="86" customFormat="1" ht="18" customHeight="1" outlineLevel="4">
      <c r="A162" s="530"/>
      <c r="B162" s="71" t="s">
        <v>0</v>
      </c>
      <c r="C162" s="71" t="s">
        <v>46</v>
      </c>
      <c r="D162" s="71" t="s">
        <v>72</v>
      </c>
      <c r="E162" s="71" t="s">
        <v>4</v>
      </c>
      <c r="F162" s="524"/>
      <c r="G162" s="124" t="s">
        <v>253</v>
      </c>
      <c r="H162" s="117">
        <v>7000</v>
      </c>
      <c r="I162" s="118">
        <v>4562.37</v>
      </c>
      <c r="J162" s="118">
        <v>2714.17</v>
      </c>
      <c r="K162" s="118">
        <f>I162-J162</f>
        <v>1848.1999999999998</v>
      </c>
      <c r="L162" s="70"/>
      <c r="M162" s="214"/>
      <c r="O162" s="215"/>
    </row>
    <row r="163" spans="1:15" s="86" customFormat="1" ht="18" customHeight="1" outlineLevel="4">
      <c r="A163" s="531" t="s">
        <v>203</v>
      </c>
      <c r="B163" s="71" t="s">
        <v>0</v>
      </c>
      <c r="C163" s="71" t="s">
        <v>46</v>
      </c>
      <c r="D163" s="71" t="s">
        <v>72</v>
      </c>
      <c r="E163" s="71" t="s">
        <v>7</v>
      </c>
      <c r="F163" s="524"/>
      <c r="G163" s="124" t="s">
        <v>254</v>
      </c>
      <c r="H163" s="117">
        <v>1359100</v>
      </c>
      <c r="I163" s="249">
        <v>1150244.57</v>
      </c>
      <c r="J163" s="249">
        <v>1187972.9099999999</v>
      </c>
      <c r="K163" s="118">
        <f>I163-J163</f>
        <v>-37728.339999999851</v>
      </c>
      <c r="L163" s="70"/>
      <c r="M163" s="214"/>
      <c r="O163" s="215"/>
    </row>
    <row r="164" spans="1:15" s="83" customFormat="1" ht="18.75" customHeight="1" outlineLevel="2">
      <c r="A164" s="482"/>
      <c r="B164" s="71" t="s">
        <v>0</v>
      </c>
      <c r="C164" s="71" t="s">
        <v>46</v>
      </c>
      <c r="D164" s="71" t="s">
        <v>72</v>
      </c>
      <c r="E164" s="71" t="s">
        <v>7</v>
      </c>
      <c r="F164" s="503"/>
      <c r="G164" s="124" t="s">
        <v>253</v>
      </c>
      <c r="H164" s="117">
        <v>636800</v>
      </c>
      <c r="I164" s="118">
        <v>539800.17000000004</v>
      </c>
      <c r="J164" s="118">
        <v>492134.98</v>
      </c>
      <c r="K164" s="118">
        <f>I164-J164</f>
        <v>47665.190000000061</v>
      </c>
      <c r="M164" s="210"/>
      <c r="O164" s="2"/>
    </row>
    <row r="165" spans="1:15" s="83" customFormat="1" ht="25.5" outlineLevel="2">
      <c r="A165" s="113" t="s">
        <v>186</v>
      </c>
      <c r="B165" s="6" t="s">
        <v>0</v>
      </c>
      <c r="C165" s="6" t="s">
        <v>46</v>
      </c>
      <c r="D165" s="6" t="s">
        <v>73</v>
      </c>
      <c r="E165" s="6" t="s">
        <v>1</v>
      </c>
      <c r="F165" s="4" t="s">
        <v>119</v>
      </c>
      <c r="G165" s="99" t="s">
        <v>119</v>
      </c>
      <c r="H165" s="116">
        <f>SUM(H166:H167)</f>
        <v>60994450</v>
      </c>
      <c r="I165" s="116">
        <f>SUM(I166:I167)</f>
        <v>48468499.700000003</v>
      </c>
      <c r="J165" s="189">
        <f t="shared" ref="J165" si="44">SUM(J166:J167)</f>
        <v>48387755.140000001</v>
      </c>
      <c r="K165" s="116">
        <f>SUM(K166:K167)</f>
        <v>80744.559999999095</v>
      </c>
      <c r="M165" s="210"/>
      <c r="O165" s="2"/>
    </row>
    <row r="166" spans="1:15" s="86" customFormat="1" outlineLevel="4">
      <c r="A166" s="88" t="s">
        <v>102</v>
      </c>
      <c r="B166" s="71" t="s">
        <v>0</v>
      </c>
      <c r="C166" s="71" t="s">
        <v>46</v>
      </c>
      <c r="D166" s="71" t="s">
        <v>73</v>
      </c>
      <c r="E166" s="71" t="s">
        <v>4</v>
      </c>
      <c r="F166" s="94" t="s">
        <v>119</v>
      </c>
      <c r="G166" s="132" t="s">
        <v>119</v>
      </c>
      <c r="H166" s="117">
        <v>543200</v>
      </c>
      <c r="I166" s="118">
        <v>269925.59999999998</v>
      </c>
      <c r="J166" s="190">
        <v>258665.83</v>
      </c>
      <c r="K166" s="118">
        <f>I166-J166</f>
        <v>11259.76999999999</v>
      </c>
      <c r="L166" s="70"/>
      <c r="M166" s="214"/>
      <c r="O166" s="2"/>
    </row>
    <row r="167" spans="1:15" s="86" customFormat="1" ht="25.5" outlineLevel="4">
      <c r="A167" s="88" t="s">
        <v>203</v>
      </c>
      <c r="B167" s="71" t="s">
        <v>0</v>
      </c>
      <c r="C167" s="71" t="s">
        <v>46</v>
      </c>
      <c r="D167" s="71" t="s">
        <v>73</v>
      </c>
      <c r="E167" s="71" t="s">
        <v>7</v>
      </c>
      <c r="F167" s="94" t="s">
        <v>119</v>
      </c>
      <c r="G167" s="132" t="s">
        <v>119</v>
      </c>
      <c r="H167" s="117">
        <v>60451250</v>
      </c>
      <c r="I167" s="118">
        <v>48198574.100000001</v>
      </c>
      <c r="J167" s="190">
        <v>48129089.310000002</v>
      </c>
      <c r="K167" s="118">
        <f>I167-J167</f>
        <v>69484.789999999106</v>
      </c>
      <c r="L167" s="70"/>
      <c r="M167" s="214"/>
      <c r="O167" s="2"/>
    </row>
    <row r="168" spans="1:15" s="83" customFormat="1" outlineLevel="1">
      <c r="A168" s="113" t="s">
        <v>159</v>
      </c>
      <c r="B168" s="6" t="s">
        <v>0</v>
      </c>
      <c r="C168" s="6" t="s">
        <v>46</v>
      </c>
      <c r="D168" s="6" t="s">
        <v>36</v>
      </c>
      <c r="E168" s="6" t="s">
        <v>1</v>
      </c>
      <c r="F168" s="4" t="s">
        <v>119</v>
      </c>
      <c r="G168" s="99" t="s">
        <v>119</v>
      </c>
      <c r="H168" s="116">
        <f>SUM(H169:H171)</f>
        <v>412466000</v>
      </c>
      <c r="I168" s="116">
        <f>SUM(I169:I171)</f>
        <v>160349965.75999999</v>
      </c>
      <c r="J168" s="189">
        <f t="shared" ref="J168" si="45">SUM(J169:J171)</f>
        <v>159510913.67000002</v>
      </c>
      <c r="K168" s="116">
        <f>SUM(K169:K171)</f>
        <v>839052.08999999275</v>
      </c>
      <c r="M168" s="210"/>
      <c r="O168" s="2"/>
    </row>
    <row r="169" spans="1:15" s="83" customFormat="1" ht="33.75" customHeight="1" outlineLevel="2">
      <c r="A169" s="243" t="s">
        <v>208</v>
      </c>
      <c r="B169" s="71" t="s">
        <v>0</v>
      </c>
      <c r="C169" s="71" t="s">
        <v>46</v>
      </c>
      <c r="D169" s="71" t="s">
        <v>36</v>
      </c>
      <c r="E169" s="71" t="s">
        <v>17</v>
      </c>
      <c r="F169" s="525" t="s">
        <v>258</v>
      </c>
      <c r="G169" s="125" t="s">
        <v>253</v>
      </c>
      <c r="H169" s="117">
        <v>6068630</v>
      </c>
      <c r="I169" s="118">
        <v>806100</v>
      </c>
      <c r="J169" s="190">
        <v>655200.29</v>
      </c>
      <c r="K169" s="118">
        <f>I169-J169</f>
        <v>150899.70999999996</v>
      </c>
      <c r="M169" s="210"/>
      <c r="O169" s="2"/>
    </row>
    <row r="170" spans="1:15" s="123" customFormat="1" ht="33.75" customHeight="1" outlineLevel="4">
      <c r="A170" s="243" t="s">
        <v>102</v>
      </c>
      <c r="B170" s="71" t="s">
        <v>0</v>
      </c>
      <c r="C170" s="71" t="s">
        <v>46</v>
      </c>
      <c r="D170" s="71" t="s">
        <v>36</v>
      </c>
      <c r="E170" s="71" t="s">
        <v>4</v>
      </c>
      <c r="F170" s="526"/>
      <c r="G170" s="125" t="s">
        <v>253</v>
      </c>
      <c r="H170" s="117">
        <v>3391570</v>
      </c>
      <c r="I170" s="118">
        <v>547340.19999999995</v>
      </c>
      <c r="J170" s="190">
        <v>414933.14</v>
      </c>
      <c r="K170" s="118">
        <f>I170-J170</f>
        <v>132407.05999999994</v>
      </c>
      <c r="L170" s="90"/>
      <c r="M170" s="217"/>
      <c r="O170" s="2"/>
    </row>
    <row r="171" spans="1:15" s="86" customFormat="1" ht="33.75" customHeight="1" outlineLevel="4">
      <c r="A171" s="243" t="s">
        <v>203</v>
      </c>
      <c r="B171" s="71" t="s">
        <v>0</v>
      </c>
      <c r="C171" s="71" t="s">
        <v>46</v>
      </c>
      <c r="D171" s="71" t="s">
        <v>36</v>
      </c>
      <c r="E171" s="71" t="s">
        <v>7</v>
      </c>
      <c r="F171" s="527"/>
      <c r="G171" s="125" t="s">
        <v>253</v>
      </c>
      <c r="H171" s="117">
        <v>403005800</v>
      </c>
      <c r="I171" s="118">
        <v>158996525.56</v>
      </c>
      <c r="J171" s="190">
        <v>158440780.24000001</v>
      </c>
      <c r="K171" s="118">
        <f>I171-J171</f>
        <v>555745.31999999285</v>
      </c>
      <c r="L171" s="70"/>
      <c r="M171" s="214"/>
      <c r="O171" s="2"/>
    </row>
    <row r="172" spans="1:15" s="86" customFormat="1" outlineLevel="4">
      <c r="A172" s="113" t="s">
        <v>249</v>
      </c>
      <c r="B172" s="6">
        <v>148</v>
      </c>
      <c r="C172" s="6">
        <v>1003</v>
      </c>
      <c r="D172" s="6">
        <v>9990020680</v>
      </c>
      <c r="E172" s="6" t="s">
        <v>1</v>
      </c>
      <c r="F172" s="4"/>
      <c r="G172" s="99"/>
      <c r="H172" s="116">
        <f>SUM(H173:H173)</f>
        <v>223070000</v>
      </c>
      <c r="I172" s="116">
        <f>SUM(I173:I173)</f>
        <v>207070000</v>
      </c>
      <c r="J172" s="189">
        <f>SUM(J173:J173)</f>
        <v>184850000</v>
      </c>
      <c r="K172" s="116">
        <f>SUM(K173:K173)</f>
        <v>22220000</v>
      </c>
      <c r="L172" s="70">
        <f>184841629.8-184850000</f>
        <v>-8370.1999999880791</v>
      </c>
      <c r="M172" s="214"/>
      <c r="O172" s="2"/>
    </row>
    <row r="173" spans="1:15" s="85" customFormat="1" ht="25.5" outlineLevel="4">
      <c r="A173" s="88" t="s">
        <v>203</v>
      </c>
      <c r="B173" s="71">
        <v>148</v>
      </c>
      <c r="C173" s="71">
        <v>1003</v>
      </c>
      <c r="D173" s="71">
        <v>9990020680</v>
      </c>
      <c r="E173" s="71">
        <v>321</v>
      </c>
      <c r="F173" s="92"/>
      <c r="G173" s="71"/>
      <c r="H173" s="117">
        <v>223070000</v>
      </c>
      <c r="I173" s="118">
        <v>207070000</v>
      </c>
      <c r="J173" s="190">
        <v>184850000</v>
      </c>
      <c r="K173" s="117">
        <f>I173-J173</f>
        <v>22220000</v>
      </c>
      <c r="L173" s="90"/>
      <c r="M173" s="90"/>
      <c r="O173" s="2"/>
    </row>
    <row r="174" spans="1:15" s="86" customFormat="1" ht="40.5" customHeight="1" outlineLevel="4">
      <c r="A174" s="113" t="s">
        <v>187</v>
      </c>
      <c r="B174" s="6" t="s">
        <v>0</v>
      </c>
      <c r="C174" s="6" t="s">
        <v>74</v>
      </c>
      <c r="D174" s="6" t="s">
        <v>75</v>
      </c>
      <c r="E174" s="6" t="s">
        <v>1</v>
      </c>
      <c r="F174" s="4" t="s">
        <v>119</v>
      </c>
      <c r="G174" s="99" t="s">
        <v>119</v>
      </c>
      <c r="H174" s="116">
        <f>SUM(H175)</f>
        <v>5231182400</v>
      </c>
      <c r="I174" s="116">
        <f>SUM(I175)</f>
        <v>2625355681.3400002</v>
      </c>
      <c r="J174" s="189">
        <f t="shared" ref="J174" si="46">SUM(J175)</f>
        <v>2625355681.3400002</v>
      </c>
      <c r="K174" s="116">
        <f>SUM(K175)</f>
        <v>0</v>
      </c>
      <c r="L174" s="70"/>
      <c r="M174" s="214"/>
      <c r="O174" s="2"/>
    </row>
    <row r="175" spans="1:15" s="85" customFormat="1" outlineLevel="4">
      <c r="A175" s="88" t="s">
        <v>120</v>
      </c>
      <c r="B175" s="71" t="s">
        <v>0</v>
      </c>
      <c r="C175" s="71" t="s">
        <v>74</v>
      </c>
      <c r="D175" s="71" t="s">
        <v>75</v>
      </c>
      <c r="E175" s="71" t="s">
        <v>76</v>
      </c>
      <c r="F175" s="94" t="s">
        <v>119</v>
      </c>
      <c r="G175" s="132" t="s">
        <v>119</v>
      </c>
      <c r="H175" s="117">
        <v>5231182400</v>
      </c>
      <c r="I175" s="118">
        <v>2625355681.3400002</v>
      </c>
      <c r="J175" s="213">
        <v>2625355681.3400002</v>
      </c>
      <c r="K175" s="118">
        <f>I175-J175</f>
        <v>0</v>
      </c>
      <c r="L175" s="90"/>
      <c r="M175" s="90"/>
      <c r="O175" s="2"/>
    </row>
    <row r="176" spans="1:15" s="123" customFormat="1" ht="89.25" outlineLevel="4">
      <c r="A176" s="113" t="s">
        <v>188</v>
      </c>
      <c r="B176" s="6" t="s">
        <v>0</v>
      </c>
      <c r="C176" s="6" t="s">
        <v>74</v>
      </c>
      <c r="D176" s="6" t="s">
        <v>77</v>
      </c>
      <c r="E176" s="6" t="s">
        <v>1</v>
      </c>
      <c r="F176" s="4" t="s">
        <v>119</v>
      </c>
      <c r="G176" s="99" t="s">
        <v>119</v>
      </c>
      <c r="H176" s="116">
        <f>SUM(H177)</f>
        <v>84900</v>
      </c>
      <c r="I176" s="116">
        <f>SUM(I177)</f>
        <v>12372.5</v>
      </c>
      <c r="J176" s="189">
        <f t="shared" ref="J176" si="47">SUM(J177)</f>
        <v>12372.5</v>
      </c>
      <c r="K176" s="116">
        <f>SUM(K177)</f>
        <v>0</v>
      </c>
      <c r="L176" s="90"/>
      <c r="M176" s="217"/>
      <c r="O176" s="2"/>
    </row>
    <row r="177" spans="1:15" s="86" customFormat="1" ht="25.5" outlineLevel="4">
      <c r="A177" s="243" t="s">
        <v>213</v>
      </c>
      <c r="B177" s="71" t="s">
        <v>0</v>
      </c>
      <c r="C177" s="71" t="s">
        <v>74</v>
      </c>
      <c r="D177" s="71" t="s">
        <v>77</v>
      </c>
      <c r="E177" s="71" t="s">
        <v>78</v>
      </c>
      <c r="F177" s="115" t="s">
        <v>275</v>
      </c>
      <c r="G177" s="124" t="s">
        <v>253</v>
      </c>
      <c r="H177" s="117">
        <v>84900</v>
      </c>
      <c r="I177" s="118">
        <v>12372.5</v>
      </c>
      <c r="J177" s="190">
        <v>12372.5</v>
      </c>
      <c r="K177" s="118">
        <f>I177-J177</f>
        <v>0</v>
      </c>
      <c r="L177" s="70"/>
      <c r="M177" s="214"/>
      <c r="O177" s="2"/>
    </row>
    <row r="178" spans="1:15" s="85" customFormat="1" outlineLevel="4">
      <c r="A178" s="113" t="s">
        <v>189</v>
      </c>
      <c r="B178" s="6" t="s">
        <v>0</v>
      </c>
      <c r="C178" s="6" t="s">
        <v>74</v>
      </c>
      <c r="D178" s="6" t="s">
        <v>79</v>
      </c>
      <c r="E178" s="6" t="s">
        <v>1</v>
      </c>
      <c r="F178" s="4" t="s">
        <v>119</v>
      </c>
      <c r="G178" s="99" t="s">
        <v>119</v>
      </c>
      <c r="H178" s="116">
        <f>SUM(H179:H180)</f>
        <v>84868800</v>
      </c>
      <c r="I178" s="116">
        <f>SUM(I179:I180)</f>
        <v>30167719.399999999</v>
      </c>
      <c r="J178" s="189">
        <f t="shared" ref="J178" si="48">SUM(J179:J180)</f>
        <v>30136483.510000002</v>
      </c>
      <c r="K178" s="116">
        <f>SUM(K179:K180)</f>
        <v>31235.89</v>
      </c>
      <c r="L178" s="90"/>
      <c r="M178" s="90"/>
      <c r="O178" s="2"/>
    </row>
    <row r="179" spans="1:15" s="123" customFormat="1" outlineLevel="4">
      <c r="A179" s="88" t="s">
        <v>102</v>
      </c>
      <c r="B179" s="71" t="s">
        <v>0</v>
      </c>
      <c r="C179" s="71" t="s">
        <v>74</v>
      </c>
      <c r="D179" s="71" t="s">
        <v>79</v>
      </c>
      <c r="E179" s="71" t="s">
        <v>4</v>
      </c>
      <c r="F179" s="94" t="s">
        <v>119</v>
      </c>
      <c r="G179" s="132" t="s">
        <v>119</v>
      </c>
      <c r="H179" s="117">
        <v>59400</v>
      </c>
      <c r="I179" s="118">
        <v>12580.4</v>
      </c>
      <c r="J179" s="190">
        <v>12022.51</v>
      </c>
      <c r="K179" s="117">
        <f>I179-J179</f>
        <v>557.88999999999942</v>
      </c>
      <c r="L179" s="90"/>
      <c r="M179" s="217"/>
      <c r="O179" s="2"/>
    </row>
    <row r="180" spans="1:15" s="86" customFormat="1" ht="25.5" outlineLevel="4">
      <c r="A180" s="114" t="s">
        <v>206</v>
      </c>
      <c r="B180" s="71" t="s">
        <v>0</v>
      </c>
      <c r="C180" s="71" t="s">
        <v>74</v>
      </c>
      <c r="D180" s="71" t="s">
        <v>79</v>
      </c>
      <c r="E180" s="71" t="s">
        <v>35</v>
      </c>
      <c r="F180" s="87" t="s">
        <v>119</v>
      </c>
      <c r="G180" s="133" t="s">
        <v>119</v>
      </c>
      <c r="H180" s="117">
        <v>84809400</v>
      </c>
      <c r="I180" s="117">
        <v>30155139</v>
      </c>
      <c r="J180" s="191">
        <v>30124461</v>
      </c>
      <c r="K180" s="118">
        <f>I180-J180</f>
        <v>30678</v>
      </c>
      <c r="L180" s="70"/>
      <c r="M180" s="214"/>
      <c r="O180" s="2"/>
    </row>
    <row r="181" spans="1:15" s="85" customFormat="1" ht="25.5" outlineLevel="4">
      <c r="A181" s="113" t="s">
        <v>190</v>
      </c>
      <c r="B181" s="6" t="s">
        <v>0</v>
      </c>
      <c r="C181" s="6" t="s">
        <v>74</v>
      </c>
      <c r="D181" s="6" t="s">
        <v>80</v>
      </c>
      <c r="E181" s="6" t="s">
        <v>1</v>
      </c>
      <c r="F181" s="4" t="s">
        <v>119</v>
      </c>
      <c r="G181" s="99" t="s">
        <v>119</v>
      </c>
      <c r="H181" s="116">
        <f>SUM(H182:H183)</f>
        <v>14062559</v>
      </c>
      <c r="I181" s="116">
        <f>SUM(I182:I183)</f>
        <v>0</v>
      </c>
      <c r="J181" s="189">
        <f t="shared" ref="J181" si="49">SUM(J182:J183)</f>
        <v>0</v>
      </c>
      <c r="K181" s="116">
        <f>SUM(K182:K183)</f>
        <v>0</v>
      </c>
      <c r="L181" s="90"/>
      <c r="M181" s="90"/>
      <c r="O181" s="2"/>
    </row>
    <row r="182" spans="1:15" s="144" customFormat="1" outlineLevel="4">
      <c r="A182" s="88" t="s">
        <v>102</v>
      </c>
      <c r="B182" s="71" t="s">
        <v>0</v>
      </c>
      <c r="C182" s="71" t="s">
        <v>74</v>
      </c>
      <c r="D182" s="71" t="s">
        <v>80</v>
      </c>
      <c r="E182" s="71" t="s">
        <v>4</v>
      </c>
      <c r="F182" s="94" t="s">
        <v>119</v>
      </c>
      <c r="G182" s="132" t="s">
        <v>119</v>
      </c>
      <c r="H182" s="117">
        <v>9941</v>
      </c>
      <c r="I182" s="118">
        <v>0</v>
      </c>
      <c r="J182" s="190">
        <v>0</v>
      </c>
      <c r="K182" s="117">
        <f>I182-J182</f>
        <v>0</v>
      </c>
      <c r="L182" s="143"/>
      <c r="M182" s="70"/>
      <c r="O182" s="2"/>
    </row>
    <row r="183" spans="1:15" s="148" customFormat="1" ht="25.5" outlineLevel="4">
      <c r="A183" s="114" t="s">
        <v>206</v>
      </c>
      <c r="B183" s="71" t="s">
        <v>0</v>
      </c>
      <c r="C183" s="71" t="s">
        <v>74</v>
      </c>
      <c r="D183" s="71" t="s">
        <v>80</v>
      </c>
      <c r="E183" s="71" t="s">
        <v>35</v>
      </c>
      <c r="F183" s="87" t="s">
        <v>119</v>
      </c>
      <c r="G183" s="133" t="s">
        <v>119</v>
      </c>
      <c r="H183" s="117">
        <v>14052618</v>
      </c>
      <c r="I183" s="117">
        <v>0</v>
      </c>
      <c r="J183" s="191">
        <v>0</v>
      </c>
      <c r="K183" s="118">
        <f>I183-J183</f>
        <v>0</v>
      </c>
      <c r="L183" s="70"/>
      <c r="M183" s="70"/>
      <c r="N183" s="147"/>
      <c r="O183" s="2"/>
    </row>
    <row r="184" spans="1:15" s="123" customFormat="1" ht="76.5" outlineLevel="4">
      <c r="A184" s="113" t="s">
        <v>191</v>
      </c>
      <c r="B184" s="6" t="s">
        <v>0</v>
      </c>
      <c r="C184" s="6" t="s">
        <v>74</v>
      </c>
      <c r="D184" s="6" t="s">
        <v>81</v>
      </c>
      <c r="E184" s="6" t="s">
        <v>1</v>
      </c>
      <c r="F184" s="4" t="s">
        <v>119</v>
      </c>
      <c r="G184" s="99" t="s">
        <v>119</v>
      </c>
      <c r="H184" s="116">
        <f>SUM(H185:H186)</f>
        <v>57633600</v>
      </c>
      <c r="I184" s="116">
        <f>SUM(I185:I186)</f>
        <v>28811000</v>
      </c>
      <c r="J184" s="189">
        <f t="shared" ref="J184" si="50">SUM(J185:J186)</f>
        <v>12340000</v>
      </c>
      <c r="K184" s="116">
        <f>SUM(K185:K186)</f>
        <v>16471000</v>
      </c>
      <c r="L184" s="90"/>
      <c r="M184" s="217"/>
      <c r="O184" s="2"/>
    </row>
    <row r="185" spans="1:15" s="86" customFormat="1" outlineLevel="4">
      <c r="A185" s="88" t="s">
        <v>102</v>
      </c>
      <c r="B185" s="71" t="s">
        <v>0</v>
      </c>
      <c r="C185" s="71" t="s">
        <v>74</v>
      </c>
      <c r="D185" s="71" t="s">
        <v>81</v>
      </c>
      <c r="E185" s="71" t="s">
        <v>4</v>
      </c>
      <c r="F185" s="94" t="s">
        <v>119</v>
      </c>
      <c r="G185" s="132" t="s">
        <v>119</v>
      </c>
      <c r="H185" s="117">
        <v>18193600</v>
      </c>
      <c r="I185" s="118">
        <v>16471000</v>
      </c>
      <c r="J185" s="190">
        <v>0</v>
      </c>
      <c r="K185" s="117">
        <f>I185-J185</f>
        <v>16471000</v>
      </c>
      <c r="L185" s="70"/>
      <c r="M185" s="214"/>
      <c r="O185" s="2"/>
    </row>
    <row r="186" spans="1:15" s="83" customFormat="1" ht="25.5" outlineLevel="2">
      <c r="A186" s="114" t="s">
        <v>206</v>
      </c>
      <c r="B186" s="71" t="s">
        <v>0</v>
      </c>
      <c r="C186" s="71" t="s">
        <v>74</v>
      </c>
      <c r="D186" s="71" t="s">
        <v>81</v>
      </c>
      <c r="E186" s="71" t="s">
        <v>35</v>
      </c>
      <c r="F186" s="87" t="s">
        <v>119</v>
      </c>
      <c r="G186" s="133" t="s">
        <v>119</v>
      </c>
      <c r="H186" s="117">
        <v>39440000</v>
      </c>
      <c r="I186" s="118">
        <v>12340000</v>
      </c>
      <c r="J186" s="191">
        <v>12340000</v>
      </c>
      <c r="K186" s="118">
        <f>I186-J186</f>
        <v>0</v>
      </c>
      <c r="M186" s="210"/>
      <c r="O186" s="2"/>
    </row>
    <row r="187" spans="1:15" s="83" customFormat="1" ht="38.25" outlineLevel="1">
      <c r="A187" s="113" t="s">
        <v>192</v>
      </c>
      <c r="B187" s="6" t="s">
        <v>0</v>
      </c>
      <c r="C187" s="6" t="s">
        <v>74</v>
      </c>
      <c r="D187" s="6" t="s">
        <v>82</v>
      </c>
      <c r="E187" s="6" t="s">
        <v>1</v>
      </c>
      <c r="F187" s="4" t="s">
        <v>119</v>
      </c>
      <c r="G187" s="99" t="s">
        <v>119</v>
      </c>
      <c r="H187" s="116">
        <f>SUM(H188)</f>
        <v>25000</v>
      </c>
      <c r="I187" s="116">
        <f>SUM(I188)</f>
        <v>0</v>
      </c>
      <c r="J187" s="189">
        <f t="shared" ref="J187" si="51">SUM(J188)</f>
        <v>0</v>
      </c>
      <c r="K187" s="116">
        <f>SUM(K188)</f>
        <v>0</v>
      </c>
      <c r="M187" s="210"/>
      <c r="O187" s="2"/>
    </row>
    <row r="188" spans="1:15" s="86" customFormat="1" ht="25.5" outlineLevel="4">
      <c r="A188" s="114" t="s">
        <v>206</v>
      </c>
      <c r="B188" s="71" t="s">
        <v>0</v>
      </c>
      <c r="C188" s="71" t="s">
        <v>74</v>
      </c>
      <c r="D188" s="71" t="s">
        <v>82</v>
      </c>
      <c r="E188" s="71" t="s">
        <v>35</v>
      </c>
      <c r="F188" s="87" t="s">
        <v>119</v>
      </c>
      <c r="G188" s="133" t="s">
        <v>119</v>
      </c>
      <c r="H188" s="117">
        <v>25000</v>
      </c>
      <c r="I188" s="117">
        <v>0</v>
      </c>
      <c r="J188" s="191">
        <v>0</v>
      </c>
      <c r="K188" s="118">
        <f>I188-J188</f>
        <v>0</v>
      </c>
      <c r="L188" s="70"/>
      <c r="M188" s="214"/>
      <c r="O188" s="2"/>
    </row>
    <row r="189" spans="1:15" s="86" customFormat="1" ht="38.25" outlineLevel="4">
      <c r="A189" s="113" t="s">
        <v>193</v>
      </c>
      <c r="B189" s="6" t="s">
        <v>0</v>
      </c>
      <c r="C189" s="6" t="s">
        <v>74</v>
      </c>
      <c r="D189" s="6" t="s">
        <v>83</v>
      </c>
      <c r="E189" s="6" t="s">
        <v>1</v>
      </c>
      <c r="F189" s="4" t="s">
        <v>119</v>
      </c>
      <c r="G189" s="99" t="s">
        <v>119</v>
      </c>
      <c r="H189" s="116">
        <f>SUM(H190:H191)</f>
        <v>15960000</v>
      </c>
      <c r="I189" s="116">
        <f>SUM(I190:I191)</f>
        <v>0</v>
      </c>
      <c r="J189" s="189">
        <f t="shared" ref="J189" si="52">SUM(J190:J191)</f>
        <v>0</v>
      </c>
      <c r="K189" s="116">
        <f>SUM(K190:K191)</f>
        <v>0</v>
      </c>
      <c r="L189" s="70"/>
      <c r="M189" s="214"/>
      <c r="O189" s="2"/>
    </row>
    <row r="190" spans="1:15" s="86" customFormat="1" outlineLevel="4">
      <c r="A190" s="88" t="s">
        <v>102</v>
      </c>
      <c r="B190" s="71" t="s">
        <v>0</v>
      </c>
      <c r="C190" s="71" t="s">
        <v>74</v>
      </c>
      <c r="D190" s="71" t="s">
        <v>83</v>
      </c>
      <c r="E190" s="71" t="s">
        <v>4</v>
      </c>
      <c r="F190" s="94" t="s">
        <v>119</v>
      </c>
      <c r="G190" s="132" t="s">
        <v>119</v>
      </c>
      <c r="H190" s="117">
        <v>22500</v>
      </c>
      <c r="I190" s="118">
        <v>0</v>
      </c>
      <c r="J190" s="190">
        <v>0</v>
      </c>
      <c r="K190" s="117">
        <f>I190-J190</f>
        <v>0</v>
      </c>
      <c r="L190" s="70"/>
      <c r="M190" s="214"/>
      <c r="O190" s="2"/>
    </row>
    <row r="191" spans="1:15" s="83" customFormat="1" ht="25.5" outlineLevel="2">
      <c r="A191" s="88" t="s">
        <v>203</v>
      </c>
      <c r="B191" s="71" t="s">
        <v>0</v>
      </c>
      <c r="C191" s="71" t="s">
        <v>74</v>
      </c>
      <c r="D191" s="71" t="s">
        <v>83</v>
      </c>
      <c r="E191" s="71" t="s">
        <v>7</v>
      </c>
      <c r="F191" s="94" t="s">
        <v>119</v>
      </c>
      <c r="G191" s="132" t="s">
        <v>119</v>
      </c>
      <c r="H191" s="117">
        <v>15937500</v>
      </c>
      <c r="I191" s="118">
        <v>0</v>
      </c>
      <c r="J191" s="190">
        <v>0</v>
      </c>
      <c r="K191" s="117">
        <f>I191-J191</f>
        <v>0</v>
      </c>
      <c r="M191" s="210"/>
      <c r="O191" s="2"/>
    </row>
    <row r="192" spans="1:15" s="86" customFormat="1" ht="38.25" outlineLevel="4">
      <c r="A192" s="113" t="s">
        <v>263</v>
      </c>
      <c r="B192" s="6" t="s">
        <v>0</v>
      </c>
      <c r="C192" s="6" t="s">
        <v>74</v>
      </c>
      <c r="D192" s="6">
        <v>2240281520</v>
      </c>
      <c r="E192" s="6">
        <v>530</v>
      </c>
      <c r="F192" s="4" t="s">
        <v>119</v>
      </c>
      <c r="G192" s="99" t="s">
        <v>119</v>
      </c>
      <c r="H192" s="116">
        <v>247192900</v>
      </c>
      <c r="I192" s="116">
        <v>114125157.28</v>
      </c>
      <c r="J192" s="189">
        <v>114125157.28</v>
      </c>
      <c r="K192" s="116">
        <f>I192-J192</f>
        <v>0</v>
      </c>
      <c r="L192" s="70"/>
      <c r="M192" s="214"/>
      <c r="O192" s="2"/>
    </row>
    <row r="193" spans="1:15" s="86" customFormat="1" ht="63.75" outlineLevel="4">
      <c r="A193" s="113" t="s">
        <v>262</v>
      </c>
      <c r="B193" s="6" t="s">
        <v>0</v>
      </c>
      <c r="C193" s="6" t="s">
        <v>74</v>
      </c>
      <c r="D193" s="6">
        <v>2240281530</v>
      </c>
      <c r="E193" s="6">
        <v>530</v>
      </c>
      <c r="F193" s="4" t="s">
        <v>119</v>
      </c>
      <c r="G193" s="99" t="s">
        <v>119</v>
      </c>
      <c r="H193" s="116">
        <v>2000000</v>
      </c>
      <c r="I193" s="116">
        <v>0</v>
      </c>
      <c r="J193" s="189">
        <f t="shared" ref="J193:J194" si="53">SUM(J194)</f>
        <v>0</v>
      </c>
      <c r="K193" s="118">
        <f>I193-J193</f>
        <v>0</v>
      </c>
      <c r="L193" s="70"/>
      <c r="M193" s="214"/>
      <c r="O193" s="2"/>
    </row>
    <row r="194" spans="1:15" s="86" customFormat="1" ht="51" outlineLevel="4">
      <c r="A194" s="113" t="s">
        <v>194</v>
      </c>
      <c r="B194" s="6" t="s">
        <v>0</v>
      </c>
      <c r="C194" s="6" t="s">
        <v>74</v>
      </c>
      <c r="D194" s="6" t="s">
        <v>84</v>
      </c>
      <c r="E194" s="6" t="s">
        <v>1</v>
      </c>
      <c r="F194" s="4" t="s">
        <v>119</v>
      </c>
      <c r="G194" s="99" t="s">
        <v>119</v>
      </c>
      <c r="H194" s="116">
        <f>SUM(H195)</f>
        <v>2150</v>
      </c>
      <c r="I194" s="116">
        <f t="shared" ref="I194" si="54">SUM(I195)</f>
        <v>0</v>
      </c>
      <c r="J194" s="189">
        <f t="shared" si="53"/>
        <v>0</v>
      </c>
      <c r="K194" s="116">
        <f>SUM(K195)</f>
        <v>0</v>
      </c>
      <c r="L194" s="70"/>
      <c r="M194" s="214"/>
      <c r="O194" s="2"/>
    </row>
    <row r="195" spans="1:15" s="86" customFormat="1" ht="25.5" outlineLevel="4">
      <c r="A195" s="243" t="s">
        <v>213</v>
      </c>
      <c r="B195" s="71" t="s">
        <v>0</v>
      </c>
      <c r="C195" s="71" t="s">
        <v>74</v>
      </c>
      <c r="D195" s="71" t="s">
        <v>84</v>
      </c>
      <c r="E195" s="71" t="s">
        <v>78</v>
      </c>
      <c r="F195" s="94" t="s">
        <v>119</v>
      </c>
      <c r="G195" s="132" t="s">
        <v>119</v>
      </c>
      <c r="H195" s="117">
        <v>2150</v>
      </c>
      <c r="I195" s="118">
        <v>0</v>
      </c>
      <c r="J195" s="190">
        <v>0</v>
      </c>
      <c r="K195" s="117">
        <f>I195-J195</f>
        <v>0</v>
      </c>
      <c r="L195" s="70"/>
      <c r="M195" s="214"/>
      <c r="O195" s="2"/>
    </row>
    <row r="196" spans="1:15" s="86" customFormat="1" ht="25.5" outlineLevel="4">
      <c r="A196" s="113" t="s">
        <v>303</v>
      </c>
      <c r="B196" s="6" t="s">
        <v>0</v>
      </c>
      <c r="C196" s="6" t="s">
        <v>85</v>
      </c>
      <c r="D196" s="6" t="s">
        <v>247</v>
      </c>
      <c r="E196" s="6" t="s">
        <v>1</v>
      </c>
      <c r="F196" s="4"/>
      <c r="G196" s="99"/>
      <c r="H196" s="116">
        <f>SUM(H197:H198)</f>
        <v>55405400</v>
      </c>
      <c r="I196" s="116">
        <f>SUM(I197:I198)</f>
        <v>33623280</v>
      </c>
      <c r="J196" s="116">
        <f t="shared" ref="J196" si="55">SUM(J197:J198)</f>
        <v>33623280</v>
      </c>
      <c r="K196" s="116">
        <f>SUM(K197:K198)</f>
        <v>3.4924596548080444E-10</v>
      </c>
      <c r="L196" s="70"/>
      <c r="M196" s="214"/>
      <c r="O196" s="2"/>
    </row>
    <row r="197" spans="1:15" s="123" customFormat="1" ht="21" customHeight="1" outlineLevel="4">
      <c r="A197" s="520" t="s">
        <v>216</v>
      </c>
      <c r="B197" s="71" t="s">
        <v>0</v>
      </c>
      <c r="C197" s="71" t="s">
        <v>85</v>
      </c>
      <c r="D197" s="71" t="s">
        <v>278</v>
      </c>
      <c r="E197" s="71">
        <v>612</v>
      </c>
      <c r="F197" s="483" t="s">
        <v>248</v>
      </c>
      <c r="G197" s="208" t="s">
        <v>254</v>
      </c>
      <c r="H197" s="117">
        <v>554100</v>
      </c>
      <c r="I197" s="118">
        <v>336236.4</v>
      </c>
      <c r="J197" s="117">
        <v>336260.72</v>
      </c>
      <c r="K197" s="118">
        <f>I197-J197</f>
        <v>-24.319999999948777</v>
      </c>
      <c r="L197" s="90"/>
      <c r="M197" s="217"/>
      <c r="O197" s="91"/>
    </row>
    <row r="198" spans="1:15" s="83" customFormat="1" ht="18" customHeight="1">
      <c r="A198" s="521"/>
      <c r="B198" s="71" t="s">
        <v>0</v>
      </c>
      <c r="C198" s="71" t="s">
        <v>85</v>
      </c>
      <c r="D198" s="71" t="s">
        <v>278</v>
      </c>
      <c r="E198" s="71">
        <v>612</v>
      </c>
      <c r="F198" s="485"/>
      <c r="G198" s="208" t="s">
        <v>253</v>
      </c>
      <c r="H198" s="117">
        <v>54851300</v>
      </c>
      <c r="I198" s="118">
        <v>33287043.600000001</v>
      </c>
      <c r="J198" s="117">
        <v>33287019.280000001</v>
      </c>
      <c r="K198" s="118">
        <f>I198-J198</f>
        <v>24.320000000298023</v>
      </c>
      <c r="M198" s="210"/>
      <c r="O198" s="2"/>
    </row>
    <row r="199" spans="1:15" s="86" customFormat="1" ht="38.25" outlineLevel="4">
      <c r="A199" s="113" t="s">
        <v>302</v>
      </c>
      <c r="B199" s="6" t="s">
        <v>0</v>
      </c>
      <c r="C199" s="6" t="s">
        <v>85</v>
      </c>
      <c r="D199" s="6" t="s">
        <v>289</v>
      </c>
      <c r="E199" s="6" t="s">
        <v>1</v>
      </c>
      <c r="F199" s="4"/>
      <c r="G199" s="99"/>
      <c r="H199" s="116">
        <f>SUM(H200:H201)</f>
        <v>26152424.199999999</v>
      </c>
      <c r="I199" s="116">
        <f t="shared" ref="I199:J199" si="56">SUM(I200:I201)</f>
        <v>6673100</v>
      </c>
      <c r="J199" s="116">
        <f t="shared" si="56"/>
        <v>6673100</v>
      </c>
      <c r="K199" s="116">
        <f>SUM(K200:K201)</f>
        <v>-2.1827872842550278E-10</v>
      </c>
      <c r="L199" s="70"/>
      <c r="O199" s="2"/>
    </row>
    <row r="200" spans="1:15" s="83" customFormat="1" ht="18.75" customHeight="1">
      <c r="A200" s="520" t="s">
        <v>216</v>
      </c>
      <c r="B200" s="71" t="s">
        <v>0</v>
      </c>
      <c r="C200" s="71" t="s">
        <v>85</v>
      </c>
      <c r="D200" s="71" t="s">
        <v>290</v>
      </c>
      <c r="E200" s="71">
        <v>612</v>
      </c>
      <c r="F200" s="483" t="s">
        <v>292</v>
      </c>
      <c r="G200" s="232" t="s">
        <v>254</v>
      </c>
      <c r="H200" s="117">
        <v>261524.2</v>
      </c>
      <c r="I200" s="219">
        <v>66731</v>
      </c>
      <c r="J200" s="233">
        <v>66731.009999999995</v>
      </c>
      <c r="K200" s="118">
        <f>I200-J200</f>
        <v>-9.9999999947613105E-3</v>
      </c>
      <c r="L200" s="83" t="s">
        <v>287</v>
      </c>
      <c r="M200" s="83" t="s">
        <v>291</v>
      </c>
      <c r="O200" s="2"/>
    </row>
    <row r="201" spans="1:15" s="83" customFormat="1" ht="19.5" customHeight="1">
      <c r="A201" s="521"/>
      <c r="B201" s="71" t="s">
        <v>0</v>
      </c>
      <c r="C201" s="71" t="s">
        <v>85</v>
      </c>
      <c r="D201" s="71" t="s">
        <v>290</v>
      </c>
      <c r="E201" s="71">
        <v>612</v>
      </c>
      <c r="F201" s="485"/>
      <c r="G201" s="232" t="s">
        <v>253</v>
      </c>
      <c r="H201" s="117">
        <v>25890900</v>
      </c>
      <c r="I201" s="219">
        <v>6606369</v>
      </c>
      <c r="J201" s="233">
        <v>6606368.9900000002</v>
      </c>
      <c r="K201" s="118">
        <f>I201-J201</f>
        <v>9.9999997764825821E-3</v>
      </c>
      <c r="L201" s="83" t="s">
        <v>287</v>
      </c>
      <c r="M201" s="83" t="s">
        <v>291</v>
      </c>
      <c r="O201" s="2"/>
    </row>
    <row r="202" spans="1:15" s="83" customFormat="1" ht="25.5" outlineLevel="2">
      <c r="A202" s="113" t="s">
        <v>149</v>
      </c>
      <c r="B202" s="6" t="s">
        <v>0</v>
      </c>
      <c r="C202" s="6" t="s">
        <v>85</v>
      </c>
      <c r="D202" s="6" t="s">
        <v>86</v>
      </c>
      <c r="E202" s="6" t="s">
        <v>1</v>
      </c>
      <c r="F202" s="4" t="s">
        <v>119</v>
      </c>
      <c r="G202" s="99" t="s">
        <v>119</v>
      </c>
      <c r="H202" s="116">
        <f>SUM(H203:H212)</f>
        <v>656857516</v>
      </c>
      <c r="I202" s="116">
        <f>SUM(I203:I212)</f>
        <v>320490137.31</v>
      </c>
      <c r="J202" s="189">
        <f t="shared" ref="J202" si="57">SUM(J203:J212)</f>
        <v>308904561.74999994</v>
      </c>
      <c r="K202" s="116">
        <f>SUM(K203:K212)</f>
        <v>11585575.559999987</v>
      </c>
      <c r="M202" s="210"/>
      <c r="O202" s="2"/>
    </row>
    <row r="203" spans="1:15" s="83" customFormat="1" outlineLevel="1">
      <c r="A203" s="88" t="s">
        <v>106</v>
      </c>
      <c r="B203" s="71" t="s">
        <v>0</v>
      </c>
      <c r="C203" s="71" t="s">
        <v>85</v>
      </c>
      <c r="D203" s="71" t="s">
        <v>86</v>
      </c>
      <c r="E203" s="71" t="s">
        <v>15</v>
      </c>
      <c r="F203" s="94" t="s">
        <v>119</v>
      </c>
      <c r="G203" s="132" t="s">
        <v>119</v>
      </c>
      <c r="H203" s="117">
        <v>461320400</v>
      </c>
      <c r="I203" s="118">
        <v>230660198.97999999</v>
      </c>
      <c r="J203" s="190">
        <v>223925229.72</v>
      </c>
      <c r="K203" s="118">
        <f t="shared" ref="K203:K212" si="58">I203-J203</f>
        <v>6734969.2599999905</v>
      </c>
      <c r="M203" s="210"/>
      <c r="O203" s="2"/>
    </row>
    <row r="204" spans="1:15" s="83" customFormat="1" ht="25.5" outlineLevel="2">
      <c r="A204" s="88" t="s">
        <v>207</v>
      </c>
      <c r="B204" s="71" t="s">
        <v>0</v>
      </c>
      <c r="C204" s="71" t="s">
        <v>85</v>
      </c>
      <c r="D204" s="71" t="s">
        <v>86</v>
      </c>
      <c r="E204" s="71" t="s">
        <v>16</v>
      </c>
      <c r="F204" s="94" t="s">
        <v>119</v>
      </c>
      <c r="G204" s="132" t="s">
        <v>119</v>
      </c>
      <c r="H204" s="117">
        <v>139318800</v>
      </c>
      <c r="I204" s="118">
        <v>69659400</v>
      </c>
      <c r="J204" s="190">
        <v>65693017.700000003</v>
      </c>
      <c r="K204" s="118">
        <f t="shared" si="58"/>
        <v>3966382.299999997</v>
      </c>
      <c r="M204" s="210"/>
      <c r="O204" s="2"/>
    </row>
    <row r="205" spans="1:15" s="83" customFormat="1" ht="25.5" outlineLevel="2">
      <c r="A205" s="88" t="s">
        <v>208</v>
      </c>
      <c r="B205" s="71" t="s">
        <v>0</v>
      </c>
      <c r="C205" s="71" t="s">
        <v>85</v>
      </c>
      <c r="D205" s="71" t="s">
        <v>86</v>
      </c>
      <c r="E205" s="71" t="s">
        <v>17</v>
      </c>
      <c r="F205" s="94" t="s">
        <v>119</v>
      </c>
      <c r="G205" s="132" t="s">
        <v>119</v>
      </c>
      <c r="H205" s="117">
        <v>22296550</v>
      </c>
      <c r="I205" s="118">
        <v>9357095</v>
      </c>
      <c r="J205" s="190">
        <v>9252838.2100000009</v>
      </c>
      <c r="K205" s="118">
        <f t="shared" si="58"/>
        <v>104256.78999999911</v>
      </c>
      <c r="O205" s="2"/>
    </row>
    <row r="206" spans="1:15" s="83" customFormat="1" ht="25.5" outlineLevel="2">
      <c r="A206" s="88" t="s">
        <v>214</v>
      </c>
      <c r="B206" s="71" t="s">
        <v>0</v>
      </c>
      <c r="C206" s="71" t="s">
        <v>85</v>
      </c>
      <c r="D206" s="71" t="s">
        <v>86</v>
      </c>
      <c r="E206" s="71" t="s">
        <v>40</v>
      </c>
      <c r="F206" s="94" t="s">
        <v>119</v>
      </c>
      <c r="G206" s="132" t="s">
        <v>119</v>
      </c>
      <c r="H206" s="117">
        <v>8000000</v>
      </c>
      <c r="I206" s="118">
        <v>0</v>
      </c>
      <c r="J206" s="190">
        <v>0</v>
      </c>
      <c r="K206" s="118">
        <f t="shared" si="58"/>
        <v>0</v>
      </c>
      <c r="O206" s="2"/>
    </row>
    <row r="207" spans="1:15" s="83" customFormat="1" outlineLevel="1">
      <c r="A207" s="88" t="s">
        <v>102</v>
      </c>
      <c r="B207" s="71" t="s">
        <v>0</v>
      </c>
      <c r="C207" s="71" t="s">
        <v>85</v>
      </c>
      <c r="D207" s="71" t="s">
        <v>86</v>
      </c>
      <c r="E207" s="71" t="s">
        <v>4</v>
      </c>
      <c r="F207" s="94" t="s">
        <v>119</v>
      </c>
      <c r="G207" s="132" t="s">
        <v>119</v>
      </c>
      <c r="H207" s="117">
        <v>18727410</v>
      </c>
      <c r="I207" s="118">
        <v>7640661</v>
      </c>
      <c r="J207" s="190">
        <v>7236638.9500000002</v>
      </c>
      <c r="K207" s="118">
        <f t="shared" si="58"/>
        <v>404022.04999999981</v>
      </c>
      <c r="O207" s="2"/>
    </row>
    <row r="208" spans="1:15" s="83" customFormat="1" outlineLevel="2">
      <c r="A208" s="88" t="s">
        <v>209</v>
      </c>
      <c r="B208" s="71" t="s">
        <v>0</v>
      </c>
      <c r="C208" s="71" t="s">
        <v>85</v>
      </c>
      <c r="D208" s="71" t="s">
        <v>86</v>
      </c>
      <c r="E208" s="71" t="s">
        <v>18</v>
      </c>
      <c r="F208" s="94" t="s">
        <v>119</v>
      </c>
      <c r="G208" s="132" t="s">
        <v>119</v>
      </c>
      <c r="H208" s="117">
        <v>6508556</v>
      </c>
      <c r="I208" s="118">
        <v>2850917.33</v>
      </c>
      <c r="J208" s="190">
        <v>2639622.84</v>
      </c>
      <c r="K208" s="118">
        <f t="shared" si="58"/>
        <v>211294.49000000022</v>
      </c>
      <c r="O208" s="2"/>
    </row>
    <row r="209" spans="1:15" s="86" customFormat="1" ht="25.5" outlineLevel="4">
      <c r="A209" s="88" t="s">
        <v>220</v>
      </c>
      <c r="B209" s="71" t="s">
        <v>0</v>
      </c>
      <c r="C209" s="71" t="s">
        <v>85</v>
      </c>
      <c r="D209" s="71" t="s">
        <v>86</v>
      </c>
      <c r="E209" s="71" t="s">
        <v>87</v>
      </c>
      <c r="F209" s="94" t="s">
        <v>119</v>
      </c>
      <c r="G209" s="132" t="s">
        <v>119</v>
      </c>
      <c r="H209" s="117">
        <v>75046</v>
      </c>
      <c r="I209" s="118">
        <v>16488</v>
      </c>
      <c r="J209" s="190">
        <v>0</v>
      </c>
      <c r="K209" s="118">
        <f t="shared" si="58"/>
        <v>16488</v>
      </c>
      <c r="L209" s="70"/>
      <c r="M209" s="144"/>
      <c r="O209" s="2"/>
    </row>
    <row r="210" spans="1:15" s="85" customFormat="1" outlineLevel="4">
      <c r="A210" s="88" t="s">
        <v>210</v>
      </c>
      <c r="B210" s="71" t="s">
        <v>0</v>
      </c>
      <c r="C210" s="71" t="s">
        <v>85</v>
      </c>
      <c r="D210" s="71" t="s">
        <v>86</v>
      </c>
      <c r="E210" s="71" t="s">
        <v>19</v>
      </c>
      <c r="F210" s="94" t="s">
        <v>119</v>
      </c>
      <c r="G210" s="132" t="s">
        <v>119</v>
      </c>
      <c r="H210" s="117">
        <v>490240</v>
      </c>
      <c r="I210" s="118">
        <v>245120</v>
      </c>
      <c r="J210" s="190">
        <v>142235</v>
      </c>
      <c r="K210" s="118">
        <f t="shared" si="58"/>
        <v>102885</v>
      </c>
      <c r="L210" s="90"/>
      <c r="M210" s="90"/>
      <c r="O210" s="2"/>
    </row>
    <row r="211" spans="1:15" s="85" customFormat="1" outlineLevel="4">
      <c r="A211" s="88" t="s">
        <v>211</v>
      </c>
      <c r="B211" s="71" t="s">
        <v>0</v>
      </c>
      <c r="C211" s="71" t="s">
        <v>85</v>
      </c>
      <c r="D211" s="71" t="s">
        <v>86</v>
      </c>
      <c r="E211" s="71" t="s">
        <v>20</v>
      </c>
      <c r="F211" s="94" t="s">
        <v>119</v>
      </c>
      <c r="G211" s="132" t="s">
        <v>119</v>
      </c>
      <c r="H211" s="117">
        <v>70514</v>
      </c>
      <c r="I211" s="118">
        <v>35257</v>
      </c>
      <c r="J211" s="190">
        <v>14979.33</v>
      </c>
      <c r="K211" s="117">
        <f t="shared" si="58"/>
        <v>20277.669999999998</v>
      </c>
      <c r="L211" s="90"/>
      <c r="M211" s="90"/>
      <c r="O211" s="2"/>
    </row>
    <row r="212" spans="1:15" s="85" customFormat="1" outlineLevel="4">
      <c r="A212" s="88" t="s">
        <v>217</v>
      </c>
      <c r="B212" s="71" t="s">
        <v>0</v>
      </c>
      <c r="C212" s="71" t="s">
        <v>85</v>
      </c>
      <c r="D212" s="71" t="s">
        <v>86</v>
      </c>
      <c r="E212" s="71" t="s">
        <v>43</v>
      </c>
      <c r="F212" s="94" t="s">
        <v>119</v>
      </c>
      <c r="G212" s="132" t="s">
        <v>119</v>
      </c>
      <c r="H212" s="117">
        <v>50000</v>
      </c>
      <c r="I212" s="118">
        <v>25000</v>
      </c>
      <c r="J212" s="190">
        <v>0</v>
      </c>
      <c r="K212" s="118">
        <f t="shared" si="58"/>
        <v>25000</v>
      </c>
      <c r="L212" s="90"/>
      <c r="M212" s="90"/>
      <c r="O212" s="2"/>
    </row>
    <row r="213" spans="1:15" s="83" customFormat="1" ht="25.5" outlineLevel="1">
      <c r="A213" s="113" t="s">
        <v>195</v>
      </c>
      <c r="B213" s="6" t="s">
        <v>0</v>
      </c>
      <c r="C213" s="6" t="s">
        <v>85</v>
      </c>
      <c r="D213" s="6" t="s">
        <v>88</v>
      </c>
      <c r="E213" s="6" t="s">
        <v>1</v>
      </c>
      <c r="F213" s="4" t="s">
        <v>119</v>
      </c>
      <c r="G213" s="99" t="s">
        <v>119</v>
      </c>
      <c r="H213" s="116">
        <f>SUM(H214:H223)</f>
        <v>279898326</v>
      </c>
      <c r="I213" s="116">
        <f>SUM(I214:I223)</f>
        <v>131778129.8</v>
      </c>
      <c r="J213" s="189">
        <f t="shared" ref="J213" si="59">SUM(J214:J223)</f>
        <v>130799859.08999999</v>
      </c>
      <c r="K213" s="116">
        <f>SUM(K214:K223)</f>
        <v>978270.71000000078</v>
      </c>
      <c r="O213" s="2"/>
    </row>
    <row r="214" spans="1:15" s="83" customFormat="1" outlineLevel="2">
      <c r="A214" s="88" t="s">
        <v>221</v>
      </c>
      <c r="B214" s="71" t="s">
        <v>0</v>
      </c>
      <c r="C214" s="71" t="s">
        <v>85</v>
      </c>
      <c r="D214" s="71" t="s">
        <v>88</v>
      </c>
      <c r="E214" s="71" t="s">
        <v>89</v>
      </c>
      <c r="F214" s="94" t="s">
        <v>119</v>
      </c>
      <c r="G214" s="132" t="s">
        <v>119</v>
      </c>
      <c r="H214" s="117">
        <v>202460462</v>
      </c>
      <c r="I214" s="118">
        <v>95697287.420000002</v>
      </c>
      <c r="J214" s="190">
        <v>95090116.390000001</v>
      </c>
      <c r="K214" s="118">
        <f t="shared" ref="K214:K223" si="60">I214-J214</f>
        <v>607171.03000000119</v>
      </c>
      <c r="O214" s="2"/>
    </row>
    <row r="215" spans="1:15" s="83" customFormat="1" ht="25.5" outlineLevel="1">
      <c r="A215" s="88" t="s">
        <v>222</v>
      </c>
      <c r="B215" s="71" t="s">
        <v>0</v>
      </c>
      <c r="C215" s="71" t="s">
        <v>85</v>
      </c>
      <c r="D215" s="71" t="s">
        <v>88</v>
      </c>
      <c r="E215" s="71" t="s">
        <v>90</v>
      </c>
      <c r="F215" s="94" t="s">
        <v>119</v>
      </c>
      <c r="G215" s="132" t="s">
        <v>119</v>
      </c>
      <c r="H215" s="117">
        <v>600000</v>
      </c>
      <c r="I215" s="118">
        <v>376816.16</v>
      </c>
      <c r="J215" s="190">
        <v>376816.16</v>
      </c>
      <c r="K215" s="118">
        <f t="shared" si="60"/>
        <v>0</v>
      </c>
      <c r="O215" s="2"/>
    </row>
    <row r="216" spans="1:15" s="83" customFormat="1" ht="38.25" outlineLevel="2">
      <c r="A216" s="88" t="s">
        <v>223</v>
      </c>
      <c r="B216" s="71" t="s">
        <v>0</v>
      </c>
      <c r="C216" s="71" t="s">
        <v>85</v>
      </c>
      <c r="D216" s="71" t="s">
        <v>88</v>
      </c>
      <c r="E216" s="71" t="s">
        <v>91</v>
      </c>
      <c r="F216" s="94" t="s">
        <v>119</v>
      </c>
      <c r="G216" s="132" t="s">
        <v>119</v>
      </c>
      <c r="H216" s="117">
        <v>61140820</v>
      </c>
      <c r="I216" s="118">
        <v>28764496.370000001</v>
      </c>
      <c r="J216" s="190">
        <v>28424083.100000001</v>
      </c>
      <c r="K216" s="118">
        <f t="shared" si="60"/>
        <v>340413.26999999955</v>
      </c>
      <c r="O216" s="2"/>
    </row>
    <row r="217" spans="1:15" s="83" customFormat="1" ht="25.5" outlineLevel="1">
      <c r="A217" s="88" t="s">
        <v>208</v>
      </c>
      <c r="B217" s="71" t="s">
        <v>0</v>
      </c>
      <c r="C217" s="71" t="s">
        <v>85</v>
      </c>
      <c r="D217" s="71" t="s">
        <v>88</v>
      </c>
      <c r="E217" s="71" t="s">
        <v>17</v>
      </c>
      <c r="F217" s="94" t="s">
        <v>119</v>
      </c>
      <c r="G217" s="132" t="s">
        <v>119</v>
      </c>
      <c r="H217" s="117">
        <v>3963886</v>
      </c>
      <c r="I217" s="118">
        <v>1977022.11</v>
      </c>
      <c r="J217" s="190">
        <v>1976167.07</v>
      </c>
      <c r="K217" s="118">
        <f t="shared" si="60"/>
        <v>855.04000000003725</v>
      </c>
      <c r="O217" s="2"/>
    </row>
    <row r="218" spans="1:15" s="83" customFormat="1" outlineLevel="2">
      <c r="A218" s="88" t="s">
        <v>102</v>
      </c>
      <c r="B218" s="71" t="s">
        <v>0</v>
      </c>
      <c r="C218" s="71" t="s">
        <v>85</v>
      </c>
      <c r="D218" s="71" t="s">
        <v>88</v>
      </c>
      <c r="E218" s="71" t="s">
        <v>4</v>
      </c>
      <c r="F218" s="94" t="s">
        <v>119</v>
      </c>
      <c r="G218" s="132" t="s">
        <v>119</v>
      </c>
      <c r="H218" s="117">
        <v>6261398</v>
      </c>
      <c r="I218" s="118">
        <v>2228461.33</v>
      </c>
      <c r="J218" s="190">
        <v>2228461.33</v>
      </c>
      <c r="K218" s="118">
        <f t="shared" si="60"/>
        <v>0</v>
      </c>
      <c r="O218" s="2"/>
    </row>
    <row r="219" spans="1:15" s="83" customFormat="1" outlineLevel="2">
      <c r="A219" s="88" t="s">
        <v>209</v>
      </c>
      <c r="B219" s="71" t="s">
        <v>0</v>
      </c>
      <c r="C219" s="71" t="s">
        <v>85</v>
      </c>
      <c r="D219" s="71" t="s">
        <v>88</v>
      </c>
      <c r="E219" s="71" t="s">
        <v>18</v>
      </c>
      <c r="F219" s="94" t="s">
        <v>119</v>
      </c>
      <c r="G219" s="132" t="s">
        <v>119</v>
      </c>
      <c r="H219" s="117">
        <v>3778488</v>
      </c>
      <c r="I219" s="118">
        <v>1899910.41</v>
      </c>
      <c r="J219" s="190">
        <v>1899910.41</v>
      </c>
      <c r="K219" s="118">
        <f t="shared" si="60"/>
        <v>0</v>
      </c>
      <c r="O219" s="2"/>
    </row>
    <row r="220" spans="1:15" s="86" customFormat="1" ht="25.5" outlineLevel="4">
      <c r="A220" s="88" t="s">
        <v>220</v>
      </c>
      <c r="B220" s="71" t="s">
        <v>0</v>
      </c>
      <c r="C220" s="71" t="s">
        <v>85</v>
      </c>
      <c r="D220" s="71" t="s">
        <v>88</v>
      </c>
      <c r="E220" s="71" t="s">
        <v>87</v>
      </c>
      <c r="F220" s="94" t="s">
        <v>119</v>
      </c>
      <c r="G220" s="132" t="s">
        <v>119</v>
      </c>
      <c r="H220" s="117">
        <v>25000</v>
      </c>
      <c r="I220" s="118">
        <v>0</v>
      </c>
      <c r="J220" s="190">
        <v>0</v>
      </c>
      <c r="K220" s="118">
        <f t="shared" si="60"/>
        <v>0</v>
      </c>
      <c r="L220" s="70"/>
      <c r="M220" s="144"/>
      <c r="O220" s="2"/>
    </row>
    <row r="221" spans="1:15" s="85" customFormat="1" outlineLevel="2">
      <c r="A221" s="88" t="s">
        <v>210</v>
      </c>
      <c r="B221" s="71" t="s">
        <v>0</v>
      </c>
      <c r="C221" s="71" t="s">
        <v>85</v>
      </c>
      <c r="D221" s="71" t="s">
        <v>88</v>
      </c>
      <c r="E221" s="71" t="s">
        <v>19</v>
      </c>
      <c r="F221" s="94" t="s">
        <v>119</v>
      </c>
      <c r="G221" s="132" t="s">
        <v>119</v>
      </c>
      <c r="H221" s="117">
        <v>1614272</v>
      </c>
      <c r="I221" s="118">
        <v>807136</v>
      </c>
      <c r="J221" s="190">
        <v>794789</v>
      </c>
      <c r="K221" s="118">
        <f t="shared" si="60"/>
        <v>12347</v>
      </c>
      <c r="L221" s="90"/>
      <c r="M221" s="90"/>
      <c r="O221" s="2"/>
    </row>
    <row r="222" spans="1:15" s="112" customFormat="1" outlineLevel="4">
      <c r="A222" s="88" t="s">
        <v>211</v>
      </c>
      <c r="B222" s="71" t="s">
        <v>0</v>
      </c>
      <c r="C222" s="71" t="s">
        <v>85</v>
      </c>
      <c r="D222" s="71" t="s">
        <v>88</v>
      </c>
      <c r="E222" s="71" t="s">
        <v>20</v>
      </c>
      <c r="F222" s="94" t="s">
        <v>119</v>
      </c>
      <c r="G222" s="132" t="s">
        <v>119</v>
      </c>
      <c r="H222" s="117">
        <v>19030</v>
      </c>
      <c r="I222" s="118">
        <v>9515</v>
      </c>
      <c r="J222" s="190">
        <v>9515</v>
      </c>
      <c r="K222" s="117">
        <f t="shared" si="60"/>
        <v>0</v>
      </c>
      <c r="L222" s="90"/>
      <c r="M222" s="90"/>
      <c r="O222" s="2"/>
    </row>
    <row r="223" spans="1:15" s="85" customFormat="1" outlineLevel="4">
      <c r="A223" s="88" t="s">
        <v>217</v>
      </c>
      <c r="B223" s="71" t="s">
        <v>0</v>
      </c>
      <c r="C223" s="71" t="s">
        <v>85</v>
      </c>
      <c r="D223" s="71" t="s">
        <v>88</v>
      </c>
      <c r="E223" s="71" t="s">
        <v>43</v>
      </c>
      <c r="F223" s="94" t="s">
        <v>119</v>
      </c>
      <c r="G223" s="132" t="s">
        <v>119</v>
      </c>
      <c r="H223" s="117">
        <v>34970</v>
      </c>
      <c r="I223" s="118">
        <v>17485</v>
      </c>
      <c r="J223" s="190">
        <v>0.63</v>
      </c>
      <c r="K223" s="118">
        <f t="shared" si="60"/>
        <v>17484.37</v>
      </c>
      <c r="L223" s="111"/>
      <c r="M223" s="90"/>
      <c r="O223" s="2"/>
    </row>
    <row r="224" spans="1:15" s="85" customFormat="1" ht="25.5" outlineLevel="4">
      <c r="A224" s="113" t="s">
        <v>196</v>
      </c>
      <c r="B224" s="6" t="s">
        <v>0</v>
      </c>
      <c r="C224" s="6" t="s">
        <v>85</v>
      </c>
      <c r="D224" s="6" t="s">
        <v>92</v>
      </c>
      <c r="E224" s="6" t="s">
        <v>1</v>
      </c>
      <c r="F224" s="4" t="s">
        <v>119</v>
      </c>
      <c r="G224" s="99" t="s">
        <v>119</v>
      </c>
      <c r="H224" s="116">
        <f>SUM(H225:H227)</f>
        <v>937364950</v>
      </c>
      <c r="I224" s="116">
        <f>SUM(I225:I227)</f>
        <v>456430517.03000003</v>
      </c>
      <c r="J224" s="189">
        <f>SUM(J225:J227)</f>
        <v>452271277.70999998</v>
      </c>
      <c r="K224" s="116">
        <f>SUM(K225:K227)</f>
        <v>4159239.3200000371</v>
      </c>
      <c r="L224" s="84"/>
      <c r="O224" s="2"/>
    </row>
    <row r="225" spans="1:31" s="85" customFormat="1" outlineLevel="4">
      <c r="A225" s="88" t="s">
        <v>102</v>
      </c>
      <c r="B225" s="71" t="s">
        <v>0</v>
      </c>
      <c r="C225" s="71" t="s">
        <v>85</v>
      </c>
      <c r="D225" s="251" t="s">
        <v>92</v>
      </c>
      <c r="E225" s="71">
        <v>244</v>
      </c>
      <c r="F225" s="94" t="s">
        <v>119</v>
      </c>
      <c r="G225" s="132" t="s">
        <v>119</v>
      </c>
      <c r="H225" s="117">
        <v>4550000</v>
      </c>
      <c r="I225" s="118">
        <v>1964547.11</v>
      </c>
      <c r="J225" s="190">
        <v>1827916.72</v>
      </c>
      <c r="K225" s="118">
        <f>I225-J225</f>
        <v>136630.39000000013</v>
      </c>
      <c r="L225" s="84"/>
      <c r="O225" s="2"/>
    </row>
    <row r="226" spans="1:31" s="85" customFormat="1" ht="18" customHeight="1" outlineLevel="4">
      <c r="A226" s="500" t="s">
        <v>203</v>
      </c>
      <c r="B226" s="71" t="s">
        <v>0</v>
      </c>
      <c r="C226" s="71" t="s">
        <v>85</v>
      </c>
      <c r="D226" s="71" t="s">
        <v>92</v>
      </c>
      <c r="E226" s="71" t="s">
        <v>7</v>
      </c>
      <c r="F226" s="516" t="s">
        <v>276</v>
      </c>
      <c r="G226" s="124" t="s">
        <v>254</v>
      </c>
      <c r="H226" s="117">
        <v>46640750</v>
      </c>
      <c r="I226" s="118">
        <v>22723298.5</v>
      </c>
      <c r="J226" s="118">
        <v>22522168.030000001</v>
      </c>
      <c r="K226" s="118">
        <f>I226-J226</f>
        <v>201130.46999999881</v>
      </c>
      <c r="L226" s="90"/>
      <c r="O226" s="2"/>
    </row>
    <row r="227" spans="1:31" s="83" customFormat="1">
      <c r="A227" s="501"/>
      <c r="B227" s="71" t="s">
        <v>0</v>
      </c>
      <c r="C227" s="71" t="s">
        <v>85</v>
      </c>
      <c r="D227" s="71" t="s">
        <v>92</v>
      </c>
      <c r="E227" s="71" t="s">
        <v>7</v>
      </c>
      <c r="F227" s="517"/>
      <c r="G227" s="124" t="s">
        <v>253</v>
      </c>
      <c r="H227" s="117">
        <v>886174200</v>
      </c>
      <c r="I227" s="118">
        <v>431742671.42000002</v>
      </c>
      <c r="J227" s="118">
        <v>427921192.95999998</v>
      </c>
      <c r="K227" s="118">
        <f>I227-J227</f>
        <v>3821478.4600000381</v>
      </c>
      <c r="L227" s="210"/>
      <c r="O227" s="2"/>
    </row>
    <row r="228" spans="1:31" s="86" customFormat="1" ht="38.25" outlineLevel="4">
      <c r="A228" s="113" t="s">
        <v>197</v>
      </c>
      <c r="B228" s="6" t="s">
        <v>0</v>
      </c>
      <c r="C228" s="6" t="s">
        <v>85</v>
      </c>
      <c r="D228" s="6" t="s">
        <v>93</v>
      </c>
      <c r="E228" s="6" t="s">
        <v>1</v>
      </c>
      <c r="F228" s="4" t="s">
        <v>119</v>
      </c>
      <c r="G228" s="99" t="s">
        <v>119</v>
      </c>
      <c r="H228" s="116">
        <f>SUM(H229)</f>
        <v>50909000</v>
      </c>
      <c r="I228" s="116">
        <f>SUM(I229:I229)</f>
        <v>25454500</v>
      </c>
      <c r="J228" s="189">
        <f t="shared" ref="J228" si="61">SUM(J229)</f>
        <v>25454500</v>
      </c>
      <c r="K228" s="116">
        <f>SUM(K229)</f>
        <v>0</v>
      </c>
      <c r="L228" s="70"/>
      <c r="M228" s="144"/>
      <c r="O228" s="2"/>
    </row>
    <row r="229" spans="1:31" s="83" customFormat="1">
      <c r="A229" s="88" t="s">
        <v>120</v>
      </c>
      <c r="B229" s="71" t="s">
        <v>0</v>
      </c>
      <c r="C229" s="71" t="s">
        <v>85</v>
      </c>
      <c r="D229" s="71" t="s">
        <v>93</v>
      </c>
      <c r="E229" s="71" t="s">
        <v>76</v>
      </c>
      <c r="F229" s="94" t="s">
        <v>119</v>
      </c>
      <c r="G229" s="132" t="s">
        <v>119</v>
      </c>
      <c r="H229" s="117">
        <v>50909000</v>
      </c>
      <c r="I229" s="118">
        <v>25454500</v>
      </c>
      <c r="J229" s="190">
        <v>25454500</v>
      </c>
      <c r="K229" s="118">
        <f>I229-J229</f>
        <v>0</v>
      </c>
      <c r="O229" s="2"/>
    </row>
    <row r="230" spans="1:31" s="86" customFormat="1" ht="25.5" outlineLevel="4">
      <c r="A230" s="113" t="s">
        <v>224</v>
      </c>
      <c r="B230" s="6" t="s">
        <v>0</v>
      </c>
      <c r="C230" s="6" t="s">
        <v>85</v>
      </c>
      <c r="D230" s="6" t="s">
        <v>94</v>
      </c>
      <c r="E230" s="6" t="s">
        <v>1</v>
      </c>
      <c r="F230" s="4" t="s">
        <v>119</v>
      </c>
      <c r="G230" s="99" t="s">
        <v>119</v>
      </c>
      <c r="H230" s="116">
        <f>SUM(H231)</f>
        <v>270000</v>
      </c>
      <c r="I230" s="116">
        <f>SUM(I231)</f>
        <v>0</v>
      </c>
      <c r="J230" s="189">
        <f t="shared" ref="J230" si="62">SUM(J231)</f>
        <v>0</v>
      </c>
      <c r="K230" s="116">
        <f>SUM(K231)</f>
        <v>0</v>
      </c>
      <c r="L230" s="70"/>
      <c r="M230" s="144"/>
      <c r="O230" s="2"/>
    </row>
    <row r="231" spans="1:31" s="83" customFormat="1">
      <c r="A231" s="88" t="s">
        <v>102</v>
      </c>
      <c r="B231" s="71" t="s">
        <v>0</v>
      </c>
      <c r="C231" s="71" t="s">
        <v>85</v>
      </c>
      <c r="D231" s="71" t="s">
        <v>94</v>
      </c>
      <c r="E231" s="71" t="s">
        <v>4</v>
      </c>
      <c r="F231" s="94" t="s">
        <v>119</v>
      </c>
      <c r="G231" s="132" t="s">
        <v>119</v>
      </c>
      <c r="H231" s="117">
        <v>270000</v>
      </c>
      <c r="I231" s="118">
        <v>0</v>
      </c>
      <c r="J231" s="190">
        <v>0</v>
      </c>
      <c r="K231" s="118">
        <f>I231-J231</f>
        <v>0</v>
      </c>
      <c r="O231" s="2"/>
    </row>
    <row r="232" spans="1:31" s="86" customFormat="1" ht="91.5" customHeight="1" outlineLevel="4">
      <c r="A232" s="113" t="s">
        <v>198</v>
      </c>
      <c r="B232" s="6" t="s">
        <v>0</v>
      </c>
      <c r="C232" s="6" t="s">
        <v>85</v>
      </c>
      <c r="D232" s="6" t="s">
        <v>95</v>
      </c>
      <c r="E232" s="6" t="s">
        <v>1</v>
      </c>
      <c r="F232" s="4" t="s">
        <v>119</v>
      </c>
      <c r="G232" s="99" t="s">
        <v>119</v>
      </c>
      <c r="H232" s="116">
        <f>SUM(H233)</f>
        <v>0</v>
      </c>
      <c r="I232" s="116">
        <f>SUM(I233)</f>
        <v>0</v>
      </c>
      <c r="J232" s="189">
        <f t="shared" ref="J232" si="63">SUM(J233)</f>
        <v>0</v>
      </c>
      <c r="K232" s="116">
        <f>SUM(K233)</f>
        <v>0</v>
      </c>
      <c r="L232" s="70"/>
      <c r="M232" s="144"/>
      <c r="O232" s="2"/>
    </row>
    <row r="233" spans="1:31" s="83" customFormat="1" ht="25.5" customHeight="1">
      <c r="A233" s="88" t="s">
        <v>225</v>
      </c>
      <c r="B233" s="71" t="s">
        <v>0</v>
      </c>
      <c r="C233" s="71" t="s">
        <v>85</v>
      </c>
      <c r="D233" s="71" t="s">
        <v>95</v>
      </c>
      <c r="E233" s="71" t="s">
        <v>96</v>
      </c>
      <c r="F233" s="94" t="s">
        <v>119</v>
      </c>
      <c r="G233" s="132" t="s">
        <v>119</v>
      </c>
      <c r="H233" s="117">
        <v>0</v>
      </c>
      <c r="I233" s="118">
        <v>0</v>
      </c>
      <c r="J233" s="190">
        <v>0</v>
      </c>
      <c r="K233" s="118">
        <f>I233-J233</f>
        <v>0</v>
      </c>
      <c r="O233" s="2"/>
    </row>
    <row r="234" spans="1:31" s="86" customFormat="1" ht="25.5" outlineLevel="4">
      <c r="A234" s="113" t="s">
        <v>199</v>
      </c>
      <c r="B234" s="6" t="s">
        <v>0</v>
      </c>
      <c r="C234" s="6" t="s">
        <v>85</v>
      </c>
      <c r="D234" s="6" t="s">
        <v>97</v>
      </c>
      <c r="E234" s="6" t="s">
        <v>1</v>
      </c>
      <c r="F234" s="4" t="s">
        <v>119</v>
      </c>
      <c r="G234" s="99" t="s">
        <v>119</v>
      </c>
      <c r="H234" s="116">
        <f>SUM(H235)</f>
        <v>500000</v>
      </c>
      <c r="I234" s="116">
        <f>SUM(I235)</f>
        <v>500000</v>
      </c>
      <c r="J234" s="189">
        <f t="shared" ref="J234" si="64">SUM(J235)</f>
        <v>500000</v>
      </c>
      <c r="K234" s="116">
        <f>SUM(K235)</f>
        <v>0</v>
      </c>
      <c r="L234" s="70"/>
      <c r="M234" s="144"/>
      <c r="O234" s="2"/>
    </row>
    <row r="235" spans="1:31" s="91" customFormat="1" ht="25.5">
      <c r="A235" s="88" t="s">
        <v>225</v>
      </c>
      <c r="B235" s="71" t="s">
        <v>0</v>
      </c>
      <c r="C235" s="71" t="s">
        <v>85</v>
      </c>
      <c r="D235" s="71" t="s">
        <v>97</v>
      </c>
      <c r="E235" s="71" t="s">
        <v>96</v>
      </c>
      <c r="F235" s="94" t="s">
        <v>119</v>
      </c>
      <c r="G235" s="132" t="s">
        <v>119</v>
      </c>
      <c r="H235" s="117">
        <v>500000</v>
      </c>
      <c r="I235" s="118">
        <v>500000</v>
      </c>
      <c r="J235" s="190">
        <v>500000</v>
      </c>
      <c r="K235" s="118">
        <f>I235-J235</f>
        <v>0</v>
      </c>
      <c r="M235" s="83"/>
      <c r="O235" s="2"/>
    </row>
    <row r="236" spans="1:31" s="91" customFormat="1" ht="41.25" customHeight="1">
      <c r="A236" s="113" t="s">
        <v>200</v>
      </c>
      <c r="B236" s="6" t="s">
        <v>0</v>
      </c>
      <c r="C236" s="6" t="s">
        <v>85</v>
      </c>
      <c r="D236" s="6" t="s">
        <v>98</v>
      </c>
      <c r="E236" s="6" t="s">
        <v>1</v>
      </c>
      <c r="F236" s="4" t="s">
        <v>119</v>
      </c>
      <c r="G236" s="99" t="s">
        <v>119</v>
      </c>
      <c r="H236" s="116">
        <f>SUM(H237)</f>
        <v>2500000</v>
      </c>
      <c r="I236" s="116">
        <f>SUM(I237)</f>
        <v>2500000</v>
      </c>
      <c r="J236" s="189">
        <f t="shared" ref="J236" si="65">SUM(J237)</f>
        <v>2500000</v>
      </c>
      <c r="K236" s="116">
        <f>SUM(K237)</f>
        <v>0</v>
      </c>
      <c r="M236" s="83"/>
      <c r="N236" s="83"/>
      <c r="O236" s="212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</row>
    <row r="237" spans="1:31" s="91" customFormat="1" ht="25.5">
      <c r="A237" s="88" t="s">
        <v>225</v>
      </c>
      <c r="B237" s="71" t="s">
        <v>0</v>
      </c>
      <c r="C237" s="71" t="s">
        <v>85</v>
      </c>
      <c r="D237" s="71" t="s">
        <v>98</v>
      </c>
      <c r="E237" s="71" t="s">
        <v>96</v>
      </c>
      <c r="F237" s="94" t="s">
        <v>119</v>
      </c>
      <c r="G237" s="132" t="s">
        <v>119</v>
      </c>
      <c r="H237" s="117">
        <v>2500000</v>
      </c>
      <c r="I237" s="118">
        <v>2500000</v>
      </c>
      <c r="J237" s="190">
        <v>2500000</v>
      </c>
      <c r="K237" s="118">
        <f>I237-J237</f>
        <v>0</v>
      </c>
      <c r="M237" s="83"/>
      <c r="N237" s="83"/>
      <c r="O237" s="212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</row>
    <row r="238" spans="1:31" s="86" customFormat="1" ht="38.25" outlineLevel="4">
      <c r="A238" s="113" t="s">
        <v>201</v>
      </c>
      <c r="B238" s="6" t="s">
        <v>0</v>
      </c>
      <c r="C238" s="6" t="s">
        <v>85</v>
      </c>
      <c r="D238" s="6" t="s">
        <v>99</v>
      </c>
      <c r="E238" s="6" t="s">
        <v>1</v>
      </c>
      <c r="F238" s="4" t="s">
        <v>119</v>
      </c>
      <c r="G238" s="99" t="s">
        <v>119</v>
      </c>
      <c r="H238" s="116">
        <f>SUM(H239:H242)</f>
        <v>24519050</v>
      </c>
      <c r="I238" s="116">
        <f t="shared" ref="I238:K238" si="66">SUM(I239:I242)</f>
        <v>24519050</v>
      </c>
      <c r="J238" s="116">
        <f t="shared" si="66"/>
        <v>14956539.520000001</v>
      </c>
      <c r="K238" s="116">
        <f t="shared" si="66"/>
        <v>9562510.4799999986</v>
      </c>
      <c r="L238" s="70"/>
      <c r="M238" s="144"/>
      <c r="N238" s="144"/>
      <c r="O238" s="212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  <c r="AA238" s="144"/>
      <c r="AB238" s="144"/>
      <c r="AC238" s="144"/>
      <c r="AD238" s="144"/>
      <c r="AE238" s="144"/>
    </row>
    <row r="239" spans="1:31" s="86" customFormat="1" ht="33.75" customHeight="1" outlineLevel="4">
      <c r="A239" s="490" t="s">
        <v>102</v>
      </c>
      <c r="B239" s="71" t="s">
        <v>0</v>
      </c>
      <c r="C239" s="71" t="s">
        <v>85</v>
      </c>
      <c r="D239" s="71" t="s">
        <v>99</v>
      </c>
      <c r="E239" s="71" t="s">
        <v>4</v>
      </c>
      <c r="F239" s="483" t="s">
        <v>264</v>
      </c>
      <c r="G239" s="124" t="s">
        <v>254</v>
      </c>
      <c r="H239" s="118">
        <v>1057940</v>
      </c>
      <c r="I239" s="118">
        <v>1057940</v>
      </c>
      <c r="J239" s="209">
        <v>579803.97</v>
      </c>
      <c r="K239" s="195">
        <f t="shared" ref="K239:K245" si="67">I239-J239</f>
        <v>478136.03</v>
      </c>
      <c r="L239" s="70"/>
      <c r="M239" s="211"/>
      <c r="N239" s="144"/>
      <c r="O239" s="212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  <c r="AA239" s="144"/>
      <c r="AB239" s="144"/>
      <c r="AC239" s="144"/>
      <c r="AD239" s="144"/>
      <c r="AE239" s="144"/>
    </row>
    <row r="240" spans="1:31" s="86" customFormat="1" ht="33.75" customHeight="1" outlineLevel="4">
      <c r="A240" s="491"/>
      <c r="B240" s="71" t="s">
        <v>0</v>
      </c>
      <c r="C240" s="71" t="s">
        <v>85</v>
      </c>
      <c r="D240" s="71" t="s">
        <v>99</v>
      </c>
      <c r="E240" s="71" t="s">
        <v>4</v>
      </c>
      <c r="F240" s="484"/>
      <c r="G240" s="124" t="s">
        <v>253</v>
      </c>
      <c r="H240" s="118">
        <v>20100650</v>
      </c>
      <c r="I240" s="118">
        <v>20100650</v>
      </c>
      <c r="J240" s="195">
        <v>11016275.550000001</v>
      </c>
      <c r="K240" s="195">
        <f t="shared" si="67"/>
        <v>9084374.4499999993</v>
      </c>
      <c r="L240" s="70"/>
      <c r="M240" s="144"/>
      <c r="N240" s="144"/>
      <c r="O240" s="212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  <c r="AA240" s="144"/>
      <c r="AB240" s="144"/>
      <c r="AC240" s="144"/>
      <c r="AD240" s="144"/>
      <c r="AE240" s="144"/>
    </row>
    <row r="241" spans="1:31" s="86" customFormat="1" ht="33.75" customHeight="1" outlineLevel="4">
      <c r="A241" s="492" t="s">
        <v>216</v>
      </c>
      <c r="B241" s="71" t="s">
        <v>0</v>
      </c>
      <c r="C241" s="71" t="s">
        <v>85</v>
      </c>
      <c r="D241" s="71" t="s">
        <v>99</v>
      </c>
      <c r="E241" s="71" t="s">
        <v>42</v>
      </c>
      <c r="F241" s="484"/>
      <c r="G241" s="124" t="s">
        <v>254</v>
      </c>
      <c r="H241" s="118">
        <v>168010</v>
      </c>
      <c r="I241" s="118">
        <v>168010</v>
      </c>
      <c r="J241" s="117">
        <v>168023</v>
      </c>
      <c r="K241" s="195">
        <f t="shared" si="67"/>
        <v>-13</v>
      </c>
      <c r="L241" s="70"/>
      <c r="M241" s="144"/>
      <c r="N241" s="211"/>
      <c r="O241" s="212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  <c r="AA241" s="144"/>
      <c r="AB241" s="144"/>
      <c r="AC241" s="144"/>
      <c r="AD241" s="144"/>
      <c r="AE241" s="144"/>
    </row>
    <row r="242" spans="1:31" ht="33.75" customHeight="1">
      <c r="A242" s="493"/>
      <c r="B242" s="71" t="s">
        <v>0</v>
      </c>
      <c r="C242" s="71" t="s">
        <v>85</v>
      </c>
      <c r="D242" s="71" t="s">
        <v>99</v>
      </c>
      <c r="E242" s="71" t="s">
        <v>42</v>
      </c>
      <c r="F242" s="485"/>
      <c r="G242" s="124" t="s">
        <v>253</v>
      </c>
      <c r="H242" s="118">
        <v>3192450</v>
      </c>
      <c r="I242" s="118">
        <v>3192450</v>
      </c>
      <c r="J242" s="117">
        <v>3192437</v>
      </c>
      <c r="K242" s="195">
        <f t="shared" si="67"/>
        <v>13</v>
      </c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  <c r="AA242" s="212"/>
      <c r="AB242" s="212"/>
      <c r="AC242" s="212"/>
      <c r="AD242" s="212"/>
      <c r="AE242" s="212"/>
    </row>
    <row r="243" spans="1:31">
      <c r="A243" s="113" t="s">
        <v>249</v>
      </c>
      <c r="B243" s="6" t="s">
        <v>0</v>
      </c>
      <c r="C243" s="6" t="s">
        <v>85</v>
      </c>
      <c r="D243" s="6">
        <v>9990020680</v>
      </c>
      <c r="E243" s="6">
        <v>633</v>
      </c>
      <c r="F243" s="4"/>
      <c r="G243" s="99"/>
      <c r="H243" s="228">
        <v>197021700</v>
      </c>
      <c r="I243" s="116">
        <v>197021700</v>
      </c>
      <c r="J243" s="116">
        <v>197021700</v>
      </c>
      <c r="K243" s="116">
        <f t="shared" si="67"/>
        <v>0</v>
      </c>
      <c r="L243" s="83" t="s">
        <v>287</v>
      </c>
      <c r="M243" s="76"/>
    </row>
    <row r="244" spans="1:31">
      <c r="A244" s="113" t="s">
        <v>249</v>
      </c>
      <c r="B244" s="6" t="s">
        <v>0</v>
      </c>
      <c r="C244" s="6" t="s">
        <v>85</v>
      </c>
      <c r="D244" s="6">
        <v>9990020680</v>
      </c>
      <c r="E244" s="6">
        <v>811</v>
      </c>
      <c r="F244" s="4"/>
      <c r="G244" s="99"/>
      <c r="H244" s="228">
        <v>21202848</v>
      </c>
      <c r="I244" s="116">
        <v>21202848</v>
      </c>
      <c r="J244" s="116">
        <v>21202848</v>
      </c>
      <c r="K244" s="116">
        <f t="shared" si="67"/>
        <v>0</v>
      </c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  <c r="AA244" s="212"/>
      <c r="AB244" s="212"/>
      <c r="AC244" s="212"/>
      <c r="AD244" s="212"/>
      <c r="AE244" s="212"/>
    </row>
    <row r="245" spans="1:31">
      <c r="A245" s="113" t="s">
        <v>305</v>
      </c>
      <c r="B245" s="6" t="s">
        <v>0</v>
      </c>
      <c r="C245" s="6">
        <v>1006</v>
      </c>
      <c r="D245" s="6">
        <v>9990099970</v>
      </c>
      <c r="E245" s="6">
        <v>831</v>
      </c>
      <c r="F245" s="4"/>
      <c r="G245" s="99"/>
      <c r="H245" s="228">
        <v>200000</v>
      </c>
      <c r="I245" s="116">
        <v>200000</v>
      </c>
      <c r="J245" s="116">
        <v>200000</v>
      </c>
      <c r="K245" s="116">
        <f t="shared" si="67"/>
        <v>0</v>
      </c>
      <c r="L245" s="83" t="s">
        <v>299</v>
      </c>
      <c r="M245" s="76"/>
    </row>
    <row r="246" spans="1:31" s="86" customFormat="1" outlineLevel="4">
      <c r="A246" s="113" t="s">
        <v>236</v>
      </c>
      <c r="B246" s="6" t="s">
        <v>0</v>
      </c>
      <c r="C246" s="6" t="s">
        <v>11</v>
      </c>
      <c r="D246" s="6" t="s">
        <v>237</v>
      </c>
      <c r="E246" s="6" t="s">
        <v>1</v>
      </c>
      <c r="F246" s="4"/>
      <c r="G246" s="99"/>
      <c r="H246" s="116">
        <f>SUM(H247:H247)</f>
        <v>0</v>
      </c>
      <c r="I246" s="116">
        <f>SUM(I247:I247)</f>
        <v>0</v>
      </c>
      <c r="J246" s="189">
        <f>SUM(J247:J247)</f>
        <v>-767.52</v>
      </c>
      <c r="K246" s="116">
        <f>SUM(K247:K247)</f>
        <v>767.52</v>
      </c>
      <c r="L246" s="70"/>
      <c r="M246" s="214"/>
      <c r="O246" s="2"/>
    </row>
    <row r="247" spans="1:31" s="200" customFormat="1" outlineLevel="4">
      <c r="A247" s="175" t="s">
        <v>102</v>
      </c>
      <c r="B247" s="176" t="s">
        <v>0</v>
      </c>
      <c r="C247" s="176" t="s">
        <v>11</v>
      </c>
      <c r="D247" s="176" t="s">
        <v>237</v>
      </c>
      <c r="E247" s="176" t="s">
        <v>4</v>
      </c>
      <c r="F247" s="183"/>
      <c r="G247" s="184"/>
      <c r="H247" s="117">
        <v>0</v>
      </c>
      <c r="I247" s="197">
        <v>0</v>
      </c>
      <c r="J247" s="202">
        <v>-767.52</v>
      </c>
      <c r="K247" s="197">
        <f>I247-J247</f>
        <v>767.52</v>
      </c>
      <c r="L247" s="199"/>
      <c r="M247" s="199"/>
      <c r="O247" s="198"/>
    </row>
    <row r="248" spans="1:31" s="221" customFormat="1" ht="27.75" customHeight="1" outlineLevel="3">
      <c r="A248" s="225" t="s">
        <v>296</v>
      </c>
      <c r="B248" s="5" t="s">
        <v>0</v>
      </c>
      <c r="C248" s="5" t="s">
        <v>11</v>
      </c>
      <c r="D248" s="5" t="s">
        <v>297</v>
      </c>
      <c r="E248" s="6" t="s">
        <v>1</v>
      </c>
      <c r="F248" s="4"/>
      <c r="G248" s="4"/>
      <c r="H248" s="116">
        <f>SUM(H249:H257)</f>
        <v>0</v>
      </c>
      <c r="I248" s="227">
        <f>SUM(I249:I257)</f>
        <v>0</v>
      </c>
      <c r="J248" s="228">
        <f>SUM(J249)</f>
        <v>-5026.37</v>
      </c>
      <c r="K248" s="224">
        <f>I248-J248</f>
        <v>5026.37</v>
      </c>
      <c r="L248" s="220"/>
    </row>
    <row r="249" spans="1:31" s="144" customFormat="1" ht="14.25" outlineLevel="5">
      <c r="A249" s="230" t="s">
        <v>106</v>
      </c>
      <c r="B249" s="145" t="s">
        <v>0</v>
      </c>
      <c r="C249" s="145" t="s">
        <v>11</v>
      </c>
      <c r="D249" s="145" t="s">
        <v>297</v>
      </c>
      <c r="E249" s="146" t="s">
        <v>15</v>
      </c>
      <c r="F249" s="222"/>
      <c r="G249" s="222"/>
      <c r="H249" s="117">
        <v>0</v>
      </c>
      <c r="I249" s="223">
        <v>0</v>
      </c>
      <c r="J249" s="466">
        <v>-5026.37</v>
      </c>
      <c r="K249" s="118">
        <f>I249-J249</f>
        <v>5026.37</v>
      </c>
      <c r="L249" s="70"/>
    </row>
    <row r="250" spans="1:31" s="83" customFormat="1" ht="25.5" outlineLevel="2">
      <c r="A250" s="113" t="s">
        <v>149</v>
      </c>
      <c r="B250" s="6" t="s">
        <v>0</v>
      </c>
      <c r="C250" s="6" t="s">
        <v>38</v>
      </c>
      <c r="D250" s="6" t="s">
        <v>285</v>
      </c>
      <c r="E250" s="6" t="s">
        <v>1</v>
      </c>
      <c r="F250" s="4" t="s">
        <v>119</v>
      </c>
      <c r="G250" s="99" t="s">
        <v>119</v>
      </c>
      <c r="H250" s="116">
        <f>SUM(H251)</f>
        <v>0</v>
      </c>
      <c r="I250" s="116">
        <f t="shared" ref="I250" si="68">SUM(I251)</f>
        <v>0</v>
      </c>
      <c r="J250" s="116">
        <f>SUM(J251)</f>
        <v>-96.83</v>
      </c>
      <c r="K250" s="116">
        <f t="shared" ref="K250" si="69">SUM(K251)</f>
        <v>96.83</v>
      </c>
      <c r="M250" s="210"/>
      <c r="O250" s="2"/>
    </row>
    <row r="251" spans="1:31" s="83" customFormat="1" outlineLevel="1">
      <c r="A251" s="175" t="s">
        <v>102</v>
      </c>
      <c r="B251" s="176" t="s">
        <v>0</v>
      </c>
      <c r="C251" s="176" t="s">
        <v>38</v>
      </c>
      <c r="D251" s="176">
        <v>2220300590</v>
      </c>
      <c r="E251" s="176" t="s">
        <v>4</v>
      </c>
      <c r="F251" s="177" t="s">
        <v>119</v>
      </c>
      <c r="G251" s="178"/>
      <c r="H251" s="117">
        <v>0</v>
      </c>
      <c r="I251" s="118">
        <v>0</v>
      </c>
      <c r="J251" s="202">
        <v>-96.83</v>
      </c>
      <c r="K251" s="118">
        <f>I251-J251</f>
        <v>96.83</v>
      </c>
      <c r="M251" s="210"/>
      <c r="O251" s="2"/>
    </row>
    <row r="252" spans="1:31" s="221" customFormat="1" ht="18.75" customHeight="1" outlineLevel="3">
      <c r="A252" s="225" t="s">
        <v>241</v>
      </c>
      <c r="B252" s="5" t="s">
        <v>0</v>
      </c>
      <c r="C252" s="5" t="s">
        <v>46</v>
      </c>
      <c r="D252" s="5" t="s">
        <v>242</v>
      </c>
      <c r="E252" s="6" t="s">
        <v>1</v>
      </c>
      <c r="F252" s="4"/>
      <c r="G252" s="4"/>
      <c r="H252" s="228">
        <f t="shared" ref="H252:I252" si="70">SUM(H253:H254)</f>
        <v>0</v>
      </c>
      <c r="I252" s="228">
        <f t="shared" si="70"/>
        <v>0</v>
      </c>
      <c r="J252" s="228">
        <f>SUM(J253:J254)</f>
        <v>-10432.959999999999</v>
      </c>
      <c r="K252" s="228">
        <f t="shared" ref="K252" si="71">SUM(K253:K254)</f>
        <v>10432.959999999999</v>
      </c>
      <c r="L252" s="220"/>
    </row>
    <row r="253" spans="1:31" s="144" customFormat="1" ht="25.5" customHeight="1" outlineLevel="5">
      <c r="A253" s="559" t="s">
        <v>226</v>
      </c>
      <c r="B253" s="557" t="s">
        <v>0</v>
      </c>
      <c r="C253" s="557" t="s">
        <v>46</v>
      </c>
      <c r="D253" s="557" t="s">
        <v>300</v>
      </c>
      <c r="E253" s="557" t="s">
        <v>7</v>
      </c>
      <c r="F253" s="159" t="s">
        <v>281</v>
      </c>
      <c r="G253" s="154" t="s">
        <v>253</v>
      </c>
      <c r="H253" s="117">
        <v>0</v>
      </c>
      <c r="I253" s="229">
        <v>0</v>
      </c>
      <c r="J253" s="467">
        <v>-6237.96</v>
      </c>
      <c r="K253" s="118">
        <f>I253-J253</f>
        <v>6237.96</v>
      </c>
      <c r="L253" s="70"/>
    </row>
    <row r="254" spans="1:31" s="144" customFormat="1" ht="21" customHeight="1" outlineLevel="5">
      <c r="A254" s="560"/>
      <c r="B254" s="558"/>
      <c r="C254" s="558"/>
      <c r="D254" s="558"/>
      <c r="E254" s="558"/>
      <c r="F254" s="159" t="s">
        <v>243</v>
      </c>
      <c r="G254" s="154" t="s">
        <v>253</v>
      </c>
      <c r="H254" s="117">
        <v>0</v>
      </c>
      <c r="I254" s="229">
        <v>0</v>
      </c>
      <c r="J254" s="468">
        <v>-4195</v>
      </c>
      <c r="K254" s="118">
        <f>I254-J254</f>
        <v>4195</v>
      </c>
      <c r="L254" s="70"/>
    </row>
    <row r="255" spans="1:31" s="83" customFormat="1" ht="25.5" outlineLevel="2">
      <c r="A255" s="113" t="s">
        <v>307</v>
      </c>
      <c r="B255" s="6" t="s">
        <v>0</v>
      </c>
      <c r="C255" s="6" t="s">
        <v>46</v>
      </c>
      <c r="D255" s="6" t="s">
        <v>286</v>
      </c>
      <c r="E255" s="6" t="s">
        <v>1</v>
      </c>
      <c r="F255" s="4" t="s">
        <v>119</v>
      </c>
      <c r="G255" s="99" t="s">
        <v>119</v>
      </c>
      <c r="H255" s="116">
        <f>SUM(H256)</f>
        <v>0</v>
      </c>
      <c r="I255" s="116">
        <f>SUM(I256)</f>
        <v>0</v>
      </c>
      <c r="J255" s="116">
        <f>SUM(J256)</f>
        <v>0</v>
      </c>
      <c r="K255" s="116">
        <f t="shared" ref="K255" si="72">SUM(K256)</f>
        <v>0</v>
      </c>
      <c r="M255" s="210"/>
      <c r="O255" s="2"/>
    </row>
    <row r="256" spans="1:31" s="83" customFormat="1" outlineLevel="2">
      <c r="A256" s="193" t="s">
        <v>102</v>
      </c>
      <c r="B256" s="176" t="s">
        <v>0</v>
      </c>
      <c r="C256" s="176" t="s">
        <v>46</v>
      </c>
      <c r="D256" s="176">
        <v>2211471150</v>
      </c>
      <c r="E256" s="176" t="s">
        <v>4</v>
      </c>
      <c r="F256" s="183"/>
      <c r="G256" s="184"/>
      <c r="H256" s="117">
        <v>0</v>
      </c>
      <c r="I256" s="118">
        <v>0</v>
      </c>
      <c r="J256" s="194">
        <v>0</v>
      </c>
      <c r="K256" s="118">
        <f>I256-J256</f>
        <v>0</v>
      </c>
      <c r="M256" s="210"/>
      <c r="O256" s="91"/>
    </row>
    <row r="257" spans="1:17" s="91" customFormat="1" ht="25.5" outlineLevel="2">
      <c r="A257" s="113" t="s">
        <v>186</v>
      </c>
      <c r="B257" s="6" t="s">
        <v>0</v>
      </c>
      <c r="C257" s="6" t="s">
        <v>46</v>
      </c>
      <c r="D257" s="6" t="s">
        <v>306</v>
      </c>
      <c r="E257" s="6" t="s">
        <v>1</v>
      </c>
      <c r="F257" s="4"/>
      <c r="G257" s="99"/>
      <c r="H257" s="116">
        <f>SUM(H258:H258)</f>
        <v>0</v>
      </c>
      <c r="I257" s="116">
        <f>SUM(I258:I258)</f>
        <v>0</v>
      </c>
      <c r="J257" s="189">
        <f>SUM(J258:J258)</f>
        <v>-960</v>
      </c>
      <c r="K257" s="116">
        <f>SUM(K258:K258)</f>
        <v>960</v>
      </c>
      <c r="M257" s="210"/>
      <c r="O257" s="2"/>
    </row>
    <row r="258" spans="1:17" s="83" customFormat="1" ht="25.5" outlineLevel="1">
      <c r="A258" s="239" t="s">
        <v>206</v>
      </c>
      <c r="B258" s="71" t="s">
        <v>0</v>
      </c>
      <c r="C258" s="71" t="s">
        <v>46</v>
      </c>
      <c r="D258" s="71" t="s">
        <v>306</v>
      </c>
      <c r="E258" s="71">
        <v>321</v>
      </c>
      <c r="F258" s="87"/>
      <c r="G258" s="133"/>
      <c r="H258" s="117">
        <v>0</v>
      </c>
      <c r="I258" s="118">
        <v>0</v>
      </c>
      <c r="J258" s="202">
        <v>-960</v>
      </c>
      <c r="K258" s="118">
        <f>I258-J258</f>
        <v>960</v>
      </c>
      <c r="M258" s="210"/>
      <c r="O258" s="2"/>
    </row>
    <row r="259" spans="1:17" s="83" customFormat="1" ht="25.5" outlineLevel="1">
      <c r="A259" s="225" t="s">
        <v>179</v>
      </c>
      <c r="B259" s="5" t="s">
        <v>0</v>
      </c>
      <c r="C259" s="6" t="s">
        <v>46</v>
      </c>
      <c r="D259" s="5" t="s">
        <v>301</v>
      </c>
      <c r="E259" s="6" t="s">
        <v>1</v>
      </c>
      <c r="F259" s="4"/>
      <c r="G259" s="4"/>
      <c r="H259" s="227">
        <f>SUM(H260:H260)</f>
        <v>0</v>
      </c>
      <c r="I259" s="227">
        <f>SUM(I260:I260)</f>
        <v>0</v>
      </c>
      <c r="J259" s="228">
        <f>SUM(J260:J260)</f>
        <v>-310</v>
      </c>
      <c r="K259" s="224">
        <f>SUM(K260:K260)</f>
        <v>310</v>
      </c>
      <c r="M259" s="210"/>
      <c r="O259" s="2"/>
    </row>
    <row r="260" spans="1:17" s="83" customFormat="1" ht="25.5" outlineLevel="1">
      <c r="A260" s="240" t="s">
        <v>226</v>
      </c>
      <c r="B260" s="145" t="s">
        <v>0</v>
      </c>
      <c r="C260" s="146" t="s">
        <v>46</v>
      </c>
      <c r="D260" s="145" t="s">
        <v>301</v>
      </c>
      <c r="E260" s="146" t="s">
        <v>7</v>
      </c>
      <c r="F260" s="222"/>
      <c r="G260" s="222"/>
      <c r="H260" s="229">
        <v>0</v>
      </c>
      <c r="I260" s="229">
        <v>0</v>
      </c>
      <c r="J260" s="466">
        <v>-310</v>
      </c>
      <c r="K260" s="118">
        <f>I260-J260</f>
        <v>310</v>
      </c>
      <c r="M260" s="210"/>
      <c r="O260" s="2"/>
    </row>
    <row r="261" spans="1:17" s="123" customFormat="1" ht="38.25" outlineLevel="4">
      <c r="A261" s="113" t="s">
        <v>181</v>
      </c>
      <c r="B261" s="6" t="s">
        <v>0</v>
      </c>
      <c r="C261" s="6" t="s">
        <v>46</v>
      </c>
      <c r="D261" s="6" t="s">
        <v>227</v>
      </c>
      <c r="E261" s="6" t="s">
        <v>1</v>
      </c>
      <c r="F261" s="4"/>
      <c r="G261" s="99"/>
      <c r="H261" s="116">
        <f>SUM(H262:H262)</f>
        <v>0</v>
      </c>
      <c r="I261" s="116">
        <f>SUM(I262:I262)</f>
        <v>0</v>
      </c>
      <c r="J261" s="189">
        <f>SUM(J262:J262)</f>
        <v>-25747.38</v>
      </c>
      <c r="K261" s="116">
        <f>SUM(K262:K262)</f>
        <v>25747.38</v>
      </c>
      <c r="L261" s="90"/>
      <c r="M261" s="217"/>
      <c r="O261" s="2"/>
    </row>
    <row r="262" spans="1:17" s="83" customFormat="1" ht="25.5" outlineLevel="2">
      <c r="A262" s="196" t="s">
        <v>226</v>
      </c>
      <c r="B262" s="176" t="s">
        <v>0</v>
      </c>
      <c r="C262" s="176" t="s">
        <v>46</v>
      </c>
      <c r="D262" s="176" t="s">
        <v>227</v>
      </c>
      <c r="E262" s="176" t="s">
        <v>35</v>
      </c>
      <c r="F262" s="183"/>
      <c r="G262" s="184"/>
      <c r="H262" s="117">
        <v>0</v>
      </c>
      <c r="I262" s="197">
        <v>0</v>
      </c>
      <c r="J262" s="202">
        <v>-25747.38</v>
      </c>
      <c r="K262" s="118">
        <f>I262-J262</f>
        <v>25747.38</v>
      </c>
      <c r="M262" s="210"/>
      <c r="O262" s="2"/>
    </row>
    <row r="263" spans="1:17" s="85" customFormat="1" ht="25.5" outlineLevel="4">
      <c r="A263" s="113" t="s">
        <v>244</v>
      </c>
      <c r="B263" s="6" t="s">
        <v>0</v>
      </c>
      <c r="C263" s="6" t="s">
        <v>46</v>
      </c>
      <c r="D263" s="6" t="s">
        <v>245</v>
      </c>
      <c r="E263" s="6" t="s">
        <v>1</v>
      </c>
      <c r="F263" s="4"/>
      <c r="G263" s="99"/>
      <c r="H263" s="116">
        <f>SUM(H264:H265)</f>
        <v>0</v>
      </c>
      <c r="I263" s="116">
        <f>SUM(I264:I265)</f>
        <v>0</v>
      </c>
      <c r="J263" s="189">
        <f>SUM(J264:J265)</f>
        <v>-0.05</v>
      </c>
      <c r="K263" s="116">
        <f>SUM(K264:K265)</f>
        <v>0.05</v>
      </c>
      <c r="L263" s="111"/>
      <c r="M263" s="90"/>
      <c r="O263" s="2"/>
    </row>
    <row r="264" spans="1:17" s="86" customFormat="1" outlineLevel="4">
      <c r="A264" s="497" t="s">
        <v>226</v>
      </c>
      <c r="B264" s="176" t="s">
        <v>0</v>
      </c>
      <c r="C264" s="176" t="s">
        <v>46</v>
      </c>
      <c r="D264" s="176" t="s">
        <v>245</v>
      </c>
      <c r="E264" s="176">
        <v>321</v>
      </c>
      <c r="F264" s="115"/>
      <c r="G264" s="125"/>
      <c r="H264" s="117">
        <v>0</v>
      </c>
      <c r="I264" s="118">
        <v>0</v>
      </c>
      <c r="J264" s="202">
        <v>-0.03</v>
      </c>
      <c r="K264" s="118">
        <f>I264-J264</f>
        <v>0.03</v>
      </c>
      <c r="L264" s="70"/>
      <c r="M264" s="214"/>
      <c r="O264" s="2"/>
    </row>
    <row r="265" spans="1:17" s="83" customFormat="1" ht="22.5" outlineLevel="2">
      <c r="A265" s="499"/>
      <c r="B265" s="176" t="s">
        <v>0</v>
      </c>
      <c r="C265" s="176" t="s">
        <v>46</v>
      </c>
      <c r="D265" s="176" t="s">
        <v>245</v>
      </c>
      <c r="E265" s="176" t="s">
        <v>7</v>
      </c>
      <c r="F265" s="201" t="s">
        <v>246</v>
      </c>
      <c r="G265" s="134" t="s">
        <v>253</v>
      </c>
      <c r="H265" s="117">
        <v>0</v>
      </c>
      <c r="I265" s="197">
        <v>0</v>
      </c>
      <c r="J265" s="202">
        <v>-0.02</v>
      </c>
      <c r="K265" s="118">
        <f>I265-J265</f>
        <v>0.02</v>
      </c>
      <c r="M265" s="210"/>
      <c r="O265" s="2"/>
    </row>
    <row r="266" spans="1:17" s="85" customFormat="1" ht="38.25" outlineLevel="4">
      <c r="A266" s="113" t="s">
        <v>238</v>
      </c>
      <c r="B266" s="6" t="s">
        <v>0</v>
      </c>
      <c r="C266" s="6" t="s">
        <v>46</v>
      </c>
      <c r="D266" s="6" t="s">
        <v>239</v>
      </c>
      <c r="E266" s="6" t="s">
        <v>1</v>
      </c>
      <c r="F266" s="4"/>
      <c r="G266" s="99"/>
      <c r="H266" s="116">
        <f>SUM(H269:H269)</f>
        <v>0</v>
      </c>
      <c r="I266" s="116">
        <f>SUM(I269:I269)</f>
        <v>0</v>
      </c>
      <c r="J266" s="189">
        <f>SUM(J267:J269)</f>
        <v>-15039.83</v>
      </c>
      <c r="K266" s="189">
        <f>SUM(K267:K269)</f>
        <v>15039.83</v>
      </c>
      <c r="L266" s="90"/>
      <c r="M266" s="90"/>
      <c r="O266" s="2"/>
    </row>
    <row r="267" spans="1:17" s="83" customFormat="1" outlineLevel="2">
      <c r="A267" s="497" t="s">
        <v>226</v>
      </c>
      <c r="B267" s="176" t="s">
        <v>0</v>
      </c>
      <c r="C267" s="176" t="s">
        <v>46</v>
      </c>
      <c r="D267" s="176" t="s">
        <v>239</v>
      </c>
      <c r="E267" s="176">
        <v>313</v>
      </c>
      <c r="F267" s="203"/>
      <c r="G267" s="134"/>
      <c r="H267" s="117">
        <v>0</v>
      </c>
      <c r="I267" s="197">
        <v>0</v>
      </c>
      <c r="J267" s="202">
        <v>0</v>
      </c>
      <c r="K267" s="118">
        <f>I267-J267</f>
        <v>0</v>
      </c>
      <c r="M267" s="210"/>
      <c r="O267" s="2"/>
    </row>
    <row r="268" spans="1:17" s="83" customFormat="1" outlineLevel="2">
      <c r="A268" s="498"/>
      <c r="B268" s="176" t="s">
        <v>0</v>
      </c>
      <c r="C268" s="176" t="s">
        <v>46</v>
      </c>
      <c r="D268" s="176" t="s">
        <v>239</v>
      </c>
      <c r="E268" s="176">
        <v>321</v>
      </c>
      <c r="F268" s="203"/>
      <c r="G268" s="134"/>
      <c r="H268" s="117">
        <v>0</v>
      </c>
      <c r="I268" s="197">
        <v>0</v>
      </c>
      <c r="J268" s="202">
        <v>-601.05999999999995</v>
      </c>
      <c r="K268" s="118">
        <f>I268-J268</f>
        <v>601.05999999999995</v>
      </c>
      <c r="M268" s="210"/>
      <c r="O268" s="2"/>
    </row>
    <row r="269" spans="1:17" s="83" customFormat="1" ht="22.5" outlineLevel="2">
      <c r="A269" s="499"/>
      <c r="B269" s="176" t="s">
        <v>0</v>
      </c>
      <c r="C269" s="176" t="s">
        <v>46</v>
      </c>
      <c r="D269" s="176" t="s">
        <v>239</v>
      </c>
      <c r="E269" s="176">
        <v>321</v>
      </c>
      <c r="F269" s="203" t="s">
        <v>240</v>
      </c>
      <c r="G269" s="134" t="s">
        <v>253</v>
      </c>
      <c r="H269" s="117">
        <v>0</v>
      </c>
      <c r="I269" s="197">
        <v>0</v>
      </c>
      <c r="J269" s="202">
        <v>-14438.77</v>
      </c>
      <c r="K269" s="118">
        <f>I269-J269</f>
        <v>14438.77</v>
      </c>
      <c r="M269" s="210"/>
      <c r="O269" s="2"/>
    </row>
    <row r="270" spans="1:17" s="221" customFormat="1" ht="38.25" outlineLevel="3">
      <c r="A270" s="113" t="s">
        <v>167</v>
      </c>
      <c r="B270" s="6" t="s">
        <v>0</v>
      </c>
      <c r="C270" s="6" t="s">
        <v>46</v>
      </c>
      <c r="D270" s="6" t="s">
        <v>54</v>
      </c>
      <c r="E270" s="6" t="s">
        <v>1</v>
      </c>
      <c r="F270" s="4"/>
      <c r="G270" s="4"/>
      <c r="H270" s="116">
        <f>SUM(H271:H271)</f>
        <v>0</v>
      </c>
      <c r="I270" s="227">
        <f>SUM(I271:I271)</f>
        <v>0</v>
      </c>
      <c r="J270" s="228">
        <f>SUM(J271:J271)</f>
        <v>-11213.93</v>
      </c>
      <c r="K270" s="118">
        <f>I270-J270</f>
        <v>11213.93</v>
      </c>
      <c r="L270" s="220"/>
    </row>
    <row r="271" spans="1:17" s="157" customFormat="1" ht="27" customHeight="1" outlineLevel="5">
      <c r="A271" s="250" t="s">
        <v>206</v>
      </c>
      <c r="B271" s="154" t="s">
        <v>0</v>
      </c>
      <c r="C271" s="155" t="s">
        <v>46</v>
      </c>
      <c r="D271" s="154" t="s">
        <v>54</v>
      </c>
      <c r="E271" s="155" t="s">
        <v>35</v>
      </c>
      <c r="F271" s="226"/>
      <c r="G271" s="226"/>
      <c r="H271" s="117">
        <v>0</v>
      </c>
      <c r="I271" s="229">
        <v>0</v>
      </c>
      <c r="J271" s="467">
        <v>-11213.93</v>
      </c>
      <c r="K271" s="118">
        <f>I271-J271</f>
        <v>11213.93</v>
      </c>
      <c r="L271" s="70"/>
    </row>
    <row r="272" spans="1:17" s="153" customFormat="1" ht="25.5" outlineLevel="4">
      <c r="A272" s="160" t="s">
        <v>269</v>
      </c>
      <c r="B272" s="5" t="s">
        <v>0</v>
      </c>
      <c r="C272" s="6" t="s">
        <v>74</v>
      </c>
      <c r="D272" s="5" t="s">
        <v>270</v>
      </c>
      <c r="E272" s="6" t="s">
        <v>1</v>
      </c>
      <c r="F272" s="4"/>
      <c r="G272" s="4"/>
      <c r="H272" s="116">
        <f>SUM(H273:H276)</f>
        <v>0</v>
      </c>
      <c r="I272" s="161">
        <f>SUM(I273:I276)</f>
        <v>0</v>
      </c>
      <c r="J272" s="162">
        <f>SUM(J273:J276)</f>
        <v>-37821.870000000003</v>
      </c>
      <c r="K272" s="162">
        <f>SUM(K273:K276)</f>
        <v>37821.870000000003</v>
      </c>
      <c r="L272" s="151"/>
      <c r="M272" s="70"/>
      <c r="N272" s="152"/>
      <c r="O272" s="2"/>
      <c r="P272" s="237"/>
      <c r="Q272" s="238"/>
    </row>
    <row r="273" spans="1:31" s="153" customFormat="1" outlineLevel="4">
      <c r="A273" s="494" t="s">
        <v>226</v>
      </c>
      <c r="B273" s="149" t="s">
        <v>0</v>
      </c>
      <c r="C273" s="150" t="s">
        <v>74</v>
      </c>
      <c r="D273" s="150" t="s">
        <v>270</v>
      </c>
      <c r="E273" s="150" t="s">
        <v>35</v>
      </c>
      <c r="F273" s="158"/>
      <c r="G273" s="158"/>
      <c r="H273" s="164">
        <v>0</v>
      </c>
      <c r="I273" s="163">
        <v>0</v>
      </c>
      <c r="J273" s="469">
        <v>-1891.07</v>
      </c>
      <c r="K273" s="185">
        <f>I273-J273</f>
        <v>1891.07</v>
      </c>
      <c r="L273" s="151"/>
      <c r="M273" s="70"/>
      <c r="N273" s="152"/>
      <c r="O273" s="2"/>
    </row>
    <row r="274" spans="1:31" s="157" customFormat="1" ht="22.5" outlineLevel="4">
      <c r="A274" s="495"/>
      <c r="B274" s="204" t="s">
        <v>0</v>
      </c>
      <c r="C274" s="205" t="s">
        <v>74</v>
      </c>
      <c r="D274" s="205" t="s">
        <v>270</v>
      </c>
      <c r="E274" s="205" t="s">
        <v>35</v>
      </c>
      <c r="F274" s="245" t="s">
        <v>284</v>
      </c>
      <c r="G274" s="206" t="s">
        <v>253</v>
      </c>
      <c r="H274" s="207">
        <v>0</v>
      </c>
      <c r="I274" s="207">
        <v>0</v>
      </c>
      <c r="J274" s="469">
        <v>-19000</v>
      </c>
      <c r="K274" s="185">
        <f>I274-J274</f>
        <v>19000</v>
      </c>
      <c r="L274" s="111"/>
      <c r="M274" s="165"/>
      <c r="N274" s="236"/>
      <c r="O274" s="2"/>
    </row>
    <row r="275" spans="1:31" s="157" customFormat="1" ht="22.5" outlineLevel="4">
      <c r="A275" s="495"/>
      <c r="B275" s="204" t="s">
        <v>0</v>
      </c>
      <c r="C275" s="205" t="s">
        <v>74</v>
      </c>
      <c r="D275" s="205" t="s">
        <v>270</v>
      </c>
      <c r="E275" s="205" t="s">
        <v>35</v>
      </c>
      <c r="F275" s="245" t="s">
        <v>271</v>
      </c>
      <c r="G275" s="206" t="s">
        <v>253</v>
      </c>
      <c r="H275" s="207">
        <v>0</v>
      </c>
      <c r="I275" s="207">
        <v>0</v>
      </c>
      <c r="J275" s="469">
        <v>-16902.29</v>
      </c>
      <c r="K275" s="185">
        <f>I275-J275</f>
        <v>16902.29</v>
      </c>
      <c r="L275" s="111"/>
      <c r="M275" s="165"/>
      <c r="N275" s="156"/>
      <c r="O275" s="2"/>
    </row>
    <row r="276" spans="1:31" s="123" customFormat="1" ht="23.25" outlineLevel="4" thickBot="1">
      <c r="A276" s="496"/>
      <c r="B276" s="204" t="s">
        <v>0</v>
      </c>
      <c r="C276" s="205" t="s">
        <v>74</v>
      </c>
      <c r="D276" s="205" t="s">
        <v>270</v>
      </c>
      <c r="E276" s="205" t="s">
        <v>35</v>
      </c>
      <c r="F276" s="245" t="s">
        <v>272</v>
      </c>
      <c r="G276" s="206" t="s">
        <v>253</v>
      </c>
      <c r="H276" s="207">
        <v>0</v>
      </c>
      <c r="I276" s="207">
        <v>0</v>
      </c>
      <c r="J276" s="469">
        <v>-28.51</v>
      </c>
      <c r="K276" s="241">
        <f>I276-J276</f>
        <v>28.51</v>
      </c>
      <c r="L276" s="90"/>
      <c r="M276" s="217"/>
      <c r="O276" s="2"/>
    </row>
    <row r="277" spans="1:31" ht="15.75" thickBot="1">
      <c r="A277" s="64" t="s">
        <v>118</v>
      </c>
      <c r="B277" s="100" t="s">
        <v>119</v>
      </c>
      <c r="C277" s="100" t="s">
        <v>119</v>
      </c>
      <c r="D277" s="100" t="s">
        <v>119</v>
      </c>
      <c r="E277" s="39" t="s">
        <v>119</v>
      </c>
      <c r="F277" s="40" t="s">
        <v>119</v>
      </c>
      <c r="G277" s="39" t="s">
        <v>119</v>
      </c>
      <c r="H277" s="186">
        <f>H19+H21+H23+H28+H30+H246+H32+H35+H44+H46+H49+H51+H53+H55+H60+H63+H65+H67+H70+H72+H89+H91+H93+H95+H97+H99+H102+H105+H108+H111+H113+H116+H119+H122+H126+H128+H131+H133+H136+H139+H142+H145+H148+H151+H154+H157+H160+H165+H168+H172+H174+H176+H178+H181+H184+H187+H189+H192+H193+H194+H196+H202+H213+H224+H228+H230+H232+H234+H236+H238+H244+H243+H199+H57+H245</f>
        <v>16257469727.780001</v>
      </c>
      <c r="I277" s="186">
        <f>I19+I21+I23+I28+I30+I246+I32+I35+I44+I46+I49+I51+I53+I55+I60+I63+I65+I67+I70+I72+I89+I91+I93+I95+I97+I99+I102+I105+I108+I111+I113+I116+I119+I122+I126+I128+I131+I133+I136+I139+I142+I145+I148+I151+I154+I157+I160+I165+I168+I172+I174+I176+I178+I181+I184+I187+I189+I192+I193+I194+I196+I202+I213+I224+I228+I230+I232+I234+I236+I238+I244+I243+I199+I57+I245</f>
        <v>8342108575.5800009</v>
      </c>
      <c r="J277" s="186">
        <f>J19+J21+J23+J28+J30+J246+J32+J35+J44+J46+J49+J51+J53+J55+J60+J63+J65+J67+J70+J72+J89+J91+J93+J95+J97+J99+J102+J105+J108+J111+J113+J116+J119+J122+J126+J128+J131+J133+J136+J139+J142+J145+J148+J151+J154+J157+J160+J165+J168+J172+J174+J176+J178+J181+J184+J187+J189+J192+J193+J194+J196+J202+J213+J224+J228+J230+J232+J234+J236+J238+J244+J243+J199+J57+J245+J248+J250+J252+J255+J257+J259+J261+J263+J266+J270+J272</f>
        <v>8254350722.0900011</v>
      </c>
      <c r="K277" s="242">
        <f>K19+K21+K23+K28+K30+K246+K32+K35+K44+K46+K49+K51+K53+K55+K60+K63+K65+K67+K70+K72+K89+K91+K93+K95+K97+K99+K102+K105+K108+K111+K113+K116+K119+K122+K126+K128+K131+K133+K136+K139+K142+K145+K148+K151+K154+K157+K160+K165+K168+K172+K174+K176+K178+K181+K184+K187+K189+K192+K193+K194+K196+K202+K213+K224+K228+K230+K232+K234+K236+K238+K244+K243+K199+K57+K245+K248+K250+K252+K255+K257+K259+K261+K263+K266+K270+K272</f>
        <v>87757853.490000099</v>
      </c>
      <c r="M277" s="216"/>
      <c r="N277" s="234"/>
      <c r="O277" s="212"/>
      <c r="P277" s="212"/>
      <c r="Q277" s="212"/>
      <c r="R277" s="212"/>
      <c r="S277" s="212"/>
      <c r="T277" s="212"/>
      <c r="U277" s="212"/>
      <c r="V277" s="212"/>
      <c r="W277" s="212"/>
      <c r="X277" s="212"/>
      <c r="Y277" s="212"/>
      <c r="Z277" s="212"/>
      <c r="AA277" s="212"/>
      <c r="AB277" s="212"/>
      <c r="AC277" s="212"/>
      <c r="AD277" s="212"/>
      <c r="AE277" s="212"/>
    </row>
    <row r="278" spans="1:31" ht="15.75" thickBot="1">
      <c r="A278" s="53" t="s">
        <v>119</v>
      </c>
      <c r="B278" s="101" t="s">
        <v>119</v>
      </c>
      <c r="C278" s="101" t="s">
        <v>119</v>
      </c>
      <c r="D278" s="101" t="s">
        <v>119</v>
      </c>
      <c r="E278" s="101" t="s">
        <v>119</v>
      </c>
      <c r="F278" s="3" t="s">
        <v>119</v>
      </c>
      <c r="G278" s="135" t="s">
        <v>119</v>
      </c>
      <c r="H278" s="7"/>
      <c r="I278" s="173"/>
      <c r="J278" s="54"/>
      <c r="K278" s="140" t="s">
        <v>229</v>
      </c>
      <c r="L278" s="72">
        <f>H69+H83+H101+H104+H115+H118+H127+H130+H132+H135+H138+H141+H150+H180+H183+H186+H188</f>
        <v>1851396400</v>
      </c>
      <c r="M278" s="216"/>
      <c r="N278" s="234"/>
      <c r="O278" s="212"/>
      <c r="P278" s="212"/>
      <c r="Q278" s="212"/>
      <c r="R278" s="212"/>
      <c r="S278" s="212"/>
      <c r="T278" s="212"/>
      <c r="U278" s="212"/>
      <c r="V278" s="212"/>
      <c r="W278" s="212"/>
      <c r="X278" s="212"/>
      <c r="Y278" s="212"/>
      <c r="Z278" s="212"/>
      <c r="AA278" s="212"/>
      <c r="AB278" s="212"/>
      <c r="AC278" s="212"/>
      <c r="AD278" s="212"/>
      <c r="AE278" s="212"/>
    </row>
    <row r="279" spans="1:31" ht="15.75" thickBot="1">
      <c r="A279" s="10" t="s">
        <v>119</v>
      </c>
      <c r="B279" s="102" t="s">
        <v>119</v>
      </c>
      <c r="C279" s="102" t="s">
        <v>119</v>
      </c>
      <c r="D279" s="102" t="s">
        <v>119</v>
      </c>
      <c r="E279" s="102" t="s">
        <v>119</v>
      </c>
      <c r="F279" s="11" t="s">
        <v>119</v>
      </c>
      <c r="G279" s="136" t="s">
        <v>119</v>
      </c>
      <c r="H279" s="7"/>
      <c r="I279" s="7"/>
      <c r="J279" s="247"/>
      <c r="K279" s="72" t="s">
        <v>230</v>
      </c>
      <c r="L279" s="73">
        <f>H19+H21+H23+H28+H30+H32+H35+H44+H46+H49+H51+H53+H55+H63+H65+H68+H70+H72-H83+H89+H91+H93+H95+H97+H100+H103+H105+H108+H111+H114+H117+H119+H122+H129+H134+H137+H140+H142+H145+H149+H151+H154+H157+H160+H165+H168+H172+H174+H176+H179+H182+H185+H189+H192+H193+H194+H202+H213+H224+H196+H228+H230+H232+H234+H236+H238+H244+H60+H243+H199+H57+H245</f>
        <v>14406073327.780001</v>
      </c>
      <c r="N279" s="234"/>
      <c r="O279" s="212"/>
      <c r="P279" s="212"/>
      <c r="Q279" s="212"/>
      <c r="R279" s="212"/>
      <c r="S279" s="212"/>
      <c r="T279" s="212"/>
      <c r="U279" s="212"/>
      <c r="V279" s="212"/>
      <c r="W279" s="212"/>
      <c r="X279" s="212"/>
      <c r="Y279" s="212"/>
      <c r="Z279" s="212"/>
      <c r="AA279" s="212"/>
      <c r="AB279" s="212"/>
      <c r="AC279" s="212"/>
      <c r="AD279" s="212"/>
      <c r="AE279" s="212"/>
    </row>
    <row r="280" spans="1:31" ht="15.75" thickBot="1">
      <c r="A280" s="511" t="s">
        <v>121</v>
      </c>
      <c r="B280" s="512"/>
      <c r="C280" s="512"/>
      <c r="D280" s="512"/>
      <c r="E280" s="512"/>
      <c r="F280" s="512"/>
      <c r="G280" s="512"/>
      <c r="H280" s="512"/>
      <c r="I280" s="512"/>
      <c r="J280" s="12" t="s">
        <v>119</v>
      </c>
      <c r="K280" s="72" t="s">
        <v>231</v>
      </c>
      <c r="L280" s="72">
        <f>I277</f>
        <v>8342108575.5800009</v>
      </c>
      <c r="N280" s="235"/>
      <c r="O280" s="212"/>
      <c r="P280" s="212"/>
      <c r="Q280" s="212"/>
      <c r="R280" s="212"/>
      <c r="S280" s="212"/>
      <c r="T280" s="212"/>
      <c r="U280" s="212"/>
      <c r="V280" s="212"/>
      <c r="W280" s="212"/>
      <c r="X280" s="212"/>
      <c r="Y280" s="212"/>
      <c r="Z280" s="212"/>
      <c r="AA280" s="212"/>
      <c r="AB280" s="212"/>
      <c r="AC280" s="212"/>
      <c r="AD280" s="212"/>
      <c r="AE280" s="212"/>
    </row>
    <row r="281" spans="1:31" ht="15.75" thickBot="1">
      <c r="A281" s="511" t="s">
        <v>122</v>
      </c>
      <c r="B281" s="512"/>
      <c r="C281" s="512"/>
      <c r="D281" s="512"/>
      <c r="E281" s="512"/>
      <c r="F281" s="512"/>
      <c r="G281" s="512"/>
      <c r="H281" s="512"/>
      <c r="I281" s="512"/>
      <c r="J281" s="12" t="s">
        <v>119</v>
      </c>
      <c r="K281" s="72" t="s">
        <v>232</v>
      </c>
      <c r="L281" s="72">
        <f>J277</f>
        <v>8254350722.0900011</v>
      </c>
      <c r="N281" s="234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  <c r="AA281" s="212"/>
      <c r="AB281" s="212"/>
      <c r="AC281" s="212"/>
      <c r="AD281" s="212"/>
      <c r="AE281" s="212"/>
    </row>
    <row r="282" spans="1:31" ht="45.75" thickBot="1">
      <c r="A282" s="55" t="s">
        <v>123</v>
      </c>
      <c r="B282" s="122" t="s">
        <v>107</v>
      </c>
      <c r="C282" s="121" t="s">
        <v>108</v>
      </c>
      <c r="D282" s="513" t="s">
        <v>109</v>
      </c>
      <c r="E282" s="514"/>
      <c r="F282" s="515"/>
      <c r="G282" s="513" t="s">
        <v>110</v>
      </c>
      <c r="H282" s="515"/>
      <c r="I282" s="166" t="s">
        <v>111</v>
      </c>
      <c r="J282" s="14"/>
      <c r="K282" s="74" t="s">
        <v>147</v>
      </c>
      <c r="L282" s="75">
        <f>L280-L281</f>
        <v>87757853.489999771</v>
      </c>
      <c r="M282" s="216"/>
      <c r="N282" s="234"/>
    </row>
    <row r="283" spans="1:31" ht="42.75">
      <c r="A283" s="15" t="s">
        <v>265</v>
      </c>
      <c r="B283" s="16" t="s">
        <v>112</v>
      </c>
      <c r="C283" s="17" t="s">
        <v>119</v>
      </c>
      <c r="D283" s="476">
        <f>I277</f>
        <v>8342108575.5800009</v>
      </c>
      <c r="E283" s="489"/>
      <c r="F283" s="477"/>
      <c r="G283" s="476">
        <f>J277</f>
        <v>8254350722.0900011</v>
      </c>
      <c r="H283" s="477"/>
      <c r="I283" s="18">
        <f>K277</f>
        <v>87757853.490000099</v>
      </c>
      <c r="J283" s="14"/>
      <c r="K283" s="2" t="s">
        <v>119</v>
      </c>
      <c r="N283" s="234"/>
    </row>
    <row r="284" spans="1:31">
      <c r="A284" s="15" t="s">
        <v>266</v>
      </c>
      <c r="B284" s="16" t="s">
        <v>113</v>
      </c>
      <c r="C284" s="16" t="s">
        <v>119</v>
      </c>
      <c r="D284" s="473"/>
      <c r="E284" s="474"/>
      <c r="F284" s="475"/>
      <c r="G284" s="476"/>
      <c r="H284" s="477"/>
      <c r="I284" s="20"/>
      <c r="J284" s="14"/>
      <c r="K284" s="2" t="s">
        <v>119</v>
      </c>
    </row>
    <row r="285" spans="1:31">
      <c r="A285" s="19" t="s">
        <v>267</v>
      </c>
      <c r="B285" s="16" t="s">
        <v>114</v>
      </c>
      <c r="C285" s="16" t="s">
        <v>119</v>
      </c>
      <c r="D285" s="473"/>
      <c r="E285" s="474"/>
      <c r="F285" s="475"/>
      <c r="G285" s="473"/>
      <c r="H285" s="475"/>
      <c r="I285" s="20"/>
      <c r="J285" s="14" t="s">
        <v>119</v>
      </c>
      <c r="K285" s="2" t="s">
        <v>147</v>
      </c>
      <c r="L285" s="76" t="s">
        <v>253</v>
      </c>
      <c r="M285" s="216">
        <f>K25+K27+K34+K59+K62+K93+K95+K97+K99+K102+K105+K162+K164+K168+K176+K198+K201+K227+K240+K242+K70</f>
        <v>14995187.440000046</v>
      </c>
    </row>
    <row r="286" spans="1:31">
      <c r="A286" s="15" t="s">
        <v>268</v>
      </c>
      <c r="B286" s="16" t="s">
        <v>115</v>
      </c>
      <c r="C286" s="16" t="s">
        <v>119</v>
      </c>
      <c r="D286" s="478"/>
      <c r="E286" s="479"/>
      <c r="F286" s="480"/>
      <c r="G286" s="473"/>
      <c r="H286" s="475"/>
      <c r="I286" s="20"/>
      <c r="J286" s="14" t="s">
        <v>119</v>
      </c>
      <c r="L286" s="76" t="s">
        <v>254</v>
      </c>
      <c r="M286" s="216">
        <f>K19+K21+K24+K26+K28+K30+K33+K35+K44+K46+K49+K51+K53+K55+K58+K61+K63+K65+K67+K72+K89+K91+K108+K111+K113+K116+K119+K122+K126+K128+K131+K133+K136+K139+K142+K145+K148+K151+K154+K157+K161+K163+K165+K172+K174+K178+K181+K184+K187+K189+K192+K193+K194+K197+K200+K202+K213+K225+K226+K228+K230+K232+K234+K236+K239+K241+K243+K244</f>
        <v>72655249.310000047</v>
      </c>
    </row>
    <row r="287" spans="1:31">
      <c r="A287" s="21" t="s">
        <v>119</v>
      </c>
      <c r="B287" s="103" t="s">
        <v>119</v>
      </c>
      <c r="C287" s="103" t="s">
        <v>119</v>
      </c>
      <c r="D287" s="103" t="s">
        <v>119</v>
      </c>
      <c r="E287" s="22" t="s">
        <v>119</v>
      </c>
      <c r="F287" s="23" t="s">
        <v>119</v>
      </c>
      <c r="G287" s="137" t="s">
        <v>119</v>
      </c>
      <c r="H287" s="25" t="s">
        <v>119</v>
      </c>
      <c r="I287" s="13" t="s">
        <v>119</v>
      </c>
      <c r="J287" s="14" t="s">
        <v>119</v>
      </c>
      <c r="L287" s="76" t="s">
        <v>253</v>
      </c>
      <c r="M287" s="216">
        <f>K252+K265+K266+K274+K275+K276</f>
        <v>61403.61</v>
      </c>
      <c r="N287" s="76"/>
    </row>
    <row r="288" spans="1:31">
      <c r="A288" s="26" t="s">
        <v>119</v>
      </c>
      <c r="B288" s="103" t="s">
        <v>119</v>
      </c>
      <c r="C288" s="103" t="s">
        <v>119</v>
      </c>
      <c r="D288" s="103" t="s">
        <v>119</v>
      </c>
      <c r="E288" s="22" t="s">
        <v>119</v>
      </c>
      <c r="F288" s="23" t="s">
        <v>119</v>
      </c>
      <c r="G288" s="22" t="s">
        <v>119</v>
      </c>
      <c r="H288" s="24"/>
      <c r="I288" s="13" t="s">
        <v>119</v>
      </c>
      <c r="J288" s="14" t="s">
        <v>119</v>
      </c>
      <c r="L288" s="76" t="s">
        <v>254</v>
      </c>
      <c r="M288" s="216">
        <f>K246+K248+K250+K255+K257+K261+K264+K270+K273</f>
        <v>45703.13</v>
      </c>
      <c r="N288" s="76"/>
    </row>
    <row r="289" spans="1:14">
      <c r="A289" s="26" t="s">
        <v>119</v>
      </c>
      <c r="B289" s="103" t="s">
        <v>119</v>
      </c>
      <c r="C289" s="103" t="s">
        <v>119</v>
      </c>
      <c r="D289" s="103" t="s">
        <v>119</v>
      </c>
      <c r="E289" s="22" t="s">
        <v>119</v>
      </c>
      <c r="F289" s="23" t="s">
        <v>119</v>
      </c>
      <c r="G289" s="22" t="s">
        <v>119</v>
      </c>
      <c r="H289" s="24"/>
      <c r="I289" s="13" t="s">
        <v>119</v>
      </c>
      <c r="J289" s="14" t="s">
        <v>119</v>
      </c>
      <c r="L289" s="76"/>
      <c r="M289" s="216">
        <f>SUM(M285:M288)</f>
        <v>87757543.490000084</v>
      </c>
      <c r="N289" s="76"/>
    </row>
    <row r="290" spans="1:14">
      <c r="A290" s="26" t="s">
        <v>119</v>
      </c>
      <c r="B290" s="103" t="s">
        <v>119</v>
      </c>
      <c r="C290" s="103" t="s">
        <v>119</v>
      </c>
      <c r="D290" s="103" t="s">
        <v>119</v>
      </c>
      <c r="E290" s="22" t="s">
        <v>119</v>
      </c>
      <c r="F290" s="23" t="s">
        <v>119</v>
      </c>
      <c r="G290" s="22" t="s">
        <v>119</v>
      </c>
      <c r="H290" s="23" t="s">
        <v>119</v>
      </c>
      <c r="I290" s="13" t="s">
        <v>119</v>
      </c>
      <c r="J290" s="27" t="s">
        <v>119</v>
      </c>
      <c r="K290" s="2" t="s">
        <v>119</v>
      </c>
      <c r="N290" s="76"/>
    </row>
    <row r="291" spans="1:14">
      <c r="A291" s="26" t="s">
        <v>119</v>
      </c>
      <c r="B291" s="103" t="s">
        <v>119</v>
      </c>
      <c r="C291" s="103" t="s">
        <v>119</v>
      </c>
      <c r="D291" s="103" t="s">
        <v>119</v>
      </c>
      <c r="E291" s="22" t="s">
        <v>119</v>
      </c>
      <c r="F291" s="23" t="s">
        <v>119</v>
      </c>
      <c r="G291" s="22" t="s">
        <v>119</v>
      </c>
      <c r="H291" s="25" t="s">
        <v>119</v>
      </c>
      <c r="I291" s="13" t="s">
        <v>119</v>
      </c>
      <c r="J291" s="14" t="s">
        <v>119</v>
      </c>
      <c r="K291" s="2" t="s">
        <v>119</v>
      </c>
      <c r="N291" s="76"/>
    </row>
    <row r="292" spans="1:14" ht="15.75">
      <c r="A292" s="486" t="s">
        <v>308</v>
      </c>
      <c r="B292" s="487"/>
      <c r="C292" s="487"/>
      <c r="D292" s="108" t="s">
        <v>119</v>
      </c>
      <c r="E292" s="108" t="s">
        <v>119</v>
      </c>
      <c r="F292" s="28" t="s">
        <v>119</v>
      </c>
      <c r="G292" s="488" t="s">
        <v>309</v>
      </c>
      <c r="H292" s="488"/>
      <c r="I292" s="13" t="s">
        <v>119</v>
      </c>
      <c r="J292" s="27" t="s">
        <v>119</v>
      </c>
      <c r="K292" s="2" t="s">
        <v>119</v>
      </c>
    </row>
    <row r="293" spans="1:14" ht="15.75">
      <c r="A293" s="167" t="s">
        <v>119</v>
      </c>
      <c r="B293" s="168" t="s">
        <v>119</v>
      </c>
      <c r="C293" s="168" t="s">
        <v>119</v>
      </c>
      <c r="D293" s="109" t="s">
        <v>119</v>
      </c>
      <c r="E293" s="29" t="s">
        <v>119</v>
      </c>
      <c r="F293" s="30" t="s">
        <v>119</v>
      </c>
      <c r="G293" s="168" t="s">
        <v>119</v>
      </c>
      <c r="H293" s="169" t="s">
        <v>119</v>
      </c>
      <c r="I293" s="31" t="s">
        <v>119</v>
      </c>
      <c r="J293" s="27" t="s">
        <v>119</v>
      </c>
      <c r="K293" s="2" t="s">
        <v>119</v>
      </c>
    </row>
    <row r="294" spans="1:14" ht="15.75">
      <c r="A294" s="167" t="s">
        <v>119</v>
      </c>
      <c r="B294" s="168" t="s">
        <v>119</v>
      </c>
      <c r="C294" s="168" t="s">
        <v>119</v>
      </c>
      <c r="D294" s="109" t="s">
        <v>119</v>
      </c>
      <c r="E294" s="29" t="s">
        <v>119</v>
      </c>
      <c r="F294" s="30" t="s">
        <v>119</v>
      </c>
      <c r="G294" s="168" t="s">
        <v>119</v>
      </c>
      <c r="H294" s="169" t="s">
        <v>119</v>
      </c>
      <c r="I294" s="31" t="s">
        <v>119</v>
      </c>
      <c r="J294" s="27" t="s">
        <v>119</v>
      </c>
      <c r="K294" s="2" t="s">
        <v>119</v>
      </c>
    </row>
    <row r="295" spans="1:14" ht="15.75">
      <c r="A295" s="32" t="s">
        <v>119</v>
      </c>
      <c r="B295" s="109" t="s">
        <v>119</v>
      </c>
      <c r="C295" s="104" t="s">
        <v>119</v>
      </c>
      <c r="D295" s="109" t="s">
        <v>119</v>
      </c>
      <c r="E295" s="29" t="s">
        <v>119</v>
      </c>
      <c r="F295" s="30" t="s">
        <v>119</v>
      </c>
      <c r="G295" s="29" t="s">
        <v>119</v>
      </c>
      <c r="H295" s="30" t="s">
        <v>119</v>
      </c>
      <c r="I295" s="31" t="s">
        <v>119</v>
      </c>
      <c r="J295" s="27" t="s">
        <v>119</v>
      </c>
      <c r="K295" s="2" t="s">
        <v>119</v>
      </c>
    </row>
    <row r="296" spans="1:14" ht="15.75">
      <c r="A296" s="470" t="s">
        <v>256</v>
      </c>
      <c r="B296" s="471"/>
      <c r="C296" s="471"/>
      <c r="D296" s="109" t="s">
        <v>119</v>
      </c>
      <c r="E296" s="29" t="s">
        <v>119</v>
      </c>
      <c r="F296" s="30" t="s">
        <v>119</v>
      </c>
      <c r="G296" s="472" t="s">
        <v>117</v>
      </c>
      <c r="H296" s="472"/>
      <c r="I296" s="13" t="s">
        <v>119</v>
      </c>
      <c r="J296" s="27" t="s">
        <v>119</v>
      </c>
      <c r="K296" s="2" t="s">
        <v>119</v>
      </c>
      <c r="M296" s="216"/>
    </row>
    <row r="297" spans="1:14">
      <c r="A297" s="26" t="s">
        <v>119</v>
      </c>
      <c r="B297" s="103" t="s">
        <v>119</v>
      </c>
      <c r="C297" s="103" t="s">
        <v>119</v>
      </c>
      <c r="D297" s="103" t="s">
        <v>119</v>
      </c>
      <c r="E297" s="22" t="s">
        <v>119</v>
      </c>
      <c r="F297" s="23" t="s">
        <v>119</v>
      </c>
      <c r="G297" s="22" t="s">
        <v>119</v>
      </c>
      <c r="H297" s="25" t="s">
        <v>119</v>
      </c>
      <c r="I297" s="31" t="s">
        <v>119</v>
      </c>
      <c r="J297" s="27" t="s">
        <v>119</v>
      </c>
    </row>
    <row r="298" spans="1:14" ht="15.75" thickBot="1">
      <c r="A298" s="33" t="s">
        <v>119</v>
      </c>
      <c r="B298" s="105" t="s">
        <v>119</v>
      </c>
      <c r="C298" s="105" t="s">
        <v>119</v>
      </c>
      <c r="D298" s="105" t="s">
        <v>119</v>
      </c>
      <c r="E298" s="34" t="s">
        <v>119</v>
      </c>
      <c r="F298" s="35" t="s">
        <v>119</v>
      </c>
      <c r="G298" s="34" t="s">
        <v>119</v>
      </c>
      <c r="H298" s="36" t="s">
        <v>119</v>
      </c>
      <c r="I298" s="37" t="s">
        <v>119</v>
      </c>
      <c r="J298" s="38" t="s">
        <v>119</v>
      </c>
    </row>
    <row r="302" spans="1:14">
      <c r="J302" s="8">
        <v>8254350722.0900002</v>
      </c>
    </row>
    <row r="303" spans="1:14">
      <c r="J303" s="8">
        <v>8342108575.5799999</v>
      </c>
    </row>
    <row r="304" spans="1:14">
      <c r="J304" s="8">
        <f>J303-J302</f>
        <v>87757853.489999771</v>
      </c>
    </row>
    <row r="309" spans="1:10">
      <c r="A309" s="2"/>
      <c r="H309" s="81" t="e">
        <f>H188+#REF!+H186+#REF!+H183+#REF!+H180+#REF!+#REF!+H150+H262+H141+#REF!+H138+#REF!+H135+H258+H132+#REF!+H130+#REF!+H127+#REF!+H118+#REF!+H115+#REF!+H104+#REF!+H101+#REF!+H83+H69+#REF!</f>
        <v>#REF!</v>
      </c>
      <c r="I309" s="2"/>
      <c r="J309" s="2"/>
    </row>
    <row r="310" spans="1:10">
      <c r="A310" s="2"/>
      <c r="H310" s="81" t="e">
        <f>H309-H104-H101</f>
        <v>#REF!</v>
      </c>
      <c r="I310" s="2"/>
      <c r="J310" s="2"/>
    </row>
    <row r="346" spans="1:13">
      <c r="M346" s="216" t="e">
        <f>#REF!+H69+H83+#REF!+H101+#REF!+H104+#REF!+H115+#REF!+H118+#REF!+H127+#REF!+H130+#REF!+H132+H258+H135+#REF!+H138+#REF!+H141+H262+H150+H159+#REF!+#REF!+H180+#REF!+H183+#REF!+H186+#REF!+H188</f>
        <v>#REF!</v>
      </c>
    </row>
    <row r="350" spans="1:13">
      <c r="A350" s="2"/>
      <c r="H350" s="2"/>
      <c r="I350" s="2"/>
      <c r="J350" s="2"/>
    </row>
  </sheetData>
  <sheetProtection password="D797" sheet="1" objects="1" scenarios="1"/>
  <autoFilter ref="A18:AE298"/>
  <mergeCells count="88">
    <mergeCell ref="E253:E254"/>
    <mergeCell ref="D253:D254"/>
    <mergeCell ref="C253:C254"/>
    <mergeCell ref="B253:B254"/>
    <mergeCell ref="A253:A254"/>
    <mergeCell ref="F109:F110"/>
    <mergeCell ref="J77:J78"/>
    <mergeCell ref="J74:J75"/>
    <mergeCell ref="K74:K75"/>
    <mergeCell ref="K77:K78"/>
    <mergeCell ref="J80:J81"/>
    <mergeCell ref="K80:K81"/>
    <mergeCell ref="J109:J110"/>
    <mergeCell ref="K109:K110"/>
    <mergeCell ref="B80:B81"/>
    <mergeCell ref="A80:A81"/>
    <mergeCell ref="E109:E110"/>
    <mergeCell ref="D109:D110"/>
    <mergeCell ref="C109:C110"/>
    <mergeCell ref="B109:B110"/>
    <mergeCell ref="A109:A110"/>
    <mergeCell ref="D77:D78"/>
    <mergeCell ref="C77:C78"/>
    <mergeCell ref="F80:F81"/>
    <mergeCell ref="E80:E81"/>
    <mergeCell ref="D80:D81"/>
    <mergeCell ref="C80:C81"/>
    <mergeCell ref="F161:F164"/>
    <mergeCell ref="F169:F171"/>
    <mergeCell ref="F61:F62"/>
    <mergeCell ref="A26:A27"/>
    <mergeCell ref="A161:A162"/>
    <mergeCell ref="A163:A164"/>
    <mergeCell ref="A74:A75"/>
    <mergeCell ref="B74:B75"/>
    <mergeCell ref="C74:C75"/>
    <mergeCell ref="D74:D75"/>
    <mergeCell ref="E74:E75"/>
    <mergeCell ref="F74:F75"/>
    <mergeCell ref="A77:A78"/>
    <mergeCell ref="B77:B78"/>
    <mergeCell ref="F77:F78"/>
    <mergeCell ref="E77:E78"/>
    <mergeCell ref="A10:F10"/>
    <mergeCell ref="A11:F11"/>
    <mergeCell ref="A280:I280"/>
    <mergeCell ref="A281:I281"/>
    <mergeCell ref="D282:F282"/>
    <mergeCell ref="G282:H282"/>
    <mergeCell ref="F226:F227"/>
    <mergeCell ref="F33:F34"/>
    <mergeCell ref="A24:A25"/>
    <mergeCell ref="F24:F25"/>
    <mergeCell ref="F26:F27"/>
    <mergeCell ref="A197:A198"/>
    <mergeCell ref="F200:F201"/>
    <mergeCell ref="F197:F198"/>
    <mergeCell ref="A200:A201"/>
    <mergeCell ref="F58:F59"/>
    <mergeCell ref="A2:I2"/>
    <mergeCell ref="A3:I3"/>
    <mergeCell ref="A4:I4"/>
    <mergeCell ref="D7:G7"/>
    <mergeCell ref="D9:G9"/>
    <mergeCell ref="A33:A34"/>
    <mergeCell ref="A61:A62"/>
    <mergeCell ref="F239:F242"/>
    <mergeCell ref="A292:C292"/>
    <mergeCell ref="G292:H292"/>
    <mergeCell ref="D283:F283"/>
    <mergeCell ref="A239:A240"/>
    <mergeCell ref="A241:A242"/>
    <mergeCell ref="A273:A276"/>
    <mergeCell ref="A267:A269"/>
    <mergeCell ref="A264:A265"/>
    <mergeCell ref="G283:H283"/>
    <mergeCell ref="A226:A227"/>
    <mergeCell ref="F100:F101"/>
    <mergeCell ref="F103:F104"/>
    <mergeCell ref="F106:F107"/>
    <mergeCell ref="A296:C296"/>
    <mergeCell ref="G296:H296"/>
    <mergeCell ref="D284:F284"/>
    <mergeCell ref="G284:H284"/>
    <mergeCell ref="D285:F285"/>
    <mergeCell ref="G285:H285"/>
    <mergeCell ref="D286:F286"/>
    <mergeCell ref="G286:H286"/>
  </mergeCells>
  <phoneticPr fontId="34" type="noConversion"/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0"/>
  <sheetViews>
    <sheetView showGridLines="0" view="pageBreakPreview" topLeftCell="A223" zoomScale="85" zoomScaleNormal="100" zoomScaleSheetLayoutView="85" workbookViewId="0">
      <selection activeCell="D228" sqref="D228"/>
    </sheetView>
  </sheetViews>
  <sheetFormatPr defaultRowHeight="18.75" outlineLevelRow="5"/>
  <cols>
    <col min="1" max="1" width="68.140625" style="435" customWidth="1"/>
    <col min="2" max="2" width="7" style="364" bestFit="1" customWidth="1"/>
    <col min="3" max="3" width="8.5703125" style="364" bestFit="1" customWidth="1"/>
    <col min="4" max="4" width="18.140625" style="364" bestFit="1" customWidth="1"/>
    <col min="5" max="5" width="7" style="364" bestFit="1" customWidth="1"/>
    <col min="6" max="6" width="17.5703125" style="321" bestFit="1" customWidth="1"/>
    <col min="7" max="7" width="6.42578125" style="402" customWidth="1"/>
    <col min="8" max="8" width="25" style="319" bestFit="1" customWidth="1"/>
    <col min="9" max="9" width="27.85546875" style="320" bestFit="1" customWidth="1"/>
    <col min="10" max="10" width="25.85546875" style="320" bestFit="1" customWidth="1"/>
    <col min="11" max="11" width="13.85546875" style="2" bestFit="1" customWidth="1"/>
    <col min="12" max="12" width="16.42578125" style="2" bestFit="1" customWidth="1"/>
    <col min="13" max="13" width="22.140625" style="212" bestFit="1" customWidth="1"/>
    <col min="14" max="14" width="15.42578125" style="2" bestFit="1" customWidth="1"/>
    <col min="15" max="15" width="10.7109375" style="2" bestFit="1" customWidth="1"/>
    <col min="16" max="16" width="13.85546875" style="2" bestFit="1" customWidth="1"/>
    <col min="17" max="17" width="16.28515625" style="2" customWidth="1"/>
    <col min="18" max="16384" width="9.140625" style="2"/>
  </cols>
  <sheetData>
    <row r="1" spans="1:11">
      <c r="A1" s="403" t="s">
        <v>119</v>
      </c>
      <c r="B1" s="322" t="s">
        <v>119</v>
      </c>
      <c r="C1" s="322" t="s">
        <v>119</v>
      </c>
      <c r="D1" s="322" t="s">
        <v>119</v>
      </c>
      <c r="E1" s="322" t="s">
        <v>119</v>
      </c>
      <c r="F1" s="365" t="s">
        <v>119</v>
      </c>
      <c r="G1" s="386" t="s">
        <v>119</v>
      </c>
      <c r="H1" s="252" t="s">
        <v>119</v>
      </c>
      <c r="I1" s="253" t="s">
        <v>119</v>
      </c>
      <c r="J1" s="254" t="s">
        <v>119</v>
      </c>
      <c r="K1" s="2" t="s">
        <v>119</v>
      </c>
    </row>
    <row r="2" spans="1:11">
      <c r="A2" s="504" t="s">
        <v>124</v>
      </c>
      <c r="B2" s="505"/>
      <c r="C2" s="505"/>
      <c r="D2" s="505"/>
      <c r="E2" s="505"/>
      <c r="F2" s="505"/>
      <c r="G2" s="505"/>
      <c r="H2" s="506"/>
      <c r="I2" s="507"/>
      <c r="J2" s="255" t="s">
        <v>119</v>
      </c>
      <c r="K2" s="2" t="s">
        <v>119</v>
      </c>
    </row>
    <row r="3" spans="1:11">
      <c r="A3" s="504" t="s">
        <v>125</v>
      </c>
      <c r="B3" s="505"/>
      <c r="C3" s="505"/>
      <c r="D3" s="505"/>
      <c r="E3" s="505"/>
      <c r="F3" s="505"/>
      <c r="G3" s="505"/>
      <c r="H3" s="506"/>
      <c r="I3" s="505"/>
      <c r="J3" s="256" t="s">
        <v>119</v>
      </c>
      <c r="K3" s="1" t="s">
        <v>119</v>
      </c>
    </row>
    <row r="4" spans="1:11">
      <c r="A4" s="504" t="s">
        <v>126</v>
      </c>
      <c r="B4" s="505"/>
      <c r="C4" s="505"/>
      <c r="D4" s="505"/>
      <c r="E4" s="505"/>
      <c r="F4" s="505"/>
      <c r="G4" s="505"/>
      <c r="H4" s="506"/>
      <c r="I4" s="505"/>
      <c r="J4" s="256" t="s">
        <v>119</v>
      </c>
      <c r="K4" s="1" t="s">
        <v>119</v>
      </c>
    </row>
    <row r="5" spans="1:11">
      <c r="A5" s="404" t="s">
        <v>119</v>
      </c>
      <c r="B5" s="323" t="s">
        <v>119</v>
      </c>
      <c r="C5" s="323" t="s">
        <v>119</v>
      </c>
      <c r="D5" s="323" t="s">
        <v>119</v>
      </c>
      <c r="E5" s="323" t="s">
        <v>119</v>
      </c>
      <c r="F5" s="258" t="s">
        <v>119</v>
      </c>
      <c r="G5" s="387" t="s">
        <v>119</v>
      </c>
      <c r="H5" s="257" t="s">
        <v>119</v>
      </c>
      <c r="I5" s="258" t="s">
        <v>119</v>
      </c>
      <c r="J5" s="259" t="s">
        <v>119</v>
      </c>
      <c r="K5" s="1" t="s">
        <v>119</v>
      </c>
    </row>
    <row r="6" spans="1:11" outlineLevel="1">
      <c r="A6" s="404" t="s">
        <v>119</v>
      </c>
      <c r="B6" s="323" t="s">
        <v>119</v>
      </c>
      <c r="C6" s="323" t="s">
        <v>119</v>
      </c>
      <c r="D6" s="323" t="s">
        <v>119</v>
      </c>
      <c r="E6" s="323" t="s">
        <v>119</v>
      </c>
      <c r="F6" s="258" t="s">
        <v>119</v>
      </c>
      <c r="G6" s="387" t="s">
        <v>119</v>
      </c>
      <c r="H6" s="257" t="s">
        <v>119</v>
      </c>
      <c r="I6" s="260" t="s">
        <v>119</v>
      </c>
      <c r="J6" s="259" t="s">
        <v>119</v>
      </c>
      <c r="K6" s="2" t="s">
        <v>119</v>
      </c>
    </row>
    <row r="7" spans="1:11" outlineLevel="2">
      <c r="A7" s="404" t="s">
        <v>119</v>
      </c>
      <c r="B7" s="323" t="s">
        <v>119</v>
      </c>
      <c r="C7" s="323" t="s">
        <v>119</v>
      </c>
      <c r="D7" s="508" t="s">
        <v>127</v>
      </c>
      <c r="E7" s="508"/>
      <c r="F7" s="508"/>
      <c r="G7" s="508"/>
      <c r="H7" s="261" t="s">
        <v>119</v>
      </c>
      <c r="I7" s="262" t="s">
        <v>128</v>
      </c>
      <c r="J7" s="263" t="s">
        <v>119</v>
      </c>
      <c r="K7" s="2" t="s">
        <v>119</v>
      </c>
    </row>
    <row r="8" spans="1:11" outlineLevel="1">
      <c r="A8" s="404" t="s">
        <v>119</v>
      </c>
      <c r="B8" s="323" t="s">
        <v>119</v>
      </c>
      <c r="C8" s="323" t="s">
        <v>119</v>
      </c>
      <c r="D8" s="324" t="s">
        <v>119</v>
      </c>
      <c r="E8" s="324" t="s">
        <v>119</v>
      </c>
      <c r="F8" s="366" t="s">
        <v>119</v>
      </c>
      <c r="G8" s="388" t="s">
        <v>119</v>
      </c>
      <c r="H8" s="261" t="s">
        <v>119</v>
      </c>
      <c r="I8" s="262">
        <v>503010</v>
      </c>
      <c r="J8" s="264" t="s">
        <v>119</v>
      </c>
      <c r="K8" s="2" t="s">
        <v>119</v>
      </c>
    </row>
    <row r="9" spans="1:11" outlineLevel="2">
      <c r="A9" s="404" t="s">
        <v>129</v>
      </c>
      <c r="B9" s="323" t="s">
        <v>119</v>
      </c>
      <c r="C9" s="323" t="s">
        <v>119</v>
      </c>
      <c r="D9" s="508" t="s">
        <v>304</v>
      </c>
      <c r="E9" s="508"/>
      <c r="F9" s="508"/>
      <c r="G9" s="508"/>
      <c r="H9" s="261" t="s">
        <v>130</v>
      </c>
      <c r="I9" s="262" t="s">
        <v>119</v>
      </c>
      <c r="J9" s="265" t="s">
        <v>119</v>
      </c>
      <c r="K9" s="2" t="s">
        <v>119</v>
      </c>
    </row>
    <row r="10" spans="1:11" outlineLevel="2">
      <c r="A10" s="509" t="s">
        <v>131</v>
      </c>
      <c r="B10" s="510"/>
      <c r="C10" s="510"/>
      <c r="D10" s="510"/>
      <c r="E10" s="510"/>
      <c r="F10" s="510"/>
      <c r="G10" s="387" t="s">
        <v>119</v>
      </c>
      <c r="H10" s="261" t="s">
        <v>132</v>
      </c>
      <c r="I10" s="262" t="s">
        <v>119</v>
      </c>
      <c r="J10" s="265" t="s">
        <v>119</v>
      </c>
      <c r="K10" s="2" t="s">
        <v>119</v>
      </c>
    </row>
    <row r="11" spans="1:11" outlineLevel="2">
      <c r="A11" s="509" t="s">
        <v>133</v>
      </c>
      <c r="B11" s="510"/>
      <c r="C11" s="510"/>
      <c r="D11" s="510"/>
      <c r="E11" s="510"/>
      <c r="F11" s="510"/>
      <c r="G11" s="387" t="s">
        <v>119</v>
      </c>
      <c r="H11" s="261" t="s">
        <v>134</v>
      </c>
      <c r="I11" s="262" t="s">
        <v>119</v>
      </c>
      <c r="J11" s="265" t="s">
        <v>119</v>
      </c>
      <c r="K11" s="2" t="s">
        <v>119</v>
      </c>
    </row>
    <row r="12" spans="1:11" outlineLevel="2">
      <c r="A12" s="404" t="s">
        <v>135</v>
      </c>
      <c r="B12" s="323" t="s">
        <v>119</v>
      </c>
      <c r="C12" s="323" t="s">
        <v>119</v>
      </c>
      <c r="D12" s="323" t="s">
        <v>119</v>
      </c>
      <c r="E12" s="323" t="s">
        <v>119</v>
      </c>
      <c r="F12" s="258" t="s">
        <v>119</v>
      </c>
      <c r="G12" s="387" t="s">
        <v>119</v>
      </c>
      <c r="H12" s="261" t="s">
        <v>136</v>
      </c>
      <c r="I12" s="262" t="s">
        <v>137</v>
      </c>
      <c r="J12" s="263" t="s">
        <v>119</v>
      </c>
      <c r="K12" s="2" t="s">
        <v>119</v>
      </c>
    </row>
    <row r="13" spans="1:11" outlineLevel="1">
      <c r="A13" s="404" t="s">
        <v>138</v>
      </c>
      <c r="B13" s="323" t="s">
        <v>119</v>
      </c>
      <c r="C13" s="323" t="s">
        <v>119</v>
      </c>
      <c r="D13" s="323" t="s">
        <v>119</v>
      </c>
      <c r="E13" s="323" t="s">
        <v>119</v>
      </c>
      <c r="F13" s="258" t="s">
        <v>119</v>
      </c>
      <c r="G13" s="387" t="s">
        <v>119</v>
      </c>
      <c r="H13" s="261" t="s">
        <v>139</v>
      </c>
      <c r="I13" s="262" t="s">
        <v>140</v>
      </c>
      <c r="J13" s="263" t="s">
        <v>119</v>
      </c>
      <c r="K13" s="2" t="s">
        <v>119</v>
      </c>
    </row>
    <row r="14" spans="1:11" outlineLevel="2">
      <c r="A14" s="404" t="s">
        <v>119</v>
      </c>
      <c r="B14" s="323" t="s">
        <v>119</v>
      </c>
      <c r="C14" s="323" t="s">
        <v>119</v>
      </c>
      <c r="D14" s="323" t="s">
        <v>119</v>
      </c>
      <c r="E14" s="323" t="s">
        <v>119</v>
      </c>
      <c r="F14" s="258" t="s">
        <v>119</v>
      </c>
      <c r="G14" s="387" t="s">
        <v>119</v>
      </c>
      <c r="H14" s="257" t="s">
        <v>119</v>
      </c>
      <c r="I14" s="266" t="s">
        <v>119</v>
      </c>
      <c r="J14" s="267" t="s">
        <v>119</v>
      </c>
      <c r="K14" s="2" t="s">
        <v>119</v>
      </c>
    </row>
    <row r="15" spans="1:11" ht="19.5" outlineLevel="1" thickBot="1">
      <c r="A15" s="405" t="s">
        <v>119</v>
      </c>
      <c r="B15" s="325" t="s">
        <v>119</v>
      </c>
      <c r="C15" s="326" t="s">
        <v>119</v>
      </c>
      <c r="D15" s="326" t="s">
        <v>119</v>
      </c>
      <c r="E15" s="326" t="s">
        <v>119</v>
      </c>
      <c r="F15" s="367" t="s">
        <v>119</v>
      </c>
      <c r="G15" s="389" t="s">
        <v>119</v>
      </c>
      <c r="H15" s="268" t="s">
        <v>119</v>
      </c>
      <c r="I15" s="269" t="s">
        <v>119</v>
      </c>
      <c r="J15" s="264" t="s">
        <v>119</v>
      </c>
      <c r="K15" s="2" t="s">
        <v>119</v>
      </c>
    </row>
    <row r="16" spans="1:11" ht="126.75" outlineLevel="2" thickBot="1">
      <c r="A16" s="406" t="s">
        <v>141</v>
      </c>
      <c r="B16" s="327" t="s">
        <v>255</v>
      </c>
      <c r="C16" s="327" t="s">
        <v>142</v>
      </c>
      <c r="D16" s="328" t="s">
        <v>143</v>
      </c>
      <c r="E16" s="328" t="s">
        <v>144</v>
      </c>
      <c r="F16" s="328" t="s">
        <v>145</v>
      </c>
      <c r="G16" s="328" t="s">
        <v>146</v>
      </c>
      <c r="H16" s="270" t="s">
        <v>252</v>
      </c>
      <c r="I16" s="270" t="s">
        <v>109</v>
      </c>
      <c r="J16" s="271" t="s">
        <v>110</v>
      </c>
      <c r="K16" s="142" t="s">
        <v>147</v>
      </c>
    </row>
    <row r="17" spans="1:15" outlineLevel="1" thickBot="1">
      <c r="A17" s="272">
        <v>1</v>
      </c>
      <c r="B17" s="272">
        <v>2</v>
      </c>
      <c r="C17" s="272">
        <v>3</v>
      </c>
      <c r="D17" s="272">
        <v>4</v>
      </c>
      <c r="E17" s="272">
        <v>5</v>
      </c>
      <c r="F17" s="272">
        <v>6</v>
      </c>
      <c r="G17" s="272">
        <v>7</v>
      </c>
      <c r="H17" s="272">
        <v>8</v>
      </c>
      <c r="I17" s="272">
        <v>9</v>
      </c>
      <c r="J17" s="273">
        <v>10</v>
      </c>
      <c r="K17" s="141" t="s">
        <v>119</v>
      </c>
    </row>
    <row r="18" spans="1:15" outlineLevel="1" thickBot="1">
      <c r="A18" s="406" t="s">
        <v>119</v>
      </c>
      <c r="B18" s="329" t="s">
        <v>119</v>
      </c>
      <c r="C18" s="329" t="s">
        <v>119</v>
      </c>
      <c r="D18" s="329" t="s">
        <v>119</v>
      </c>
      <c r="E18" s="329" t="s">
        <v>119</v>
      </c>
      <c r="F18" s="329" t="s">
        <v>119</v>
      </c>
      <c r="G18" s="329" t="s">
        <v>119</v>
      </c>
      <c r="H18" s="270" t="s">
        <v>119</v>
      </c>
      <c r="I18" s="274" t="s">
        <v>119</v>
      </c>
      <c r="J18" s="275" t="s">
        <v>119</v>
      </c>
      <c r="K18" s="141" t="s">
        <v>119</v>
      </c>
    </row>
    <row r="19" spans="1:15" s="86" customFormat="1" ht="108" outlineLevel="4">
      <c r="A19" s="407" t="s">
        <v>101</v>
      </c>
      <c r="B19" s="330" t="s">
        <v>0</v>
      </c>
      <c r="C19" s="330" t="s">
        <v>2</v>
      </c>
      <c r="D19" s="330">
        <v>4240172340</v>
      </c>
      <c r="E19" s="330" t="s">
        <v>1</v>
      </c>
      <c r="F19" s="368" t="s">
        <v>119</v>
      </c>
      <c r="G19" s="390" t="s">
        <v>119</v>
      </c>
      <c r="H19" s="276">
        <f>SUM(H20)</f>
        <v>150000</v>
      </c>
      <c r="I19" s="276">
        <f>SUM(I20)</f>
        <v>148999.5</v>
      </c>
      <c r="J19" s="277">
        <f t="shared" ref="J19" si="0">SUM(J20)</f>
        <v>148999.5</v>
      </c>
      <c r="K19" s="116">
        <f>SUM(K20)</f>
        <v>0</v>
      </c>
      <c r="L19" s="70"/>
      <c r="M19" s="214"/>
      <c r="O19" s="2"/>
    </row>
    <row r="20" spans="1:15" s="91" customFormat="1" ht="18" outlineLevel="2">
      <c r="A20" s="408" t="s">
        <v>102</v>
      </c>
      <c r="B20" s="331" t="s">
        <v>0</v>
      </c>
      <c r="C20" s="331" t="s">
        <v>2</v>
      </c>
      <c r="D20" s="332" t="s">
        <v>3</v>
      </c>
      <c r="E20" s="332" t="s">
        <v>4</v>
      </c>
      <c r="F20" s="369" t="s">
        <v>119</v>
      </c>
      <c r="G20" s="335" t="s">
        <v>119</v>
      </c>
      <c r="H20" s="278">
        <v>150000</v>
      </c>
      <c r="I20" s="279">
        <v>148999.5</v>
      </c>
      <c r="J20" s="280">
        <v>148999.5</v>
      </c>
      <c r="K20" s="118">
        <f>I20-J20</f>
        <v>0</v>
      </c>
      <c r="M20" s="210"/>
      <c r="O20" s="2"/>
    </row>
    <row r="21" spans="1:15" s="86" customFormat="1" ht="72" outlineLevel="4">
      <c r="A21" s="407" t="s">
        <v>251</v>
      </c>
      <c r="B21" s="330" t="s">
        <v>0</v>
      </c>
      <c r="C21" s="330" t="s">
        <v>233</v>
      </c>
      <c r="D21" s="330" t="s">
        <v>234</v>
      </c>
      <c r="E21" s="330" t="s">
        <v>1</v>
      </c>
      <c r="F21" s="368" t="s">
        <v>119</v>
      </c>
      <c r="G21" s="390" t="s">
        <v>119</v>
      </c>
      <c r="H21" s="276">
        <f>SUM(H22)</f>
        <v>46150000</v>
      </c>
      <c r="I21" s="276">
        <f>SUM(I22)</f>
        <v>46150000</v>
      </c>
      <c r="J21" s="277">
        <f t="shared" ref="J21" si="1">SUM(J22)</f>
        <v>45720000</v>
      </c>
      <c r="K21" s="116">
        <f>SUM(K22)</f>
        <v>430000</v>
      </c>
      <c r="L21" s="70"/>
      <c r="M21" s="214"/>
      <c r="O21" s="2"/>
    </row>
    <row r="22" spans="1:15" s="83" customFormat="1" ht="18" outlineLevel="1">
      <c r="A22" s="408" t="s">
        <v>250</v>
      </c>
      <c r="B22" s="333" t="s">
        <v>0</v>
      </c>
      <c r="C22" s="334" t="s">
        <v>233</v>
      </c>
      <c r="D22" s="332" t="s">
        <v>234</v>
      </c>
      <c r="E22" s="332" t="s">
        <v>235</v>
      </c>
      <c r="F22" s="370"/>
      <c r="G22" s="370"/>
      <c r="H22" s="278">
        <v>46150000</v>
      </c>
      <c r="I22" s="279">
        <v>46150000</v>
      </c>
      <c r="J22" s="280">
        <v>45720000</v>
      </c>
      <c r="K22" s="118">
        <f>I22-J22</f>
        <v>430000</v>
      </c>
      <c r="M22" s="210"/>
      <c r="O22" s="2"/>
    </row>
    <row r="23" spans="1:15" s="86" customFormat="1" ht="108" outlineLevel="4">
      <c r="A23" s="407" t="s">
        <v>105</v>
      </c>
      <c r="B23" s="330" t="s">
        <v>0</v>
      </c>
      <c r="C23" s="330" t="s">
        <v>5</v>
      </c>
      <c r="D23" s="330" t="s">
        <v>6</v>
      </c>
      <c r="E23" s="330" t="s">
        <v>1</v>
      </c>
      <c r="F23" s="368" t="s">
        <v>119</v>
      </c>
      <c r="G23" s="390" t="s">
        <v>119</v>
      </c>
      <c r="H23" s="276">
        <f>SUM(H24:H27)</f>
        <v>700000</v>
      </c>
      <c r="I23" s="276">
        <f t="shared" ref="I23:K23" si="2">SUM(I24:I27)</f>
        <v>0</v>
      </c>
      <c r="J23" s="276">
        <f t="shared" si="2"/>
        <v>0</v>
      </c>
      <c r="K23" s="116">
        <f t="shared" si="2"/>
        <v>0</v>
      </c>
      <c r="L23" s="70"/>
      <c r="M23" s="214"/>
      <c r="O23" s="2"/>
    </row>
    <row r="24" spans="1:15" s="86" customFormat="1" ht="20.25" customHeight="1" outlineLevel="4">
      <c r="A24" s="617" t="s">
        <v>102</v>
      </c>
      <c r="B24" s="335" t="s">
        <v>0</v>
      </c>
      <c r="C24" s="335" t="s">
        <v>5</v>
      </c>
      <c r="D24" s="335" t="s">
        <v>6</v>
      </c>
      <c r="E24" s="332" t="s">
        <v>4</v>
      </c>
      <c r="F24" s="616" t="s">
        <v>279</v>
      </c>
      <c r="G24" s="335" t="s">
        <v>254</v>
      </c>
      <c r="H24" s="278">
        <v>2000</v>
      </c>
      <c r="I24" s="279">
        <v>0</v>
      </c>
      <c r="J24" s="280">
        <v>0</v>
      </c>
      <c r="K24" s="118">
        <f>I24-J24</f>
        <v>0</v>
      </c>
      <c r="L24" s="70"/>
      <c r="M24" s="214"/>
      <c r="O24" s="2"/>
    </row>
    <row r="25" spans="1:15" s="91" customFormat="1" ht="24" customHeight="1" outlineLevel="2">
      <c r="A25" s="617"/>
      <c r="B25" s="335" t="s">
        <v>0</v>
      </c>
      <c r="C25" s="335" t="s">
        <v>5</v>
      </c>
      <c r="D25" s="335" t="s">
        <v>6</v>
      </c>
      <c r="E25" s="332" t="s">
        <v>4</v>
      </c>
      <c r="F25" s="583"/>
      <c r="G25" s="335" t="s">
        <v>253</v>
      </c>
      <c r="H25" s="278">
        <v>38000</v>
      </c>
      <c r="I25" s="279">
        <v>0</v>
      </c>
      <c r="J25" s="280">
        <v>0</v>
      </c>
      <c r="K25" s="118">
        <f>I25-J25</f>
        <v>0</v>
      </c>
      <c r="M25" s="210"/>
      <c r="O25" s="2"/>
    </row>
    <row r="26" spans="1:15" s="91" customFormat="1" ht="21.75" customHeight="1" outlineLevel="2">
      <c r="A26" s="618" t="s">
        <v>203</v>
      </c>
      <c r="B26" s="335" t="s">
        <v>0</v>
      </c>
      <c r="C26" s="335" t="s">
        <v>5</v>
      </c>
      <c r="D26" s="335" t="s">
        <v>6</v>
      </c>
      <c r="E26" s="332" t="s">
        <v>7</v>
      </c>
      <c r="F26" s="616" t="s">
        <v>279</v>
      </c>
      <c r="G26" s="335" t="s">
        <v>254</v>
      </c>
      <c r="H26" s="278">
        <v>33000</v>
      </c>
      <c r="I26" s="279">
        <v>0</v>
      </c>
      <c r="J26" s="280">
        <v>0</v>
      </c>
      <c r="K26" s="118">
        <f>I26-J26</f>
        <v>0</v>
      </c>
      <c r="M26" s="210"/>
      <c r="O26" s="2"/>
    </row>
    <row r="27" spans="1:15" s="91" customFormat="1" ht="20.25" customHeight="1" outlineLevel="2">
      <c r="A27" s="619"/>
      <c r="B27" s="335" t="s">
        <v>0</v>
      </c>
      <c r="C27" s="335" t="s">
        <v>5</v>
      </c>
      <c r="D27" s="335" t="s">
        <v>6</v>
      </c>
      <c r="E27" s="332" t="s">
        <v>7</v>
      </c>
      <c r="F27" s="583"/>
      <c r="G27" s="335" t="s">
        <v>253</v>
      </c>
      <c r="H27" s="278">
        <v>627000</v>
      </c>
      <c r="I27" s="279">
        <v>0</v>
      </c>
      <c r="J27" s="280">
        <v>0</v>
      </c>
      <c r="K27" s="118">
        <f>I27-J27</f>
        <v>0</v>
      </c>
      <c r="M27" s="210"/>
      <c r="O27" s="2"/>
    </row>
    <row r="28" spans="1:15" s="86" customFormat="1" ht="72" outlineLevel="4">
      <c r="A28" s="407" t="s">
        <v>103</v>
      </c>
      <c r="B28" s="330" t="s">
        <v>0</v>
      </c>
      <c r="C28" s="330" t="s">
        <v>8</v>
      </c>
      <c r="D28" s="330" t="s">
        <v>9</v>
      </c>
      <c r="E28" s="330" t="s">
        <v>1</v>
      </c>
      <c r="F28" s="368" t="s">
        <v>119</v>
      </c>
      <c r="G28" s="390" t="s">
        <v>119</v>
      </c>
      <c r="H28" s="276">
        <f>SUM(H29)</f>
        <v>100000</v>
      </c>
      <c r="I28" s="276">
        <f>SUM(I29)</f>
        <v>0</v>
      </c>
      <c r="J28" s="277">
        <f t="shared" ref="J28" si="3">SUM(J29)</f>
        <v>0</v>
      </c>
      <c r="K28" s="116">
        <f>SUM(K29)</f>
        <v>0</v>
      </c>
      <c r="L28" s="70"/>
      <c r="M28" s="214"/>
      <c r="O28" s="2"/>
    </row>
    <row r="29" spans="1:15" s="83" customFormat="1" ht="18" outlineLevel="2">
      <c r="A29" s="408" t="s">
        <v>102</v>
      </c>
      <c r="B29" s="332" t="s">
        <v>0</v>
      </c>
      <c r="C29" s="332" t="s">
        <v>8</v>
      </c>
      <c r="D29" s="332" t="s">
        <v>9</v>
      </c>
      <c r="E29" s="332" t="s">
        <v>4</v>
      </c>
      <c r="F29" s="369" t="s">
        <v>119</v>
      </c>
      <c r="G29" s="335" t="s">
        <v>119</v>
      </c>
      <c r="H29" s="278">
        <v>100000</v>
      </c>
      <c r="I29" s="279">
        <v>0</v>
      </c>
      <c r="J29" s="280">
        <v>0</v>
      </c>
      <c r="K29" s="118">
        <f>I29-J29</f>
        <v>0</v>
      </c>
      <c r="M29" s="210"/>
      <c r="O29" s="2"/>
    </row>
    <row r="30" spans="1:15" s="86" customFormat="1" ht="54" outlineLevel="4">
      <c r="A30" s="407" t="s">
        <v>104</v>
      </c>
      <c r="B30" s="330" t="s">
        <v>0</v>
      </c>
      <c r="C30" s="330" t="s">
        <v>8</v>
      </c>
      <c r="D30" s="330" t="s">
        <v>10</v>
      </c>
      <c r="E30" s="330" t="s">
        <v>1</v>
      </c>
      <c r="F30" s="368" t="s">
        <v>119</v>
      </c>
      <c r="G30" s="390" t="s">
        <v>119</v>
      </c>
      <c r="H30" s="276">
        <f>SUM(H31)</f>
        <v>200000</v>
      </c>
      <c r="I30" s="276">
        <f>SUM(I31)</f>
        <v>0</v>
      </c>
      <c r="J30" s="277">
        <f t="shared" ref="J30" si="4">SUM(J31)</f>
        <v>0</v>
      </c>
      <c r="K30" s="116">
        <f>SUM(K31)</f>
        <v>0</v>
      </c>
      <c r="L30" s="70"/>
      <c r="M30" s="214"/>
      <c r="O30" s="2"/>
    </row>
    <row r="31" spans="1:15" s="83" customFormat="1" ht="18" outlineLevel="1">
      <c r="A31" s="408" t="s">
        <v>102</v>
      </c>
      <c r="B31" s="332" t="s">
        <v>0</v>
      </c>
      <c r="C31" s="332" t="s">
        <v>8</v>
      </c>
      <c r="D31" s="332" t="s">
        <v>10</v>
      </c>
      <c r="E31" s="332" t="s">
        <v>4</v>
      </c>
      <c r="F31" s="369" t="s">
        <v>119</v>
      </c>
      <c r="G31" s="335" t="s">
        <v>119</v>
      </c>
      <c r="H31" s="278">
        <v>200000</v>
      </c>
      <c r="I31" s="279">
        <v>0</v>
      </c>
      <c r="J31" s="280">
        <v>0</v>
      </c>
      <c r="K31" s="118">
        <f>I31-J31</f>
        <v>0</v>
      </c>
      <c r="M31" s="210"/>
      <c r="O31" s="2"/>
    </row>
    <row r="32" spans="1:15" s="86" customFormat="1" ht="72" outlineLevel="4">
      <c r="A32" s="407" t="s">
        <v>148</v>
      </c>
      <c r="B32" s="330" t="s">
        <v>0</v>
      </c>
      <c r="C32" s="330" t="s">
        <v>11</v>
      </c>
      <c r="D32" s="330" t="s">
        <v>12</v>
      </c>
      <c r="E32" s="330" t="s">
        <v>1</v>
      </c>
      <c r="F32" s="368" t="s">
        <v>119</v>
      </c>
      <c r="G32" s="390" t="s">
        <v>119</v>
      </c>
      <c r="H32" s="276">
        <f>SUM(H33:H34)</f>
        <v>7576200</v>
      </c>
      <c r="I32" s="276">
        <f>SUM(I33:I34)</f>
        <v>0</v>
      </c>
      <c r="J32" s="276">
        <f t="shared" ref="J32" si="5">SUM(J33:J34)</f>
        <v>0</v>
      </c>
      <c r="K32" s="116">
        <f>SUM(K33:K34)</f>
        <v>0</v>
      </c>
      <c r="L32" s="70"/>
      <c r="M32" s="214"/>
      <c r="O32" s="2"/>
    </row>
    <row r="33" spans="1:15" s="123" customFormat="1" ht="21" customHeight="1" outlineLevel="4">
      <c r="A33" s="588" t="s">
        <v>202</v>
      </c>
      <c r="B33" s="332" t="s">
        <v>0</v>
      </c>
      <c r="C33" s="332" t="s">
        <v>11</v>
      </c>
      <c r="D33" s="332" t="s">
        <v>12</v>
      </c>
      <c r="E33" s="332" t="s">
        <v>13</v>
      </c>
      <c r="F33" s="616" t="s">
        <v>280</v>
      </c>
      <c r="G33" s="335" t="s">
        <v>254</v>
      </c>
      <c r="H33" s="278">
        <v>75800</v>
      </c>
      <c r="I33" s="278">
        <v>0</v>
      </c>
      <c r="J33" s="281">
        <v>0</v>
      </c>
      <c r="K33" s="118">
        <f>I33-J33</f>
        <v>0</v>
      </c>
      <c r="L33" s="90"/>
      <c r="M33" s="217"/>
      <c r="O33" s="91"/>
    </row>
    <row r="34" spans="1:15" s="83" customFormat="1" ht="21.75" customHeight="1" outlineLevel="1">
      <c r="A34" s="594"/>
      <c r="B34" s="332" t="s">
        <v>0</v>
      </c>
      <c r="C34" s="332" t="s">
        <v>11</v>
      </c>
      <c r="D34" s="332" t="s">
        <v>12</v>
      </c>
      <c r="E34" s="332" t="s">
        <v>13</v>
      </c>
      <c r="F34" s="583"/>
      <c r="G34" s="335" t="s">
        <v>253</v>
      </c>
      <c r="H34" s="278">
        <v>7500400</v>
      </c>
      <c r="I34" s="282">
        <v>0</v>
      </c>
      <c r="J34" s="280">
        <v>0</v>
      </c>
      <c r="K34" s="118">
        <f>I34-J34</f>
        <v>0</v>
      </c>
      <c r="M34" s="210"/>
      <c r="O34" s="2"/>
    </row>
    <row r="35" spans="1:15" s="86" customFormat="1" ht="54" outlineLevel="4">
      <c r="A35" s="407" t="s">
        <v>149</v>
      </c>
      <c r="B35" s="330" t="s">
        <v>0</v>
      </c>
      <c r="C35" s="330" t="s">
        <v>11</v>
      </c>
      <c r="D35" s="330" t="s">
        <v>14</v>
      </c>
      <c r="E35" s="330" t="s">
        <v>1</v>
      </c>
      <c r="F35" s="368" t="s">
        <v>119</v>
      </c>
      <c r="G35" s="390" t="s">
        <v>119</v>
      </c>
      <c r="H35" s="276">
        <f>SUM(H36:H43)</f>
        <v>291678693</v>
      </c>
      <c r="I35" s="276">
        <f>SUM(I36:I43)</f>
        <v>149294408.58000001</v>
      </c>
      <c r="J35" s="277">
        <f t="shared" ref="J35" si="6">SUM(J36:J43)</f>
        <v>144172486.55999997</v>
      </c>
      <c r="K35" s="116">
        <f>SUM(K36:K43)</f>
        <v>5121922.0200000051</v>
      </c>
      <c r="L35" s="70"/>
      <c r="M35" s="214"/>
      <c r="O35" s="2"/>
    </row>
    <row r="36" spans="1:15" s="83" customFormat="1" ht="18" outlineLevel="2">
      <c r="A36" s="408" t="s">
        <v>106</v>
      </c>
      <c r="B36" s="332" t="s">
        <v>0</v>
      </c>
      <c r="C36" s="332" t="s">
        <v>11</v>
      </c>
      <c r="D36" s="332" t="s">
        <v>14</v>
      </c>
      <c r="E36" s="332" t="s">
        <v>15</v>
      </c>
      <c r="F36" s="369" t="s">
        <v>119</v>
      </c>
      <c r="G36" s="335" t="s">
        <v>119</v>
      </c>
      <c r="H36" s="279">
        <v>202083900</v>
      </c>
      <c r="I36" s="279">
        <v>101334552.5</v>
      </c>
      <c r="J36" s="280">
        <v>98186219.439999998</v>
      </c>
      <c r="K36" s="118">
        <f t="shared" ref="K36:K43" si="7">I36-J36</f>
        <v>3148333.0600000024</v>
      </c>
      <c r="M36" s="210"/>
      <c r="O36" s="2"/>
    </row>
    <row r="37" spans="1:15" s="83" customFormat="1" ht="72" outlineLevel="1">
      <c r="A37" s="408" t="s">
        <v>207</v>
      </c>
      <c r="B37" s="332" t="s">
        <v>0</v>
      </c>
      <c r="C37" s="332" t="s">
        <v>11</v>
      </c>
      <c r="D37" s="332" t="s">
        <v>14</v>
      </c>
      <c r="E37" s="332" t="s">
        <v>16</v>
      </c>
      <c r="F37" s="369" t="s">
        <v>119</v>
      </c>
      <c r="G37" s="335" t="s">
        <v>119</v>
      </c>
      <c r="H37" s="279">
        <v>61029300</v>
      </c>
      <c r="I37" s="279">
        <v>30603018</v>
      </c>
      <c r="J37" s="280">
        <v>28698518.219999999</v>
      </c>
      <c r="K37" s="118">
        <f t="shared" si="7"/>
        <v>1904499.7800000012</v>
      </c>
      <c r="M37" s="210"/>
      <c r="O37" s="2"/>
    </row>
    <row r="38" spans="1:15" s="83" customFormat="1" ht="36" outlineLevel="2">
      <c r="A38" s="408" t="s">
        <v>208</v>
      </c>
      <c r="B38" s="332" t="s">
        <v>0</v>
      </c>
      <c r="C38" s="332" t="s">
        <v>11</v>
      </c>
      <c r="D38" s="332" t="s">
        <v>14</v>
      </c>
      <c r="E38" s="332" t="s">
        <v>17</v>
      </c>
      <c r="F38" s="369" t="s">
        <v>119</v>
      </c>
      <c r="G38" s="335" t="s">
        <v>119</v>
      </c>
      <c r="H38" s="279">
        <v>13906030</v>
      </c>
      <c r="I38" s="279">
        <v>11782581</v>
      </c>
      <c r="J38" s="280">
        <v>11760589.109999999</v>
      </c>
      <c r="K38" s="118">
        <f t="shared" si="7"/>
        <v>21991.890000000596</v>
      </c>
      <c r="M38" s="210"/>
      <c r="O38" s="2"/>
    </row>
    <row r="39" spans="1:15" s="83" customFormat="1" ht="18" outlineLevel="1">
      <c r="A39" s="408" t="s">
        <v>102</v>
      </c>
      <c r="B39" s="332" t="s">
        <v>0</v>
      </c>
      <c r="C39" s="332" t="s">
        <v>11</v>
      </c>
      <c r="D39" s="332" t="s">
        <v>14</v>
      </c>
      <c r="E39" s="332" t="s">
        <v>4</v>
      </c>
      <c r="F39" s="369" t="s">
        <v>119</v>
      </c>
      <c r="G39" s="335" t="s">
        <v>119</v>
      </c>
      <c r="H39" s="279">
        <v>8307623</v>
      </c>
      <c r="I39" s="279">
        <v>2852270</v>
      </c>
      <c r="J39" s="280">
        <v>2842909.02</v>
      </c>
      <c r="K39" s="118">
        <f t="shared" si="7"/>
        <v>9360.9799999999814</v>
      </c>
      <c r="M39" s="210"/>
      <c r="O39" s="2"/>
    </row>
    <row r="40" spans="1:15" s="83" customFormat="1" ht="18" outlineLevel="2">
      <c r="A40" s="408" t="s">
        <v>209</v>
      </c>
      <c r="B40" s="332" t="s">
        <v>0</v>
      </c>
      <c r="C40" s="332" t="s">
        <v>11</v>
      </c>
      <c r="D40" s="332" t="s">
        <v>14</v>
      </c>
      <c r="E40" s="332" t="s">
        <v>18</v>
      </c>
      <c r="F40" s="369" t="s">
        <v>119</v>
      </c>
      <c r="G40" s="335" t="s">
        <v>119</v>
      </c>
      <c r="H40" s="279">
        <v>5694021</v>
      </c>
      <c r="I40" s="279">
        <v>2391650.08</v>
      </c>
      <c r="J40" s="280">
        <v>2382494.42</v>
      </c>
      <c r="K40" s="118">
        <f t="shared" si="7"/>
        <v>9155.660000000149</v>
      </c>
      <c r="M40" s="210"/>
      <c r="O40" s="2"/>
    </row>
    <row r="41" spans="1:15" s="83" customFormat="1" ht="54" outlineLevel="2">
      <c r="A41" s="408" t="s">
        <v>220</v>
      </c>
      <c r="B41" s="332" t="s">
        <v>0</v>
      </c>
      <c r="C41" s="332" t="s">
        <v>11</v>
      </c>
      <c r="D41" s="332" t="s">
        <v>14</v>
      </c>
      <c r="E41" s="332">
        <v>831</v>
      </c>
      <c r="F41" s="369"/>
      <c r="G41" s="335"/>
      <c r="H41" s="279">
        <v>2855</v>
      </c>
      <c r="I41" s="279">
        <v>2855</v>
      </c>
      <c r="J41" s="280">
        <v>2855</v>
      </c>
      <c r="K41" s="118">
        <f t="shared" si="7"/>
        <v>0</v>
      </c>
      <c r="M41" s="210"/>
      <c r="O41" s="2"/>
    </row>
    <row r="42" spans="1:15" s="83" customFormat="1" ht="36" outlineLevel="2">
      <c r="A42" s="408" t="s">
        <v>210</v>
      </c>
      <c r="B42" s="332" t="s">
        <v>0</v>
      </c>
      <c r="C42" s="332" t="s">
        <v>11</v>
      </c>
      <c r="D42" s="332" t="s">
        <v>14</v>
      </c>
      <c r="E42" s="332" t="s">
        <v>19</v>
      </c>
      <c r="F42" s="369" t="s">
        <v>119</v>
      </c>
      <c r="G42" s="335" t="s">
        <v>119</v>
      </c>
      <c r="H42" s="279">
        <v>524521</v>
      </c>
      <c r="I42" s="279">
        <v>262260.5</v>
      </c>
      <c r="J42" s="280">
        <v>237394.85</v>
      </c>
      <c r="K42" s="118">
        <f t="shared" si="7"/>
        <v>24865.649999999994</v>
      </c>
      <c r="M42" s="210"/>
      <c r="O42" s="2"/>
    </row>
    <row r="43" spans="1:15" s="83" customFormat="1" ht="18" outlineLevel="1">
      <c r="A43" s="408" t="s">
        <v>211</v>
      </c>
      <c r="B43" s="332" t="s">
        <v>0</v>
      </c>
      <c r="C43" s="332" t="s">
        <v>11</v>
      </c>
      <c r="D43" s="332" t="s">
        <v>14</v>
      </c>
      <c r="E43" s="332" t="s">
        <v>20</v>
      </c>
      <c r="F43" s="369" t="s">
        <v>119</v>
      </c>
      <c r="G43" s="335" t="s">
        <v>119</v>
      </c>
      <c r="H43" s="279">
        <v>130443</v>
      </c>
      <c r="I43" s="279">
        <v>65221.5</v>
      </c>
      <c r="J43" s="280">
        <v>61506.5</v>
      </c>
      <c r="K43" s="118">
        <f t="shared" si="7"/>
        <v>3715</v>
      </c>
      <c r="M43" s="210"/>
      <c r="O43" s="2"/>
    </row>
    <row r="44" spans="1:15" s="86" customFormat="1" ht="36" outlineLevel="4">
      <c r="A44" s="407" t="s">
        <v>150</v>
      </c>
      <c r="B44" s="330" t="s">
        <v>0</v>
      </c>
      <c r="C44" s="330" t="s">
        <v>11</v>
      </c>
      <c r="D44" s="330" t="s">
        <v>21</v>
      </c>
      <c r="E44" s="330" t="s">
        <v>1</v>
      </c>
      <c r="F44" s="368" t="s">
        <v>119</v>
      </c>
      <c r="G44" s="390" t="s">
        <v>119</v>
      </c>
      <c r="H44" s="276">
        <f>SUM(H45)</f>
        <v>3014789</v>
      </c>
      <c r="I44" s="276">
        <f>SUM(I45)</f>
        <v>3014789</v>
      </c>
      <c r="J44" s="277">
        <f t="shared" ref="J44" si="8">SUM(J45)</f>
        <v>3014772</v>
      </c>
      <c r="K44" s="116">
        <f>SUM(K45)</f>
        <v>17</v>
      </c>
      <c r="L44" s="70"/>
      <c r="M44" s="214"/>
      <c r="O44" s="2"/>
    </row>
    <row r="45" spans="1:15" s="83" customFormat="1" ht="18" outlineLevel="1">
      <c r="A45" s="408" t="s">
        <v>102</v>
      </c>
      <c r="B45" s="332" t="s">
        <v>0</v>
      </c>
      <c r="C45" s="332" t="s">
        <v>11</v>
      </c>
      <c r="D45" s="332" t="s">
        <v>21</v>
      </c>
      <c r="E45" s="332" t="s">
        <v>4</v>
      </c>
      <c r="F45" s="369" t="s">
        <v>119</v>
      </c>
      <c r="G45" s="335" t="s">
        <v>119</v>
      </c>
      <c r="H45" s="278">
        <v>3014789</v>
      </c>
      <c r="I45" s="279">
        <v>3014789</v>
      </c>
      <c r="J45" s="280">
        <v>3014772</v>
      </c>
      <c r="K45" s="118">
        <f>I45-J45</f>
        <v>17</v>
      </c>
      <c r="M45" s="210"/>
      <c r="O45" s="2"/>
    </row>
    <row r="46" spans="1:15" s="86" customFormat="1" ht="163.5" customHeight="1" outlineLevel="4">
      <c r="A46" s="407" t="s">
        <v>151</v>
      </c>
      <c r="B46" s="330" t="s">
        <v>0</v>
      </c>
      <c r="C46" s="330" t="s">
        <v>11</v>
      </c>
      <c r="D46" s="330" t="s">
        <v>22</v>
      </c>
      <c r="E46" s="330" t="s">
        <v>1</v>
      </c>
      <c r="F46" s="368" t="s">
        <v>119</v>
      </c>
      <c r="G46" s="390" t="s">
        <v>119</v>
      </c>
      <c r="H46" s="276">
        <f>SUM(H47:H48)</f>
        <v>15595027</v>
      </c>
      <c r="I46" s="276">
        <f>SUM(I47:I48)</f>
        <v>3479539.14</v>
      </c>
      <c r="J46" s="277">
        <f t="shared" ref="J46" si="9">SUM(J47:J48)</f>
        <v>3311373.78</v>
      </c>
      <c r="K46" s="116">
        <f>SUM(K47:K48)</f>
        <v>168165.36</v>
      </c>
      <c r="L46" s="70"/>
      <c r="M46" s="214"/>
      <c r="O46" s="2"/>
    </row>
    <row r="47" spans="1:15" s="83" customFormat="1" ht="18" outlineLevel="1">
      <c r="A47" s="408" t="s">
        <v>102</v>
      </c>
      <c r="B47" s="332" t="s">
        <v>0</v>
      </c>
      <c r="C47" s="332" t="s">
        <v>11</v>
      </c>
      <c r="D47" s="332" t="s">
        <v>22</v>
      </c>
      <c r="E47" s="332" t="s">
        <v>4</v>
      </c>
      <c r="F47" s="369" t="s">
        <v>119</v>
      </c>
      <c r="G47" s="335" t="s">
        <v>119</v>
      </c>
      <c r="H47" s="278">
        <v>77587</v>
      </c>
      <c r="I47" s="279">
        <v>17311.14</v>
      </c>
      <c r="J47" s="280">
        <v>14013.78</v>
      </c>
      <c r="K47" s="118">
        <f>I47-J47</f>
        <v>3297.3599999999988</v>
      </c>
      <c r="M47" s="210"/>
      <c r="O47" s="2"/>
    </row>
    <row r="48" spans="1:15" s="83" customFormat="1" ht="54" outlineLevel="2">
      <c r="A48" s="408" t="s">
        <v>203</v>
      </c>
      <c r="B48" s="332" t="s">
        <v>0</v>
      </c>
      <c r="C48" s="332" t="s">
        <v>11</v>
      </c>
      <c r="D48" s="332" t="s">
        <v>22</v>
      </c>
      <c r="E48" s="332" t="s">
        <v>7</v>
      </c>
      <c r="F48" s="369" t="s">
        <v>119</v>
      </c>
      <c r="G48" s="335" t="s">
        <v>119</v>
      </c>
      <c r="H48" s="278">
        <v>15517440</v>
      </c>
      <c r="I48" s="279">
        <v>3462228</v>
      </c>
      <c r="J48" s="280">
        <v>3297360</v>
      </c>
      <c r="K48" s="118">
        <f>I48-J48</f>
        <v>164868</v>
      </c>
      <c r="M48" s="210"/>
      <c r="O48" s="2"/>
    </row>
    <row r="49" spans="1:15" s="86" customFormat="1" ht="90" outlineLevel="4">
      <c r="A49" s="407" t="s">
        <v>152</v>
      </c>
      <c r="B49" s="330" t="s">
        <v>0</v>
      </c>
      <c r="C49" s="330" t="s">
        <v>11</v>
      </c>
      <c r="D49" s="330" t="s">
        <v>23</v>
      </c>
      <c r="E49" s="330" t="s">
        <v>1</v>
      </c>
      <c r="F49" s="368" t="s">
        <v>119</v>
      </c>
      <c r="G49" s="390" t="s">
        <v>119</v>
      </c>
      <c r="H49" s="276">
        <f>SUM(H50)</f>
        <v>1526000</v>
      </c>
      <c r="I49" s="276">
        <f>SUM(I50)</f>
        <v>0</v>
      </c>
      <c r="J49" s="277">
        <f t="shared" ref="J49" si="10">SUM(J50)</f>
        <v>0</v>
      </c>
      <c r="K49" s="116">
        <f>SUM(K50)</f>
        <v>0</v>
      </c>
      <c r="L49" s="70"/>
      <c r="M49" s="214"/>
      <c r="O49" s="2"/>
    </row>
    <row r="50" spans="1:15" s="83" customFormat="1" ht="90" outlineLevel="1">
      <c r="A50" s="408" t="s">
        <v>204</v>
      </c>
      <c r="B50" s="332" t="s">
        <v>0</v>
      </c>
      <c r="C50" s="332" t="s">
        <v>11</v>
      </c>
      <c r="D50" s="332" t="s">
        <v>23</v>
      </c>
      <c r="E50" s="332" t="s">
        <v>24</v>
      </c>
      <c r="F50" s="369" t="s">
        <v>119</v>
      </c>
      <c r="G50" s="335" t="s">
        <v>119</v>
      </c>
      <c r="H50" s="278">
        <v>1526000</v>
      </c>
      <c r="I50" s="279">
        <v>0</v>
      </c>
      <c r="J50" s="280">
        <v>0</v>
      </c>
      <c r="K50" s="118">
        <f>I50-J50</f>
        <v>0</v>
      </c>
      <c r="M50" s="210"/>
      <c r="O50" s="2"/>
    </row>
    <row r="51" spans="1:15" s="86" customFormat="1" ht="144" outlineLevel="4">
      <c r="A51" s="407" t="s">
        <v>153</v>
      </c>
      <c r="B51" s="330" t="s">
        <v>0</v>
      </c>
      <c r="C51" s="330" t="s">
        <v>11</v>
      </c>
      <c r="D51" s="330" t="s">
        <v>25</v>
      </c>
      <c r="E51" s="330" t="s">
        <v>1</v>
      </c>
      <c r="F51" s="368" t="s">
        <v>119</v>
      </c>
      <c r="G51" s="390" t="s">
        <v>119</v>
      </c>
      <c r="H51" s="276">
        <f>SUM(H52)</f>
        <v>6012740</v>
      </c>
      <c r="I51" s="276">
        <f>SUM(I52)</f>
        <v>0</v>
      </c>
      <c r="J51" s="277">
        <f t="shared" ref="J51" si="11">SUM(J52)</f>
        <v>0</v>
      </c>
      <c r="K51" s="116">
        <f>SUM(K52)</f>
        <v>0</v>
      </c>
      <c r="L51" s="70"/>
      <c r="M51" s="214"/>
      <c r="O51" s="2"/>
    </row>
    <row r="52" spans="1:15" s="83" customFormat="1" ht="90" outlineLevel="1">
      <c r="A52" s="408" t="s">
        <v>204</v>
      </c>
      <c r="B52" s="332" t="s">
        <v>0</v>
      </c>
      <c r="C52" s="332" t="s">
        <v>11</v>
      </c>
      <c r="D52" s="332" t="s">
        <v>25</v>
      </c>
      <c r="E52" s="332" t="s">
        <v>24</v>
      </c>
      <c r="F52" s="369" t="s">
        <v>119</v>
      </c>
      <c r="G52" s="335" t="s">
        <v>119</v>
      </c>
      <c r="H52" s="278">
        <v>6012740</v>
      </c>
      <c r="I52" s="279">
        <v>0</v>
      </c>
      <c r="J52" s="280">
        <v>0</v>
      </c>
      <c r="K52" s="118">
        <f>I52-J52</f>
        <v>0</v>
      </c>
      <c r="M52" s="210"/>
      <c r="O52" s="2"/>
    </row>
    <row r="53" spans="1:15" s="86" customFormat="1" ht="252" outlineLevel="4">
      <c r="A53" s="407" t="s">
        <v>154</v>
      </c>
      <c r="B53" s="330" t="s">
        <v>0</v>
      </c>
      <c r="C53" s="330" t="s">
        <v>11</v>
      </c>
      <c r="D53" s="330" t="s">
        <v>26</v>
      </c>
      <c r="E53" s="330" t="s">
        <v>1</v>
      </c>
      <c r="F53" s="368" t="s">
        <v>119</v>
      </c>
      <c r="G53" s="390" t="s">
        <v>119</v>
      </c>
      <c r="H53" s="276">
        <f>SUM(H54)</f>
        <v>751593</v>
      </c>
      <c r="I53" s="276">
        <f>SUM(I54)</f>
        <v>0</v>
      </c>
      <c r="J53" s="277">
        <f t="shared" ref="J53" si="12">SUM(J54)</f>
        <v>0</v>
      </c>
      <c r="K53" s="116">
        <f>SUM(K54)</f>
        <v>0</v>
      </c>
      <c r="L53" s="70"/>
      <c r="M53" s="214"/>
      <c r="O53" s="2"/>
    </row>
    <row r="54" spans="1:15" s="83" customFormat="1" ht="90" outlineLevel="2">
      <c r="A54" s="408" t="s">
        <v>204</v>
      </c>
      <c r="B54" s="332" t="s">
        <v>0</v>
      </c>
      <c r="C54" s="332" t="s">
        <v>11</v>
      </c>
      <c r="D54" s="332" t="s">
        <v>26</v>
      </c>
      <c r="E54" s="332" t="s">
        <v>24</v>
      </c>
      <c r="F54" s="369" t="s">
        <v>119</v>
      </c>
      <c r="G54" s="335" t="s">
        <v>119</v>
      </c>
      <c r="H54" s="278">
        <v>751593</v>
      </c>
      <c r="I54" s="279">
        <v>0</v>
      </c>
      <c r="J54" s="280">
        <v>0</v>
      </c>
      <c r="K54" s="118">
        <f>I54-J54</f>
        <v>0</v>
      </c>
      <c r="M54" s="210"/>
      <c r="O54" s="2"/>
    </row>
    <row r="55" spans="1:15" s="86" customFormat="1" ht="270" outlineLevel="4">
      <c r="A55" s="407" t="s">
        <v>155</v>
      </c>
      <c r="B55" s="330" t="s">
        <v>0</v>
      </c>
      <c r="C55" s="330" t="s">
        <v>11</v>
      </c>
      <c r="D55" s="330" t="s">
        <v>27</v>
      </c>
      <c r="E55" s="330" t="s">
        <v>1</v>
      </c>
      <c r="F55" s="368" t="s">
        <v>119</v>
      </c>
      <c r="G55" s="390" t="s">
        <v>119</v>
      </c>
      <c r="H55" s="276">
        <f>SUM(H56)</f>
        <v>7599851</v>
      </c>
      <c r="I55" s="276">
        <f>SUM(I56)</f>
        <v>0</v>
      </c>
      <c r="J55" s="277">
        <f t="shared" ref="J55" si="13">SUM(J56)</f>
        <v>0</v>
      </c>
      <c r="K55" s="116">
        <f>SUM(K56)</f>
        <v>0</v>
      </c>
      <c r="L55" s="70"/>
      <c r="M55" s="214"/>
      <c r="O55" s="2"/>
    </row>
    <row r="56" spans="1:15" s="83" customFormat="1" ht="90" outlineLevel="2">
      <c r="A56" s="408" t="s">
        <v>204</v>
      </c>
      <c r="B56" s="332" t="s">
        <v>0</v>
      </c>
      <c r="C56" s="332" t="s">
        <v>11</v>
      </c>
      <c r="D56" s="332" t="s">
        <v>27</v>
      </c>
      <c r="E56" s="332" t="s">
        <v>24</v>
      </c>
      <c r="F56" s="369" t="s">
        <v>119</v>
      </c>
      <c r="G56" s="335" t="s">
        <v>119</v>
      </c>
      <c r="H56" s="278">
        <v>7599851</v>
      </c>
      <c r="I56" s="279">
        <v>0</v>
      </c>
      <c r="J56" s="280">
        <v>0</v>
      </c>
      <c r="K56" s="118">
        <f>I56-J56</f>
        <v>0</v>
      </c>
      <c r="M56" s="210"/>
      <c r="O56" s="2"/>
    </row>
    <row r="57" spans="1:15" s="83" customFormat="1" ht="90" outlineLevel="2">
      <c r="A57" s="407" t="s">
        <v>293</v>
      </c>
      <c r="B57" s="330">
        <v>148</v>
      </c>
      <c r="C57" s="330" t="s">
        <v>294</v>
      </c>
      <c r="D57" s="330" t="s">
        <v>288</v>
      </c>
      <c r="E57" s="330" t="s">
        <v>1</v>
      </c>
      <c r="F57" s="368"/>
      <c r="G57" s="390"/>
      <c r="H57" s="276">
        <f>SUM(H58:H59)</f>
        <v>21052631.579999998</v>
      </c>
      <c r="I57" s="276">
        <f t="shared" ref="I57:J57" si="14">SUM(I58:I59)</f>
        <v>2300237.56</v>
      </c>
      <c r="J57" s="276">
        <f t="shared" si="14"/>
        <v>1788224.83</v>
      </c>
      <c r="K57" s="116">
        <f>SUM(K58:K59)</f>
        <v>512012.7300000001</v>
      </c>
      <c r="L57" s="83" t="s">
        <v>287</v>
      </c>
      <c r="O57" s="2"/>
    </row>
    <row r="58" spans="1:15" s="83" customFormat="1" ht="36" outlineLevel="2">
      <c r="A58" s="409" t="s">
        <v>295</v>
      </c>
      <c r="B58" s="332">
        <v>148</v>
      </c>
      <c r="C58" s="332" t="s">
        <v>294</v>
      </c>
      <c r="D58" s="332" t="s">
        <v>288</v>
      </c>
      <c r="E58" s="332">
        <v>323</v>
      </c>
      <c r="F58" s="612" t="s">
        <v>298</v>
      </c>
      <c r="G58" s="335" t="s">
        <v>254</v>
      </c>
      <c r="H58" s="278">
        <v>1052631.58</v>
      </c>
      <c r="I58" s="278">
        <v>115011.88</v>
      </c>
      <c r="J58" s="283">
        <v>89411.25</v>
      </c>
      <c r="K58" s="219">
        <f>I58-J58</f>
        <v>25600.630000000005</v>
      </c>
      <c r="O58" s="2"/>
    </row>
    <row r="59" spans="1:15" s="83" customFormat="1" ht="36" outlineLevel="2">
      <c r="A59" s="410" t="s">
        <v>295</v>
      </c>
      <c r="B59" s="332">
        <v>148</v>
      </c>
      <c r="C59" s="332" t="s">
        <v>294</v>
      </c>
      <c r="D59" s="332" t="s">
        <v>288</v>
      </c>
      <c r="E59" s="332">
        <v>323</v>
      </c>
      <c r="F59" s="613"/>
      <c r="G59" s="335" t="s">
        <v>253</v>
      </c>
      <c r="H59" s="278">
        <v>20000000</v>
      </c>
      <c r="I59" s="283">
        <v>2185225.6800000002</v>
      </c>
      <c r="J59" s="283">
        <v>1698813.58</v>
      </c>
      <c r="K59" s="219">
        <f>I59-J59</f>
        <v>486412.10000000009</v>
      </c>
      <c r="O59" s="2"/>
    </row>
    <row r="60" spans="1:15" s="86" customFormat="1" ht="72" outlineLevel="4">
      <c r="A60" s="407" t="s">
        <v>156</v>
      </c>
      <c r="B60" s="330" t="s">
        <v>0</v>
      </c>
      <c r="C60" s="330" t="s">
        <v>28</v>
      </c>
      <c r="D60" s="330" t="s">
        <v>29</v>
      </c>
      <c r="E60" s="330" t="s">
        <v>1</v>
      </c>
      <c r="F60" s="368" t="s">
        <v>119</v>
      </c>
      <c r="G60" s="390" t="s">
        <v>119</v>
      </c>
      <c r="H60" s="276">
        <f>SUM(H61:H62)</f>
        <v>7149600</v>
      </c>
      <c r="I60" s="276">
        <f t="shared" ref="I60:J60" si="15">SUM(I61:I62)</f>
        <v>0</v>
      </c>
      <c r="J60" s="276">
        <f t="shared" si="15"/>
        <v>0</v>
      </c>
      <c r="K60" s="116">
        <f>SUM(K61:K62)</f>
        <v>0</v>
      </c>
      <c r="L60" s="70"/>
      <c r="M60" s="214"/>
      <c r="O60" s="2"/>
    </row>
    <row r="61" spans="1:15" s="83" customFormat="1" ht="21.75" customHeight="1" outlineLevel="2">
      <c r="A61" s="588" t="s">
        <v>205</v>
      </c>
      <c r="B61" s="332" t="s">
        <v>0</v>
      </c>
      <c r="C61" s="332" t="s">
        <v>28</v>
      </c>
      <c r="D61" s="332" t="s">
        <v>29</v>
      </c>
      <c r="E61" s="332" t="s">
        <v>30</v>
      </c>
      <c r="F61" s="590" t="s">
        <v>283</v>
      </c>
      <c r="G61" s="335" t="s">
        <v>254</v>
      </c>
      <c r="H61" s="278">
        <v>71500</v>
      </c>
      <c r="I61" s="279">
        <v>0</v>
      </c>
      <c r="J61" s="280">
        <v>0</v>
      </c>
      <c r="K61" s="118">
        <f>I61-J61</f>
        <v>0</v>
      </c>
      <c r="M61" s="210"/>
      <c r="O61" s="2"/>
    </row>
    <row r="62" spans="1:15" s="83" customFormat="1" ht="24.75" customHeight="1" outlineLevel="2">
      <c r="A62" s="594"/>
      <c r="B62" s="332" t="s">
        <v>0</v>
      </c>
      <c r="C62" s="332" t="s">
        <v>28</v>
      </c>
      <c r="D62" s="332" t="s">
        <v>29</v>
      </c>
      <c r="E62" s="332" t="s">
        <v>30</v>
      </c>
      <c r="F62" s="592"/>
      <c r="G62" s="335" t="s">
        <v>253</v>
      </c>
      <c r="H62" s="278">
        <v>7078100</v>
      </c>
      <c r="I62" s="279">
        <v>0</v>
      </c>
      <c r="J62" s="280">
        <v>0</v>
      </c>
      <c r="K62" s="118">
        <f>I62-J62</f>
        <v>0</v>
      </c>
      <c r="M62" s="210"/>
      <c r="O62" s="2"/>
    </row>
    <row r="63" spans="1:15" s="86" customFormat="1" ht="54" outlineLevel="4">
      <c r="A63" s="407" t="s">
        <v>157</v>
      </c>
      <c r="B63" s="330" t="s">
        <v>0</v>
      </c>
      <c r="C63" s="330" t="s">
        <v>28</v>
      </c>
      <c r="D63" s="330" t="s">
        <v>31</v>
      </c>
      <c r="E63" s="330" t="s">
        <v>1</v>
      </c>
      <c r="F63" s="368" t="s">
        <v>119</v>
      </c>
      <c r="G63" s="390" t="s">
        <v>119</v>
      </c>
      <c r="H63" s="276">
        <f>SUM(H64)</f>
        <v>4250000</v>
      </c>
      <c r="I63" s="276">
        <f>SUM(I64)</f>
        <v>1000000</v>
      </c>
      <c r="J63" s="277">
        <f t="shared" ref="J63" si="16">SUM(J64)</f>
        <v>909930</v>
      </c>
      <c r="K63" s="116">
        <f>SUM(K64)</f>
        <v>90070</v>
      </c>
      <c r="L63" s="70"/>
      <c r="M63" s="214"/>
      <c r="O63" s="2"/>
    </row>
    <row r="64" spans="1:15" s="83" customFormat="1" ht="18" outlineLevel="2">
      <c r="A64" s="408" t="s">
        <v>102</v>
      </c>
      <c r="B64" s="332" t="s">
        <v>0</v>
      </c>
      <c r="C64" s="332" t="s">
        <v>28</v>
      </c>
      <c r="D64" s="332" t="s">
        <v>31</v>
      </c>
      <c r="E64" s="332" t="s">
        <v>4</v>
      </c>
      <c r="F64" s="369" t="s">
        <v>119</v>
      </c>
      <c r="G64" s="335" t="s">
        <v>119</v>
      </c>
      <c r="H64" s="278">
        <v>4250000</v>
      </c>
      <c r="I64" s="279">
        <v>1000000</v>
      </c>
      <c r="J64" s="280">
        <v>909930</v>
      </c>
      <c r="K64" s="118">
        <f>I64-J64</f>
        <v>90070</v>
      </c>
      <c r="M64" s="210"/>
      <c r="O64" s="2"/>
    </row>
    <row r="65" spans="1:15" s="86" customFormat="1" ht="90" outlineLevel="4">
      <c r="A65" s="407" t="s">
        <v>257</v>
      </c>
      <c r="B65" s="330" t="s">
        <v>0</v>
      </c>
      <c r="C65" s="330" t="s">
        <v>28</v>
      </c>
      <c r="D65" s="330" t="s">
        <v>32</v>
      </c>
      <c r="E65" s="330" t="s">
        <v>1</v>
      </c>
      <c r="F65" s="368" t="s">
        <v>119</v>
      </c>
      <c r="G65" s="390" t="s">
        <v>119</v>
      </c>
      <c r="H65" s="276">
        <f>SUM(H66)</f>
        <v>750000</v>
      </c>
      <c r="I65" s="276">
        <f>SUM(I66)</f>
        <v>0</v>
      </c>
      <c r="J65" s="277">
        <f t="shared" ref="J65" si="17">SUM(J66)</f>
        <v>0</v>
      </c>
      <c r="K65" s="116">
        <f>SUM(K66)</f>
        <v>0</v>
      </c>
      <c r="L65" s="70"/>
      <c r="M65" s="214"/>
      <c r="O65" s="2"/>
    </row>
    <row r="66" spans="1:15" s="83" customFormat="1" ht="18" outlineLevel="2">
      <c r="A66" s="408" t="s">
        <v>102</v>
      </c>
      <c r="B66" s="332" t="s">
        <v>0</v>
      </c>
      <c r="C66" s="332" t="s">
        <v>28</v>
      </c>
      <c r="D66" s="332" t="s">
        <v>32</v>
      </c>
      <c r="E66" s="332" t="s">
        <v>4</v>
      </c>
      <c r="F66" s="369" t="s">
        <v>119</v>
      </c>
      <c r="G66" s="335" t="s">
        <v>119</v>
      </c>
      <c r="H66" s="278">
        <v>750000</v>
      </c>
      <c r="I66" s="279">
        <v>0</v>
      </c>
      <c r="J66" s="280">
        <v>0</v>
      </c>
      <c r="K66" s="118">
        <f>I66-J66</f>
        <v>0</v>
      </c>
      <c r="M66" s="210"/>
      <c r="O66" s="2"/>
    </row>
    <row r="67" spans="1:15" s="91" customFormat="1" ht="108" outlineLevel="1">
      <c r="A67" s="407" t="s">
        <v>158</v>
      </c>
      <c r="B67" s="330" t="s">
        <v>0</v>
      </c>
      <c r="C67" s="330" t="s">
        <v>33</v>
      </c>
      <c r="D67" s="330" t="s">
        <v>34</v>
      </c>
      <c r="E67" s="330" t="s">
        <v>1</v>
      </c>
      <c r="F67" s="368" t="s">
        <v>119</v>
      </c>
      <c r="G67" s="390" t="s">
        <v>119</v>
      </c>
      <c r="H67" s="276">
        <f>SUM(H68:H69)</f>
        <v>215106000</v>
      </c>
      <c r="I67" s="276">
        <f>SUM(I68:I69)</f>
        <v>98857800</v>
      </c>
      <c r="J67" s="277">
        <f t="shared" ref="J67" si="18">SUM(J68:J69)</f>
        <v>98828933.25</v>
      </c>
      <c r="K67" s="116">
        <f>SUM(K68:K69)</f>
        <v>28866.75</v>
      </c>
      <c r="M67" s="210"/>
      <c r="O67" s="2"/>
    </row>
    <row r="68" spans="1:15" s="86" customFormat="1" ht="18" outlineLevel="4">
      <c r="A68" s="408" t="s">
        <v>102</v>
      </c>
      <c r="B68" s="332" t="s">
        <v>0</v>
      </c>
      <c r="C68" s="332" t="s">
        <v>33</v>
      </c>
      <c r="D68" s="332" t="s">
        <v>34</v>
      </c>
      <c r="E68" s="332" t="s">
        <v>4</v>
      </c>
      <c r="F68" s="371"/>
      <c r="G68" s="335" t="s">
        <v>119</v>
      </c>
      <c r="H68" s="278">
        <v>1050000</v>
      </c>
      <c r="I68" s="279">
        <v>498800</v>
      </c>
      <c r="J68" s="280">
        <v>498314.25</v>
      </c>
      <c r="K68" s="118">
        <f>I68-J68</f>
        <v>485.75</v>
      </c>
      <c r="L68" s="70"/>
      <c r="M68" s="214"/>
      <c r="O68" s="2"/>
    </row>
    <row r="69" spans="1:15" s="83" customFormat="1" ht="54" outlineLevel="1">
      <c r="A69" s="408" t="s">
        <v>206</v>
      </c>
      <c r="B69" s="332" t="s">
        <v>0</v>
      </c>
      <c r="C69" s="332" t="s">
        <v>33</v>
      </c>
      <c r="D69" s="332" t="s">
        <v>34</v>
      </c>
      <c r="E69" s="332" t="s">
        <v>35</v>
      </c>
      <c r="F69" s="371"/>
      <c r="G69" s="335" t="s">
        <v>119</v>
      </c>
      <c r="H69" s="278">
        <v>214056000</v>
      </c>
      <c r="I69" s="279">
        <v>98359000</v>
      </c>
      <c r="J69" s="280">
        <v>98330619</v>
      </c>
      <c r="K69" s="118">
        <f>I69-J69</f>
        <v>28381</v>
      </c>
      <c r="M69" s="210"/>
      <c r="O69" s="2"/>
    </row>
    <row r="70" spans="1:15" s="86" customFormat="1" ht="36" outlineLevel="4">
      <c r="A70" s="407" t="s">
        <v>159</v>
      </c>
      <c r="B70" s="330" t="s">
        <v>0</v>
      </c>
      <c r="C70" s="330" t="s">
        <v>33</v>
      </c>
      <c r="D70" s="330" t="s">
        <v>36</v>
      </c>
      <c r="E70" s="330" t="s">
        <v>1</v>
      </c>
      <c r="F70" s="368" t="s">
        <v>119</v>
      </c>
      <c r="G70" s="390" t="s">
        <v>119</v>
      </c>
      <c r="H70" s="276">
        <f>SUM(H71)</f>
        <v>32616500</v>
      </c>
      <c r="I70" s="276">
        <f>SUM(I71)</f>
        <v>17712075.52</v>
      </c>
      <c r="J70" s="277">
        <f t="shared" ref="J70" si="19">SUM(J71)</f>
        <v>17712075.52</v>
      </c>
      <c r="K70" s="116">
        <f>SUM(K71)</f>
        <v>0</v>
      </c>
      <c r="L70" s="70"/>
      <c r="M70" s="214"/>
      <c r="O70" s="2"/>
    </row>
    <row r="71" spans="1:15" s="83" customFormat="1" ht="54" outlineLevel="1">
      <c r="A71" s="408" t="s">
        <v>212</v>
      </c>
      <c r="B71" s="332" t="s">
        <v>0</v>
      </c>
      <c r="C71" s="332" t="s">
        <v>33</v>
      </c>
      <c r="D71" s="332" t="s">
        <v>36</v>
      </c>
      <c r="E71" s="332" t="s">
        <v>37</v>
      </c>
      <c r="F71" s="372" t="s">
        <v>258</v>
      </c>
      <c r="G71" s="335" t="s">
        <v>253</v>
      </c>
      <c r="H71" s="278">
        <v>32616500</v>
      </c>
      <c r="I71" s="279">
        <v>17712075.52</v>
      </c>
      <c r="J71" s="279">
        <v>17712075.52</v>
      </c>
      <c r="K71" s="118">
        <f>I71-J71</f>
        <v>0</v>
      </c>
      <c r="M71" s="210"/>
      <c r="O71" s="2"/>
    </row>
    <row r="72" spans="1:15" s="83" customFormat="1" ht="54" outlineLevel="2">
      <c r="A72" s="407" t="s">
        <v>149</v>
      </c>
      <c r="B72" s="330" t="s">
        <v>0</v>
      </c>
      <c r="C72" s="330" t="s">
        <v>38</v>
      </c>
      <c r="D72" s="330" t="s">
        <v>39</v>
      </c>
      <c r="E72" s="330" t="s">
        <v>1</v>
      </c>
      <c r="F72" s="368" t="s">
        <v>119</v>
      </c>
      <c r="G72" s="390" t="s">
        <v>119</v>
      </c>
      <c r="H72" s="276">
        <f>SUM(H73:H88)</f>
        <v>4030518630</v>
      </c>
      <c r="I72" s="276">
        <f>SUM(I73:I88)</f>
        <v>1976728353.9300001</v>
      </c>
      <c r="J72" s="277">
        <f>SUM(J73:J88)</f>
        <v>1964632879.22</v>
      </c>
      <c r="K72" s="116">
        <f>SUM(K73:K88)</f>
        <v>12095474.71000002</v>
      </c>
      <c r="M72" s="210"/>
      <c r="O72" s="2"/>
    </row>
    <row r="73" spans="1:15" s="83" customFormat="1" outlineLevel="1" thickBot="1">
      <c r="A73" s="408" t="s">
        <v>106</v>
      </c>
      <c r="B73" s="332" t="s">
        <v>0</v>
      </c>
      <c r="C73" s="332" t="s">
        <v>38</v>
      </c>
      <c r="D73" s="332" t="s">
        <v>39</v>
      </c>
      <c r="E73" s="332" t="s">
        <v>15</v>
      </c>
      <c r="F73" s="369" t="s">
        <v>119</v>
      </c>
      <c r="G73" s="335" t="s">
        <v>119</v>
      </c>
      <c r="H73" s="442">
        <v>494260503</v>
      </c>
      <c r="I73" s="283">
        <v>253217202.65000001</v>
      </c>
      <c r="J73" s="289">
        <v>248145382.47999999</v>
      </c>
      <c r="K73" s="118">
        <f>I73-J73</f>
        <v>5071820.1700000167</v>
      </c>
      <c r="M73" s="210"/>
      <c r="O73" s="2"/>
    </row>
    <row r="74" spans="1:15" s="83" customFormat="1" ht="18" outlineLevel="1">
      <c r="A74" s="593" t="s">
        <v>213</v>
      </c>
      <c r="B74" s="598" t="s">
        <v>0</v>
      </c>
      <c r="C74" s="598" t="s">
        <v>38</v>
      </c>
      <c r="D74" s="598" t="s">
        <v>39</v>
      </c>
      <c r="E74" s="590" t="s">
        <v>78</v>
      </c>
      <c r="F74" s="614" t="s">
        <v>119</v>
      </c>
      <c r="G74" s="440" t="s">
        <v>254</v>
      </c>
      <c r="H74" s="445">
        <v>1500</v>
      </c>
      <c r="I74" s="452">
        <v>1500</v>
      </c>
      <c r="J74" s="603">
        <v>72390</v>
      </c>
      <c r="K74" s="552">
        <f>I74+I75-J74</f>
        <v>55110</v>
      </c>
      <c r="M74" s="210"/>
      <c r="O74" s="2"/>
    </row>
    <row r="75" spans="1:15" s="83" customFormat="1" outlineLevel="2" thickBot="1">
      <c r="A75" s="589"/>
      <c r="B75" s="599"/>
      <c r="C75" s="599"/>
      <c r="D75" s="599"/>
      <c r="E75" s="592"/>
      <c r="F75" s="615"/>
      <c r="G75" s="440" t="s">
        <v>253</v>
      </c>
      <c r="H75" s="448">
        <v>126000</v>
      </c>
      <c r="I75" s="449">
        <v>126000</v>
      </c>
      <c r="J75" s="604"/>
      <c r="K75" s="553"/>
      <c r="L75" s="190">
        <v>72390</v>
      </c>
      <c r="M75" s="210"/>
      <c r="O75" s="2"/>
    </row>
    <row r="76" spans="1:15" s="83" customFormat="1" ht="72.75" outlineLevel="1" thickBot="1">
      <c r="A76" s="408" t="s">
        <v>207</v>
      </c>
      <c r="B76" s="332" t="s">
        <v>0</v>
      </c>
      <c r="C76" s="332" t="s">
        <v>38</v>
      </c>
      <c r="D76" s="332" t="s">
        <v>39</v>
      </c>
      <c r="E76" s="332" t="s">
        <v>16</v>
      </c>
      <c r="F76" s="369" t="s">
        <v>119</v>
      </c>
      <c r="G76" s="335" t="s">
        <v>119</v>
      </c>
      <c r="H76" s="462">
        <v>149266618</v>
      </c>
      <c r="I76" s="463">
        <v>76713542.159999996</v>
      </c>
      <c r="J76" s="464">
        <v>74825337.489999995</v>
      </c>
      <c r="K76" s="118">
        <f>I76-J76</f>
        <v>1888204.6700000018</v>
      </c>
      <c r="M76" s="210"/>
      <c r="O76" s="2"/>
    </row>
    <row r="77" spans="1:15" s="83" customFormat="1" ht="18" outlineLevel="1">
      <c r="A77" s="580" t="s">
        <v>208</v>
      </c>
      <c r="B77" s="598" t="s">
        <v>0</v>
      </c>
      <c r="C77" s="598" t="s">
        <v>38</v>
      </c>
      <c r="D77" s="598" t="s">
        <v>39</v>
      </c>
      <c r="E77" s="598" t="s">
        <v>17</v>
      </c>
      <c r="F77" s="605" t="s">
        <v>119</v>
      </c>
      <c r="G77" s="440" t="s">
        <v>254</v>
      </c>
      <c r="H77" s="445">
        <v>3813343</v>
      </c>
      <c r="I77" s="452">
        <v>2552209</v>
      </c>
      <c r="J77" s="603">
        <v>2626428.9300000002</v>
      </c>
      <c r="K77" s="552">
        <f>I77+I78-J77</f>
        <v>739780.06999999983</v>
      </c>
      <c r="M77" s="210"/>
      <c r="O77" s="2"/>
    </row>
    <row r="78" spans="1:15" s="83" customFormat="1" outlineLevel="2" thickBot="1">
      <c r="A78" s="611"/>
      <c r="B78" s="599"/>
      <c r="C78" s="599"/>
      <c r="D78" s="599"/>
      <c r="E78" s="599"/>
      <c r="F78" s="606"/>
      <c r="G78" s="440" t="s">
        <v>253</v>
      </c>
      <c r="H78" s="448">
        <v>814000</v>
      </c>
      <c r="I78" s="449">
        <v>814000</v>
      </c>
      <c r="J78" s="604"/>
      <c r="K78" s="553"/>
      <c r="M78" s="210"/>
      <c r="O78" s="2"/>
    </row>
    <row r="79" spans="1:15" s="83" customFormat="1" ht="54.75" outlineLevel="1" thickBot="1">
      <c r="A79" s="408" t="s">
        <v>214</v>
      </c>
      <c r="B79" s="332" t="s">
        <v>0</v>
      </c>
      <c r="C79" s="332" t="s">
        <v>38</v>
      </c>
      <c r="D79" s="332" t="s">
        <v>39</v>
      </c>
      <c r="E79" s="332" t="s">
        <v>40</v>
      </c>
      <c r="F79" s="369" t="s">
        <v>119</v>
      </c>
      <c r="G79" s="335" t="s">
        <v>119</v>
      </c>
      <c r="H79" s="462">
        <v>34177100</v>
      </c>
      <c r="I79" s="463">
        <v>185000</v>
      </c>
      <c r="J79" s="464">
        <v>0</v>
      </c>
      <c r="K79" s="118">
        <f>I79-J79</f>
        <v>185000</v>
      </c>
      <c r="M79" s="210"/>
      <c r="O79" s="2"/>
    </row>
    <row r="80" spans="1:15" s="83" customFormat="1" ht="18" outlineLevel="1">
      <c r="A80" s="607" t="s">
        <v>102</v>
      </c>
      <c r="B80" s="609" t="s">
        <v>0</v>
      </c>
      <c r="C80" s="598" t="s">
        <v>38</v>
      </c>
      <c r="D80" s="598" t="s">
        <v>39</v>
      </c>
      <c r="E80" s="598" t="s">
        <v>4</v>
      </c>
      <c r="F80" s="605" t="s">
        <v>119</v>
      </c>
      <c r="G80" s="440" t="s">
        <v>254</v>
      </c>
      <c r="H80" s="445">
        <v>112246165</v>
      </c>
      <c r="I80" s="452">
        <v>36480392.869999997</v>
      </c>
      <c r="J80" s="603">
        <v>35690883.619999997</v>
      </c>
      <c r="K80" s="552">
        <f>I80+I81-J80</f>
        <v>3983259.25</v>
      </c>
      <c r="M80" s="210"/>
      <c r="O80" s="2"/>
    </row>
    <row r="81" spans="1:15" s="91" customFormat="1" outlineLevel="2" thickBot="1">
      <c r="A81" s="608"/>
      <c r="B81" s="610"/>
      <c r="C81" s="599"/>
      <c r="D81" s="599"/>
      <c r="E81" s="599"/>
      <c r="F81" s="606"/>
      <c r="G81" s="440" t="s">
        <v>253</v>
      </c>
      <c r="H81" s="448">
        <v>3193750</v>
      </c>
      <c r="I81" s="449">
        <v>3193750</v>
      </c>
      <c r="J81" s="604"/>
      <c r="K81" s="553"/>
      <c r="M81" s="210"/>
      <c r="O81" s="2"/>
    </row>
    <row r="82" spans="1:15" s="83" customFormat="1" ht="18" outlineLevel="2">
      <c r="A82" s="408" t="s">
        <v>209</v>
      </c>
      <c r="B82" s="332" t="s">
        <v>0</v>
      </c>
      <c r="C82" s="332" t="s">
        <v>38</v>
      </c>
      <c r="D82" s="332" t="s">
        <v>39</v>
      </c>
      <c r="E82" s="332" t="s">
        <v>18</v>
      </c>
      <c r="F82" s="369" t="s">
        <v>119</v>
      </c>
      <c r="G82" s="335" t="s">
        <v>119</v>
      </c>
      <c r="H82" s="455">
        <v>18919217</v>
      </c>
      <c r="I82" s="282">
        <v>7671548.3300000001</v>
      </c>
      <c r="J82" s="284">
        <v>7514721.7800000003</v>
      </c>
      <c r="K82" s="118">
        <f t="shared" ref="K82:K88" si="20">I82-J82</f>
        <v>156826.54999999981</v>
      </c>
      <c r="M82" s="210"/>
      <c r="O82" s="2"/>
    </row>
    <row r="83" spans="1:15" s="83" customFormat="1" ht="54" outlineLevel="1">
      <c r="A83" s="408" t="s">
        <v>206</v>
      </c>
      <c r="B83" s="332" t="s">
        <v>0</v>
      </c>
      <c r="C83" s="332" t="s">
        <v>38</v>
      </c>
      <c r="D83" s="332" t="s">
        <v>39</v>
      </c>
      <c r="E83" s="332" t="s">
        <v>35</v>
      </c>
      <c r="F83" s="369" t="s">
        <v>119</v>
      </c>
      <c r="G83" s="335" t="s">
        <v>119</v>
      </c>
      <c r="H83" s="278">
        <v>899400</v>
      </c>
      <c r="I83" s="279">
        <v>0</v>
      </c>
      <c r="J83" s="280">
        <v>0</v>
      </c>
      <c r="K83" s="118">
        <f t="shared" si="20"/>
        <v>0</v>
      </c>
      <c r="M83" s="210"/>
      <c r="O83" s="2"/>
    </row>
    <row r="84" spans="1:15" s="83" customFormat="1" ht="90" outlineLevel="2">
      <c r="A84" s="408" t="s">
        <v>215</v>
      </c>
      <c r="B84" s="332" t="s">
        <v>0</v>
      </c>
      <c r="C84" s="332" t="s">
        <v>38</v>
      </c>
      <c r="D84" s="332" t="s">
        <v>39</v>
      </c>
      <c r="E84" s="332" t="s">
        <v>41</v>
      </c>
      <c r="F84" s="369" t="s">
        <v>119</v>
      </c>
      <c r="G84" s="335" t="s">
        <v>119</v>
      </c>
      <c r="H84" s="278">
        <v>3178166604</v>
      </c>
      <c r="I84" s="279">
        <v>1587873920.5</v>
      </c>
      <c r="J84" s="280">
        <v>1587873920.5</v>
      </c>
      <c r="K84" s="118">
        <f t="shared" si="20"/>
        <v>0</v>
      </c>
      <c r="M84" s="210"/>
      <c r="O84" s="2"/>
    </row>
    <row r="85" spans="1:15" s="83" customFormat="1" ht="18" outlineLevel="2">
      <c r="A85" s="408" t="s">
        <v>216</v>
      </c>
      <c r="B85" s="332" t="s">
        <v>0</v>
      </c>
      <c r="C85" s="332" t="s">
        <v>38</v>
      </c>
      <c r="D85" s="332" t="s">
        <v>39</v>
      </c>
      <c r="E85" s="332" t="s">
        <v>42</v>
      </c>
      <c r="F85" s="369" t="s">
        <v>119</v>
      </c>
      <c r="G85" s="335" t="s">
        <v>119</v>
      </c>
      <c r="H85" s="278">
        <v>32722187</v>
      </c>
      <c r="I85" s="279">
        <v>6943166.9199999999</v>
      </c>
      <c r="J85" s="280">
        <v>6943166.9199999999</v>
      </c>
      <c r="K85" s="118">
        <f t="shared" si="20"/>
        <v>0</v>
      </c>
      <c r="M85" s="210"/>
      <c r="O85" s="2"/>
    </row>
    <row r="86" spans="1:15" s="83" customFormat="1" ht="36" outlineLevel="1">
      <c r="A86" s="408" t="s">
        <v>210</v>
      </c>
      <c r="B86" s="332" t="s">
        <v>0</v>
      </c>
      <c r="C86" s="332" t="s">
        <v>38</v>
      </c>
      <c r="D86" s="332" t="s">
        <v>39</v>
      </c>
      <c r="E86" s="332" t="s">
        <v>19</v>
      </c>
      <c r="F86" s="369" t="s">
        <v>119</v>
      </c>
      <c r="G86" s="335" t="s">
        <v>119</v>
      </c>
      <c r="H86" s="278">
        <v>1835778</v>
      </c>
      <c r="I86" s="279">
        <v>917889</v>
      </c>
      <c r="J86" s="280">
        <v>913997</v>
      </c>
      <c r="K86" s="118">
        <f t="shared" si="20"/>
        <v>3892</v>
      </c>
      <c r="M86" s="210"/>
      <c r="O86" s="2"/>
    </row>
    <row r="87" spans="1:15" s="86" customFormat="1" ht="18" outlineLevel="4">
      <c r="A87" s="408" t="s">
        <v>211</v>
      </c>
      <c r="B87" s="332" t="s">
        <v>0</v>
      </c>
      <c r="C87" s="332" t="s">
        <v>38</v>
      </c>
      <c r="D87" s="332" t="s">
        <v>39</v>
      </c>
      <c r="E87" s="332" t="s">
        <v>20</v>
      </c>
      <c r="F87" s="369" t="s">
        <v>119</v>
      </c>
      <c r="G87" s="335" t="s">
        <v>119</v>
      </c>
      <c r="H87" s="278">
        <v>66465</v>
      </c>
      <c r="I87" s="279">
        <v>33232.5</v>
      </c>
      <c r="J87" s="280">
        <v>26650.5</v>
      </c>
      <c r="K87" s="118">
        <f t="shared" si="20"/>
        <v>6582</v>
      </c>
      <c r="L87" s="70"/>
      <c r="M87" s="214"/>
      <c r="O87" s="2"/>
    </row>
    <row r="88" spans="1:15" s="83" customFormat="1" ht="18" outlineLevel="2">
      <c r="A88" s="408" t="s">
        <v>217</v>
      </c>
      <c r="B88" s="332" t="s">
        <v>0</v>
      </c>
      <c r="C88" s="332" t="s">
        <v>38</v>
      </c>
      <c r="D88" s="332" t="s">
        <v>39</v>
      </c>
      <c r="E88" s="332" t="s">
        <v>43</v>
      </c>
      <c r="F88" s="369" t="s">
        <v>119</v>
      </c>
      <c r="G88" s="335" t="s">
        <v>119</v>
      </c>
      <c r="H88" s="278">
        <v>10000</v>
      </c>
      <c r="I88" s="279">
        <v>5000</v>
      </c>
      <c r="J88" s="280">
        <v>0</v>
      </c>
      <c r="K88" s="118">
        <f t="shared" si="20"/>
        <v>5000</v>
      </c>
      <c r="M88" s="210"/>
      <c r="O88" s="2"/>
    </row>
    <row r="89" spans="1:15" s="86" customFormat="1" ht="144" outlineLevel="4">
      <c r="A89" s="407" t="s">
        <v>160</v>
      </c>
      <c r="B89" s="330" t="s">
        <v>0</v>
      </c>
      <c r="C89" s="330" t="s">
        <v>38</v>
      </c>
      <c r="D89" s="330" t="s">
        <v>44</v>
      </c>
      <c r="E89" s="330" t="s">
        <v>1</v>
      </c>
      <c r="F89" s="368" t="s">
        <v>119</v>
      </c>
      <c r="G89" s="390" t="s">
        <v>119</v>
      </c>
      <c r="H89" s="276">
        <f>SUM(H90)</f>
        <v>1048950</v>
      </c>
      <c r="I89" s="276">
        <f>SUM(I90)</f>
        <v>773313.8</v>
      </c>
      <c r="J89" s="277">
        <f>SUM(J90)</f>
        <v>773313.8</v>
      </c>
      <c r="K89" s="116">
        <f>SUM(K90)</f>
        <v>0</v>
      </c>
      <c r="L89" s="70"/>
      <c r="M89" s="214"/>
      <c r="O89" s="2"/>
    </row>
    <row r="90" spans="1:15" s="83" customFormat="1" ht="54" outlineLevel="2">
      <c r="A90" s="408" t="s">
        <v>218</v>
      </c>
      <c r="B90" s="332" t="s">
        <v>0</v>
      </c>
      <c r="C90" s="332" t="s">
        <v>38</v>
      </c>
      <c r="D90" s="332" t="s">
        <v>44</v>
      </c>
      <c r="E90" s="332" t="s">
        <v>45</v>
      </c>
      <c r="F90" s="369" t="s">
        <v>119</v>
      </c>
      <c r="G90" s="335" t="s">
        <v>119</v>
      </c>
      <c r="H90" s="278">
        <f>2097900/2</f>
        <v>1048950</v>
      </c>
      <c r="I90" s="279">
        <v>773313.8</v>
      </c>
      <c r="J90" s="280">
        <v>773313.8</v>
      </c>
      <c r="K90" s="118">
        <f>I90-J90</f>
        <v>0</v>
      </c>
      <c r="M90" s="210"/>
      <c r="O90" s="2"/>
    </row>
    <row r="91" spans="1:15" s="86" customFormat="1" ht="36" outlineLevel="4">
      <c r="A91" s="407" t="s">
        <v>161</v>
      </c>
      <c r="B91" s="330" t="s">
        <v>0</v>
      </c>
      <c r="C91" s="330" t="s">
        <v>46</v>
      </c>
      <c r="D91" s="330" t="s">
        <v>47</v>
      </c>
      <c r="E91" s="330" t="s">
        <v>1</v>
      </c>
      <c r="F91" s="368" t="s">
        <v>119</v>
      </c>
      <c r="G91" s="390" t="s">
        <v>119</v>
      </c>
      <c r="H91" s="276">
        <f>SUM(H92)</f>
        <v>122930600</v>
      </c>
      <c r="I91" s="276">
        <f>SUM(I92)</f>
        <v>0</v>
      </c>
      <c r="J91" s="277">
        <f t="shared" ref="J91" si="21">SUM(J92)</f>
        <v>0</v>
      </c>
      <c r="K91" s="116">
        <f>SUM(K92)</f>
        <v>0</v>
      </c>
      <c r="L91" s="70"/>
      <c r="M91" s="214"/>
      <c r="O91" s="2"/>
    </row>
    <row r="92" spans="1:15" s="83" customFormat="1" ht="18" outlineLevel="2">
      <c r="A92" s="408" t="s">
        <v>219</v>
      </c>
      <c r="B92" s="332" t="s">
        <v>0</v>
      </c>
      <c r="C92" s="332" t="s">
        <v>46</v>
      </c>
      <c r="D92" s="332" t="s">
        <v>47</v>
      </c>
      <c r="E92" s="332" t="s">
        <v>48</v>
      </c>
      <c r="F92" s="369" t="s">
        <v>119</v>
      </c>
      <c r="G92" s="335" t="s">
        <v>119</v>
      </c>
      <c r="H92" s="278">
        <v>122930600</v>
      </c>
      <c r="I92" s="279">
        <v>0</v>
      </c>
      <c r="J92" s="280">
        <v>0</v>
      </c>
      <c r="K92" s="118">
        <f>I92-J92</f>
        <v>0</v>
      </c>
      <c r="M92" s="210"/>
      <c r="O92" s="2"/>
    </row>
    <row r="93" spans="1:15" s="86" customFormat="1" ht="144" outlineLevel="4">
      <c r="A93" s="407" t="s">
        <v>162</v>
      </c>
      <c r="B93" s="330" t="s">
        <v>0</v>
      </c>
      <c r="C93" s="330" t="s">
        <v>46</v>
      </c>
      <c r="D93" s="330" t="s">
        <v>49</v>
      </c>
      <c r="E93" s="330" t="s">
        <v>1</v>
      </c>
      <c r="F93" s="368" t="s">
        <v>119</v>
      </c>
      <c r="G93" s="390" t="s">
        <v>119</v>
      </c>
      <c r="H93" s="276">
        <f>SUM(H94)</f>
        <v>4577700</v>
      </c>
      <c r="I93" s="276">
        <f>SUM(I94)</f>
        <v>4577700</v>
      </c>
      <c r="J93" s="277">
        <f t="shared" ref="J93" si="22">SUM(J94)</f>
        <v>4577700</v>
      </c>
      <c r="K93" s="116">
        <f>SUM(K94)</f>
        <v>0</v>
      </c>
      <c r="L93" s="70"/>
      <c r="M93" s="214"/>
      <c r="O93" s="2"/>
    </row>
    <row r="94" spans="1:15" s="83" customFormat="1" ht="54" outlineLevel="1">
      <c r="A94" s="411" t="s">
        <v>219</v>
      </c>
      <c r="B94" s="332" t="s">
        <v>0</v>
      </c>
      <c r="C94" s="332" t="s">
        <v>46</v>
      </c>
      <c r="D94" s="332" t="s">
        <v>49</v>
      </c>
      <c r="E94" s="332" t="s">
        <v>48</v>
      </c>
      <c r="F94" s="373" t="s">
        <v>259</v>
      </c>
      <c r="G94" s="335" t="s">
        <v>253</v>
      </c>
      <c r="H94" s="278">
        <v>4577700</v>
      </c>
      <c r="I94" s="279">
        <v>4577700</v>
      </c>
      <c r="J94" s="280">
        <v>4577700</v>
      </c>
      <c r="K94" s="118">
        <f>I94-J94</f>
        <v>0</v>
      </c>
      <c r="M94" s="210"/>
      <c r="O94" s="2"/>
    </row>
    <row r="95" spans="1:15" s="86" customFormat="1" ht="72" outlineLevel="4">
      <c r="A95" s="407" t="s">
        <v>163</v>
      </c>
      <c r="B95" s="330" t="s">
        <v>0</v>
      </c>
      <c r="C95" s="330" t="s">
        <v>46</v>
      </c>
      <c r="D95" s="330" t="s">
        <v>50</v>
      </c>
      <c r="E95" s="330" t="s">
        <v>1</v>
      </c>
      <c r="F95" s="368" t="s">
        <v>119</v>
      </c>
      <c r="G95" s="390" t="s">
        <v>119</v>
      </c>
      <c r="H95" s="276">
        <f>SUM(H96)</f>
        <v>135861200</v>
      </c>
      <c r="I95" s="276">
        <f>SUM(I96)</f>
        <v>135861200</v>
      </c>
      <c r="J95" s="277">
        <f t="shared" ref="J95" si="23">SUM(J96)</f>
        <v>135861200</v>
      </c>
      <c r="K95" s="116">
        <f>SUM(K96)</f>
        <v>0</v>
      </c>
      <c r="L95" s="70"/>
      <c r="M95" s="214"/>
      <c r="O95" s="2"/>
    </row>
    <row r="96" spans="1:15" s="83" customFormat="1" ht="54" outlineLevel="2">
      <c r="A96" s="411" t="s">
        <v>219</v>
      </c>
      <c r="B96" s="332" t="s">
        <v>0</v>
      </c>
      <c r="C96" s="332" t="s">
        <v>46</v>
      </c>
      <c r="D96" s="332" t="s">
        <v>50</v>
      </c>
      <c r="E96" s="332" t="s">
        <v>48</v>
      </c>
      <c r="F96" s="372" t="s">
        <v>260</v>
      </c>
      <c r="G96" s="335" t="s">
        <v>253</v>
      </c>
      <c r="H96" s="278">
        <v>135861200</v>
      </c>
      <c r="I96" s="279">
        <v>135861200</v>
      </c>
      <c r="J96" s="279">
        <v>135861200</v>
      </c>
      <c r="K96" s="118">
        <f>I96-J96</f>
        <v>0</v>
      </c>
      <c r="M96" s="210"/>
      <c r="O96" s="2"/>
    </row>
    <row r="97" spans="1:15" s="86" customFormat="1" ht="90" outlineLevel="4">
      <c r="A97" s="407" t="s">
        <v>164</v>
      </c>
      <c r="B97" s="330" t="s">
        <v>0</v>
      </c>
      <c r="C97" s="330" t="s">
        <v>46</v>
      </c>
      <c r="D97" s="330" t="s">
        <v>51</v>
      </c>
      <c r="E97" s="330" t="s">
        <v>1</v>
      </c>
      <c r="F97" s="368" t="s">
        <v>119</v>
      </c>
      <c r="G97" s="390" t="s">
        <v>119</v>
      </c>
      <c r="H97" s="276">
        <f>SUM(H98)</f>
        <v>214004900</v>
      </c>
      <c r="I97" s="276">
        <f>SUM(I98)</f>
        <v>214004900</v>
      </c>
      <c r="J97" s="277">
        <f t="shared" ref="J97" si="24">SUM(J98)</f>
        <v>214004900</v>
      </c>
      <c r="K97" s="116">
        <f>SUM(K98)</f>
        <v>0</v>
      </c>
      <c r="L97" s="70"/>
      <c r="M97" s="214"/>
      <c r="O97" s="2"/>
    </row>
    <row r="98" spans="1:15" s="85" customFormat="1" ht="54" outlineLevel="4">
      <c r="A98" s="411" t="s">
        <v>219</v>
      </c>
      <c r="B98" s="332" t="s">
        <v>0</v>
      </c>
      <c r="C98" s="332" t="s">
        <v>46</v>
      </c>
      <c r="D98" s="332" t="s">
        <v>51</v>
      </c>
      <c r="E98" s="332" t="s">
        <v>48</v>
      </c>
      <c r="F98" s="372" t="s">
        <v>261</v>
      </c>
      <c r="G98" s="335" t="s">
        <v>253</v>
      </c>
      <c r="H98" s="278">
        <v>214004900</v>
      </c>
      <c r="I98" s="279">
        <v>214004900</v>
      </c>
      <c r="J98" s="279">
        <v>214004900</v>
      </c>
      <c r="K98" s="118">
        <f>I98-J98</f>
        <v>0</v>
      </c>
      <c r="L98" s="90"/>
      <c r="M98" s="90"/>
      <c r="O98" s="2"/>
    </row>
    <row r="99" spans="1:15" ht="54" outlineLevel="2">
      <c r="A99" s="407" t="s">
        <v>165</v>
      </c>
      <c r="B99" s="330" t="s">
        <v>0</v>
      </c>
      <c r="C99" s="330" t="s">
        <v>46</v>
      </c>
      <c r="D99" s="330" t="s">
        <v>52</v>
      </c>
      <c r="E99" s="330" t="s">
        <v>1</v>
      </c>
      <c r="F99" s="368" t="s">
        <v>119</v>
      </c>
      <c r="G99" s="390" t="s">
        <v>119</v>
      </c>
      <c r="H99" s="276">
        <f>SUM(H100:H101)</f>
        <v>15477300</v>
      </c>
      <c r="I99" s="276">
        <f>SUM(I100:I101)</f>
        <v>14644230.109999999</v>
      </c>
      <c r="J99" s="277">
        <f t="shared" ref="J99" si="25">SUM(J100:J101)</f>
        <v>14639296.220000001</v>
      </c>
      <c r="K99" s="116">
        <f>SUM(K100:K101)</f>
        <v>4933.8899999995483</v>
      </c>
      <c r="M99" s="216"/>
    </row>
    <row r="100" spans="1:15" s="86" customFormat="1" ht="33.75" customHeight="1" outlineLevel="4">
      <c r="A100" s="411" t="s">
        <v>102</v>
      </c>
      <c r="B100" s="332" t="s">
        <v>0</v>
      </c>
      <c r="C100" s="332" t="s">
        <v>46</v>
      </c>
      <c r="D100" s="332" t="s">
        <v>52</v>
      </c>
      <c r="E100" s="332" t="s">
        <v>4</v>
      </c>
      <c r="F100" s="590" t="s">
        <v>273</v>
      </c>
      <c r="G100" s="335" t="s">
        <v>253</v>
      </c>
      <c r="H100" s="278">
        <v>84000</v>
      </c>
      <c r="I100" s="279">
        <v>71329.789999999994</v>
      </c>
      <c r="J100" s="280">
        <v>66395.92</v>
      </c>
      <c r="K100" s="118">
        <f>I100-J100</f>
        <v>4933.8699999999953</v>
      </c>
      <c r="L100" s="70"/>
      <c r="M100" s="214"/>
      <c r="O100" s="2"/>
    </row>
    <row r="101" spans="1:15" s="83" customFormat="1" ht="33.75" customHeight="1" outlineLevel="2">
      <c r="A101" s="412" t="s">
        <v>206</v>
      </c>
      <c r="B101" s="332" t="s">
        <v>0</v>
      </c>
      <c r="C101" s="332" t="s">
        <v>46</v>
      </c>
      <c r="D101" s="332" t="s">
        <v>52</v>
      </c>
      <c r="E101" s="332" t="s">
        <v>35</v>
      </c>
      <c r="F101" s="592"/>
      <c r="G101" s="391" t="s">
        <v>253</v>
      </c>
      <c r="H101" s="278">
        <v>15393300</v>
      </c>
      <c r="I101" s="279">
        <v>14572900.32</v>
      </c>
      <c r="J101" s="280">
        <v>14572900.300000001</v>
      </c>
      <c r="K101" s="118">
        <f>I101-J101</f>
        <v>1.9999999552965164E-2</v>
      </c>
      <c r="M101" s="210"/>
      <c r="O101" s="2"/>
    </row>
    <row r="102" spans="1:15" ht="72" outlineLevel="2">
      <c r="A102" s="407" t="s">
        <v>166</v>
      </c>
      <c r="B102" s="330" t="s">
        <v>0</v>
      </c>
      <c r="C102" s="330" t="s">
        <v>46</v>
      </c>
      <c r="D102" s="330" t="s">
        <v>53</v>
      </c>
      <c r="E102" s="330" t="s">
        <v>1</v>
      </c>
      <c r="F102" s="368" t="s">
        <v>119</v>
      </c>
      <c r="G102" s="390" t="s">
        <v>119</v>
      </c>
      <c r="H102" s="276">
        <f>SUM(H103:H104)</f>
        <v>118300</v>
      </c>
      <c r="I102" s="276">
        <f>SUM(I103:I104)</f>
        <v>39271.919999999998</v>
      </c>
      <c r="J102" s="277">
        <f t="shared" ref="J102" si="26">SUM(J103:J104)</f>
        <v>37635.589999999997</v>
      </c>
      <c r="K102" s="116">
        <f>SUM(K103:K104)</f>
        <v>1636.3300000000017</v>
      </c>
      <c r="M102" s="216"/>
    </row>
    <row r="103" spans="1:15" s="86" customFormat="1" ht="33.75" customHeight="1" outlineLevel="4">
      <c r="A103" s="411" t="s">
        <v>102</v>
      </c>
      <c r="B103" s="332" t="s">
        <v>0</v>
      </c>
      <c r="C103" s="332" t="s">
        <v>46</v>
      </c>
      <c r="D103" s="332" t="s">
        <v>53</v>
      </c>
      <c r="E103" s="332" t="s">
        <v>4</v>
      </c>
      <c r="F103" s="590" t="s">
        <v>274</v>
      </c>
      <c r="G103" s="335" t="s">
        <v>253</v>
      </c>
      <c r="H103" s="278">
        <v>590</v>
      </c>
      <c r="I103" s="279">
        <v>0</v>
      </c>
      <c r="J103" s="280">
        <v>0</v>
      </c>
      <c r="K103" s="118">
        <f>I103-J103</f>
        <v>0</v>
      </c>
      <c r="L103" s="70"/>
      <c r="M103" s="214"/>
      <c r="O103" s="2"/>
    </row>
    <row r="104" spans="1:15" s="83" customFormat="1" ht="33.75" customHeight="1" outlineLevel="1">
      <c r="A104" s="412" t="s">
        <v>206</v>
      </c>
      <c r="B104" s="332" t="s">
        <v>0</v>
      </c>
      <c r="C104" s="332" t="s">
        <v>46</v>
      </c>
      <c r="D104" s="332" t="s">
        <v>53</v>
      </c>
      <c r="E104" s="332" t="s">
        <v>35</v>
      </c>
      <c r="F104" s="592"/>
      <c r="G104" s="391" t="s">
        <v>253</v>
      </c>
      <c r="H104" s="278">
        <v>117710</v>
      </c>
      <c r="I104" s="279">
        <v>39271.919999999998</v>
      </c>
      <c r="J104" s="280">
        <v>37635.589999999997</v>
      </c>
      <c r="K104" s="118">
        <f>I104-J104</f>
        <v>1636.3300000000017</v>
      </c>
      <c r="M104" s="210"/>
      <c r="O104" s="2"/>
    </row>
    <row r="105" spans="1:15" s="83" customFormat="1" ht="72" outlineLevel="2">
      <c r="A105" s="407" t="s">
        <v>167</v>
      </c>
      <c r="B105" s="330" t="s">
        <v>0</v>
      </c>
      <c r="C105" s="330" t="s">
        <v>46</v>
      </c>
      <c r="D105" s="330" t="s">
        <v>54</v>
      </c>
      <c r="E105" s="330" t="s">
        <v>1</v>
      </c>
      <c r="F105" s="368" t="s">
        <v>119</v>
      </c>
      <c r="G105" s="390" t="s">
        <v>119</v>
      </c>
      <c r="H105" s="276">
        <f>SUM(H106:H107)</f>
        <v>712177900</v>
      </c>
      <c r="I105" s="276">
        <f>SUM(I106:I107)</f>
        <v>311421523.60000002</v>
      </c>
      <c r="J105" s="277">
        <f>SUM(J106:J107)</f>
        <v>310713774.19999999</v>
      </c>
      <c r="K105" s="116">
        <f>SUM(K106:K107)</f>
        <v>707749.40000001667</v>
      </c>
      <c r="M105" s="210"/>
      <c r="O105" s="2"/>
    </row>
    <row r="106" spans="1:15" s="86" customFormat="1" ht="33.75" customHeight="1" outlineLevel="4">
      <c r="A106" s="408" t="s">
        <v>102</v>
      </c>
      <c r="B106" s="332" t="s">
        <v>0</v>
      </c>
      <c r="C106" s="332" t="s">
        <v>46</v>
      </c>
      <c r="D106" s="332" t="s">
        <v>54</v>
      </c>
      <c r="E106" s="332" t="s">
        <v>4</v>
      </c>
      <c r="F106" s="590" t="s">
        <v>281</v>
      </c>
      <c r="G106" s="335" t="s">
        <v>253</v>
      </c>
      <c r="H106" s="278">
        <v>5350000</v>
      </c>
      <c r="I106" s="282">
        <v>2602697.2999999998</v>
      </c>
      <c r="J106" s="284">
        <v>2192094.8199999998</v>
      </c>
      <c r="K106" s="118">
        <f>I106-J106</f>
        <v>410602.48</v>
      </c>
      <c r="L106" s="70"/>
      <c r="M106" s="214"/>
      <c r="O106" s="2"/>
    </row>
    <row r="107" spans="1:15" s="85" customFormat="1" ht="33.75" customHeight="1" outlineLevel="4">
      <c r="A107" s="408" t="s">
        <v>203</v>
      </c>
      <c r="B107" s="332" t="s">
        <v>0</v>
      </c>
      <c r="C107" s="332" t="s">
        <v>46</v>
      </c>
      <c r="D107" s="332" t="s">
        <v>54</v>
      </c>
      <c r="E107" s="332" t="s">
        <v>7</v>
      </c>
      <c r="F107" s="592"/>
      <c r="G107" s="335" t="s">
        <v>253</v>
      </c>
      <c r="H107" s="278">
        <v>706827900</v>
      </c>
      <c r="I107" s="279">
        <v>308818826.30000001</v>
      </c>
      <c r="J107" s="280">
        <v>308521679.38</v>
      </c>
      <c r="K107" s="118">
        <f>I107-J107</f>
        <v>297146.92000001669</v>
      </c>
      <c r="L107" s="90"/>
      <c r="M107" s="214"/>
      <c r="O107" s="2"/>
    </row>
    <row r="108" spans="1:15" s="86" customFormat="1" ht="54" outlineLevel="4">
      <c r="A108" s="407" t="s">
        <v>277</v>
      </c>
      <c r="B108" s="330" t="s">
        <v>0</v>
      </c>
      <c r="C108" s="330" t="s">
        <v>46</v>
      </c>
      <c r="D108" s="330" t="s">
        <v>228</v>
      </c>
      <c r="E108" s="330" t="s">
        <v>1</v>
      </c>
      <c r="F108" s="368"/>
      <c r="G108" s="390"/>
      <c r="H108" s="276">
        <f>SUM(H109:H110)</f>
        <v>61000</v>
      </c>
      <c r="I108" s="276">
        <f t="shared" ref="I108:J108" si="27">SUM(I109:I110)</f>
        <v>51400</v>
      </c>
      <c r="J108" s="276">
        <f t="shared" si="27"/>
        <v>51400</v>
      </c>
      <c r="K108" s="116">
        <f>SUM(K109:K110)</f>
        <v>0</v>
      </c>
      <c r="L108" s="70"/>
      <c r="M108" s="214"/>
      <c r="O108" s="2"/>
    </row>
    <row r="109" spans="1:15" s="123" customFormat="1" ht="18" outlineLevel="4">
      <c r="A109" s="595" t="s">
        <v>226</v>
      </c>
      <c r="B109" s="597" t="s">
        <v>0</v>
      </c>
      <c r="C109" s="598" t="s">
        <v>46</v>
      </c>
      <c r="D109" s="598">
        <v>2240152520</v>
      </c>
      <c r="E109" s="598">
        <v>321</v>
      </c>
      <c r="F109" s="584"/>
      <c r="G109" s="392"/>
      <c r="H109" s="278">
        <v>22678</v>
      </c>
      <c r="I109" s="278">
        <v>22678</v>
      </c>
      <c r="J109" s="586">
        <v>51400</v>
      </c>
      <c r="K109" s="556">
        <f>I109+I110-J109</f>
        <v>0</v>
      </c>
      <c r="L109" s="90"/>
      <c r="M109" s="217"/>
      <c r="O109" s="91"/>
    </row>
    <row r="110" spans="1:15" s="83" customFormat="1" ht="18" outlineLevel="2">
      <c r="A110" s="596"/>
      <c r="B110" s="597"/>
      <c r="C110" s="599"/>
      <c r="D110" s="599"/>
      <c r="E110" s="599"/>
      <c r="F110" s="585"/>
      <c r="G110" s="393" t="s">
        <v>253</v>
      </c>
      <c r="H110" s="278">
        <v>38322</v>
      </c>
      <c r="I110" s="282">
        <v>28722</v>
      </c>
      <c r="J110" s="587"/>
      <c r="K110" s="556"/>
      <c r="M110" s="210"/>
      <c r="O110" s="2"/>
    </row>
    <row r="111" spans="1:15" s="86" customFormat="1" ht="36" outlineLevel="4">
      <c r="A111" s="407" t="s">
        <v>168</v>
      </c>
      <c r="B111" s="330" t="s">
        <v>0</v>
      </c>
      <c r="C111" s="330" t="s">
        <v>46</v>
      </c>
      <c r="D111" s="330" t="s">
        <v>55</v>
      </c>
      <c r="E111" s="330" t="s">
        <v>1</v>
      </c>
      <c r="F111" s="368" t="s">
        <v>119</v>
      </c>
      <c r="G111" s="390" t="s">
        <v>119</v>
      </c>
      <c r="H111" s="276">
        <f>SUM(H112)</f>
        <v>3660000</v>
      </c>
      <c r="I111" s="276">
        <f>SUM(I112)</f>
        <v>0</v>
      </c>
      <c r="J111" s="277">
        <f t="shared" ref="J111" si="28">SUM(J112)</f>
        <v>0</v>
      </c>
      <c r="K111" s="116">
        <f>SUM(K112)</f>
        <v>0</v>
      </c>
      <c r="L111" s="70"/>
      <c r="M111" s="214"/>
      <c r="O111" s="2"/>
    </row>
    <row r="112" spans="1:15" s="85" customFormat="1" ht="54" outlineLevel="4">
      <c r="A112" s="408" t="s">
        <v>203</v>
      </c>
      <c r="B112" s="332" t="s">
        <v>0</v>
      </c>
      <c r="C112" s="332" t="s">
        <v>46</v>
      </c>
      <c r="D112" s="332" t="s">
        <v>55</v>
      </c>
      <c r="E112" s="332" t="s">
        <v>7</v>
      </c>
      <c r="F112" s="369" t="s">
        <v>119</v>
      </c>
      <c r="G112" s="335" t="s">
        <v>119</v>
      </c>
      <c r="H112" s="278">
        <v>3660000</v>
      </c>
      <c r="I112" s="279">
        <v>0</v>
      </c>
      <c r="J112" s="280">
        <v>0</v>
      </c>
      <c r="K112" s="118">
        <f>I112-J112</f>
        <v>0</v>
      </c>
      <c r="L112" s="90"/>
      <c r="M112" s="217"/>
      <c r="O112" s="2"/>
    </row>
    <row r="113" spans="1:15" s="91" customFormat="1" ht="54" outlineLevel="2">
      <c r="A113" s="407" t="s">
        <v>169</v>
      </c>
      <c r="B113" s="330" t="s">
        <v>0</v>
      </c>
      <c r="C113" s="330" t="s">
        <v>46</v>
      </c>
      <c r="D113" s="330" t="s">
        <v>56</v>
      </c>
      <c r="E113" s="330" t="s">
        <v>1</v>
      </c>
      <c r="F113" s="368" t="s">
        <v>119</v>
      </c>
      <c r="G113" s="390" t="s">
        <v>119</v>
      </c>
      <c r="H113" s="276">
        <f>SUM(H114:H115)</f>
        <v>39404000</v>
      </c>
      <c r="I113" s="276">
        <f>SUM(I114:I115)</f>
        <v>18895050</v>
      </c>
      <c r="J113" s="277">
        <f t="shared" ref="J113" si="29">SUM(J114:J115)</f>
        <v>18893181.789999999</v>
      </c>
      <c r="K113" s="116">
        <f>SUM(K114:K115)</f>
        <v>1868.2099999999919</v>
      </c>
      <c r="M113" s="210"/>
      <c r="O113" s="2"/>
    </row>
    <row r="114" spans="1:15" s="86" customFormat="1" ht="18" outlineLevel="4">
      <c r="A114" s="408" t="s">
        <v>102</v>
      </c>
      <c r="B114" s="332" t="s">
        <v>0</v>
      </c>
      <c r="C114" s="332" t="s">
        <v>46</v>
      </c>
      <c r="D114" s="332" t="s">
        <v>56</v>
      </c>
      <c r="E114" s="332" t="s">
        <v>4</v>
      </c>
      <c r="F114" s="369" t="s">
        <v>119</v>
      </c>
      <c r="G114" s="335" t="s">
        <v>119</v>
      </c>
      <c r="H114" s="278">
        <v>290000</v>
      </c>
      <c r="I114" s="279">
        <v>131550</v>
      </c>
      <c r="J114" s="280">
        <v>131514.79</v>
      </c>
      <c r="K114" s="118">
        <f>I114-J114</f>
        <v>35.209999999991851</v>
      </c>
      <c r="L114" s="70"/>
      <c r="M114" s="214"/>
      <c r="O114" s="2"/>
    </row>
    <row r="115" spans="1:15" s="83" customFormat="1" ht="54" outlineLevel="2">
      <c r="A115" s="408" t="s">
        <v>206</v>
      </c>
      <c r="B115" s="332" t="s">
        <v>0</v>
      </c>
      <c r="C115" s="332" t="s">
        <v>46</v>
      </c>
      <c r="D115" s="332" t="s">
        <v>56</v>
      </c>
      <c r="E115" s="332" t="s">
        <v>35</v>
      </c>
      <c r="F115" s="369" t="s">
        <v>119</v>
      </c>
      <c r="G115" s="335" t="s">
        <v>119</v>
      </c>
      <c r="H115" s="278">
        <v>39114000</v>
      </c>
      <c r="I115" s="279">
        <v>18763500</v>
      </c>
      <c r="J115" s="280">
        <v>18761667</v>
      </c>
      <c r="K115" s="118">
        <f>I115-J115</f>
        <v>1833</v>
      </c>
      <c r="M115" s="210"/>
      <c r="O115" s="2"/>
    </row>
    <row r="116" spans="1:15" s="91" customFormat="1" ht="144" outlineLevel="2">
      <c r="A116" s="407" t="s">
        <v>170</v>
      </c>
      <c r="B116" s="330" t="s">
        <v>0</v>
      </c>
      <c r="C116" s="330" t="s">
        <v>46</v>
      </c>
      <c r="D116" s="330" t="s">
        <v>57</v>
      </c>
      <c r="E116" s="330" t="s">
        <v>1</v>
      </c>
      <c r="F116" s="368" t="s">
        <v>119</v>
      </c>
      <c r="G116" s="390" t="s">
        <v>119</v>
      </c>
      <c r="H116" s="276">
        <f>SUM(H117:H118)</f>
        <v>4586500</v>
      </c>
      <c r="I116" s="276">
        <f>SUM(I117:I118)</f>
        <v>2027098.6</v>
      </c>
      <c r="J116" s="277">
        <f t="shared" ref="J116" si="30">SUM(J117:J118)</f>
        <v>2013444.04</v>
      </c>
      <c r="K116" s="116">
        <f>SUM(K117:K118)</f>
        <v>13654.559999999998</v>
      </c>
      <c r="M116" s="210"/>
      <c r="O116" s="2"/>
    </row>
    <row r="117" spans="1:15" s="86" customFormat="1" ht="18" outlineLevel="4">
      <c r="A117" s="408" t="s">
        <v>102</v>
      </c>
      <c r="B117" s="332" t="s">
        <v>0</v>
      </c>
      <c r="C117" s="332" t="s">
        <v>46</v>
      </c>
      <c r="D117" s="332" t="s">
        <v>57</v>
      </c>
      <c r="E117" s="332" t="s">
        <v>4</v>
      </c>
      <c r="F117" s="369" t="s">
        <v>119</v>
      </c>
      <c r="G117" s="335" t="s">
        <v>119</v>
      </c>
      <c r="H117" s="278">
        <v>70500</v>
      </c>
      <c r="I117" s="279">
        <v>19098.599999999999</v>
      </c>
      <c r="J117" s="280">
        <v>5444.04</v>
      </c>
      <c r="K117" s="118">
        <f>I117-J117</f>
        <v>13654.559999999998</v>
      </c>
      <c r="L117" s="70"/>
      <c r="M117" s="214"/>
      <c r="O117" s="2"/>
    </row>
    <row r="118" spans="1:15" s="83" customFormat="1" ht="54" outlineLevel="2">
      <c r="A118" s="408" t="s">
        <v>206</v>
      </c>
      <c r="B118" s="332" t="s">
        <v>0</v>
      </c>
      <c r="C118" s="332" t="s">
        <v>46</v>
      </c>
      <c r="D118" s="332" t="s">
        <v>57</v>
      </c>
      <c r="E118" s="332" t="s">
        <v>35</v>
      </c>
      <c r="F118" s="369" t="s">
        <v>119</v>
      </c>
      <c r="G118" s="335" t="s">
        <v>119</v>
      </c>
      <c r="H118" s="278">
        <v>4516000</v>
      </c>
      <c r="I118" s="279">
        <v>2008000</v>
      </c>
      <c r="J118" s="280">
        <v>2008000</v>
      </c>
      <c r="K118" s="118">
        <f>I118-J118</f>
        <v>0</v>
      </c>
      <c r="M118" s="210"/>
      <c r="O118" s="2"/>
    </row>
    <row r="119" spans="1:15" s="83" customFormat="1" ht="216" outlineLevel="2">
      <c r="A119" s="407" t="s">
        <v>171</v>
      </c>
      <c r="B119" s="330" t="s">
        <v>0</v>
      </c>
      <c r="C119" s="330" t="s">
        <v>46</v>
      </c>
      <c r="D119" s="330" t="s">
        <v>58</v>
      </c>
      <c r="E119" s="330" t="s">
        <v>1</v>
      </c>
      <c r="F119" s="368" t="s">
        <v>119</v>
      </c>
      <c r="G119" s="390" t="s">
        <v>119</v>
      </c>
      <c r="H119" s="276">
        <f>SUM(H120:H121)</f>
        <v>11755600</v>
      </c>
      <c r="I119" s="276">
        <f>SUM(I120:I121)</f>
        <v>6686733.6500000004</v>
      </c>
      <c r="J119" s="277">
        <f>SUM(J120:J121)</f>
        <v>5111247</v>
      </c>
      <c r="K119" s="116">
        <f>SUM(K120:K121)</f>
        <v>1575486.6500000001</v>
      </c>
      <c r="M119" s="210"/>
      <c r="O119" s="2"/>
    </row>
    <row r="120" spans="1:15" s="86" customFormat="1" ht="18" outlineLevel="4">
      <c r="A120" s="413" t="s">
        <v>102</v>
      </c>
      <c r="B120" s="336" t="s">
        <v>0</v>
      </c>
      <c r="C120" s="336" t="s">
        <v>46</v>
      </c>
      <c r="D120" s="336" t="s">
        <v>58</v>
      </c>
      <c r="E120" s="336" t="s">
        <v>4</v>
      </c>
      <c r="F120" s="374" t="s">
        <v>119</v>
      </c>
      <c r="G120" s="394" t="s">
        <v>119</v>
      </c>
      <c r="H120" s="278">
        <v>131200</v>
      </c>
      <c r="I120" s="279">
        <v>61343.65</v>
      </c>
      <c r="J120" s="280">
        <v>31051.83</v>
      </c>
      <c r="K120" s="118">
        <f>I120-J120</f>
        <v>30291.82</v>
      </c>
      <c r="L120" s="70"/>
      <c r="M120" s="214"/>
      <c r="O120" s="2"/>
    </row>
    <row r="121" spans="1:15" s="83" customFormat="1" ht="54" outlineLevel="2">
      <c r="A121" s="408" t="s">
        <v>203</v>
      </c>
      <c r="B121" s="332" t="s">
        <v>0</v>
      </c>
      <c r="C121" s="332" t="s">
        <v>46</v>
      </c>
      <c r="D121" s="332" t="s">
        <v>58</v>
      </c>
      <c r="E121" s="332" t="s">
        <v>7</v>
      </c>
      <c r="F121" s="369" t="s">
        <v>119</v>
      </c>
      <c r="G121" s="335" t="s">
        <v>119</v>
      </c>
      <c r="H121" s="278">
        <v>11624400</v>
      </c>
      <c r="I121" s="279">
        <v>6625390</v>
      </c>
      <c r="J121" s="280">
        <v>5080195.17</v>
      </c>
      <c r="K121" s="118">
        <f>I121-J121</f>
        <v>1545194.83</v>
      </c>
      <c r="L121" s="83">
        <f>5088565.37-5080195.17</f>
        <v>8370.2000000001863</v>
      </c>
      <c r="M121" s="210"/>
      <c r="O121" s="2"/>
    </row>
    <row r="122" spans="1:15" s="83" customFormat="1" ht="162" outlineLevel="2">
      <c r="A122" s="407" t="s">
        <v>172</v>
      </c>
      <c r="B122" s="330" t="s">
        <v>0</v>
      </c>
      <c r="C122" s="330" t="s">
        <v>46</v>
      </c>
      <c r="D122" s="330" t="s">
        <v>59</v>
      </c>
      <c r="E122" s="330" t="s">
        <v>1</v>
      </c>
      <c r="F122" s="368" t="s">
        <v>119</v>
      </c>
      <c r="G122" s="390" t="s">
        <v>119</v>
      </c>
      <c r="H122" s="276">
        <f>SUM(H123:H125)</f>
        <v>937650</v>
      </c>
      <c r="I122" s="276">
        <f>SUM(I123:I125)</f>
        <v>331730.40000000002</v>
      </c>
      <c r="J122" s="277">
        <f t="shared" ref="J122" si="31">SUM(J123:J125)</f>
        <v>284345.76</v>
      </c>
      <c r="K122" s="116">
        <f>SUM(K123:K125)</f>
        <v>47384.640000000007</v>
      </c>
      <c r="M122" s="210"/>
      <c r="O122" s="2"/>
    </row>
    <row r="123" spans="1:15" s="83" customFormat="1" ht="18" outlineLevel="1">
      <c r="A123" s="408" t="s">
        <v>102</v>
      </c>
      <c r="B123" s="332" t="s">
        <v>0</v>
      </c>
      <c r="C123" s="332" t="s">
        <v>46</v>
      </c>
      <c r="D123" s="332" t="s">
        <v>59</v>
      </c>
      <c r="E123" s="332" t="s">
        <v>4</v>
      </c>
      <c r="F123" s="369" t="s">
        <v>119</v>
      </c>
      <c r="G123" s="335" t="s">
        <v>119</v>
      </c>
      <c r="H123" s="278">
        <v>11200</v>
      </c>
      <c r="I123" s="279">
        <v>3287</v>
      </c>
      <c r="J123" s="280">
        <v>2673.9</v>
      </c>
      <c r="K123" s="118">
        <f>I123-J123</f>
        <v>613.09999999999991</v>
      </c>
      <c r="M123" s="210"/>
      <c r="O123" s="2"/>
    </row>
    <row r="124" spans="1:15" s="86" customFormat="1" ht="54" outlineLevel="4">
      <c r="A124" s="408" t="s">
        <v>203</v>
      </c>
      <c r="B124" s="332" t="s">
        <v>0</v>
      </c>
      <c r="C124" s="332" t="s">
        <v>46</v>
      </c>
      <c r="D124" s="332" t="s">
        <v>59</v>
      </c>
      <c r="E124" s="332" t="s">
        <v>7</v>
      </c>
      <c r="F124" s="369" t="s">
        <v>119</v>
      </c>
      <c r="G124" s="335" t="s">
        <v>119</v>
      </c>
      <c r="H124" s="278">
        <v>619050</v>
      </c>
      <c r="I124" s="279">
        <v>269852</v>
      </c>
      <c r="J124" s="280">
        <v>223080.46</v>
      </c>
      <c r="K124" s="118">
        <f>I124-J124</f>
        <v>46771.540000000008</v>
      </c>
      <c r="L124" s="70"/>
      <c r="M124" s="214"/>
      <c r="O124" s="2"/>
    </row>
    <row r="125" spans="1:15" s="91" customFormat="1" ht="90" outlineLevel="2">
      <c r="A125" s="408" t="s">
        <v>202</v>
      </c>
      <c r="B125" s="332" t="s">
        <v>0</v>
      </c>
      <c r="C125" s="332" t="s">
        <v>46</v>
      </c>
      <c r="D125" s="332" t="s">
        <v>59</v>
      </c>
      <c r="E125" s="332" t="s">
        <v>13</v>
      </c>
      <c r="F125" s="369" t="s">
        <v>119</v>
      </c>
      <c r="G125" s="335" t="s">
        <v>119</v>
      </c>
      <c r="H125" s="278">
        <v>307400</v>
      </c>
      <c r="I125" s="279">
        <v>58591.4</v>
      </c>
      <c r="J125" s="280">
        <v>58591.4</v>
      </c>
      <c r="K125" s="118">
        <f>I125-J125</f>
        <v>0</v>
      </c>
      <c r="M125" s="210"/>
      <c r="O125" s="2"/>
    </row>
    <row r="126" spans="1:15" s="86" customFormat="1" ht="72" outlineLevel="4">
      <c r="A126" s="407" t="s">
        <v>173</v>
      </c>
      <c r="B126" s="330" t="s">
        <v>0</v>
      </c>
      <c r="C126" s="330" t="s">
        <v>46</v>
      </c>
      <c r="D126" s="330" t="s">
        <v>60</v>
      </c>
      <c r="E126" s="330" t="s">
        <v>1</v>
      </c>
      <c r="F126" s="368" t="s">
        <v>119</v>
      </c>
      <c r="G126" s="390" t="s">
        <v>119</v>
      </c>
      <c r="H126" s="276">
        <f>SUM(H127)</f>
        <v>2080000</v>
      </c>
      <c r="I126" s="276">
        <f>SUM(I127)</f>
        <v>0</v>
      </c>
      <c r="J126" s="277">
        <f t="shared" ref="J126" si="32">SUM(J127)</f>
        <v>0</v>
      </c>
      <c r="K126" s="116">
        <f>SUM(K127)</f>
        <v>0</v>
      </c>
      <c r="L126" s="70"/>
      <c r="M126" s="214"/>
      <c r="O126" s="2"/>
    </row>
    <row r="127" spans="1:15" s="83" customFormat="1" ht="54" outlineLevel="2">
      <c r="A127" s="408" t="s">
        <v>206</v>
      </c>
      <c r="B127" s="332" t="s">
        <v>0</v>
      </c>
      <c r="C127" s="332" t="s">
        <v>46</v>
      </c>
      <c r="D127" s="332" t="s">
        <v>60</v>
      </c>
      <c r="E127" s="332" t="s">
        <v>35</v>
      </c>
      <c r="F127" s="369" t="s">
        <v>119</v>
      </c>
      <c r="G127" s="335" t="s">
        <v>119</v>
      </c>
      <c r="H127" s="278">
        <v>2080000</v>
      </c>
      <c r="I127" s="279">
        <v>0</v>
      </c>
      <c r="J127" s="280">
        <v>0</v>
      </c>
      <c r="K127" s="118">
        <f>I127-J127</f>
        <v>0</v>
      </c>
      <c r="M127" s="210"/>
      <c r="O127" s="2"/>
    </row>
    <row r="128" spans="1:15" s="91" customFormat="1" ht="90" outlineLevel="2">
      <c r="A128" s="407" t="s">
        <v>174</v>
      </c>
      <c r="B128" s="330" t="s">
        <v>0</v>
      </c>
      <c r="C128" s="330" t="s">
        <v>46</v>
      </c>
      <c r="D128" s="330" t="s">
        <v>61</v>
      </c>
      <c r="E128" s="330" t="s">
        <v>1</v>
      </c>
      <c r="F128" s="368" t="s">
        <v>119</v>
      </c>
      <c r="G128" s="390" t="s">
        <v>119</v>
      </c>
      <c r="H128" s="276">
        <f>SUM(H129:H130)</f>
        <v>3613300</v>
      </c>
      <c r="I128" s="276">
        <f>SUM(I129:I130)</f>
        <v>1632751.2</v>
      </c>
      <c r="J128" s="277">
        <f t="shared" ref="J128" si="33">SUM(J129:J130)</f>
        <v>1631908.8</v>
      </c>
      <c r="K128" s="116">
        <f>SUM(K129:K130)</f>
        <v>842.40000000000146</v>
      </c>
      <c r="M128" s="210"/>
      <c r="O128" s="2"/>
    </row>
    <row r="129" spans="1:15" s="86" customFormat="1" ht="18" outlineLevel="4">
      <c r="A129" s="408" t="s">
        <v>102</v>
      </c>
      <c r="B129" s="332" t="s">
        <v>0</v>
      </c>
      <c r="C129" s="332" t="s">
        <v>46</v>
      </c>
      <c r="D129" s="332" t="s">
        <v>61</v>
      </c>
      <c r="E129" s="332" t="s">
        <v>4</v>
      </c>
      <c r="F129" s="369" t="s">
        <v>119</v>
      </c>
      <c r="G129" s="335" t="s">
        <v>119</v>
      </c>
      <c r="H129" s="278">
        <v>22700</v>
      </c>
      <c r="I129" s="279">
        <v>12751.2</v>
      </c>
      <c r="J129" s="280">
        <v>11908.8</v>
      </c>
      <c r="K129" s="118">
        <f>I129-J129</f>
        <v>842.40000000000146</v>
      </c>
      <c r="L129" s="70"/>
      <c r="M129" s="214"/>
      <c r="O129" s="2"/>
    </row>
    <row r="130" spans="1:15" s="91" customFormat="1" ht="54" outlineLevel="2">
      <c r="A130" s="408" t="s">
        <v>206</v>
      </c>
      <c r="B130" s="332" t="s">
        <v>0</v>
      </c>
      <c r="C130" s="332" t="s">
        <v>46</v>
      </c>
      <c r="D130" s="332" t="s">
        <v>61</v>
      </c>
      <c r="E130" s="332" t="s">
        <v>35</v>
      </c>
      <c r="F130" s="369" t="s">
        <v>119</v>
      </c>
      <c r="G130" s="335" t="s">
        <v>119</v>
      </c>
      <c r="H130" s="278">
        <v>3590600</v>
      </c>
      <c r="I130" s="279">
        <v>1620000</v>
      </c>
      <c r="J130" s="280">
        <v>1620000</v>
      </c>
      <c r="K130" s="118">
        <f>I130-J130</f>
        <v>0</v>
      </c>
      <c r="M130" s="210"/>
      <c r="O130" s="2"/>
    </row>
    <row r="131" spans="1:15" s="86" customFormat="1" ht="90" outlineLevel="4">
      <c r="A131" s="407" t="s">
        <v>175</v>
      </c>
      <c r="B131" s="330" t="s">
        <v>0</v>
      </c>
      <c r="C131" s="330" t="s">
        <v>46</v>
      </c>
      <c r="D131" s="330" t="s">
        <v>62</v>
      </c>
      <c r="E131" s="330" t="s">
        <v>1</v>
      </c>
      <c r="F131" s="368" t="s">
        <v>119</v>
      </c>
      <c r="G131" s="390" t="s">
        <v>119</v>
      </c>
      <c r="H131" s="276">
        <f>SUM(H132)</f>
        <v>2886300</v>
      </c>
      <c r="I131" s="276">
        <f>SUM(I132)</f>
        <v>0</v>
      </c>
      <c r="J131" s="277">
        <f t="shared" ref="J131" si="34">SUM(J132)</f>
        <v>0</v>
      </c>
      <c r="K131" s="116">
        <f>SUM(K132)</f>
        <v>0</v>
      </c>
      <c r="L131" s="70"/>
      <c r="M131" s="214"/>
      <c r="O131" s="2"/>
    </row>
    <row r="132" spans="1:15" s="83" customFormat="1" ht="54" outlineLevel="1">
      <c r="A132" s="408" t="s">
        <v>206</v>
      </c>
      <c r="B132" s="332" t="s">
        <v>0</v>
      </c>
      <c r="C132" s="332" t="s">
        <v>46</v>
      </c>
      <c r="D132" s="332" t="s">
        <v>62</v>
      </c>
      <c r="E132" s="332" t="s">
        <v>35</v>
      </c>
      <c r="F132" s="369" t="s">
        <v>119</v>
      </c>
      <c r="G132" s="335" t="s">
        <v>119</v>
      </c>
      <c r="H132" s="278">
        <v>2886300</v>
      </c>
      <c r="I132" s="279">
        <v>0</v>
      </c>
      <c r="J132" s="280">
        <v>0</v>
      </c>
      <c r="K132" s="118">
        <f>I132-J132</f>
        <v>0</v>
      </c>
      <c r="M132" s="210"/>
      <c r="O132" s="2"/>
    </row>
    <row r="133" spans="1:15" s="91" customFormat="1" ht="36" outlineLevel="2">
      <c r="A133" s="407" t="s">
        <v>176</v>
      </c>
      <c r="B133" s="330" t="s">
        <v>0</v>
      </c>
      <c r="C133" s="330" t="s">
        <v>46</v>
      </c>
      <c r="D133" s="330" t="s">
        <v>63</v>
      </c>
      <c r="E133" s="330" t="s">
        <v>1</v>
      </c>
      <c r="F133" s="368" t="s">
        <v>119</v>
      </c>
      <c r="G133" s="390" t="s">
        <v>119</v>
      </c>
      <c r="H133" s="276">
        <f>SUM(H134:H135)</f>
        <v>444085400</v>
      </c>
      <c r="I133" s="276">
        <f>SUM(I134:I135)</f>
        <v>211712566</v>
      </c>
      <c r="J133" s="277">
        <f t="shared" ref="J133" si="35">SUM(J134:J135)</f>
        <v>211497963.5</v>
      </c>
      <c r="K133" s="116">
        <f>SUM(K134:K135)</f>
        <v>214602.50000000233</v>
      </c>
      <c r="M133" s="210"/>
      <c r="O133" s="2"/>
    </row>
    <row r="134" spans="1:15" s="86" customFormat="1" ht="18" outlineLevel="4">
      <c r="A134" s="408" t="s">
        <v>102</v>
      </c>
      <c r="B134" s="332" t="s">
        <v>0</v>
      </c>
      <c r="C134" s="332" t="s">
        <v>46</v>
      </c>
      <c r="D134" s="332" t="s">
        <v>63</v>
      </c>
      <c r="E134" s="332" t="s">
        <v>4</v>
      </c>
      <c r="F134" s="369" t="s">
        <v>119</v>
      </c>
      <c r="G134" s="335" t="s">
        <v>119</v>
      </c>
      <c r="H134" s="278">
        <v>6020800</v>
      </c>
      <c r="I134" s="279">
        <v>2101880</v>
      </c>
      <c r="J134" s="280">
        <v>1949247.56</v>
      </c>
      <c r="K134" s="118">
        <f>I134-J134</f>
        <v>152632.43999999994</v>
      </c>
      <c r="L134" s="70"/>
      <c r="M134" s="214"/>
      <c r="O134" s="2"/>
    </row>
    <row r="135" spans="1:15" s="83" customFormat="1" ht="54" outlineLevel="1">
      <c r="A135" s="408" t="s">
        <v>206</v>
      </c>
      <c r="B135" s="332" t="s">
        <v>0</v>
      </c>
      <c r="C135" s="332" t="s">
        <v>46</v>
      </c>
      <c r="D135" s="332" t="s">
        <v>63</v>
      </c>
      <c r="E135" s="332" t="s">
        <v>35</v>
      </c>
      <c r="F135" s="369" t="s">
        <v>119</v>
      </c>
      <c r="G135" s="335" t="s">
        <v>119</v>
      </c>
      <c r="H135" s="278">
        <v>438064600</v>
      </c>
      <c r="I135" s="279">
        <v>209610686</v>
      </c>
      <c r="J135" s="280">
        <v>209548715.94</v>
      </c>
      <c r="K135" s="118">
        <f>I135-J135</f>
        <v>61970.060000002384</v>
      </c>
      <c r="M135" s="210"/>
      <c r="O135" s="2"/>
    </row>
    <row r="136" spans="1:15" s="91" customFormat="1" ht="72" outlineLevel="2">
      <c r="A136" s="407" t="s">
        <v>177</v>
      </c>
      <c r="B136" s="330" t="s">
        <v>0</v>
      </c>
      <c r="C136" s="330" t="s">
        <v>46</v>
      </c>
      <c r="D136" s="330" t="s">
        <v>64</v>
      </c>
      <c r="E136" s="330" t="s">
        <v>1</v>
      </c>
      <c r="F136" s="368" t="s">
        <v>119</v>
      </c>
      <c r="G136" s="390" t="s">
        <v>119</v>
      </c>
      <c r="H136" s="276">
        <f>SUM(H137:H138)</f>
        <v>77983400</v>
      </c>
      <c r="I136" s="276">
        <f>SUM(I137:I138)</f>
        <v>38567529</v>
      </c>
      <c r="J136" s="277">
        <f t="shared" ref="J136" si="36">SUM(J137:J138)</f>
        <v>38523112.75</v>
      </c>
      <c r="K136" s="116">
        <f>SUM(K137:K138)</f>
        <v>44416.250000000291</v>
      </c>
      <c r="M136" s="210"/>
      <c r="O136" s="2"/>
    </row>
    <row r="137" spans="1:15" s="86" customFormat="1" ht="18" outlineLevel="4">
      <c r="A137" s="408" t="s">
        <v>102</v>
      </c>
      <c r="B137" s="332" t="s">
        <v>0</v>
      </c>
      <c r="C137" s="332" t="s">
        <v>46</v>
      </c>
      <c r="D137" s="332" t="s">
        <v>64</v>
      </c>
      <c r="E137" s="332" t="s">
        <v>4</v>
      </c>
      <c r="F137" s="369" t="s">
        <v>119</v>
      </c>
      <c r="G137" s="335" t="s">
        <v>119</v>
      </c>
      <c r="H137" s="278">
        <v>1148328</v>
      </c>
      <c r="I137" s="279">
        <v>396585</v>
      </c>
      <c r="J137" s="280">
        <v>384980.07</v>
      </c>
      <c r="K137" s="118">
        <f>I137-J137</f>
        <v>11604.929999999993</v>
      </c>
      <c r="L137" s="70"/>
      <c r="M137" s="214"/>
      <c r="O137" s="2"/>
    </row>
    <row r="138" spans="1:15" s="83" customFormat="1" ht="54" outlineLevel="1">
      <c r="A138" s="408" t="s">
        <v>206</v>
      </c>
      <c r="B138" s="332" t="s">
        <v>0</v>
      </c>
      <c r="C138" s="332" t="s">
        <v>46</v>
      </c>
      <c r="D138" s="332" t="s">
        <v>64</v>
      </c>
      <c r="E138" s="332" t="s">
        <v>35</v>
      </c>
      <c r="F138" s="369" t="s">
        <v>119</v>
      </c>
      <c r="G138" s="335" t="s">
        <v>119</v>
      </c>
      <c r="H138" s="278">
        <v>76835072</v>
      </c>
      <c r="I138" s="279">
        <v>38170944</v>
      </c>
      <c r="J138" s="280">
        <v>38138132.68</v>
      </c>
      <c r="K138" s="118">
        <f>I138-J138</f>
        <v>32811.320000000298</v>
      </c>
      <c r="M138" s="210"/>
      <c r="O138" s="2"/>
    </row>
    <row r="139" spans="1:15" s="123" customFormat="1" ht="36" outlineLevel="4">
      <c r="A139" s="407" t="s">
        <v>178</v>
      </c>
      <c r="B139" s="330" t="s">
        <v>0</v>
      </c>
      <c r="C139" s="330" t="s">
        <v>46</v>
      </c>
      <c r="D139" s="330" t="s">
        <v>65</v>
      </c>
      <c r="E139" s="330" t="s">
        <v>1</v>
      </c>
      <c r="F139" s="368" t="s">
        <v>119</v>
      </c>
      <c r="G139" s="390" t="s">
        <v>119</v>
      </c>
      <c r="H139" s="276">
        <f>SUM(H140:H141)</f>
        <v>19027600</v>
      </c>
      <c r="I139" s="276">
        <f>SUM(I140:I141)</f>
        <v>9061797</v>
      </c>
      <c r="J139" s="277">
        <f t="shared" ref="J139" si="37">SUM(J140:J141)</f>
        <v>9035777.4700000007</v>
      </c>
      <c r="K139" s="116">
        <f>SUM(K140:K141)</f>
        <v>26019.530000000144</v>
      </c>
      <c r="L139" s="90"/>
      <c r="M139" s="217"/>
      <c r="O139" s="2"/>
    </row>
    <row r="140" spans="1:15" s="86" customFormat="1" ht="18" outlineLevel="4">
      <c r="A140" s="408" t="s">
        <v>102</v>
      </c>
      <c r="B140" s="332" t="s">
        <v>0</v>
      </c>
      <c r="C140" s="332" t="s">
        <v>46</v>
      </c>
      <c r="D140" s="332" t="s">
        <v>65</v>
      </c>
      <c r="E140" s="332" t="s">
        <v>4</v>
      </c>
      <c r="F140" s="369" t="s">
        <v>119</v>
      </c>
      <c r="G140" s="335" t="s">
        <v>119</v>
      </c>
      <c r="H140" s="278">
        <v>298400</v>
      </c>
      <c r="I140" s="279">
        <v>116530</v>
      </c>
      <c r="J140" s="280">
        <v>109461.63</v>
      </c>
      <c r="K140" s="118">
        <f>I140-J140</f>
        <v>7068.3699999999953</v>
      </c>
      <c r="L140" s="70"/>
      <c r="M140" s="214"/>
      <c r="O140" s="2"/>
    </row>
    <row r="141" spans="1:15" s="85" customFormat="1" ht="54" outlineLevel="4">
      <c r="A141" s="414" t="s">
        <v>206</v>
      </c>
      <c r="B141" s="332" t="s">
        <v>0</v>
      </c>
      <c r="C141" s="332" t="s">
        <v>46</v>
      </c>
      <c r="D141" s="332" t="s">
        <v>65</v>
      </c>
      <c r="E141" s="332" t="s">
        <v>35</v>
      </c>
      <c r="F141" s="373" t="s">
        <v>119</v>
      </c>
      <c r="G141" s="393" t="s">
        <v>119</v>
      </c>
      <c r="H141" s="278">
        <v>18729200</v>
      </c>
      <c r="I141" s="278">
        <v>8945267</v>
      </c>
      <c r="J141" s="285">
        <v>8926315.8399999999</v>
      </c>
      <c r="K141" s="118">
        <f>I141-J141</f>
        <v>18951.160000000149</v>
      </c>
      <c r="L141" s="90"/>
      <c r="M141" s="90"/>
      <c r="O141" s="2"/>
    </row>
    <row r="142" spans="1:15" s="83" customFormat="1" ht="54" outlineLevel="2">
      <c r="A142" s="407" t="s">
        <v>179</v>
      </c>
      <c r="B142" s="330" t="s">
        <v>0</v>
      </c>
      <c r="C142" s="330" t="s">
        <v>46</v>
      </c>
      <c r="D142" s="330" t="s">
        <v>66</v>
      </c>
      <c r="E142" s="330" t="s">
        <v>1</v>
      </c>
      <c r="F142" s="368" t="s">
        <v>119</v>
      </c>
      <c r="G142" s="390" t="s">
        <v>119</v>
      </c>
      <c r="H142" s="276">
        <f>SUM(H143:H144)</f>
        <v>158172700</v>
      </c>
      <c r="I142" s="276">
        <f>SUM(I143:I144)</f>
        <v>95919604</v>
      </c>
      <c r="J142" s="277">
        <f t="shared" ref="J142" si="38">SUM(J143:J144)</f>
        <v>95629892.989999995</v>
      </c>
      <c r="K142" s="116">
        <f>SUM(K143:K144)</f>
        <v>289711.01000000536</v>
      </c>
      <c r="M142" s="210"/>
      <c r="O142" s="2"/>
    </row>
    <row r="143" spans="1:15" s="86" customFormat="1" ht="18" outlineLevel="4">
      <c r="A143" s="408" t="s">
        <v>102</v>
      </c>
      <c r="B143" s="332" t="s">
        <v>0</v>
      </c>
      <c r="C143" s="332" t="s">
        <v>46</v>
      </c>
      <c r="D143" s="332" t="s">
        <v>66</v>
      </c>
      <c r="E143" s="332" t="s">
        <v>4</v>
      </c>
      <c r="F143" s="369" t="s">
        <v>119</v>
      </c>
      <c r="G143" s="335" t="s">
        <v>119</v>
      </c>
      <c r="H143" s="278">
        <v>1826200</v>
      </c>
      <c r="I143" s="279">
        <v>919204.6</v>
      </c>
      <c r="J143" s="280">
        <v>705596.35</v>
      </c>
      <c r="K143" s="118">
        <f>I143-J143</f>
        <v>213608.25</v>
      </c>
      <c r="L143" s="70"/>
      <c r="M143" s="214"/>
      <c r="O143" s="2"/>
    </row>
    <row r="144" spans="1:15" s="83" customFormat="1" ht="54" outlineLevel="2">
      <c r="A144" s="408" t="s">
        <v>203</v>
      </c>
      <c r="B144" s="332" t="s">
        <v>0</v>
      </c>
      <c r="C144" s="332" t="s">
        <v>46</v>
      </c>
      <c r="D144" s="332" t="s">
        <v>66</v>
      </c>
      <c r="E144" s="332" t="s">
        <v>7</v>
      </c>
      <c r="F144" s="369" t="s">
        <v>119</v>
      </c>
      <c r="G144" s="335" t="s">
        <v>119</v>
      </c>
      <c r="H144" s="278">
        <v>156346500</v>
      </c>
      <c r="I144" s="279">
        <v>95000399.400000006</v>
      </c>
      <c r="J144" s="280">
        <v>94924296.640000001</v>
      </c>
      <c r="K144" s="118">
        <f>I144-J144</f>
        <v>76102.760000005364</v>
      </c>
      <c r="M144" s="210"/>
      <c r="O144" s="2"/>
    </row>
    <row r="145" spans="1:15" s="83" customFormat="1" ht="90" outlineLevel="2">
      <c r="A145" s="407" t="s">
        <v>180</v>
      </c>
      <c r="B145" s="330" t="s">
        <v>0</v>
      </c>
      <c r="C145" s="330" t="s">
        <v>46</v>
      </c>
      <c r="D145" s="330" t="s">
        <v>67</v>
      </c>
      <c r="E145" s="330" t="s">
        <v>1</v>
      </c>
      <c r="F145" s="368" t="s">
        <v>119</v>
      </c>
      <c r="G145" s="390" t="s">
        <v>119</v>
      </c>
      <c r="H145" s="276">
        <f>SUM(H146:H147)</f>
        <v>14816800</v>
      </c>
      <c r="I145" s="276">
        <f>SUM(I146:I147)</f>
        <v>8435138.5</v>
      </c>
      <c r="J145" s="277">
        <f t="shared" ref="J145" si="39">SUM(J146:J147)</f>
        <v>8428276.2599999998</v>
      </c>
      <c r="K145" s="116">
        <f>SUM(K146:K147)</f>
        <v>6862.2400000000052</v>
      </c>
      <c r="M145" s="210"/>
      <c r="O145" s="2"/>
    </row>
    <row r="146" spans="1:15" s="86" customFormat="1" ht="18" outlineLevel="4">
      <c r="A146" s="408" t="s">
        <v>102</v>
      </c>
      <c r="B146" s="332" t="s">
        <v>0</v>
      </c>
      <c r="C146" s="332" t="s">
        <v>46</v>
      </c>
      <c r="D146" s="332" t="s">
        <v>67</v>
      </c>
      <c r="E146" s="332" t="s">
        <v>4</v>
      </c>
      <c r="F146" s="369" t="s">
        <v>119</v>
      </c>
      <c r="G146" s="335" t="s">
        <v>119</v>
      </c>
      <c r="H146" s="278">
        <v>155900</v>
      </c>
      <c r="I146" s="279">
        <v>86139.8</v>
      </c>
      <c r="J146" s="280">
        <v>82622.559999999998</v>
      </c>
      <c r="K146" s="118">
        <f>I146-J146</f>
        <v>3517.2400000000052</v>
      </c>
      <c r="L146" s="70"/>
      <c r="M146" s="214"/>
      <c r="O146" s="2"/>
    </row>
    <row r="147" spans="1:15" s="85" customFormat="1" ht="54" outlineLevel="4">
      <c r="A147" s="408" t="s">
        <v>203</v>
      </c>
      <c r="B147" s="332" t="s">
        <v>0</v>
      </c>
      <c r="C147" s="332" t="s">
        <v>46</v>
      </c>
      <c r="D147" s="332" t="s">
        <v>67</v>
      </c>
      <c r="E147" s="332" t="s">
        <v>7</v>
      </c>
      <c r="F147" s="369" t="s">
        <v>119</v>
      </c>
      <c r="G147" s="335" t="s">
        <v>119</v>
      </c>
      <c r="H147" s="278">
        <v>14660900</v>
      </c>
      <c r="I147" s="279">
        <v>8348998.7000000002</v>
      </c>
      <c r="J147" s="280">
        <v>8345653.7000000002</v>
      </c>
      <c r="K147" s="118">
        <f>I147-J147</f>
        <v>3345</v>
      </c>
      <c r="L147" s="90"/>
      <c r="M147" s="217"/>
      <c r="O147" s="2"/>
    </row>
    <row r="148" spans="1:15" s="123" customFormat="1" ht="72" outlineLevel="4">
      <c r="A148" s="407" t="s">
        <v>181</v>
      </c>
      <c r="B148" s="330" t="s">
        <v>0</v>
      </c>
      <c r="C148" s="330" t="s">
        <v>46</v>
      </c>
      <c r="D148" s="330" t="s">
        <v>68</v>
      </c>
      <c r="E148" s="330" t="s">
        <v>1</v>
      </c>
      <c r="F148" s="368" t="s">
        <v>119</v>
      </c>
      <c r="G148" s="390" t="s">
        <v>119</v>
      </c>
      <c r="H148" s="276">
        <f>SUM(H149:H150)</f>
        <v>901192100</v>
      </c>
      <c r="I148" s="276">
        <f>SUM(I149:I150)</f>
        <v>501139620.19999999</v>
      </c>
      <c r="J148" s="277">
        <f t="shared" ref="J148" si="40">SUM(J149:J150)</f>
        <v>500920305.81999999</v>
      </c>
      <c r="K148" s="116">
        <f>SUM(K149:K150)</f>
        <v>219314.38000002876</v>
      </c>
      <c r="L148" s="90"/>
      <c r="M148" s="217"/>
      <c r="O148" s="2"/>
    </row>
    <row r="149" spans="1:15" s="86" customFormat="1" ht="18" outlineLevel="4">
      <c r="A149" s="408" t="s">
        <v>102</v>
      </c>
      <c r="B149" s="332" t="s">
        <v>0</v>
      </c>
      <c r="C149" s="332" t="s">
        <v>46</v>
      </c>
      <c r="D149" s="332" t="s">
        <v>68</v>
      </c>
      <c r="E149" s="332" t="s">
        <v>4</v>
      </c>
      <c r="F149" s="369" t="s">
        <v>119</v>
      </c>
      <c r="G149" s="335" t="s">
        <v>119</v>
      </c>
      <c r="H149" s="278">
        <v>4404900</v>
      </c>
      <c r="I149" s="279">
        <v>3177534.2</v>
      </c>
      <c r="J149" s="280">
        <v>3061856.79</v>
      </c>
      <c r="K149" s="118">
        <f>I149-J149</f>
        <v>115677.41000000015</v>
      </c>
      <c r="L149" s="70"/>
      <c r="M149" s="214"/>
      <c r="O149" s="2"/>
    </row>
    <row r="150" spans="1:15" s="83" customFormat="1" ht="54" outlineLevel="2">
      <c r="A150" s="414" t="s">
        <v>206</v>
      </c>
      <c r="B150" s="332" t="s">
        <v>0</v>
      </c>
      <c r="C150" s="332" t="s">
        <v>46</v>
      </c>
      <c r="D150" s="332" t="s">
        <v>68</v>
      </c>
      <c r="E150" s="332" t="s">
        <v>35</v>
      </c>
      <c r="F150" s="373" t="s">
        <v>119</v>
      </c>
      <c r="G150" s="393" t="s">
        <v>119</v>
      </c>
      <c r="H150" s="278">
        <v>896787200</v>
      </c>
      <c r="I150" s="278">
        <v>497962086</v>
      </c>
      <c r="J150" s="285">
        <v>497858449.02999997</v>
      </c>
      <c r="K150" s="118">
        <f>I150-J150</f>
        <v>103636.97000002861</v>
      </c>
      <c r="M150" s="210"/>
      <c r="O150" s="2"/>
    </row>
    <row r="151" spans="1:15" s="83" customFormat="1" ht="108" outlineLevel="1">
      <c r="A151" s="407" t="s">
        <v>182</v>
      </c>
      <c r="B151" s="330" t="s">
        <v>0</v>
      </c>
      <c r="C151" s="330" t="s">
        <v>46</v>
      </c>
      <c r="D151" s="330" t="s">
        <v>69</v>
      </c>
      <c r="E151" s="330" t="s">
        <v>1</v>
      </c>
      <c r="F151" s="368" t="s">
        <v>119</v>
      </c>
      <c r="G151" s="390" t="s">
        <v>119</v>
      </c>
      <c r="H151" s="276">
        <f>SUM(H152:H153)</f>
        <v>9879600</v>
      </c>
      <c r="I151" s="276">
        <f>SUM(I152:I153)</f>
        <v>5690779.2999999998</v>
      </c>
      <c r="J151" s="277">
        <f t="shared" ref="J151" si="41">SUM(J152:J153)</f>
        <v>5673251.7800000003</v>
      </c>
      <c r="K151" s="116">
        <f>SUM(K152:K153)</f>
        <v>17527.520000000153</v>
      </c>
      <c r="M151" s="210"/>
      <c r="O151" s="2"/>
    </row>
    <row r="152" spans="1:15" s="86" customFormat="1" ht="18" outlineLevel="4">
      <c r="A152" s="408" t="s">
        <v>102</v>
      </c>
      <c r="B152" s="332" t="s">
        <v>0</v>
      </c>
      <c r="C152" s="332" t="s">
        <v>46</v>
      </c>
      <c r="D152" s="332" t="s">
        <v>69</v>
      </c>
      <c r="E152" s="332" t="s">
        <v>4</v>
      </c>
      <c r="F152" s="369" t="s">
        <v>119</v>
      </c>
      <c r="G152" s="335" t="s">
        <v>119</v>
      </c>
      <c r="H152" s="278">
        <v>79500</v>
      </c>
      <c r="I152" s="279">
        <v>37363.800000000003</v>
      </c>
      <c r="J152" s="280">
        <v>27835.439999999999</v>
      </c>
      <c r="K152" s="118">
        <f>I152-J152</f>
        <v>9528.3600000000042</v>
      </c>
      <c r="L152" s="70"/>
      <c r="M152" s="214"/>
      <c r="O152" s="2"/>
    </row>
    <row r="153" spans="1:15" s="83" customFormat="1" ht="54" outlineLevel="2">
      <c r="A153" s="408" t="s">
        <v>203</v>
      </c>
      <c r="B153" s="332" t="s">
        <v>0</v>
      </c>
      <c r="C153" s="332" t="s">
        <v>46</v>
      </c>
      <c r="D153" s="332" t="s">
        <v>69</v>
      </c>
      <c r="E153" s="332" t="s">
        <v>7</v>
      </c>
      <c r="F153" s="369" t="s">
        <v>119</v>
      </c>
      <c r="G153" s="335" t="s">
        <v>119</v>
      </c>
      <c r="H153" s="278">
        <v>9800100</v>
      </c>
      <c r="I153" s="279">
        <v>5653415.5</v>
      </c>
      <c r="J153" s="280">
        <v>5645416.3399999999</v>
      </c>
      <c r="K153" s="118">
        <f>I153-J153</f>
        <v>7999.160000000149</v>
      </c>
      <c r="M153" s="210"/>
      <c r="O153" s="2"/>
    </row>
    <row r="154" spans="1:15" s="83" customFormat="1" ht="162" outlineLevel="2">
      <c r="A154" s="407" t="s">
        <v>183</v>
      </c>
      <c r="B154" s="330" t="s">
        <v>0</v>
      </c>
      <c r="C154" s="330" t="s">
        <v>46</v>
      </c>
      <c r="D154" s="330" t="s">
        <v>70</v>
      </c>
      <c r="E154" s="330" t="s">
        <v>1</v>
      </c>
      <c r="F154" s="368" t="s">
        <v>119</v>
      </c>
      <c r="G154" s="390" t="s">
        <v>119</v>
      </c>
      <c r="H154" s="276">
        <f>SUM(H155:H156)</f>
        <v>9621100</v>
      </c>
      <c r="I154" s="276">
        <f>SUM(I155:I156)</f>
        <v>6360960.3999999994</v>
      </c>
      <c r="J154" s="277">
        <f t="shared" ref="J154" si="42">SUM(J155:J156)</f>
        <v>6355461.75</v>
      </c>
      <c r="K154" s="116">
        <f>SUM(K155:K156)</f>
        <v>5498.6499999994412</v>
      </c>
      <c r="M154" s="210"/>
      <c r="O154" s="2"/>
    </row>
    <row r="155" spans="1:15" s="86" customFormat="1" ht="18" outlineLevel="4">
      <c r="A155" s="408" t="s">
        <v>102</v>
      </c>
      <c r="B155" s="332" t="s">
        <v>0</v>
      </c>
      <c r="C155" s="332" t="s">
        <v>46</v>
      </c>
      <c r="D155" s="332" t="s">
        <v>70</v>
      </c>
      <c r="E155" s="332" t="s">
        <v>4</v>
      </c>
      <c r="F155" s="369" t="s">
        <v>119</v>
      </c>
      <c r="G155" s="335" t="s">
        <v>119</v>
      </c>
      <c r="H155" s="278">
        <v>193800</v>
      </c>
      <c r="I155" s="279">
        <v>40918.6</v>
      </c>
      <c r="J155" s="280">
        <v>39166.35</v>
      </c>
      <c r="K155" s="118">
        <f>I155-J155</f>
        <v>1752.25</v>
      </c>
      <c r="L155" s="70"/>
      <c r="M155" s="214"/>
      <c r="O155" s="2"/>
    </row>
    <row r="156" spans="1:15" s="83" customFormat="1" ht="54" outlineLevel="2">
      <c r="A156" s="408" t="s">
        <v>203</v>
      </c>
      <c r="B156" s="332" t="s">
        <v>0</v>
      </c>
      <c r="C156" s="332" t="s">
        <v>46</v>
      </c>
      <c r="D156" s="332" t="s">
        <v>70</v>
      </c>
      <c r="E156" s="332" t="s">
        <v>7</v>
      </c>
      <c r="F156" s="369" t="s">
        <v>119</v>
      </c>
      <c r="G156" s="335" t="s">
        <v>119</v>
      </c>
      <c r="H156" s="278">
        <v>9427300</v>
      </c>
      <c r="I156" s="279">
        <v>6320041.7999999998</v>
      </c>
      <c r="J156" s="280">
        <v>6316295.4000000004</v>
      </c>
      <c r="K156" s="118">
        <f>I156-J156</f>
        <v>3746.3999999994412</v>
      </c>
      <c r="M156" s="210"/>
      <c r="O156" s="2"/>
    </row>
    <row r="157" spans="1:15" s="83" customFormat="1" ht="108" outlineLevel="1">
      <c r="A157" s="407" t="s">
        <v>184</v>
      </c>
      <c r="B157" s="330" t="s">
        <v>0</v>
      </c>
      <c r="C157" s="330" t="s">
        <v>46</v>
      </c>
      <c r="D157" s="330" t="s">
        <v>71</v>
      </c>
      <c r="E157" s="330" t="s">
        <v>1</v>
      </c>
      <c r="F157" s="368" t="s">
        <v>119</v>
      </c>
      <c r="G157" s="390" t="s">
        <v>119</v>
      </c>
      <c r="H157" s="276">
        <f>SUM(H158:H159)</f>
        <v>50652000</v>
      </c>
      <c r="I157" s="276">
        <f>SUM(I158:I159)</f>
        <v>19129414.57</v>
      </c>
      <c r="J157" s="277">
        <f t="shared" ref="J157" si="43">SUM(J158:J159)</f>
        <v>19045671.239999998</v>
      </c>
      <c r="K157" s="116">
        <f>SUM(K158:K159)</f>
        <v>83743.330000001486</v>
      </c>
      <c r="M157" s="210"/>
      <c r="O157" s="2"/>
    </row>
    <row r="158" spans="1:15" s="86" customFormat="1" ht="18" outlineLevel="4">
      <c r="A158" s="408" t="s">
        <v>102</v>
      </c>
      <c r="B158" s="332" t="s">
        <v>0</v>
      </c>
      <c r="C158" s="332" t="s">
        <v>46</v>
      </c>
      <c r="D158" s="332" t="s">
        <v>71</v>
      </c>
      <c r="E158" s="332" t="s">
        <v>4</v>
      </c>
      <c r="F158" s="369" t="s">
        <v>119</v>
      </c>
      <c r="G158" s="335" t="s">
        <v>119</v>
      </c>
      <c r="H158" s="278">
        <v>252000</v>
      </c>
      <c r="I158" s="279">
        <v>80977.39</v>
      </c>
      <c r="J158" s="280">
        <v>69273.66</v>
      </c>
      <c r="K158" s="118">
        <f>I158-J158</f>
        <v>11703.729999999996</v>
      </c>
      <c r="L158" s="70"/>
      <c r="M158" s="214"/>
      <c r="O158" s="2"/>
    </row>
    <row r="159" spans="1:15" s="85" customFormat="1" ht="54" outlineLevel="4">
      <c r="A159" s="408" t="s">
        <v>206</v>
      </c>
      <c r="B159" s="332" t="s">
        <v>0</v>
      </c>
      <c r="C159" s="332" t="s">
        <v>46</v>
      </c>
      <c r="D159" s="332" t="s">
        <v>71</v>
      </c>
      <c r="E159" s="332">
        <v>321</v>
      </c>
      <c r="F159" s="369" t="s">
        <v>119</v>
      </c>
      <c r="G159" s="335" t="s">
        <v>119</v>
      </c>
      <c r="H159" s="278">
        <v>50400000</v>
      </c>
      <c r="I159" s="279">
        <v>19048437.18</v>
      </c>
      <c r="J159" s="280">
        <v>18976397.579999998</v>
      </c>
      <c r="K159" s="118">
        <f>I159-J159</f>
        <v>72039.60000000149</v>
      </c>
      <c r="L159" s="111"/>
      <c r="M159" s="90"/>
      <c r="O159" s="2"/>
    </row>
    <row r="160" spans="1:15" s="83" customFormat="1" ht="108.75" outlineLevel="2" thickBot="1">
      <c r="A160" s="407" t="s">
        <v>185</v>
      </c>
      <c r="B160" s="330" t="s">
        <v>0</v>
      </c>
      <c r="C160" s="330" t="s">
        <v>46</v>
      </c>
      <c r="D160" s="330" t="s">
        <v>72</v>
      </c>
      <c r="E160" s="330" t="s">
        <v>1</v>
      </c>
      <c r="F160" s="368" t="s">
        <v>119</v>
      </c>
      <c r="G160" s="390" t="s">
        <v>119</v>
      </c>
      <c r="H160" s="451">
        <f>SUM(H161:H164)</f>
        <v>2015600</v>
      </c>
      <c r="I160" s="451">
        <f>SUM(I161:I164)</f>
        <v>1704401.98</v>
      </c>
      <c r="J160" s="451">
        <f>SUM(J161:J164)</f>
        <v>1689373.9</v>
      </c>
      <c r="K160" s="116">
        <f>SUM(K161:K164)</f>
        <v>15028.080000000209</v>
      </c>
      <c r="M160" s="210"/>
      <c r="O160" s="2"/>
    </row>
    <row r="161" spans="1:15" s="83" customFormat="1" ht="18.75" customHeight="1" outlineLevel="2">
      <c r="A161" s="588" t="s">
        <v>102</v>
      </c>
      <c r="B161" s="332" t="s">
        <v>0</v>
      </c>
      <c r="C161" s="332" t="s">
        <v>46</v>
      </c>
      <c r="D161" s="332" t="s">
        <v>72</v>
      </c>
      <c r="E161" s="332" t="s">
        <v>4</v>
      </c>
      <c r="F161" s="590" t="s">
        <v>282</v>
      </c>
      <c r="G161" s="440" t="s">
        <v>254</v>
      </c>
      <c r="H161" s="445">
        <v>12700</v>
      </c>
      <c r="I161" s="452">
        <v>9794.8700000000008</v>
      </c>
      <c r="J161" s="453">
        <v>6551.84</v>
      </c>
      <c r="K161" s="441">
        <f>I161-J161</f>
        <v>3243.0300000000007</v>
      </c>
      <c r="L161" s="210"/>
      <c r="M161" s="210"/>
      <c r="O161" s="215"/>
    </row>
    <row r="162" spans="1:15" s="86" customFormat="1" ht="18" customHeight="1" outlineLevel="4" thickBot="1">
      <c r="A162" s="589"/>
      <c r="B162" s="332" t="s">
        <v>0</v>
      </c>
      <c r="C162" s="332" t="s">
        <v>46</v>
      </c>
      <c r="D162" s="332" t="s">
        <v>72</v>
      </c>
      <c r="E162" s="332" t="s">
        <v>4</v>
      </c>
      <c r="F162" s="591"/>
      <c r="G162" s="440" t="s">
        <v>253</v>
      </c>
      <c r="H162" s="448">
        <v>7000</v>
      </c>
      <c r="I162" s="449">
        <v>4562.37</v>
      </c>
      <c r="J162" s="450">
        <v>2714.17</v>
      </c>
      <c r="K162" s="441">
        <f>I162-J162</f>
        <v>1848.1999999999998</v>
      </c>
      <c r="L162" s="70"/>
      <c r="M162" s="214"/>
      <c r="O162" s="215"/>
    </row>
    <row r="163" spans="1:15" s="86" customFormat="1" ht="18" customHeight="1" outlineLevel="4">
      <c r="A163" s="593" t="s">
        <v>203</v>
      </c>
      <c r="B163" s="332" t="s">
        <v>0</v>
      </c>
      <c r="C163" s="332" t="s">
        <v>46</v>
      </c>
      <c r="D163" s="332" t="s">
        <v>72</v>
      </c>
      <c r="E163" s="332" t="s">
        <v>7</v>
      </c>
      <c r="F163" s="591"/>
      <c r="G163" s="440" t="s">
        <v>254</v>
      </c>
      <c r="H163" s="445">
        <v>1359100</v>
      </c>
      <c r="I163" s="446">
        <v>1150244.57</v>
      </c>
      <c r="J163" s="447">
        <v>1187972.9099999999</v>
      </c>
      <c r="K163" s="441">
        <f>I163-J163</f>
        <v>-37728.339999999851</v>
      </c>
      <c r="L163" s="70"/>
      <c r="M163" s="214"/>
      <c r="O163" s="215"/>
    </row>
    <row r="164" spans="1:15" s="83" customFormat="1" ht="18.75" customHeight="1" outlineLevel="2" thickBot="1">
      <c r="A164" s="594"/>
      <c r="B164" s="332" t="s">
        <v>0</v>
      </c>
      <c r="C164" s="332" t="s">
        <v>46</v>
      </c>
      <c r="D164" s="332" t="s">
        <v>72</v>
      </c>
      <c r="E164" s="332" t="s">
        <v>7</v>
      </c>
      <c r="F164" s="592"/>
      <c r="G164" s="440" t="s">
        <v>253</v>
      </c>
      <c r="H164" s="448">
        <v>636800</v>
      </c>
      <c r="I164" s="449">
        <v>539800.17000000004</v>
      </c>
      <c r="J164" s="450">
        <v>492134.98</v>
      </c>
      <c r="K164" s="441">
        <f>I164-J164</f>
        <v>47665.190000000061</v>
      </c>
      <c r="M164" s="210"/>
      <c r="O164" s="2"/>
    </row>
    <row r="165" spans="1:15" s="83" customFormat="1" ht="54" outlineLevel="2">
      <c r="A165" s="407" t="s">
        <v>186</v>
      </c>
      <c r="B165" s="330" t="s">
        <v>0</v>
      </c>
      <c r="C165" s="330" t="s">
        <v>46</v>
      </c>
      <c r="D165" s="330" t="s">
        <v>73</v>
      </c>
      <c r="E165" s="330" t="s">
        <v>1</v>
      </c>
      <c r="F165" s="368" t="s">
        <v>119</v>
      </c>
      <c r="G165" s="390" t="s">
        <v>119</v>
      </c>
      <c r="H165" s="443">
        <f>SUM(H166:H167)</f>
        <v>60994450</v>
      </c>
      <c r="I165" s="443">
        <f>SUM(I166:I167)</f>
        <v>48468499.700000003</v>
      </c>
      <c r="J165" s="444">
        <f t="shared" ref="J165" si="44">SUM(J166:J167)</f>
        <v>48387755.140000001</v>
      </c>
      <c r="K165" s="116">
        <f>SUM(K166:K167)</f>
        <v>80744.559999999095</v>
      </c>
      <c r="M165" s="210"/>
      <c r="O165" s="2"/>
    </row>
    <row r="166" spans="1:15" s="86" customFormat="1" ht="18" outlineLevel="4">
      <c r="A166" s="408" t="s">
        <v>102</v>
      </c>
      <c r="B166" s="332" t="s">
        <v>0</v>
      </c>
      <c r="C166" s="332" t="s">
        <v>46</v>
      </c>
      <c r="D166" s="332" t="s">
        <v>73</v>
      </c>
      <c r="E166" s="332" t="s">
        <v>4</v>
      </c>
      <c r="F166" s="369" t="s">
        <v>119</v>
      </c>
      <c r="G166" s="335" t="s">
        <v>119</v>
      </c>
      <c r="H166" s="278">
        <v>543200</v>
      </c>
      <c r="I166" s="279">
        <v>269925.59999999998</v>
      </c>
      <c r="J166" s="280">
        <v>258665.83</v>
      </c>
      <c r="K166" s="118">
        <f>I166-J166</f>
        <v>11259.76999999999</v>
      </c>
      <c r="L166" s="70"/>
      <c r="M166" s="214"/>
      <c r="O166" s="2"/>
    </row>
    <row r="167" spans="1:15" s="86" customFormat="1" ht="54" outlineLevel="4">
      <c r="A167" s="408" t="s">
        <v>203</v>
      </c>
      <c r="B167" s="332" t="s">
        <v>0</v>
      </c>
      <c r="C167" s="332" t="s">
        <v>46</v>
      </c>
      <c r="D167" s="332" t="s">
        <v>73</v>
      </c>
      <c r="E167" s="332" t="s">
        <v>7</v>
      </c>
      <c r="F167" s="369" t="s">
        <v>119</v>
      </c>
      <c r="G167" s="335" t="s">
        <v>119</v>
      </c>
      <c r="H167" s="278">
        <v>60451250</v>
      </c>
      <c r="I167" s="279">
        <v>48198574.100000001</v>
      </c>
      <c r="J167" s="280">
        <v>48129089.310000002</v>
      </c>
      <c r="K167" s="118">
        <f>I167-J167</f>
        <v>69484.789999999106</v>
      </c>
      <c r="L167" s="70"/>
      <c r="M167" s="214"/>
      <c r="O167" s="2"/>
    </row>
    <row r="168" spans="1:15" s="83" customFormat="1" ht="36" outlineLevel="1">
      <c r="A168" s="407" t="s">
        <v>159</v>
      </c>
      <c r="B168" s="330" t="s">
        <v>0</v>
      </c>
      <c r="C168" s="330" t="s">
        <v>46</v>
      </c>
      <c r="D168" s="330" t="s">
        <v>36</v>
      </c>
      <c r="E168" s="330" t="s">
        <v>1</v>
      </c>
      <c r="F168" s="368" t="s">
        <v>119</v>
      </c>
      <c r="G168" s="390" t="s">
        <v>119</v>
      </c>
      <c r="H168" s="276">
        <f>SUM(H169:H171)</f>
        <v>412466000</v>
      </c>
      <c r="I168" s="276">
        <f>SUM(I169:I171)</f>
        <v>160349965.75999999</v>
      </c>
      <c r="J168" s="277">
        <f t="shared" ref="J168" si="45">SUM(J169:J171)</f>
        <v>159510913.67000002</v>
      </c>
      <c r="K168" s="116">
        <f>SUM(K169:K171)</f>
        <v>839052.08999999275</v>
      </c>
      <c r="M168" s="210"/>
      <c r="O168" s="2"/>
    </row>
    <row r="169" spans="1:15" s="83" customFormat="1" ht="33.75" customHeight="1" outlineLevel="2">
      <c r="A169" s="411" t="s">
        <v>208</v>
      </c>
      <c r="B169" s="332" t="s">
        <v>0</v>
      </c>
      <c r="C169" s="332" t="s">
        <v>46</v>
      </c>
      <c r="D169" s="332" t="s">
        <v>36</v>
      </c>
      <c r="E169" s="332" t="s">
        <v>17</v>
      </c>
      <c r="F169" s="600" t="s">
        <v>258</v>
      </c>
      <c r="G169" s="332" t="s">
        <v>253</v>
      </c>
      <c r="H169" s="278">
        <v>6068630</v>
      </c>
      <c r="I169" s="279">
        <v>806100</v>
      </c>
      <c r="J169" s="280">
        <v>655200.29</v>
      </c>
      <c r="K169" s="118">
        <f>I169-J169</f>
        <v>150899.70999999996</v>
      </c>
      <c r="M169" s="210"/>
      <c r="O169" s="2"/>
    </row>
    <row r="170" spans="1:15" s="123" customFormat="1" ht="33.75" customHeight="1" outlineLevel="4">
      <c r="A170" s="411" t="s">
        <v>102</v>
      </c>
      <c r="B170" s="332" t="s">
        <v>0</v>
      </c>
      <c r="C170" s="332" t="s">
        <v>46</v>
      </c>
      <c r="D170" s="332" t="s">
        <v>36</v>
      </c>
      <c r="E170" s="332" t="s">
        <v>4</v>
      </c>
      <c r="F170" s="601"/>
      <c r="G170" s="332" t="s">
        <v>253</v>
      </c>
      <c r="H170" s="278">
        <v>3391570</v>
      </c>
      <c r="I170" s="279">
        <v>547340.19999999995</v>
      </c>
      <c r="J170" s="280">
        <v>414933.14</v>
      </c>
      <c r="K170" s="118">
        <f>I170-J170</f>
        <v>132407.05999999994</v>
      </c>
      <c r="L170" s="90"/>
      <c r="M170" s="217"/>
      <c r="O170" s="2"/>
    </row>
    <row r="171" spans="1:15" s="86" customFormat="1" ht="33.75" customHeight="1" outlineLevel="4">
      <c r="A171" s="411" t="s">
        <v>203</v>
      </c>
      <c r="B171" s="332" t="s">
        <v>0</v>
      </c>
      <c r="C171" s="332" t="s">
        <v>46</v>
      </c>
      <c r="D171" s="332" t="s">
        <v>36</v>
      </c>
      <c r="E171" s="332" t="s">
        <v>7</v>
      </c>
      <c r="F171" s="602"/>
      <c r="G171" s="332" t="s">
        <v>253</v>
      </c>
      <c r="H171" s="278">
        <v>403005800</v>
      </c>
      <c r="I171" s="279">
        <v>158996525.56</v>
      </c>
      <c r="J171" s="280">
        <v>158440780.24000001</v>
      </c>
      <c r="K171" s="118">
        <f>I171-J171</f>
        <v>555745.31999999285</v>
      </c>
      <c r="L171" s="70"/>
      <c r="M171" s="214"/>
      <c r="O171" s="2"/>
    </row>
    <row r="172" spans="1:15" s="86" customFormat="1" ht="36" outlineLevel="4">
      <c r="A172" s="407" t="s">
        <v>249</v>
      </c>
      <c r="B172" s="330">
        <v>148</v>
      </c>
      <c r="C172" s="330">
        <v>1003</v>
      </c>
      <c r="D172" s="330">
        <v>9990020680</v>
      </c>
      <c r="E172" s="330" t="s">
        <v>1</v>
      </c>
      <c r="F172" s="368"/>
      <c r="G172" s="390"/>
      <c r="H172" s="276">
        <f>SUM(H173:H173)</f>
        <v>223070000</v>
      </c>
      <c r="I172" s="276">
        <f>SUM(I173:I173)</f>
        <v>207070000</v>
      </c>
      <c r="J172" s="277">
        <f>SUM(J173:J173)</f>
        <v>184850000</v>
      </c>
      <c r="K172" s="116">
        <f>SUM(K173:K173)</f>
        <v>22220000</v>
      </c>
      <c r="L172" s="70">
        <f>184841629.8-184850000</f>
        <v>-8370.1999999880791</v>
      </c>
      <c r="M172" s="214"/>
      <c r="O172" s="2"/>
    </row>
    <row r="173" spans="1:15" s="85" customFormat="1" ht="54" outlineLevel="4">
      <c r="A173" s="408" t="s">
        <v>203</v>
      </c>
      <c r="B173" s="332">
        <v>148</v>
      </c>
      <c r="C173" s="332">
        <v>1003</v>
      </c>
      <c r="D173" s="332">
        <v>9990020680</v>
      </c>
      <c r="E173" s="332">
        <v>321</v>
      </c>
      <c r="F173" s="375"/>
      <c r="G173" s="332"/>
      <c r="H173" s="278">
        <v>223070000</v>
      </c>
      <c r="I173" s="279">
        <v>207070000</v>
      </c>
      <c r="J173" s="280">
        <v>184850000</v>
      </c>
      <c r="K173" s="117">
        <f>I173-J173</f>
        <v>22220000</v>
      </c>
      <c r="L173" s="90"/>
      <c r="M173" s="90"/>
      <c r="O173" s="2"/>
    </row>
    <row r="174" spans="1:15" s="86" customFormat="1" ht="40.5" customHeight="1" outlineLevel="4">
      <c r="A174" s="407" t="s">
        <v>187</v>
      </c>
      <c r="B174" s="330" t="s">
        <v>0</v>
      </c>
      <c r="C174" s="330" t="s">
        <v>74</v>
      </c>
      <c r="D174" s="330" t="s">
        <v>75</v>
      </c>
      <c r="E174" s="330" t="s">
        <v>1</v>
      </c>
      <c r="F174" s="368" t="s">
        <v>119</v>
      </c>
      <c r="G174" s="390" t="s">
        <v>119</v>
      </c>
      <c r="H174" s="276">
        <f>SUM(H175)</f>
        <v>5231182400</v>
      </c>
      <c r="I174" s="276">
        <f>SUM(I175)</f>
        <v>2625355681.3400002</v>
      </c>
      <c r="J174" s="277">
        <f t="shared" ref="J174" si="46">SUM(J175)</f>
        <v>2625355681.3400002</v>
      </c>
      <c r="K174" s="116">
        <f>SUM(K175)</f>
        <v>0</v>
      </c>
      <c r="L174" s="70"/>
      <c r="M174" s="214"/>
      <c r="O174" s="2"/>
    </row>
    <row r="175" spans="1:15" s="85" customFormat="1" ht="18" outlineLevel="4">
      <c r="A175" s="408" t="s">
        <v>120</v>
      </c>
      <c r="B175" s="332" t="s">
        <v>0</v>
      </c>
      <c r="C175" s="332" t="s">
        <v>74</v>
      </c>
      <c r="D175" s="332" t="s">
        <v>75</v>
      </c>
      <c r="E175" s="332" t="s">
        <v>76</v>
      </c>
      <c r="F175" s="369" t="s">
        <v>119</v>
      </c>
      <c r="G175" s="335" t="s">
        <v>119</v>
      </c>
      <c r="H175" s="278">
        <v>5231182400</v>
      </c>
      <c r="I175" s="279">
        <v>2625355681.3400002</v>
      </c>
      <c r="J175" s="286">
        <v>2625355681.3400002</v>
      </c>
      <c r="K175" s="118">
        <f>I175-J175</f>
        <v>0</v>
      </c>
      <c r="L175" s="90"/>
      <c r="M175" s="90"/>
      <c r="O175" s="2"/>
    </row>
    <row r="176" spans="1:15" s="123" customFormat="1" ht="198" outlineLevel="4">
      <c r="A176" s="407" t="s">
        <v>188</v>
      </c>
      <c r="B176" s="330" t="s">
        <v>0</v>
      </c>
      <c r="C176" s="330" t="s">
        <v>74</v>
      </c>
      <c r="D176" s="330" t="s">
        <v>77</v>
      </c>
      <c r="E176" s="330" t="s">
        <v>1</v>
      </c>
      <c r="F176" s="368" t="s">
        <v>119</v>
      </c>
      <c r="G176" s="390" t="s">
        <v>119</v>
      </c>
      <c r="H176" s="276">
        <f>SUM(H177)</f>
        <v>84900</v>
      </c>
      <c r="I176" s="276">
        <f>SUM(I177)</f>
        <v>12372.5</v>
      </c>
      <c r="J176" s="277">
        <f t="shared" ref="J176" si="47">SUM(J177)</f>
        <v>12372.5</v>
      </c>
      <c r="K176" s="116">
        <f>SUM(K177)</f>
        <v>0</v>
      </c>
      <c r="L176" s="90"/>
      <c r="M176" s="217"/>
      <c r="O176" s="2"/>
    </row>
    <row r="177" spans="1:15" s="86" customFormat="1" ht="54" outlineLevel="4">
      <c r="A177" s="411" t="s">
        <v>213</v>
      </c>
      <c r="B177" s="332" t="s">
        <v>0</v>
      </c>
      <c r="C177" s="332" t="s">
        <v>74</v>
      </c>
      <c r="D177" s="332" t="s">
        <v>77</v>
      </c>
      <c r="E177" s="332" t="s">
        <v>78</v>
      </c>
      <c r="F177" s="372" t="s">
        <v>275</v>
      </c>
      <c r="G177" s="335" t="s">
        <v>253</v>
      </c>
      <c r="H177" s="278">
        <v>84900</v>
      </c>
      <c r="I177" s="279">
        <v>12372.5</v>
      </c>
      <c r="J177" s="280">
        <v>12372.5</v>
      </c>
      <c r="K177" s="118">
        <f>I177-J177</f>
        <v>0</v>
      </c>
      <c r="L177" s="70"/>
      <c r="M177" s="214"/>
      <c r="O177" s="2"/>
    </row>
    <row r="178" spans="1:15" s="85" customFormat="1" ht="36" outlineLevel="4">
      <c r="A178" s="407" t="s">
        <v>189</v>
      </c>
      <c r="B178" s="330" t="s">
        <v>0</v>
      </c>
      <c r="C178" s="330" t="s">
        <v>74</v>
      </c>
      <c r="D178" s="330" t="s">
        <v>79</v>
      </c>
      <c r="E178" s="330" t="s">
        <v>1</v>
      </c>
      <c r="F178" s="368" t="s">
        <v>119</v>
      </c>
      <c r="G178" s="390" t="s">
        <v>119</v>
      </c>
      <c r="H178" s="276">
        <f>SUM(H179:H180)</f>
        <v>84868800</v>
      </c>
      <c r="I178" s="276">
        <f>SUM(I179:I180)</f>
        <v>30167719.399999999</v>
      </c>
      <c r="J178" s="277">
        <f t="shared" ref="J178" si="48">SUM(J179:J180)</f>
        <v>30136483.510000002</v>
      </c>
      <c r="K178" s="116">
        <f>SUM(K179:K180)</f>
        <v>31235.89</v>
      </c>
      <c r="L178" s="90"/>
      <c r="M178" s="90"/>
      <c r="O178" s="2"/>
    </row>
    <row r="179" spans="1:15" s="123" customFormat="1" ht="18" outlineLevel="4">
      <c r="A179" s="408" t="s">
        <v>102</v>
      </c>
      <c r="B179" s="332" t="s">
        <v>0</v>
      </c>
      <c r="C179" s="332" t="s">
        <v>74</v>
      </c>
      <c r="D179" s="332" t="s">
        <v>79</v>
      </c>
      <c r="E179" s="332" t="s">
        <v>4</v>
      </c>
      <c r="F179" s="369" t="s">
        <v>119</v>
      </c>
      <c r="G179" s="335" t="s">
        <v>119</v>
      </c>
      <c r="H179" s="278">
        <v>59400</v>
      </c>
      <c r="I179" s="279">
        <v>12580.4</v>
      </c>
      <c r="J179" s="280">
        <v>12022.51</v>
      </c>
      <c r="K179" s="117">
        <f>I179-J179</f>
        <v>557.88999999999942</v>
      </c>
      <c r="L179" s="90"/>
      <c r="M179" s="217"/>
      <c r="O179" s="2"/>
    </row>
    <row r="180" spans="1:15" s="86" customFormat="1" ht="54" outlineLevel="4">
      <c r="A180" s="414" t="s">
        <v>206</v>
      </c>
      <c r="B180" s="332" t="s">
        <v>0</v>
      </c>
      <c r="C180" s="332" t="s">
        <v>74</v>
      </c>
      <c r="D180" s="332" t="s">
        <v>79</v>
      </c>
      <c r="E180" s="332" t="s">
        <v>35</v>
      </c>
      <c r="F180" s="373" t="s">
        <v>119</v>
      </c>
      <c r="G180" s="393" t="s">
        <v>119</v>
      </c>
      <c r="H180" s="278">
        <v>84809400</v>
      </c>
      <c r="I180" s="278">
        <v>30155139</v>
      </c>
      <c r="J180" s="285">
        <v>30124461</v>
      </c>
      <c r="K180" s="118">
        <f>I180-J180</f>
        <v>30678</v>
      </c>
      <c r="L180" s="70"/>
      <c r="M180" s="214"/>
      <c r="O180" s="2"/>
    </row>
    <row r="181" spans="1:15" s="85" customFormat="1" ht="54" outlineLevel="4">
      <c r="A181" s="407" t="s">
        <v>190</v>
      </c>
      <c r="B181" s="330" t="s">
        <v>0</v>
      </c>
      <c r="C181" s="330" t="s">
        <v>74</v>
      </c>
      <c r="D181" s="330" t="s">
        <v>80</v>
      </c>
      <c r="E181" s="330" t="s">
        <v>1</v>
      </c>
      <c r="F181" s="368" t="s">
        <v>119</v>
      </c>
      <c r="G181" s="390" t="s">
        <v>119</v>
      </c>
      <c r="H181" s="276">
        <f>SUM(H182:H183)</f>
        <v>14062559</v>
      </c>
      <c r="I181" s="276">
        <f>SUM(I182:I183)</f>
        <v>0</v>
      </c>
      <c r="J181" s="277">
        <f t="shared" ref="J181" si="49">SUM(J182:J183)</f>
        <v>0</v>
      </c>
      <c r="K181" s="116">
        <f>SUM(K182:K183)</f>
        <v>0</v>
      </c>
      <c r="L181" s="90"/>
      <c r="M181" s="90"/>
      <c r="O181" s="2"/>
    </row>
    <row r="182" spans="1:15" s="144" customFormat="1" ht="18" outlineLevel="4">
      <c r="A182" s="408" t="s">
        <v>102</v>
      </c>
      <c r="B182" s="332" t="s">
        <v>0</v>
      </c>
      <c r="C182" s="332" t="s">
        <v>74</v>
      </c>
      <c r="D182" s="332" t="s">
        <v>80</v>
      </c>
      <c r="E182" s="332" t="s">
        <v>4</v>
      </c>
      <c r="F182" s="369" t="s">
        <v>119</v>
      </c>
      <c r="G182" s="335" t="s">
        <v>119</v>
      </c>
      <c r="H182" s="278">
        <v>9941</v>
      </c>
      <c r="I182" s="279">
        <v>0</v>
      </c>
      <c r="J182" s="280">
        <v>0</v>
      </c>
      <c r="K182" s="117">
        <f>I182-J182</f>
        <v>0</v>
      </c>
      <c r="L182" s="143"/>
      <c r="M182" s="70"/>
      <c r="O182" s="2"/>
    </row>
    <row r="183" spans="1:15" s="148" customFormat="1" ht="54" outlineLevel="4">
      <c r="A183" s="414" t="s">
        <v>206</v>
      </c>
      <c r="B183" s="332" t="s">
        <v>0</v>
      </c>
      <c r="C183" s="332" t="s">
        <v>74</v>
      </c>
      <c r="D183" s="332" t="s">
        <v>80</v>
      </c>
      <c r="E183" s="332" t="s">
        <v>35</v>
      </c>
      <c r="F183" s="373" t="s">
        <v>119</v>
      </c>
      <c r="G183" s="393" t="s">
        <v>119</v>
      </c>
      <c r="H183" s="278">
        <v>14052618</v>
      </c>
      <c r="I183" s="278">
        <v>0</v>
      </c>
      <c r="J183" s="285">
        <v>0</v>
      </c>
      <c r="K183" s="118">
        <f>I183-J183</f>
        <v>0</v>
      </c>
      <c r="L183" s="70"/>
      <c r="M183" s="70"/>
      <c r="N183" s="147"/>
      <c r="O183" s="2"/>
    </row>
    <row r="184" spans="1:15" s="123" customFormat="1" ht="162" outlineLevel="4">
      <c r="A184" s="407" t="s">
        <v>191</v>
      </c>
      <c r="B184" s="330" t="s">
        <v>0</v>
      </c>
      <c r="C184" s="330" t="s">
        <v>74</v>
      </c>
      <c r="D184" s="330" t="s">
        <v>81</v>
      </c>
      <c r="E184" s="330" t="s">
        <v>1</v>
      </c>
      <c r="F184" s="368" t="s">
        <v>119</v>
      </c>
      <c r="G184" s="390" t="s">
        <v>119</v>
      </c>
      <c r="H184" s="276">
        <f>SUM(H185:H186)</f>
        <v>57633600</v>
      </c>
      <c r="I184" s="276">
        <f>SUM(I185:I186)</f>
        <v>28811000</v>
      </c>
      <c r="J184" s="277">
        <f t="shared" ref="J184" si="50">SUM(J185:J186)</f>
        <v>12340000</v>
      </c>
      <c r="K184" s="116">
        <f>SUM(K185:K186)</f>
        <v>16471000</v>
      </c>
      <c r="L184" s="90"/>
      <c r="M184" s="217"/>
      <c r="O184" s="2"/>
    </row>
    <row r="185" spans="1:15" s="86" customFormat="1" ht="18" outlineLevel="4">
      <c r="A185" s="408" t="s">
        <v>102</v>
      </c>
      <c r="B185" s="332" t="s">
        <v>0</v>
      </c>
      <c r="C185" s="332" t="s">
        <v>74</v>
      </c>
      <c r="D185" s="332" t="s">
        <v>81</v>
      </c>
      <c r="E185" s="332" t="s">
        <v>4</v>
      </c>
      <c r="F185" s="369" t="s">
        <v>119</v>
      </c>
      <c r="G185" s="335" t="s">
        <v>119</v>
      </c>
      <c r="H185" s="278">
        <v>18193600</v>
      </c>
      <c r="I185" s="279">
        <v>16471000</v>
      </c>
      <c r="J185" s="280">
        <v>0</v>
      </c>
      <c r="K185" s="117">
        <f>I185-J185</f>
        <v>16471000</v>
      </c>
      <c r="L185" s="70"/>
      <c r="M185" s="214"/>
      <c r="O185" s="2"/>
    </row>
    <row r="186" spans="1:15" s="83" customFormat="1" ht="54" outlineLevel="2">
      <c r="A186" s="414" t="s">
        <v>206</v>
      </c>
      <c r="B186" s="332" t="s">
        <v>0</v>
      </c>
      <c r="C186" s="332" t="s">
        <v>74</v>
      </c>
      <c r="D186" s="332" t="s">
        <v>81</v>
      </c>
      <c r="E186" s="332" t="s">
        <v>35</v>
      </c>
      <c r="F186" s="373" t="s">
        <v>119</v>
      </c>
      <c r="G186" s="393" t="s">
        <v>119</v>
      </c>
      <c r="H186" s="278">
        <v>39440000</v>
      </c>
      <c r="I186" s="279">
        <v>12340000</v>
      </c>
      <c r="J186" s="285">
        <v>12340000</v>
      </c>
      <c r="K186" s="118">
        <f>I186-J186</f>
        <v>0</v>
      </c>
      <c r="M186" s="210"/>
      <c r="O186" s="2"/>
    </row>
    <row r="187" spans="1:15" s="83" customFormat="1" ht="72" outlineLevel="1">
      <c r="A187" s="407" t="s">
        <v>192</v>
      </c>
      <c r="B187" s="330" t="s">
        <v>0</v>
      </c>
      <c r="C187" s="330" t="s">
        <v>74</v>
      </c>
      <c r="D187" s="330" t="s">
        <v>82</v>
      </c>
      <c r="E187" s="330" t="s">
        <v>1</v>
      </c>
      <c r="F187" s="368" t="s">
        <v>119</v>
      </c>
      <c r="G187" s="390" t="s">
        <v>119</v>
      </c>
      <c r="H187" s="276">
        <f>SUM(H188)</f>
        <v>25000</v>
      </c>
      <c r="I187" s="276">
        <f>SUM(I188)</f>
        <v>0</v>
      </c>
      <c r="J187" s="277">
        <f t="shared" ref="J187" si="51">SUM(J188)</f>
        <v>0</v>
      </c>
      <c r="K187" s="116">
        <f>SUM(K188)</f>
        <v>0</v>
      </c>
      <c r="M187" s="210"/>
      <c r="O187" s="2"/>
    </row>
    <row r="188" spans="1:15" s="86" customFormat="1" ht="54" outlineLevel="4">
      <c r="A188" s="414" t="s">
        <v>206</v>
      </c>
      <c r="B188" s="332" t="s">
        <v>0</v>
      </c>
      <c r="C188" s="332" t="s">
        <v>74</v>
      </c>
      <c r="D188" s="332" t="s">
        <v>82</v>
      </c>
      <c r="E188" s="332" t="s">
        <v>35</v>
      </c>
      <c r="F188" s="373" t="s">
        <v>119</v>
      </c>
      <c r="G188" s="393" t="s">
        <v>119</v>
      </c>
      <c r="H188" s="278">
        <v>25000</v>
      </c>
      <c r="I188" s="278">
        <v>0</v>
      </c>
      <c r="J188" s="285">
        <v>0</v>
      </c>
      <c r="K188" s="118">
        <f>I188-J188</f>
        <v>0</v>
      </c>
      <c r="L188" s="70"/>
      <c r="M188" s="214"/>
      <c r="O188" s="2"/>
    </row>
    <row r="189" spans="1:15" s="86" customFormat="1" ht="72" outlineLevel="4">
      <c r="A189" s="407" t="s">
        <v>193</v>
      </c>
      <c r="B189" s="330" t="s">
        <v>0</v>
      </c>
      <c r="C189" s="330" t="s">
        <v>74</v>
      </c>
      <c r="D189" s="330" t="s">
        <v>83</v>
      </c>
      <c r="E189" s="330" t="s">
        <v>1</v>
      </c>
      <c r="F189" s="368" t="s">
        <v>119</v>
      </c>
      <c r="G189" s="390" t="s">
        <v>119</v>
      </c>
      <c r="H189" s="276">
        <f>SUM(H190:H191)</f>
        <v>15960000</v>
      </c>
      <c r="I189" s="276">
        <f>SUM(I190:I191)</f>
        <v>0</v>
      </c>
      <c r="J189" s="277">
        <f t="shared" ref="J189" si="52">SUM(J190:J191)</f>
        <v>0</v>
      </c>
      <c r="K189" s="116">
        <f>SUM(K190:K191)</f>
        <v>0</v>
      </c>
      <c r="L189" s="70"/>
      <c r="M189" s="214"/>
      <c r="O189" s="2"/>
    </row>
    <row r="190" spans="1:15" s="86" customFormat="1" ht="18" outlineLevel="4">
      <c r="A190" s="408" t="s">
        <v>102</v>
      </c>
      <c r="B190" s="332" t="s">
        <v>0</v>
      </c>
      <c r="C190" s="332" t="s">
        <v>74</v>
      </c>
      <c r="D190" s="332" t="s">
        <v>83</v>
      </c>
      <c r="E190" s="332" t="s">
        <v>4</v>
      </c>
      <c r="F190" s="369" t="s">
        <v>119</v>
      </c>
      <c r="G190" s="335" t="s">
        <v>119</v>
      </c>
      <c r="H190" s="278">
        <v>22500</v>
      </c>
      <c r="I190" s="279">
        <v>0</v>
      </c>
      <c r="J190" s="280">
        <v>0</v>
      </c>
      <c r="K190" s="117">
        <f>I190-J190</f>
        <v>0</v>
      </c>
      <c r="L190" s="70"/>
      <c r="M190" s="214"/>
      <c r="O190" s="2"/>
    </row>
    <row r="191" spans="1:15" s="83" customFormat="1" ht="54" outlineLevel="2">
      <c r="A191" s="408" t="s">
        <v>203</v>
      </c>
      <c r="B191" s="332" t="s">
        <v>0</v>
      </c>
      <c r="C191" s="332" t="s">
        <v>74</v>
      </c>
      <c r="D191" s="332" t="s">
        <v>83</v>
      </c>
      <c r="E191" s="332" t="s">
        <v>7</v>
      </c>
      <c r="F191" s="369" t="s">
        <v>119</v>
      </c>
      <c r="G191" s="335" t="s">
        <v>119</v>
      </c>
      <c r="H191" s="278">
        <v>15937500</v>
      </c>
      <c r="I191" s="279">
        <v>0</v>
      </c>
      <c r="J191" s="280">
        <v>0</v>
      </c>
      <c r="K191" s="117">
        <f>I191-J191</f>
        <v>0</v>
      </c>
      <c r="M191" s="210"/>
      <c r="O191" s="2"/>
    </row>
    <row r="192" spans="1:15" s="86" customFormat="1" ht="90" outlineLevel="4">
      <c r="A192" s="407" t="s">
        <v>263</v>
      </c>
      <c r="B192" s="330" t="s">
        <v>0</v>
      </c>
      <c r="C192" s="330" t="s">
        <v>74</v>
      </c>
      <c r="D192" s="330">
        <v>2240281520</v>
      </c>
      <c r="E192" s="330">
        <v>530</v>
      </c>
      <c r="F192" s="368" t="s">
        <v>119</v>
      </c>
      <c r="G192" s="390" t="s">
        <v>119</v>
      </c>
      <c r="H192" s="276">
        <v>247192900</v>
      </c>
      <c r="I192" s="276">
        <v>114125157.28</v>
      </c>
      <c r="J192" s="277">
        <v>114125157.28</v>
      </c>
      <c r="K192" s="116">
        <f>I192-J192</f>
        <v>0</v>
      </c>
      <c r="L192" s="70"/>
      <c r="M192" s="214"/>
      <c r="O192" s="2"/>
    </row>
    <row r="193" spans="1:15" s="86" customFormat="1" ht="126" outlineLevel="4">
      <c r="A193" s="407" t="s">
        <v>262</v>
      </c>
      <c r="B193" s="330" t="s">
        <v>0</v>
      </c>
      <c r="C193" s="330" t="s">
        <v>74</v>
      </c>
      <c r="D193" s="330">
        <v>2240281530</v>
      </c>
      <c r="E193" s="330">
        <v>530</v>
      </c>
      <c r="F193" s="368" t="s">
        <v>119</v>
      </c>
      <c r="G193" s="390" t="s">
        <v>119</v>
      </c>
      <c r="H193" s="276">
        <v>2000000</v>
      </c>
      <c r="I193" s="276">
        <v>0</v>
      </c>
      <c r="J193" s="277">
        <f t="shared" ref="J193:J194" si="53">SUM(J194)</f>
        <v>0</v>
      </c>
      <c r="K193" s="118">
        <f>I193-J193</f>
        <v>0</v>
      </c>
      <c r="L193" s="70"/>
      <c r="M193" s="214"/>
      <c r="O193" s="2"/>
    </row>
    <row r="194" spans="1:15" s="86" customFormat="1" ht="108" outlineLevel="4">
      <c r="A194" s="407" t="s">
        <v>194</v>
      </c>
      <c r="B194" s="330" t="s">
        <v>0</v>
      </c>
      <c r="C194" s="330" t="s">
        <v>74</v>
      </c>
      <c r="D194" s="330" t="s">
        <v>84</v>
      </c>
      <c r="E194" s="330" t="s">
        <v>1</v>
      </c>
      <c r="F194" s="368" t="s">
        <v>119</v>
      </c>
      <c r="G194" s="390" t="s">
        <v>119</v>
      </c>
      <c r="H194" s="276">
        <f>SUM(H195)</f>
        <v>2150</v>
      </c>
      <c r="I194" s="276">
        <f t="shared" ref="I194" si="54">SUM(I195)</f>
        <v>0</v>
      </c>
      <c r="J194" s="277">
        <f t="shared" si="53"/>
        <v>0</v>
      </c>
      <c r="K194" s="116">
        <f>SUM(K195)</f>
        <v>0</v>
      </c>
      <c r="L194" s="70"/>
      <c r="M194" s="214"/>
      <c r="O194" s="2"/>
    </row>
    <row r="195" spans="1:15" s="86" customFormat="1" ht="36" outlineLevel="4">
      <c r="A195" s="411" t="s">
        <v>213</v>
      </c>
      <c r="B195" s="332" t="s">
        <v>0</v>
      </c>
      <c r="C195" s="332" t="s">
        <v>74</v>
      </c>
      <c r="D195" s="332" t="s">
        <v>84</v>
      </c>
      <c r="E195" s="332" t="s">
        <v>78</v>
      </c>
      <c r="F195" s="369" t="s">
        <v>119</v>
      </c>
      <c r="G195" s="335" t="s">
        <v>119</v>
      </c>
      <c r="H195" s="278">
        <v>2150</v>
      </c>
      <c r="I195" s="279">
        <v>0</v>
      </c>
      <c r="J195" s="280">
        <v>0</v>
      </c>
      <c r="K195" s="117">
        <f>I195-J195</f>
        <v>0</v>
      </c>
      <c r="L195" s="70"/>
      <c r="M195" s="214"/>
      <c r="O195" s="2"/>
    </row>
    <row r="196" spans="1:15" s="86" customFormat="1" ht="36" outlineLevel="4">
      <c r="A196" s="407" t="s">
        <v>303</v>
      </c>
      <c r="B196" s="330" t="s">
        <v>0</v>
      </c>
      <c r="C196" s="330" t="s">
        <v>85</v>
      </c>
      <c r="D196" s="330" t="s">
        <v>247</v>
      </c>
      <c r="E196" s="330" t="s">
        <v>1</v>
      </c>
      <c r="F196" s="368"/>
      <c r="G196" s="390"/>
      <c r="H196" s="276">
        <f>SUM(H197:H198)</f>
        <v>55405400</v>
      </c>
      <c r="I196" s="276">
        <f>SUM(I197:I198)</f>
        <v>33623280</v>
      </c>
      <c r="J196" s="276">
        <f t="shared" ref="J196" si="55">SUM(J197:J198)</f>
        <v>33623280</v>
      </c>
      <c r="K196" s="116">
        <f>SUM(K197:K198)</f>
        <v>3.4924596548080444E-10</v>
      </c>
      <c r="L196" s="70"/>
      <c r="M196" s="214"/>
      <c r="O196" s="2"/>
    </row>
    <row r="197" spans="1:15" s="123" customFormat="1" ht="21" customHeight="1" outlineLevel="4">
      <c r="A197" s="561" t="s">
        <v>216</v>
      </c>
      <c r="B197" s="332" t="s">
        <v>0</v>
      </c>
      <c r="C197" s="332" t="s">
        <v>85</v>
      </c>
      <c r="D197" s="332" t="s">
        <v>278</v>
      </c>
      <c r="E197" s="332">
        <v>612</v>
      </c>
      <c r="F197" s="563" t="s">
        <v>248</v>
      </c>
      <c r="G197" s="395" t="s">
        <v>254</v>
      </c>
      <c r="H197" s="278">
        <v>554100</v>
      </c>
      <c r="I197" s="279">
        <v>336236.4</v>
      </c>
      <c r="J197" s="278">
        <v>336260.72</v>
      </c>
      <c r="K197" s="118">
        <f>I197-J197</f>
        <v>-24.319999999948777</v>
      </c>
      <c r="L197" s="90"/>
      <c r="M197" s="217"/>
      <c r="O197" s="91"/>
    </row>
    <row r="198" spans="1:15" s="83" customFormat="1" ht="18" customHeight="1">
      <c r="A198" s="562"/>
      <c r="B198" s="332" t="s">
        <v>0</v>
      </c>
      <c r="C198" s="332" t="s">
        <v>85</v>
      </c>
      <c r="D198" s="332" t="s">
        <v>278</v>
      </c>
      <c r="E198" s="332">
        <v>612</v>
      </c>
      <c r="F198" s="564"/>
      <c r="G198" s="395" t="s">
        <v>253</v>
      </c>
      <c r="H198" s="278">
        <v>54851300</v>
      </c>
      <c r="I198" s="279">
        <v>33287043.600000001</v>
      </c>
      <c r="J198" s="278">
        <v>33287019.280000001</v>
      </c>
      <c r="K198" s="118">
        <f>I198-J198</f>
        <v>24.320000000298023</v>
      </c>
      <c r="M198" s="210"/>
      <c r="O198" s="2"/>
    </row>
    <row r="199" spans="1:15" s="86" customFormat="1" ht="72" outlineLevel="4">
      <c r="A199" s="407" t="s">
        <v>302</v>
      </c>
      <c r="B199" s="330" t="s">
        <v>0</v>
      </c>
      <c r="C199" s="330" t="s">
        <v>85</v>
      </c>
      <c r="D199" s="330" t="s">
        <v>289</v>
      </c>
      <c r="E199" s="330" t="s">
        <v>1</v>
      </c>
      <c r="F199" s="368"/>
      <c r="G199" s="390"/>
      <c r="H199" s="276">
        <f>SUM(H200:H201)</f>
        <v>26152424.199999999</v>
      </c>
      <c r="I199" s="276">
        <f t="shared" ref="I199:J199" si="56">SUM(I200:I201)</f>
        <v>6673100</v>
      </c>
      <c r="J199" s="276">
        <f t="shared" si="56"/>
        <v>6673100</v>
      </c>
      <c r="K199" s="116">
        <f>SUM(K200:K201)</f>
        <v>-2.1827872842550278E-10</v>
      </c>
      <c r="L199" s="70"/>
      <c r="O199" s="2"/>
    </row>
    <row r="200" spans="1:15" s="83" customFormat="1" ht="18.75" customHeight="1">
      <c r="A200" s="561" t="s">
        <v>216</v>
      </c>
      <c r="B200" s="332" t="s">
        <v>0</v>
      </c>
      <c r="C200" s="332" t="s">
        <v>85</v>
      </c>
      <c r="D200" s="332" t="s">
        <v>290</v>
      </c>
      <c r="E200" s="332">
        <v>612</v>
      </c>
      <c r="F200" s="563" t="s">
        <v>292</v>
      </c>
      <c r="G200" s="396" t="s">
        <v>254</v>
      </c>
      <c r="H200" s="278">
        <v>261524.2</v>
      </c>
      <c r="I200" s="287">
        <v>66731</v>
      </c>
      <c r="J200" s="288">
        <v>66731.009999999995</v>
      </c>
      <c r="K200" s="118">
        <f>I200-J200</f>
        <v>-9.9999999947613105E-3</v>
      </c>
      <c r="L200" s="83" t="s">
        <v>287</v>
      </c>
      <c r="M200" s="83" t="s">
        <v>291</v>
      </c>
      <c r="O200" s="2"/>
    </row>
    <row r="201" spans="1:15" s="83" customFormat="1" ht="19.5" customHeight="1">
      <c r="A201" s="562"/>
      <c r="B201" s="332" t="s">
        <v>0</v>
      </c>
      <c r="C201" s="332" t="s">
        <v>85</v>
      </c>
      <c r="D201" s="332" t="s">
        <v>290</v>
      </c>
      <c r="E201" s="332">
        <v>612</v>
      </c>
      <c r="F201" s="564"/>
      <c r="G201" s="396" t="s">
        <v>253</v>
      </c>
      <c r="H201" s="278">
        <v>25890900</v>
      </c>
      <c r="I201" s="287">
        <v>6606369</v>
      </c>
      <c r="J201" s="288">
        <v>6606368.9900000002</v>
      </c>
      <c r="K201" s="118">
        <f>I201-J201</f>
        <v>9.9999997764825821E-3</v>
      </c>
      <c r="L201" s="83" t="s">
        <v>287</v>
      </c>
      <c r="M201" s="83" t="s">
        <v>291</v>
      </c>
      <c r="O201" s="2"/>
    </row>
    <row r="202" spans="1:15" s="83" customFormat="1" ht="54" outlineLevel="2">
      <c r="A202" s="407" t="s">
        <v>149</v>
      </c>
      <c r="B202" s="330" t="s">
        <v>0</v>
      </c>
      <c r="C202" s="330" t="s">
        <v>85</v>
      </c>
      <c r="D202" s="330" t="s">
        <v>86</v>
      </c>
      <c r="E202" s="330" t="s">
        <v>1</v>
      </c>
      <c r="F202" s="368" t="s">
        <v>119</v>
      </c>
      <c r="G202" s="390" t="s">
        <v>119</v>
      </c>
      <c r="H202" s="276">
        <f>SUM(H203:H212)</f>
        <v>656857516</v>
      </c>
      <c r="I202" s="276">
        <f>SUM(I203:I212)</f>
        <v>320490137.31</v>
      </c>
      <c r="J202" s="277">
        <f t="shared" ref="J202" si="57">SUM(J203:J212)</f>
        <v>308904561.74999994</v>
      </c>
      <c r="K202" s="116">
        <f>SUM(K203:K212)</f>
        <v>11585575.559999987</v>
      </c>
      <c r="M202" s="210"/>
      <c r="O202" s="2"/>
    </row>
    <row r="203" spans="1:15" s="83" customFormat="1" ht="18" outlineLevel="1">
      <c r="A203" s="408" t="s">
        <v>106</v>
      </c>
      <c r="B203" s="332" t="s">
        <v>0</v>
      </c>
      <c r="C203" s="332" t="s">
        <v>85</v>
      </c>
      <c r="D203" s="332" t="s">
        <v>86</v>
      </c>
      <c r="E203" s="332" t="s">
        <v>15</v>
      </c>
      <c r="F203" s="369" t="s">
        <v>119</v>
      </c>
      <c r="G203" s="335" t="s">
        <v>119</v>
      </c>
      <c r="H203" s="278">
        <v>461320400</v>
      </c>
      <c r="I203" s="279">
        <v>230660198.97999999</v>
      </c>
      <c r="J203" s="280">
        <v>223925229.72</v>
      </c>
      <c r="K203" s="118">
        <f t="shared" ref="K203:K212" si="58">I203-J203</f>
        <v>6734969.2599999905</v>
      </c>
      <c r="M203" s="210"/>
      <c r="O203" s="2"/>
    </row>
    <row r="204" spans="1:15" s="83" customFormat="1" ht="72" outlineLevel="2">
      <c r="A204" s="408" t="s">
        <v>207</v>
      </c>
      <c r="B204" s="332" t="s">
        <v>0</v>
      </c>
      <c r="C204" s="332" t="s">
        <v>85</v>
      </c>
      <c r="D204" s="332" t="s">
        <v>86</v>
      </c>
      <c r="E204" s="332" t="s">
        <v>16</v>
      </c>
      <c r="F204" s="369" t="s">
        <v>119</v>
      </c>
      <c r="G204" s="335" t="s">
        <v>119</v>
      </c>
      <c r="H204" s="278">
        <v>139318800</v>
      </c>
      <c r="I204" s="279">
        <v>69659400</v>
      </c>
      <c r="J204" s="280">
        <v>65693017.700000003</v>
      </c>
      <c r="K204" s="118">
        <f t="shared" si="58"/>
        <v>3966382.299999997</v>
      </c>
      <c r="M204" s="210"/>
      <c r="O204" s="2"/>
    </row>
    <row r="205" spans="1:15" s="83" customFormat="1" ht="36" outlineLevel="2">
      <c r="A205" s="408" t="s">
        <v>208</v>
      </c>
      <c r="B205" s="332" t="s">
        <v>0</v>
      </c>
      <c r="C205" s="332" t="s">
        <v>85</v>
      </c>
      <c r="D205" s="332" t="s">
        <v>86</v>
      </c>
      <c r="E205" s="332" t="s">
        <v>17</v>
      </c>
      <c r="F205" s="369" t="s">
        <v>119</v>
      </c>
      <c r="G205" s="335" t="s">
        <v>119</v>
      </c>
      <c r="H205" s="278">
        <v>22296550</v>
      </c>
      <c r="I205" s="279">
        <v>9357095</v>
      </c>
      <c r="J205" s="280">
        <v>9252838.2100000009</v>
      </c>
      <c r="K205" s="118">
        <f t="shared" si="58"/>
        <v>104256.78999999911</v>
      </c>
      <c r="O205" s="2"/>
    </row>
    <row r="206" spans="1:15" s="83" customFormat="1" ht="54" outlineLevel="2">
      <c r="A206" s="408" t="s">
        <v>214</v>
      </c>
      <c r="B206" s="332" t="s">
        <v>0</v>
      </c>
      <c r="C206" s="332" t="s">
        <v>85</v>
      </c>
      <c r="D206" s="332" t="s">
        <v>86</v>
      </c>
      <c r="E206" s="332" t="s">
        <v>40</v>
      </c>
      <c r="F206" s="369" t="s">
        <v>119</v>
      </c>
      <c r="G206" s="335" t="s">
        <v>119</v>
      </c>
      <c r="H206" s="278">
        <v>8000000</v>
      </c>
      <c r="I206" s="279">
        <v>0</v>
      </c>
      <c r="J206" s="280">
        <v>0</v>
      </c>
      <c r="K206" s="118">
        <f t="shared" si="58"/>
        <v>0</v>
      </c>
      <c r="O206" s="2"/>
    </row>
    <row r="207" spans="1:15" s="83" customFormat="1" ht="18" outlineLevel="1">
      <c r="A207" s="408" t="s">
        <v>102</v>
      </c>
      <c r="B207" s="332" t="s">
        <v>0</v>
      </c>
      <c r="C207" s="332" t="s">
        <v>85</v>
      </c>
      <c r="D207" s="332" t="s">
        <v>86</v>
      </c>
      <c r="E207" s="332" t="s">
        <v>4</v>
      </c>
      <c r="F207" s="369" t="s">
        <v>119</v>
      </c>
      <c r="G207" s="335" t="s">
        <v>119</v>
      </c>
      <c r="H207" s="278">
        <v>18727410</v>
      </c>
      <c r="I207" s="279">
        <v>7640661</v>
      </c>
      <c r="J207" s="280">
        <v>7236638.9500000002</v>
      </c>
      <c r="K207" s="118">
        <f t="shared" si="58"/>
        <v>404022.04999999981</v>
      </c>
      <c r="O207" s="2"/>
    </row>
    <row r="208" spans="1:15" s="83" customFormat="1" ht="18" outlineLevel="2">
      <c r="A208" s="408" t="s">
        <v>209</v>
      </c>
      <c r="B208" s="332" t="s">
        <v>0</v>
      </c>
      <c r="C208" s="332" t="s">
        <v>85</v>
      </c>
      <c r="D208" s="332" t="s">
        <v>86</v>
      </c>
      <c r="E208" s="332" t="s">
        <v>18</v>
      </c>
      <c r="F208" s="369" t="s">
        <v>119</v>
      </c>
      <c r="G208" s="335" t="s">
        <v>119</v>
      </c>
      <c r="H208" s="278">
        <v>6508556</v>
      </c>
      <c r="I208" s="279">
        <v>2850917.33</v>
      </c>
      <c r="J208" s="280">
        <v>2639622.84</v>
      </c>
      <c r="K208" s="118">
        <f t="shared" si="58"/>
        <v>211294.49000000022</v>
      </c>
      <c r="O208" s="2"/>
    </row>
    <row r="209" spans="1:15" s="86" customFormat="1" ht="54" outlineLevel="4">
      <c r="A209" s="408" t="s">
        <v>220</v>
      </c>
      <c r="B209" s="332" t="s">
        <v>0</v>
      </c>
      <c r="C209" s="332" t="s">
        <v>85</v>
      </c>
      <c r="D209" s="332" t="s">
        <v>86</v>
      </c>
      <c r="E209" s="332" t="s">
        <v>87</v>
      </c>
      <c r="F209" s="369" t="s">
        <v>119</v>
      </c>
      <c r="G209" s="335" t="s">
        <v>119</v>
      </c>
      <c r="H209" s="278">
        <v>75046</v>
      </c>
      <c r="I209" s="279">
        <v>16488</v>
      </c>
      <c r="J209" s="280">
        <v>0</v>
      </c>
      <c r="K209" s="118">
        <f t="shared" si="58"/>
        <v>16488</v>
      </c>
      <c r="L209" s="70"/>
      <c r="M209" s="144"/>
      <c r="O209" s="2"/>
    </row>
    <row r="210" spans="1:15" s="85" customFormat="1" ht="36" outlineLevel="4">
      <c r="A210" s="408" t="s">
        <v>210</v>
      </c>
      <c r="B210" s="332" t="s">
        <v>0</v>
      </c>
      <c r="C210" s="332" t="s">
        <v>85</v>
      </c>
      <c r="D210" s="332" t="s">
        <v>86</v>
      </c>
      <c r="E210" s="332" t="s">
        <v>19</v>
      </c>
      <c r="F210" s="369" t="s">
        <v>119</v>
      </c>
      <c r="G210" s="335" t="s">
        <v>119</v>
      </c>
      <c r="H210" s="278">
        <v>490240</v>
      </c>
      <c r="I210" s="279">
        <v>245120</v>
      </c>
      <c r="J210" s="280">
        <v>142235</v>
      </c>
      <c r="K210" s="118">
        <f t="shared" si="58"/>
        <v>102885</v>
      </c>
      <c r="L210" s="90"/>
      <c r="M210" s="90"/>
      <c r="O210" s="2"/>
    </row>
    <row r="211" spans="1:15" s="85" customFormat="1" ht="18" outlineLevel="4">
      <c r="A211" s="408" t="s">
        <v>211</v>
      </c>
      <c r="B211" s="332" t="s">
        <v>0</v>
      </c>
      <c r="C211" s="332" t="s">
        <v>85</v>
      </c>
      <c r="D211" s="332" t="s">
        <v>86</v>
      </c>
      <c r="E211" s="332" t="s">
        <v>20</v>
      </c>
      <c r="F211" s="369" t="s">
        <v>119</v>
      </c>
      <c r="G211" s="335" t="s">
        <v>119</v>
      </c>
      <c r="H211" s="278">
        <v>70514</v>
      </c>
      <c r="I211" s="279">
        <v>35257</v>
      </c>
      <c r="J211" s="280">
        <v>14979.33</v>
      </c>
      <c r="K211" s="117">
        <f t="shared" si="58"/>
        <v>20277.669999999998</v>
      </c>
      <c r="L211" s="90"/>
      <c r="M211" s="90"/>
      <c r="O211" s="2"/>
    </row>
    <row r="212" spans="1:15" s="85" customFormat="1" ht="18" outlineLevel="4">
      <c r="A212" s="408" t="s">
        <v>217</v>
      </c>
      <c r="B212" s="332" t="s">
        <v>0</v>
      </c>
      <c r="C212" s="332" t="s">
        <v>85</v>
      </c>
      <c r="D212" s="332" t="s">
        <v>86</v>
      </c>
      <c r="E212" s="332" t="s">
        <v>43</v>
      </c>
      <c r="F212" s="369" t="s">
        <v>119</v>
      </c>
      <c r="G212" s="335" t="s">
        <v>119</v>
      </c>
      <c r="H212" s="278">
        <v>50000</v>
      </c>
      <c r="I212" s="279">
        <v>25000</v>
      </c>
      <c r="J212" s="280">
        <v>0</v>
      </c>
      <c r="K212" s="118">
        <f t="shared" si="58"/>
        <v>25000</v>
      </c>
      <c r="L212" s="90"/>
      <c r="M212" s="90"/>
      <c r="O212" s="2"/>
    </row>
    <row r="213" spans="1:15" s="83" customFormat="1" ht="36" outlineLevel="1">
      <c r="A213" s="407" t="s">
        <v>195</v>
      </c>
      <c r="B213" s="330" t="s">
        <v>0</v>
      </c>
      <c r="C213" s="330" t="s">
        <v>85</v>
      </c>
      <c r="D213" s="330" t="s">
        <v>88</v>
      </c>
      <c r="E213" s="330" t="s">
        <v>1</v>
      </c>
      <c r="F213" s="368" t="s">
        <v>119</v>
      </c>
      <c r="G213" s="390" t="s">
        <v>119</v>
      </c>
      <c r="H213" s="276">
        <f>SUM(H214:H223)</f>
        <v>279898326</v>
      </c>
      <c r="I213" s="276">
        <f>SUM(I214:I223)</f>
        <v>131778129.8</v>
      </c>
      <c r="J213" s="277">
        <f t="shared" ref="J213" si="59">SUM(J214:J223)</f>
        <v>130799859.08999999</v>
      </c>
      <c r="K213" s="116">
        <f>SUM(K214:K223)</f>
        <v>978270.71000000078</v>
      </c>
      <c r="O213" s="2"/>
    </row>
    <row r="214" spans="1:15" s="83" customFormat="1" ht="36" outlineLevel="2">
      <c r="A214" s="408" t="s">
        <v>221</v>
      </c>
      <c r="B214" s="332" t="s">
        <v>0</v>
      </c>
      <c r="C214" s="332" t="s">
        <v>85</v>
      </c>
      <c r="D214" s="332" t="s">
        <v>88</v>
      </c>
      <c r="E214" s="332" t="s">
        <v>89</v>
      </c>
      <c r="F214" s="369" t="s">
        <v>119</v>
      </c>
      <c r="G214" s="335" t="s">
        <v>119</v>
      </c>
      <c r="H214" s="278">
        <v>202460462</v>
      </c>
      <c r="I214" s="279">
        <v>95697287.420000002</v>
      </c>
      <c r="J214" s="280">
        <v>95090116.390000001</v>
      </c>
      <c r="K214" s="118">
        <f t="shared" ref="K214:K223" si="60">I214-J214</f>
        <v>607171.03000000119</v>
      </c>
      <c r="O214" s="2"/>
    </row>
    <row r="215" spans="1:15" s="83" customFormat="1" ht="54" outlineLevel="1">
      <c r="A215" s="408" t="s">
        <v>222</v>
      </c>
      <c r="B215" s="332" t="s">
        <v>0</v>
      </c>
      <c r="C215" s="332" t="s">
        <v>85</v>
      </c>
      <c r="D215" s="332" t="s">
        <v>88</v>
      </c>
      <c r="E215" s="332" t="s">
        <v>90</v>
      </c>
      <c r="F215" s="369" t="s">
        <v>119</v>
      </c>
      <c r="G215" s="335" t="s">
        <v>119</v>
      </c>
      <c r="H215" s="278">
        <v>600000</v>
      </c>
      <c r="I215" s="279">
        <v>376816.16</v>
      </c>
      <c r="J215" s="280">
        <v>376816.16</v>
      </c>
      <c r="K215" s="118">
        <f t="shared" si="60"/>
        <v>0</v>
      </c>
      <c r="O215" s="2"/>
    </row>
    <row r="216" spans="1:15" s="83" customFormat="1" ht="72" outlineLevel="2">
      <c r="A216" s="408" t="s">
        <v>223</v>
      </c>
      <c r="B216" s="332" t="s">
        <v>0</v>
      </c>
      <c r="C216" s="332" t="s">
        <v>85</v>
      </c>
      <c r="D216" s="332" t="s">
        <v>88</v>
      </c>
      <c r="E216" s="332" t="s">
        <v>91</v>
      </c>
      <c r="F216" s="369" t="s">
        <v>119</v>
      </c>
      <c r="G216" s="335" t="s">
        <v>119</v>
      </c>
      <c r="H216" s="278">
        <v>61140820</v>
      </c>
      <c r="I216" s="279">
        <v>28764496.370000001</v>
      </c>
      <c r="J216" s="280">
        <v>28424083.100000001</v>
      </c>
      <c r="K216" s="118">
        <f t="shared" si="60"/>
        <v>340413.26999999955</v>
      </c>
      <c r="O216" s="2"/>
    </row>
    <row r="217" spans="1:15" s="83" customFormat="1" ht="36" outlineLevel="1">
      <c r="A217" s="408" t="s">
        <v>208</v>
      </c>
      <c r="B217" s="332" t="s">
        <v>0</v>
      </c>
      <c r="C217" s="332" t="s">
        <v>85</v>
      </c>
      <c r="D217" s="332" t="s">
        <v>88</v>
      </c>
      <c r="E217" s="332" t="s">
        <v>17</v>
      </c>
      <c r="F217" s="369" t="s">
        <v>119</v>
      </c>
      <c r="G217" s="335" t="s">
        <v>119</v>
      </c>
      <c r="H217" s="278">
        <v>3963886</v>
      </c>
      <c r="I217" s="279">
        <v>1977022.11</v>
      </c>
      <c r="J217" s="280">
        <v>1976167.07</v>
      </c>
      <c r="K217" s="118">
        <f t="shared" si="60"/>
        <v>855.04000000003725</v>
      </c>
      <c r="O217" s="2"/>
    </row>
    <row r="218" spans="1:15" s="83" customFormat="1" ht="18" outlineLevel="2">
      <c r="A218" s="408" t="s">
        <v>102</v>
      </c>
      <c r="B218" s="332" t="s">
        <v>0</v>
      </c>
      <c r="C218" s="332" t="s">
        <v>85</v>
      </c>
      <c r="D218" s="332" t="s">
        <v>88</v>
      </c>
      <c r="E218" s="332" t="s">
        <v>4</v>
      </c>
      <c r="F218" s="369" t="s">
        <v>119</v>
      </c>
      <c r="G218" s="335" t="s">
        <v>119</v>
      </c>
      <c r="H218" s="278">
        <v>6261398</v>
      </c>
      <c r="I218" s="279">
        <v>2228461.33</v>
      </c>
      <c r="J218" s="280">
        <v>2228461.33</v>
      </c>
      <c r="K218" s="118">
        <f t="shared" si="60"/>
        <v>0</v>
      </c>
      <c r="O218" s="2"/>
    </row>
    <row r="219" spans="1:15" s="83" customFormat="1" ht="18" outlineLevel="2">
      <c r="A219" s="408" t="s">
        <v>209</v>
      </c>
      <c r="B219" s="332" t="s">
        <v>0</v>
      </c>
      <c r="C219" s="332" t="s">
        <v>85</v>
      </c>
      <c r="D219" s="332" t="s">
        <v>88</v>
      </c>
      <c r="E219" s="332" t="s">
        <v>18</v>
      </c>
      <c r="F219" s="369" t="s">
        <v>119</v>
      </c>
      <c r="G219" s="335" t="s">
        <v>119</v>
      </c>
      <c r="H219" s="278">
        <v>3778488</v>
      </c>
      <c r="I219" s="279">
        <v>1899910.41</v>
      </c>
      <c r="J219" s="280">
        <v>1899910.41</v>
      </c>
      <c r="K219" s="118">
        <f t="shared" si="60"/>
        <v>0</v>
      </c>
      <c r="O219" s="2"/>
    </row>
    <row r="220" spans="1:15" s="86" customFormat="1" ht="54" outlineLevel="4">
      <c r="A220" s="408" t="s">
        <v>220</v>
      </c>
      <c r="B220" s="332" t="s">
        <v>0</v>
      </c>
      <c r="C220" s="332" t="s">
        <v>85</v>
      </c>
      <c r="D220" s="332" t="s">
        <v>88</v>
      </c>
      <c r="E220" s="332" t="s">
        <v>87</v>
      </c>
      <c r="F220" s="369" t="s">
        <v>119</v>
      </c>
      <c r="G220" s="335" t="s">
        <v>119</v>
      </c>
      <c r="H220" s="278">
        <v>25000</v>
      </c>
      <c r="I220" s="279">
        <v>0</v>
      </c>
      <c r="J220" s="280">
        <v>0</v>
      </c>
      <c r="K220" s="118">
        <f t="shared" si="60"/>
        <v>0</v>
      </c>
      <c r="L220" s="70"/>
      <c r="M220" s="144"/>
      <c r="O220" s="2"/>
    </row>
    <row r="221" spans="1:15" s="85" customFormat="1" ht="36" outlineLevel="2">
      <c r="A221" s="408" t="s">
        <v>210</v>
      </c>
      <c r="B221" s="332" t="s">
        <v>0</v>
      </c>
      <c r="C221" s="332" t="s">
        <v>85</v>
      </c>
      <c r="D221" s="332" t="s">
        <v>88</v>
      </c>
      <c r="E221" s="332" t="s">
        <v>19</v>
      </c>
      <c r="F221" s="369" t="s">
        <v>119</v>
      </c>
      <c r="G221" s="335" t="s">
        <v>119</v>
      </c>
      <c r="H221" s="278">
        <v>1614272</v>
      </c>
      <c r="I221" s="279">
        <v>807136</v>
      </c>
      <c r="J221" s="280">
        <v>794789</v>
      </c>
      <c r="K221" s="118">
        <f t="shared" si="60"/>
        <v>12347</v>
      </c>
      <c r="L221" s="90"/>
      <c r="M221" s="90"/>
      <c r="O221" s="2"/>
    </row>
    <row r="222" spans="1:15" s="112" customFormat="1" ht="18" outlineLevel="4">
      <c r="A222" s="408" t="s">
        <v>211</v>
      </c>
      <c r="B222" s="332" t="s">
        <v>0</v>
      </c>
      <c r="C222" s="332" t="s">
        <v>85</v>
      </c>
      <c r="D222" s="332" t="s">
        <v>88</v>
      </c>
      <c r="E222" s="332" t="s">
        <v>20</v>
      </c>
      <c r="F222" s="369" t="s">
        <v>119</v>
      </c>
      <c r="G222" s="335" t="s">
        <v>119</v>
      </c>
      <c r="H222" s="278">
        <v>19030</v>
      </c>
      <c r="I222" s="279">
        <v>9515</v>
      </c>
      <c r="J222" s="280">
        <v>9515</v>
      </c>
      <c r="K222" s="117">
        <f t="shared" si="60"/>
        <v>0</v>
      </c>
      <c r="L222" s="90"/>
      <c r="M222" s="90"/>
      <c r="O222" s="2"/>
    </row>
    <row r="223" spans="1:15" s="85" customFormat="1" ht="18" outlineLevel="4">
      <c r="A223" s="408" t="s">
        <v>217</v>
      </c>
      <c r="B223" s="332" t="s">
        <v>0</v>
      </c>
      <c r="C223" s="332" t="s">
        <v>85</v>
      </c>
      <c r="D223" s="332" t="s">
        <v>88</v>
      </c>
      <c r="E223" s="332" t="s">
        <v>43</v>
      </c>
      <c r="F223" s="369" t="s">
        <v>119</v>
      </c>
      <c r="G223" s="335" t="s">
        <v>119</v>
      </c>
      <c r="H223" s="278">
        <v>34970</v>
      </c>
      <c r="I223" s="279">
        <v>17485</v>
      </c>
      <c r="J223" s="280">
        <v>0.63</v>
      </c>
      <c r="K223" s="118">
        <f t="shared" si="60"/>
        <v>17484.37</v>
      </c>
      <c r="L223" s="111"/>
      <c r="M223" s="90"/>
      <c r="O223" s="2"/>
    </row>
    <row r="224" spans="1:15" s="85" customFormat="1" ht="54" outlineLevel="4">
      <c r="A224" s="407" t="s">
        <v>196</v>
      </c>
      <c r="B224" s="330" t="s">
        <v>0</v>
      </c>
      <c r="C224" s="330" t="s">
        <v>85</v>
      </c>
      <c r="D224" s="330" t="s">
        <v>92</v>
      </c>
      <c r="E224" s="330" t="s">
        <v>1</v>
      </c>
      <c r="F224" s="368" t="s">
        <v>119</v>
      </c>
      <c r="G224" s="390" t="s">
        <v>119</v>
      </c>
      <c r="H224" s="276">
        <f>SUM(H225:H227)</f>
        <v>937364950</v>
      </c>
      <c r="I224" s="276">
        <f>SUM(I225:I227)</f>
        <v>456430517.03000003</v>
      </c>
      <c r="J224" s="277">
        <f>SUM(J225:J227)</f>
        <v>452271277.70999998</v>
      </c>
      <c r="K224" s="116">
        <f>SUM(K225:K227)</f>
        <v>4159239.3200000371</v>
      </c>
      <c r="L224" s="84"/>
      <c r="O224" s="2"/>
    </row>
    <row r="225" spans="1:31" s="85" customFormat="1" ht="18" outlineLevel="4">
      <c r="A225" s="408" t="s">
        <v>102</v>
      </c>
      <c r="B225" s="332" t="s">
        <v>0</v>
      </c>
      <c r="C225" s="332" t="s">
        <v>85</v>
      </c>
      <c r="D225" s="465" t="s">
        <v>92</v>
      </c>
      <c r="E225" s="332">
        <v>244</v>
      </c>
      <c r="F225" s="369" t="s">
        <v>119</v>
      </c>
      <c r="G225" s="335" t="s">
        <v>119</v>
      </c>
      <c r="H225" s="278">
        <v>4550000</v>
      </c>
      <c r="I225" s="279">
        <v>1964547.11</v>
      </c>
      <c r="J225" s="280">
        <v>1827916.72</v>
      </c>
      <c r="K225" s="118">
        <f>I225-J225</f>
        <v>136630.39000000013</v>
      </c>
      <c r="L225" s="84"/>
      <c r="O225" s="2"/>
    </row>
    <row r="226" spans="1:31" s="85" customFormat="1" ht="18" customHeight="1" outlineLevel="4">
      <c r="A226" s="580" t="s">
        <v>203</v>
      </c>
      <c r="B226" s="332" t="s">
        <v>0</v>
      </c>
      <c r="C226" s="332" t="s">
        <v>85</v>
      </c>
      <c r="D226" s="332" t="s">
        <v>92</v>
      </c>
      <c r="E226" s="332" t="s">
        <v>7</v>
      </c>
      <c r="F226" s="582" t="s">
        <v>276</v>
      </c>
      <c r="G226" s="335" t="s">
        <v>254</v>
      </c>
      <c r="H226" s="278">
        <v>46640750</v>
      </c>
      <c r="I226" s="279">
        <v>22723298.5</v>
      </c>
      <c r="J226" s="279">
        <v>22522168.030000001</v>
      </c>
      <c r="K226" s="118">
        <f>I226-J226</f>
        <v>201130.46999999881</v>
      </c>
      <c r="L226" s="90"/>
      <c r="O226" s="2"/>
    </row>
    <row r="227" spans="1:31" s="83" customFormat="1" ht="18">
      <c r="A227" s="581"/>
      <c r="B227" s="332" t="s">
        <v>0</v>
      </c>
      <c r="C227" s="332" t="s">
        <v>85</v>
      </c>
      <c r="D227" s="332" t="s">
        <v>92</v>
      </c>
      <c r="E227" s="332" t="s">
        <v>7</v>
      </c>
      <c r="F227" s="583"/>
      <c r="G227" s="335" t="s">
        <v>253</v>
      </c>
      <c r="H227" s="278">
        <v>886174200</v>
      </c>
      <c r="I227" s="279">
        <v>431742671.42000002</v>
      </c>
      <c r="J227" s="279">
        <v>427921192.95999998</v>
      </c>
      <c r="K227" s="118">
        <f>I227-J227</f>
        <v>3821478.4600000381</v>
      </c>
      <c r="L227" s="210"/>
      <c r="O227" s="2"/>
    </row>
    <row r="228" spans="1:31" s="86" customFormat="1" ht="72" outlineLevel="4">
      <c r="A228" s="407" t="s">
        <v>197</v>
      </c>
      <c r="B228" s="330" t="s">
        <v>0</v>
      </c>
      <c r="C228" s="330" t="s">
        <v>85</v>
      </c>
      <c r="D228" s="330" t="s">
        <v>93</v>
      </c>
      <c r="E228" s="330" t="s">
        <v>1</v>
      </c>
      <c r="F228" s="368" t="s">
        <v>119</v>
      </c>
      <c r="G228" s="390" t="s">
        <v>119</v>
      </c>
      <c r="H228" s="276">
        <f>SUM(H229)</f>
        <v>50909000</v>
      </c>
      <c r="I228" s="276">
        <f>SUM(I229:I229)</f>
        <v>25454500</v>
      </c>
      <c r="J228" s="277">
        <f t="shared" ref="J228" si="61">SUM(J229)</f>
        <v>25454500</v>
      </c>
      <c r="K228" s="116">
        <f>SUM(K229)</f>
        <v>0</v>
      </c>
      <c r="L228" s="70"/>
      <c r="M228" s="144"/>
      <c r="O228" s="2"/>
    </row>
    <row r="229" spans="1:31" s="83" customFormat="1" ht="18">
      <c r="A229" s="408" t="s">
        <v>120</v>
      </c>
      <c r="B229" s="332" t="s">
        <v>0</v>
      </c>
      <c r="C229" s="332" t="s">
        <v>85</v>
      </c>
      <c r="D229" s="332" t="s">
        <v>93</v>
      </c>
      <c r="E229" s="332" t="s">
        <v>76</v>
      </c>
      <c r="F229" s="369" t="s">
        <v>119</v>
      </c>
      <c r="G229" s="335" t="s">
        <v>119</v>
      </c>
      <c r="H229" s="278">
        <v>50909000</v>
      </c>
      <c r="I229" s="279">
        <v>25454500</v>
      </c>
      <c r="J229" s="280">
        <v>25454500</v>
      </c>
      <c r="K229" s="118">
        <f>I229-J229</f>
        <v>0</v>
      </c>
      <c r="O229" s="2"/>
    </row>
    <row r="230" spans="1:31" s="86" customFormat="1" ht="36" outlineLevel="4">
      <c r="A230" s="407" t="s">
        <v>224</v>
      </c>
      <c r="B230" s="330" t="s">
        <v>0</v>
      </c>
      <c r="C230" s="330" t="s">
        <v>85</v>
      </c>
      <c r="D230" s="330" t="s">
        <v>94</v>
      </c>
      <c r="E230" s="330" t="s">
        <v>1</v>
      </c>
      <c r="F230" s="368" t="s">
        <v>119</v>
      </c>
      <c r="G230" s="390" t="s">
        <v>119</v>
      </c>
      <c r="H230" s="276">
        <f>SUM(H231)</f>
        <v>270000</v>
      </c>
      <c r="I230" s="276">
        <f>SUM(I231)</f>
        <v>0</v>
      </c>
      <c r="J230" s="277">
        <f t="shared" ref="J230" si="62">SUM(J231)</f>
        <v>0</v>
      </c>
      <c r="K230" s="116">
        <f>SUM(K231)</f>
        <v>0</v>
      </c>
      <c r="L230" s="70"/>
      <c r="M230" s="144"/>
      <c r="O230" s="2"/>
    </row>
    <row r="231" spans="1:31" s="83" customFormat="1" ht="18">
      <c r="A231" s="408" t="s">
        <v>102</v>
      </c>
      <c r="B231" s="332" t="s">
        <v>0</v>
      </c>
      <c r="C231" s="332" t="s">
        <v>85</v>
      </c>
      <c r="D231" s="332" t="s">
        <v>94</v>
      </c>
      <c r="E231" s="332" t="s">
        <v>4</v>
      </c>
      <c r="F231" s="369" t="s">
        <v>119</v>
      </c>
      <c r="G231" s="335" t="s">
        <v>119</v>
      </c>
      <c r="H231" s="278">
        <v>270000</v>
      </c>
      <c r="I231" s="279">
        <v>0</v>
      </c>
      <c r="J231" s="280">
        <v>0</v>
      </c>
      <c r="K231" s="118">
        <f>I231-J231</f>
        <v>0</v>
      </c>
      <c r="O231" s="2"/>
    </row>
    <row r="232" spans="1:31" s="86" customFormat="1" ht="102" customHeight="1" outlineLevel="4">
      <c r="A232" s="407" t="s">
        <v>198</v>
      </c>
      <c r="B232" s="330" t="s">
        <v>0</v>
      </c>
      <c r="C232" s="330" t="s">
        <v>85</v>
      </c>
      <c r="D232" s="330" t="s">
        <v>95</v>
      </c>
      <c r="E232" s="330" t="s">
        <v>1</v>
      </c>
      <c r="F232" s="368" t="s">
        <v>119</v>
      </c>
      <c r="G232" s="390" t="s">
        <v>119</v>
      </c>
      <c r="H232" s="276">
        <f>SUM(H233)</f>
        <v>0</v>
      </c>
      <c r="I232" s="276">
        <f>SUM(I233)</f>
        <v>0</v>
      </c>
      <c r="J232" s="277">
        <f t="shared" ref="J232" si="63">SUM(J233)</f>
        <v>0</v>
      </c>
      <c r="K232" s="116">
        <f>SUM(K233)</f>
        <v>0</v>
      </c>
      <c r="L232" s="70"/>
      <c r="M232" s="144"/>
      <c r="O232" s="2"/>
    </row>
    <row r="233" spans="1:31" s="83" customFormat="1" ht="25.5" customHeight="1">
      <c r="A233" s="408" t="s">
        <v>225</v>
      </c>
      <c r="B233" s="332" t="s">
        <v>0</v>
      </c>
      <c r="C233" s="332" t="s">
        <v>85</v>
      </c>
      <c r="D233" s="332" t="s">
        <v>95</v>
      </c>
      <c r="E233" s="332" t="s">
        <v>96</v>
      </c>
      <c r="F233" s="369" t="s">
        <v>119</v>
      </c>
      <c r="G233" s="335" t="s">
        <v>119</v>
      </c>
      <c r="H233" s="278">
        <v>0</v>
      </c>
      <c r="I233" s="279">
        <v>0</v>
      </c>
      <c r="J233" s="280">
        <v>0</v>
      </c>
      <c r="K233" s="118">
        <f>I233-J233</f>
        <v>0</v>
      </c>
      <c r="O233" s="2"/>
    </row>
    <row r="234" spans="1:31" s="86" customFormat="1" ht="54" outlineLevel="4">
      <c r="A234" s="407" t="s">
        <v>199</v>
      </c>
      <c r="B234" s="330" t="s">
        <v>0</v>
      </c>
      <c r="C234" s="330" t="s">
        <v>85</v>
      </c>
      <c r="D234" s="330" t="s">
        <v>97</v>
      </c>
      <c r="E234" s="330" t="s">
        <v>1</v>
      </c>
      <c r="F234" s="368" t="s">
        <v>119</v>
      </c>
      <c r="G234" s="390" t="s">
        <v>119</v>
      </c>
      <c r="H234" s="276">
        <f>SUM(H235)</f>
        <v>500000</v>
      </c>
      <c r="I234" s="276">
        <f>SUM(I235)</f>
        <v>500000</v>
      </c>
      <c r="J234" s="277">
        <f t="shared" ref="J234" si="64">SUM(J235)</f>
        <v>500000</v>
      </c>
      <c r="K234" s="116">
        <f>SUM(K235)</f>
        <v>0</v>
      </c>
      <c r="L234" s="70"/>
      <c r="M234" s="144"/>
      <c r="O234" s="2"/>
    </row>
    <row r="235" spans="1:31" s="91" customFormat="1" ht="36">
      <c r="A235" s="408" t="s">
        <v>225</v>
      </c>
      <c r="B235" s="332" t="s">
        <v>0</v>
      </c>
      <c r="C235" s="332" t="s">
        <v>85</v>
      </c>
      <c r="D235" s="332" t="s">
        <v>97</v>
      </c>
      <c r="E235" s="332" t="s">
        <v>96</v>
      </c>
      <c r="F235" s="369" t="s">
        <v>119</v>
      </c>
      <c r="G235" s="335" t="s">
        <v>119</v>
      </c>
      <c r="H235" s="278">
        <v>500000</v>
      </c>
      <c r="I235" s="279">
        <v>500000</v>
      </c>
      <c r="J235" s="280">
        <v>500000</v>
      </c>
      <c r="K235" s="118">
        <f>I235-J235</f>
        <v>0</v>
      </c>
      <c r="M235" s="83"/>
      <c r="O235" s="2"/>
    </row>
    <row r="236" spans="1:31" s="91" customFormat="1" ht="41.25" customHeight="1">
      <c r="A236" s="407" t="s">
        <v>200</v>
      </c>
      <c r="B236" s="330" t="s">
        <v>0</v>
      </c>
      <c r="C236" s="330" t="s">
        <v>85</v>
      </c>
      <c r="D236" s="330" t="s">
        <v>98</v>
      </c>
      <c r="E236" s="330" t="s">
        <v>1</v>
      </c>
      <c r="F236" s="368" t="s">
        <v>119</v>
      </c>
      <c r="G236" s="390" t="s">
        <v>119</v>
      </c>
      <c r="H236" s="276">
        <f>SUM(H237)</f>
        <v>2500000</v>
      </c>
      <c r="I236" s="276">
        <f>SUM(I237)</f>
        <v>2500000</v>
      </c>
      <c r="J236" s="277">
        <f t="shared" ref="J236" si="65">SUM(J237)</f>
        <v>2500000</v>
      </c>
      <c r="K236" s="116">
        <f>SUM(K237)</f>
        <v>0</v>
      </c>
      <c r="M236" s="83"/>
      <c r="N236" s="83"/>
      <c r="O236" s="212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</row>
    <row r="237" spans="1:31" s="91" customFormat="1" ht="36">
      <c r="A237" s="408" t="s">
        <v>225</v>
      </c>
      <c r="B237" s="332" t="s">
        <v>0</v>
      </c>
      <c r="C237" s="332" t="s">
        <v>85</v>
      </c>
      <c r="D237" s="332" t="s">
        <v>98</v>
      </c>
      <c r="E237" s="332" t="s">
        <v>96</v>
      </c>
      <c r="F237" s="369" t="s">
        <v>119</v>
      </c>
      <c r="G237" s="335" t="s">
        <v>119</v>
      </c>
      <c r="H237" s="278">
        <v>2500000</v>
      </c>
      <c r="I237" s="279">
        <v>2500000</v>
      </c>
      <c r="J237" s="280">
        <v>2500000</v>
      </c>
      <c r="K237" s="118">
        <f>I237-J237</f>
        <v>0</v>
      </c>
      <c r="M237" s="83"/>
      <c r="N237" s="83"/>
      <c r="O237" s="212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</row>
    <row r="238" spans="1:31" s="86" customFormat="1" ht="72.75" outlineLevel="4" thickBot="1">
      <c r="A238" s="407" t="s">
        <v>201</v>
      </c>
      <c r="B238" s="330" t="s">
        <v>0</v>
      </c>
      <c r="C238" s="330" t="s">
        <v>85</v>
      </c>
      <c r="D238" s="330" t="s">
        <v>99</v>
      </c>
      <c r="E238" s="330" t="s">
        <v>1</v>
      </c>
      <c r="F238" s="368" t="s">
        <v>119</v>
      </c>
      <c r="G238" s="390" t="s">
        <v>119</v>
      </c>
      <c r="H238" s="451">
        <f>SUM(H239:H242)</f>
        <v>24519050</v>
      </c>
      <c r="I238" s="451">
        <f t="shared" ref="I238:K238" si="66">SUM(I239:I242)</f>
        <v>24519050</v>
      </c>
      <c r="J238" s="451">
        <f t="shared" si="66"/>
        <v>14956539.520000001</v>
      </c>
      <c r="K238" s="116">
        <f t="shared" si="66"/>
        <v>9562510.4799999986</v>
      </c>
      <c r="L238" s="70"/>
      <c r="M238" s="144"/>
      <c r="N238" s="144"/>
      <c r="O238" s="212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  <c r="AA238" s="144"/>
      <c r="AB238" s="144"/>
      <c r="AC238" s="144"/>
      <c r="AD238" s="144"/>
      <c r="AE238" s="144"/>
    </row>
    <row r="239" spans="1:31" s="86" customFormat="1" ht="33.75" customHeight="1" outlineLevel="4">
      <c r="A239" s="565" t="s">
        <v>102</v>
      </c>
      <c r="B239" s="332" t="s">
        <v>0</v>
      </c>
      <c r="C239" s="332" t="s">
        <v>85</v>
      </c>
      <c r="D239" s="332" t="s">
        <v>99</v>
      </c>
      <c r="E239" s="332" t="s">
        <v>4</v>
      </c>
      <c r="F239" s="563" t="s">
        <v>264</v>
      </c>
      <c r="G239" s="440" t="s">
        <v>254</v>
      </c>
      <c r="H239" s="456">
        <v>1057940</v>
      </c>
      <c r="I239" s="452">
        <v>1057940</v>
      </c>
      <c r="J239" s="457">
        <v>579803.97</v>
      </c>
      <c r="K239" s="454">
        <f t="shared" ref="K239:K245" si="67">I239-J239</f>
        <v>478136.03</v>
      </c>
      <c r="L239" s="70"/>
      <c r="M239" s="211"/>
      <c r="N239" s="144"/>
      <c r="O239" s="212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  <c r="AA239" s="144"/>
      <c r="AB239" s="144"/>
      <c r="AC239" s="144"/>
      <c r="AD239" s="144"/>
      <c r="AE239" s="144"/>
    </row>
    <row r="240" spans="1:31" s="86" customFormat="1" ht="33.75" customHeight="1" outlineLevel="4" thickBot="1">
      <c r="A240" s="566"/>
      <c r="B240" s="332" t="s">
        <v>0</v>
      </c>
      <c r="C240" s="332" t="s">
        <v>85</v>
      </c>
      <c r="D240" s="332" t="s">
        <v>99</v>
      </c>
      <c r="E240" s="332" t="s">
        <v>4</v>
      </c>
      <c r="F240" s="567"/>
      <c r="G240" s="440" t="s">
        <v>253</v>
      </c>
      <c r="H240" s="458">
        <v>20100650</v>
      </c>
      <c r="I240" s="449">
        <v>20100650</v>
      </c>
      <c r="J240" s="450">
        <v>11016275.550000001</v>
      </c>
      <c r="K240" s="454">
        <f t="shared" si="67"/>
        <v>9084374.4499999993</v>
      </c>
      <c r="L240" s="70"/>
      <c r="M240" s="144"/>
      <c r="N240" s="144"/>
      <c r="O240" s="212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  <c r="AA240" s="144"/>
      <c r="AB240" s="144"/>
      <c r="AC240" s="144"/>
      <c r="AD240" s="144"/>
      <c r="AE240" s="144"/>
    </row>
    <row r="241" spans="1:31" s="86" customFormat="1" ht="33.75" customHeight="1" outlineLevel="4">
      <c r="A241" s="568" t="s">
        <v>216</v>
      </c>
      <c r="B241" s="332" t="s">
        <v>0</v>
      </c>
      <c r="C241" s="332" t="s">
        <v>85</v>
      </c>
      <c r="D241" s="332" t="s">
        <v>99</v>
      </c>
      <c r="E241" s="332" t="s">
        <v>42</v>
      </c>
      <c r="F241" s="567"/>
      <c r="G241" s="440" t="s">
        <v>254</v>
      </c>
      <c r="H241" s="456">
        <v>168010</v>
      </c>
      <c r="I241" s="452">
        <v>168010</v>
      </c>
      <c r="J241" s="460">
        <v>168023</v>
      </c>
      <c r="K241" s="454">
        <f t="shared" si="67"/>
        <v>-13</v>
      </c>
      <c r="L241" s="70"/>
      <c r="M241" s="144"/>
      <c r="N241" s="211"/>
      <c r="O241" s="212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  <c r="AA241" s="144"/>
      <c r="AB241" s="144"/>
      <c r="AC241" s="144"/>
      <c r="AD241" s="144"/>
      <c r="AE241" s="144"/>
    </row>
    <row r="242" spans="1:31" ht="33.75" customHeight="1" thickBot="1">
      <c r="A242" s="569"/>
      <c r="B242" s="332" t="s">
        <v>0</v>
      </c>
      <c r="C242" s="332" t="s">
        <v>85</v>
      </c>
      <c r="D242" s="332" t="s">
        <v>99</v>
      </c>
      <c r="E242" s="332" t="s">
        <v>42</v>
      </c>
      <c r="F242" s="564"/>
      <c r="G242" s="440" t="s">
        <v>253</v>
      </c>
      <c r="H242" s="458">
        <v>3192450</v>
      </c>
      <c r="I242" s="449">
        <v>3192450</v>
      </c>
      <c r="J242" s="461">
        <v>3192437</v>
      </c>
      <c r="K242" s="454">
        <f t="shared" si="67"/>
        <v>13</v>
      </c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  <c r="AA242" s="212"/>
      <c r="AB242" s="212"/>
      <c r="AC242" s="212"/>
      <c r="AD242" s="212"/>
      <c r="AE242" s="212"/>
    </row>
    <row r="243" spans="1:31" ht="36">
      <c r="A243" s="407" t="s">
        <v>249</v>
      </c>
      <c r="B243" s="330" t="s">
        <v>0</v>
      </c>
      <c r="C243" s="330" t="s">
        <v>85</v>
      </c>
      <c r="D243" s="330">
        <v>9990020680</v>
      </c>
      <c r="E243" s="330">
        <v>633</v>
      </c>
      <c r="F243" s="368"/>
      <c r="G243" s="390"/>
      <c r="H243" s="459">
        <v>197021700</v>
      </c>
      <c r="I243" s="443">
        <v>197021700</v>
      </c>
      <c r="J243" s="443">
        <v>197021700</v>
      </c>
      <c r="K243" s="116">
        <f t="shared" si="67"/>
        <v>0</v>
      </c>
      <c r="L243" s="83" t="s">
        <v>287</v>
      </c>
      <c r="M243" s="76"/>
    </row>
    <row r="244" spans="1:31" ht="36">
      <c r="A244" s="407" t="s">
        <v>249</v>
      </c>
      <c r="B244" s="330" t="s">
        <v>0</v>
      </c>
      <c r="C244" s="330" t="s">
        <v>85</v>
      </c>
      <c r="D244" s="330">
        <v>9990020680</v>
      </c>
      <c r="E244" s="330">
        <v>811</v>
      </c>
      <c r="F244" s="368"/>
      <c r="G244" s="390"/>
      <c r="H244" s="290">
        <v>21202848</v>
      </c>
      <c r="I244" s="276">
        <v>21202848</v>
      </c>
      <c r="J244" s="276">
        <v>21202848</v>
      </c>
      <c r="K244" s="116">
        <f t="shared" si="67"/>
        <v>0</v>
      </c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  <c r="AA244" s="212"/>
      <c r="AB244" s="212"/>
      <c r="AC244" s="212"/>
      <c r="AD244" s="212"/>
      <c r="AE244" s="212"/>
    </row>
    <row r="245" spans="1:31" ht="36">
      <c r="A245" s="407" t="s">
        <v>305</v>
      </c>
      <c r="B245" s="330" t="s">
        <v>0</v>
      </c>
      <c r="C245" s="330">
        <v>1006</v>
      </c>
      <c r="D245" s="330">
        <v>9990099970</v>
      </c>
      <c r="E245" s="330">
        <v>831</v>
      </c>
      <c r="F245" s="368"/>
      <c r="G245" s="390"/>
      <c r="H245" s="290">
        <v>200000</v>
      </c>
      <c r="I245" s="276">
        <v>200000</v>
      </c>
      <c r="J245" s="276">
        <v>200000</v>
      </c>
      <c r="K245" s="116">
        <f t="shared" si="67"/>
        <v>0</v>
      </c>
      <c r="L245" s="83" t="s">
        <v>299</v>
      </c>
      <c r="M245" s="76"/>
    </row>
    <row r="246" spans="1:31" s="86" customFormat="1" ht="36" outlineLevel="4">
      <c r="A246" s="407" t="s">
        <v>236</v>
      </c>
      <c r="B246" s="330" t="s">
        <v>0</v>
      </c>
      <c r="C246" s="330" t="s">
        <v>11</v>
      </c>
      <c r="D246" s="330" t="s">
        <v>237</v>
      </c>
      <c r="E246" s="330" t="s">
        <v>1</v>
      </c>
      <c r="F246" s="368"/>
      <c r="G246" s="390"/>
      <c r="H246" s="276">
        <f>SUM(H247:H247)</f>
        <v>0</v>
      </c>
      <c r="I246" s="276">
        <f>SUM(I247:I247)</f>
        <v>0</v>
      </c>
      <c r="J246" s="277">
        <f>SUM(J247:J247)</f>
        <v>-767.52</v>
      </c>
      <c r="K246" s="116">
        <f>SUM(K247:K247)</f>
        <v>767.52</v>
      </c>
      <c r="L246" s="70"/>
      <c r="M246" s="214"/>
      <c r="O246" s="2"/>
    </row>
    <row r="247" spans="1:31" s="200" customFormat="1" outlineLevel="4">
      <c r="A247" s="415" t="s">
        <v>102</v>
      </c>
      <c r="B247" s="337" t="s">
        <v>0</v>
      </c>
      <c r="C247" s="337" t="s">
        <v>11</v>
      </c>
      <c r="D247" s="337" t="s">
        <v>237</v>
      </c>
      <c r="E247" s="337" t="s">
        <v>4</v>
      </c>
      <c r="F247" s="376"/>
      <c r="G247" s="397"/>
      <c r="H247" s="278">
        <v>0</v>
      </c>
      <c r="I247" s="291">
        <v>0</v>
      </c>
      <c r="J247" s="294">
        <v>-767.52</v>
      </c>
      <c r="K247" s="197">
        <f>I247-J247</f>
        <v>767.52</v>
      </c>
      <c r="L247" s="199"/>
      <c r="M247" s="199"/>
      <c r="O247" s="198"/>
    </row>
    <row r="248" spans="1:31" s="221" customFormat="1" ht="27.75" customHeight="1" outlineLevel="3">
      <c r="A248" s="416" t="s">
        <v>296</v>
      </c>
      <c r="B248" s="338" t="s">
        <v>0</v>
      </c>
      <c r="C248" s="338" t="s">
        <v>11</v>
      </c>
      <c r="D248" s="338" t="s">
        <v>297</v>
      </c>
      <c r="E248" s="330" t="s">
        <v>1</v>
      </c>
      <c r="F248" s="368"/>
      <c r="G248" s="368"/>
      <c r="H248" s="276">
        <f>SUM(H249:H257)</f>
        <v>0</v>
      </c>
      <c r="I248" s="292">
        <f>SUM(I249:I257)</f>
        <v>0</v>
      </c>
      <c r="J248" s="290">
        <f>SUM(J249)</f>
        <v>-5026.37</v>
      </c>
      <c r="K248" s="224">
        <f>I248-J248</f>
        <v>5026.37</v>
      </c>
      <c r="L248" s="220"/>
    </row>
    <row r="249" spans="1:31" s="144" customFormat="1" outlineLevel="5">
      <c r="A249" s="417" t="s">
        <v>106</v>
      </c>
      <c r="B249" s="339" t="s">
        <v>0</v>
      </c>
      <c r="C249" s="339" t="s">
        <v>11</v>
      </c>
      <c r="D249" s="339" t="s">
        <v>297</v>
      </c>
      <c r="E249" s="340" t="s">
        <v>15</v>
      </c>
      <c r="F249" s="377"/>
      <c r="G249" s="377"/>
      <c r="H249" s="278">
        <v>0</v>
      </c>
      <c r="I249" s="293">
        <v>0</v>
      </c>
      <c r="J249" s="438">
        <v>-5026.37</v>
      </c>
      <c r="K249" s="118">
        <f>I249-J249</f>
        <v>5026.37</v>
      </c>
      <c r="L249" s="70"/>
    </row>
    <row r="250" spans="1:31" s="83" customFormat="1" ht="54" outlineLevel="2">
      <c r="A250" s="407" t="s">
        <v>149</v>
      </c>
      <c r="B250" s="330" t="s">
        <v>0</v>
      </c>
      <c r="C250" s="330" t="s">
        <v>38</v>
      </c>
      <c r="D250" s="330" t="s">
        <v>285</v>
      </c>
      <c r="E250" s="330" t="s">
        <v>1</v>
      </c>
      <c r="F250" s="368" t="s">
        <v>119</v>
      </c>
      <c r="G250" s="390" t="s">
        <v>119</v>
      </c>
      <c r="H250" s="276">
        <f>SUM(H251)</f>
        <v>0</v>
      </c>
      <c r="I250" s="276">
        <f t="shared" ref="I250" si="68">SUM(I251)</f>
        <v>0</v>
      </c>
      <c r="J250" s="276">
        <f>SUM(J251)</f>
        <v>-96.83</v>
      </c>
      <c r="K250" s="116">
        <f t="shared" ref="K250" si="69">SUM(K251)</f>
        <v>96.83</v>
      </c>
      <c r="M250" s="210"/>
      <c r="O250" s="2"/>
    </row>
    <row r="251" spans="1:31" s="83" customFormat="1" outlineLevel="1">
      <c r="A251" s="415" t="s">
        <v>102</v>
      </c>
      <c r="B251" s="337" t="s">
        <v>0</v>
      </c>
      <c r="C251" s="337" t="s">
        <v>38</v>
      </c>
      <c r="D251" s="337">
        <v>2220300590</v>
      </c>
      <c r="E251" s="337" t="s">
        <v>4</v>
      </c>
      <c r="F251" s="378" t="s">
        <v>119</v>
      </c>
      <c r="G251" s="398"/>
      <c r="H251" s="278">
        <v>0</v>
      </c>
      <c r="I251" s="279">
        <v>0</v>
      </c>
      <c r="J251" s="294">
        <v>-96.83</v>
      </c>
      <c r="K251" s="118">
        <f>I251-J251</f>
        <v>96.83</v>
      </c>
      <c r="M251" s="210"/>
      <c r="O251" s="2"/>
    </row>
    <row r="252" spans="1:31" s="221" customFormat="1" ht="18.75" customHeight="1" outlineLevel="3">
      <c r="A252" s="416" t="s">
        <v>241</v>
      </c>
      <c r="B252" s="338" t="s">
        <v>0</v>
      </c>
      <c r="C252" s="338" t="s">
        <v>46</v>
      </c>
      <c r="D252" s="338" t="s">
        <v>242</v>
      </c>
      <c r="E252" s="330" t="s">
        <v>1</v>
      </c>
      <c r="F252" s="368"/>
      <c r="G252" s="368"/>
      <c r="H252" s="290">
        <f t="shared" ref="H252:I252" si="70">SUM(H253:H254)</f>
        <v>0</v>
      </c>
      <c r="I252" s="290">
        <f t="shared" si="70"/>
        <v>0</v>
      </c>
      <c r="J252" s="290">
        <f>SUM(J253:J254)</f>
        <v>-10432.959999999999</v>
      </c>
      <c r="K252" s="228">
        <f t="shared" ref="K252" si="71">SUM(K253:K254)</f>
        <v>10432.959999999999</v>
      </c>
      <c r="L252" s="220"/>
    </row>
    <row r="253" spans="1:31" s="144" customFormat="1" ht="25.5" customHeight="1" outlineLevel="5">
      <c r="A253" s="570" t="s">
        <v>226</v>
      </c>
      <c r="B253" s="572" t="s">
        <v>0</v>
      </c>
      <c r="C253" s="572" t="s">
        <v>46</v>
      </c>
      <c r="D253" s="572" t="s">
        <v>300</v>
      </c>
      <c r="E253" s="572" t="s">
        <v>7</v>
      </c>
      <c r="F253" s="341" t="s">
        <v>281</v>
      </c>
      <c r="G253" s="341" t="s">
        <v>253</v>
      </c>
      <c r="H253" s="278">
        <v>0</v>
      </c>
      <c r="I253" s="293">
        <v>0</v>
      </c>
      <c r="J253" s="437">
        <v>-6237.96</v>
      </c>
      <c r="K253" s="118">
        <f>I253-J253</f>
        <v>6237.96</v>
      </c>
      <c r="L253" s="70"/>
    </row>
    <row r="254" spans="1:31" s="144" customFormat="1" ht="21" customHeight="1" outlineLevel="5">
      <c r="A254" s="571"/>
      <c r="B254" s="573"/>
      <c r="C254" s="573"/>
      <c r="D254" s="573"/>
      <c r="E254" s="573"/>
      <c r="F254" s="341" t="s">
        <v>243</v>
      </c>
      <c r="G254" s="341" t="s">
        <v>253</v>
      </c>
      <c r="H254" s="278">
        <v>0</v>
      </c>
      <c r="I254" s="293">
        <v>0</v>
      </c>
      <c r="J254" s="439">
        <v>-4195</v>
      </c>
      <c r="K254" s="118">
        <f>I254-J254</f>
        <v>4195</v>
      </c>
      <c r="L254" s="70"/>
    </row>
    <row r="255" spans="1:31" s="83" customFormat="1" ht="54" outlineLevel="2">
      <c r="A255" s="407" t="s">
        <v>307</v>
      </c>
      <c r="B255" s="330" t="s">
        <v>0</v>
      </c>
      <c r="C255" s="330" t="s">
        <v>46</v>
      </c>
      <c r="D255" s="330" t="s">
        <v>286</v>
      </c>
      <c r="E255" s="330" t="s">
        <v>1</v>
      </c>
      <c r="F255" s="368" t="s">
        <v>119</v>
      </c>
      <c r="G255" s="390" t="s">
        <v>119</v>
      </c>
      <c r="H255" s="276">
        <f>SUM(H256)</f>
        <v>0</v>
      </c>
      <c r="I255" s="276">
        <f>SUM(I256)</f>
        <v>0</v>
      </c>
      <c r="J255" s="276">
        <f>SUM(J256)</f>
        <v>0</v>
      </c>
      <c r="K255" s="116">
        <f t="shared" ref="K255" si="72">SUM(K256)</f>
        <v>0</v>
      </c>
      <c r="M255" s="210"/>
      <c r="O255" s="2"/>
    </row>
    <row r="256" spans="1:31" s="83" customFormat="1" outlineLevel="2">
      <c r="A256" s="418" t="s">
        <v>102</v>
      </c>
      <c r="B256" s="337" t="s">
        <v>0</v>
      </c>
      <c r="C256" s="337" t="s">
        <v>46</v>
      </c>
      <c r="D256" s="337">
        <v>2211471150</v>
      </c>
      <c r="E256" s="337" t="s">
        <v>4</v>
      </c>
      <c r="F256" s="376"/>
      <c r="G256" s="397"/>
      <c r="H256" s="278">
        <v>0</v>
      </c>
      <c r="I256" s="279">
        <v>0</v>
      </c>
      <c r="J256" s="281">
        <v>0</v>
      </c>
      <c r="K256" s="118">
        <f>I256-J256</f>
        <v>0</v>
      </c>
      <c r="M256" s="210"/>
      <c r="O256" s="91"/>
    </row>
    <row r="257" spans="1:17" s="91" customFormat="1" ht="54" outlineLevel="2">
      <c r="A257" s="407" t="s">
        <v>186</v>
      </c>
      <c r="B257" s="330" t="s">
        <v>0</v>
      </c>
      <c r="C257" s="330" t="s">
        <v>46</v>
      </c>
      <c r="D257" s="330" t="s">
        <v>306</v>
      </c>
      <c r="E257" s="330" t="s">
        <v>1</v>
      </c>
      <c r="F257" s="368"/>
      <c r="G257" s="390"/>
      <c r="H257" s="276">
        <f>SUM(H258:H258)</f>
        <v>0</v>
      </c>
      <c r="I257" s="276">
        <f>SUM(I258:I258)</f>
        <v>0</v>
      </c>
      <c r="J257" s="277">
        <f>SUM(J258:J258)</f>
        <v>-960</v>
      </c>
      <c r="K257" s="116">
        <f>SUM(K258:K258)</f>
        <v>960</v>
      </c>
      <c r="M257" s="210"/>
      <c r="O257" s="2"/>
    </row>
    <row r="258" spans="1:17" s="83" customFormat="1" ht="54" outlineLevel="1">
      <c r="A258" s="419" t="s">
        <v>206</v>
      </c>
      <c r="B258" s="332" t="s">
        <v>0</v>
      </c>
      <c r="C258" s="332" t="s">
        <v>46</v>
      </c>
      <c r="D258" s="332" t="s">
        <v>306</v>
      </c>
      <c r="E258" s="332">
        <v>321</v>
      </c>
      <c r="F258" s="373"/>
      <c r="G258" s="393"/>
      <c r="H258" s="278">
        <v>0</v>
      </c>
      <c r="I258" s="279">
        <v>0</v>
      </c>
      <c r="J258" s="294">
        <v>-960</v>
      </c>
      <c r="K258" s="118">
        <f>I258-J258</f>
        <v>960</v>
      </c>
      <c r="M258" s="210"/>
      <c r="O258" s="2"/>
    </row>
    <row r="259" spans="1:17" s="83" customFormat="1" ht="54" outlineLevel="1">
      <c r="A259" s="416" t="s">
        <v>179</v>
      </c>
      <c r="B259" s="338" t="s">
        <v>0</v>
      </c>
      <c r="C259" s="330" t="s">
        <v>46</v>
      </c>
      <c r="D259" s="338" t="s">
        <v>301</v>
      </c>
      <c r="E259" s="330" t="s">
        <v>1</v>
      </c>
      <c r="F259" s="368"/>
      <c r="G259" s="368"/>
      <c r="H259" s="292">
        <f>SUM(H260:H260)</f>
        <v>0</v>
      </c>
      <c r="I259" s="292">
        <f>SUM(I260:I260)</f>
        <v>0</v>
      </c>
      <c r="J259" s="290">
        <f>SUM(J260:J260)</f>
        <v>-310</v>
      </c>
      <c r="K259" s="224">
        <f>SUM(K260:K260)</f>
        <v>310</v>
      </c>
      <c r="M259" s="210"/>
      <c r="O259" s="2"/>
    </row>
    <row r="260" spans="1:17" s="83" customFormat="1" ht="54" outlineLevel="1">
      <c r="A260" s="420" t="s">
        <v>226</v>
      </c>
      <c r="B260" s="339" t="s">
        <v>0</v>
      </c>
      <c r="C260" s="340" t="s">
        <v>46</v>
      </c>
      <c r="D260" s="339" t="s">
        <v>301</v>
      </c>
      <c r="E260" s="340" t="s">
        <v>7</v>
      </c>
      <c r="F260" s="377"/>
      <c r="G260" s="377"/>
      <c r="H260" s="293">
        <v>0</v>
      </c>
      <c r="I260" s="293">
        <v>0</v>
      </c>
      <c r="J260" s="438">
        <v>-310</v>
      </c>
      <c r="K260" s="118">
        <f>I260-J260</f>
        <v>310</v>
      </c>
      <c r="M260" s="210"/>
      <c r="O260" s="2"/>
    </row>
    <row r="261" spans="1:17" s="123" customFormat="1" ht="72" outlineLevel="4">
      <c r="A261" s="407" t="s">
        <v>181</v>
      </c>
      <c r="B261" s="330" t="s">
        <v>0</v>
      </c>
      <c r="C261" s="330" t="s">
        <v>46</v>
      </c>
      <c r="D261" s="330" t="s">
        <v>227</v>
      </c>
      <c r="E261" s="330" t="s">
        <v>1</v>
      </c>
      <c r="F261" s="368"/>
      <c r="G261" s="390"/>
      <c r="H261" s="276">
        <f>SUM(H262:H262)</f>
        <v>0</v>
      </c>
      <c r="I261" s="276">
        <f>SUM(I262:I262)</f>
        <v>0</v>
      </c>
      <c r="J261" s="277">
        <f>SUM(J262:J262)</f>
        <v>-25747.38</v>
      </c>
      <c r="K261" s="116">
        <f>SUM(K262:K262)</f>
        <v>25747.38</v>
      </c>
      <c r="L261" s="90"/>
      <c r="M261" s="217"/>
      <c r="O261" s="2"/>
    </row>
    <row r="262" spans="1:17" s="83" customFormat="1" ht="56.25" outlineLevel="2">
      <c r="A262" s="421" t="s">
        <v>226</v>
      </c>
      <c r="B262" s="337" t="s">
        <v>0</v>
      </c>
      <c r="C262" s="337" t="s">
        <v>46</v>
      </c>
      <c r="D262" s="337" t="s">
        <v>227</v>
      </c>
      <c r="E262" s="337" t="s">
        <v>35</v>
      </c>
      <c r="F262" s="376"/>
      <c r="G262" s="397"/>
      <c r="H262" s="278">
        <v>0</v>
      </c>
      <c r="I262" s="291">
        <v>0</v>
      </c>
      <c r="J262" s="294">
        <v>-25747.38</v>
      </c>
      <c r="K262" s="118">
        <f>I262-J262</f>
        <v>25747.38</v>
      </c>
      <c r="M262" s="210"/>
      <c r="O262" s="2"/>
    </row>
    <row r="263" spans="1:17" s="85" customFormat="1" ht="54" outlineLevel="4">
      <c r="A263" s="407" t="s">
        <v>244</v>
      </c>
      <c r="B263" s="330" t="s">
        <v>0</v>
      </c>
      <c r="C263" s="330" t="s">
        <v>46</v>
      </c>
      <c r="D263" s="330" t="s">
        <v>245</v>
      </c>
      <c r="E263" s="330" t="s">
        <v>1</v>
      </c>
      <c r="F263" s="368"/>
      <c r="G263" s="390"/>
      <c r="H263" s="276">
        <f>SUM(H264:H265)</f>
        <v>0</v>
      </c>
      <c r="I263" s="276">
        <f>SUM(I264:I265)</f>
        <v>0</v>
      </c>
      <c r="J263" s="277">
        <f>SUM(J264:J265)</f>
        <v>-0.05</v>
      </c>
      <c r="K263" s="116">
        <f>SUM(K264:K265)</f>
        <v>0.05</v>
      </c>
      <c r="L263" s="111"/>
      <c r="M263" s="90"/>
      <c r="O263" s="2"/>
    </row>
    <row r="264" spans="1:17" s="86" customFormat="1" outlineLevel="4">
      <c r="A264" s="574" t="s">
        <v>226</v>
      </c>
      <c r="B264" s="337" t="s">
        <v>0</v>
      </c>
      <c r="C264" s="337" t="s">
        <v>46</v>
      </c>
      <c r="D264" s="337" t="s">
        <v>245</v>
      </c>
      <c r="E264" s="337">
        <v>321</v>
      </c>
      <c r="F264" s="372"/>
      <c r="G264" s="332"/>
      <c r="H264" s="278">
        <v>0</v>
      </c>
      <c r="I264" s="279">
        <v>0</v>
      </c>
      <c r="J264" s="294">
        <v>-0.03</v>
      </c>
      <c r="K264" s="118">
        <f>I264-J264</f>
        <v>0.03</v>
      </c>
      <c r="L264" s="70"/>
      <c r="M264" s="214"/>
      <c r="O264" s="2"/>
    </row>
    <row r="265" spans="1:17" s="83" customFormat="1" ht="56.25" outlineLevel="2">
      <c r="A265" s="575"/>
      <c r="B265" s="337" t="s">
        <v>0</v>
      </c>
      <c r="C265" s="337" t="s">
        <v>46</v>
      </c>
      <c r="D265" s="337" t="s">
        <v>245</v>
      </c>
      <c r="E265" s="337" t="s">
        <v>7</v>
      </c>
      <c r="F265" s="379" t="s">
        <v>246</v>
      </c>
      <c r="G265" s="337" t="s">
        <v>253</v>
      </c>
      <c r="H265" s="278">
        <v>0</v>
      </c>
      <c r="I265" s="291">
        <v>0</v>
      </c>
      <c r="J265" s="294">
        <v>-0.02</v>
      </c>
      <c r="K265" s="118">
        <f>I265-J265</f>
        <v>0.02</v>
      </c>
      <c r="M265" s="210"/>
      <c r="O265" s="2"/>
    </row>
    <row r="266" spans="1:17" s="85" customFormat="1" ht="90" outlineLevel="4">
      <c r="A266" s="407" t="s">
        <v>238</v>
      </c>
      <c r="B266" s="330" t="s">
        <v>0</v>
      </c>
      <c r="C266" s="330" t="s">
        <v>46</v>
      </c>
      <c r="D266" s="330" t="s">
        <v>239</v>
      </c>
      <c r="E266" s="330" t="s">
        <v>1</v>
      </c>
      <c r="F266" s="368"/>
      <c r="G266" s="390"/>
      <c r="H266" s="276">
        <f>SUM(H269:H269)</f>
        <v>0</v>
      </c>
      <c r="I266" s="276">
        <f>SUM(I269:I269)</f>
        <v>0</v>
      </c>
      <c r="J266" s="277">
        <f>SUM(J267:J269)</f>
        <v>-15039.83</v>
      </c>
      <c r="K266" s="189">
        <f>SUM(K267:K269)</f>
        <v>15039.83</v>
      </c>
      <c r="L266" s="90"/>
      <c r="M266" s="90"/>
      <c r="O266" s="2"/>
    </row>
    <row r="267" spans="1:17" s="83" customFormat="1" outlineLevel="2">
      <c r="A267" s="574" t="s">
        <v>226</v>
      </c>
      <c r="B267" s="337" t="s">
        <v>0</v>
      </c>
      <c r="C267" s="337" t="s">
        <v>46</v>
      </c>
      <c r="D267" s="337" t="s">
        <v>239</v>
      </c>
      <c r="E267" s="337">
        <v>313</v>
      </c>
      <c r="F267" s="376"/>
      <c r="G267" s="337"/>
      <c r="H267" s="278">
        <v>0</v>
      </c>
      <c r="I267" s="291">
        <v>0</v>
      </c>
      <c r="J267" s="294">
        <v>0</v>
      </c>
      <c r="K267" s="118">
        <f>I267-J267</f>
        <v>0</v>
      </c>
      <c r="M267" s="210"/>
      <c r="O267" s="2"/>
    </row>
    <row r="268" spans="1:17" s="83" customFormat="1" outlineLevel="2">
      <c r="A268" s="576"/>
      <c r="B268" s="337" t="s">
        <v>0</v>
      </c>
      <c r="C268" s="337" t="s">
        <v>46</v>
      </c>
      <c r="D268" s="337" t="s">
        <v>239</v>
      </c>
      <c r="E268" s="337">
        <v>321</v>
      </c>
      <c r="F268" s="376"/>
      <c r="G268" s="337"/>
      <c r="H268" s="278">
        <v>0</v>
      </c>
      <c r="I268" s="291">
        <v>0</v>
      </c>
      <c r="J268" s="294">
        <v>-601.05999999999995</v>
      </c>
      <c r="K268" s="118">
        <f>I268-J268</f>
        <v>601.05999999999995</v>
      </c>
      <c r="M268" s="210"/>
      <c r="O268" s="2"/>
    </row>
    <row r="269" spans="1:17" s="83" customFormat="1" ht="56.25" outlineLevel="2">
      <c r="A269" s="575"/>
      <c r="B269" s="337" t="s">
        <v>0</v>
      </c>
      <c r="C269" s="337" t="s">
        <v>46</v>
      </c>
      <c r="D269" s="337" t="s">
        <v>239</v>
      </c>
      <c r="E269" s="337">
        <v>321</v>
      </c>
      <c r="F269" s="376" t="s">
        <v>240</v>
      </c>
      <c r="G269" s="337" t="s">
        <v>253</v>
      </c>
      <c r="H269" s="278">
        <v>0</v>
      </c>
      <c r="I269" s="291">
        <v>0</v>
      </c>
      <c r="J269" s="294">
        <v>-14438.77</v>
      </c>
      <c r="K269" s="118">
        <f>I269-J269</f>
        <v>14438.77</v>
      </c>
      <c r="M269" s="210"/>
      <c r="O269" s="2"/>
    </row>
    <row r="270" spans="1:17" s="221" customFormat="1" ht="72" outlineLevel="3">
      <c r="A270" s="407" t="s">
        <v>167</v>
      </c>
      <c r="B270" s="330" t="s">
        <v>0</v>
      </c>
      <c r="C270" s="330" t="s">
        <v>46</v>
      </c>
      <c r="D270" s="330" t="s">
        <v>54</v>
      </c>
      <c r="E270" s="330" t="s">
        <v>1</v>
      </c>
      <c r="F270" s="368"/>
      <c r="G270" s="368"/>
      <c r="H270" s="276">
        <f>SUM(H271:H271)</f>
        <v>0</v>
      </c>
      <c r="I270" s="292">
        <f>SUM(I271:I271)</f>
        <v>0</v>
      </c>
      <c r="J270" s="290">
        <f>SUM(J271:J271)</f>
        <v>-11213.93</v>
      </c>
      <c r="K270" s="118">
        <f>I270-J270</f>
        <v>11213.93</v>
      </c>
      <c r="L270" s="220"/>
    </row>
    <row r="271" spans="1:17" s="157" customFormat="1" ht="27" customHeight="1" outlineLevel="5">
      <c r="A271" s="422" t="s">
        <v>206</v>
      </c>
      <c r="B271" s="341" t="s">
        <v>0</v>
      </c>
      <c r="C271" s="342" t="s">
        <v>46</v>
      </c>
      <c r="D271" s="341" t="s">
        <v>54</v>
      </c>
      <c r="E271" s="342" t="s">
        <v>35</v>
      </c>
      <c r="F271" s="380"/>
      <c r="G271" s="380"/>
      <c r="H271" s="278">
        <v>0</v>
      </c>
      <c r="I271" s="293">
        <v>0</v>
      </c>
      <c r="J271" s="437">
        <v>-11213.93</v>
      </c>
      <c r="K271" s="118">
        <f>I271-J271</f>
        <v>11213.93</v>
      </c>
      <c r="L271" s="70"/>
    </row>
    <row r="272" spans="1:17" s="153" customFormat="1" ht="36" outlineLevel="4">
      <c r="A272" s="423" t="s">
        <v>269</v>
      </c>
      <c r="B272" s="338" t="s">
        <v>0</v>
      </c>
      <c r="C272" s="330" t="s">
        <v>74</v>
      </c>
      <c r="D272" s="338" t="s">
        <v>270</v>
      </c>
      <c r="E272" s="330" t="s">
        <v>1</v>
      </c>
      <c r="F272" s="368"/>
      <c r="G272" s="368"/>
      <c r="H272" s="276">
        <f>SUM(H273:H276)</f>
        <v>0</v>
      </c>
      <c r="I272" s="295">
        <f>SUM(I273:I276)</f>
        <v>0</v>
      </c>
      <c r="J272" s="296">
        <f>SUM(J273:J276)</f>
        <v>-37821.870000000003</v>
      </c>
      <c r="K272" s="162">
        <f>SUM(K273:K276)</f>
        <v>37821.870000000003</v>
      </c>
      <c r="L272" s="151"/>
      <c r="M272" s="70"/>
      <c r="N272" s="152"/>
      <c r="O272" s="2"/>
      <c r="P272" s="237"/>
      <c r="Q272" s="238"/>
    </row>
    <row r="273" spans="1:31" s="153" customFormat="1" outlineLevel="4">
      <c r="A273" s="577" t="s">
        <v>226</v>
      </c>
      <c r="B273" s="343" t="s">
        <v>0</v>
      </c>
      <c r="C273" s="344" t="s">
        <v>74</v>
      </c>
      <c r="D273" s="344" t="s">
        <v>270</v>
      </c>
      <c r="E273" s="344" t="s">
        <v>35</v>
      </c>
      <c r="F273" s="343"/>
      <c r="G273" s="343"/>
      <c r="H273" s="297">
        <v>0</v>
      </c>
      <c r="I273" s="298">
        <v>0</v>
      </c>
      <c r="J273" s="436">
        <v>-1891.07</v>
      </c>
      <c r="K273" s="185">
        <f>I273-J273</f>
        <v>1891.07</v>
      </c>
      <c r="L273" s="151"/>
      <c r="M273" s="70"/>
      <c r="N273" s="152"/>
      <c r="O273" s="2"/>
    </row>
    <row r="274" spans="1:31" s="157" customFormat="1" ht="56.25" outlineLevel="4">
      <c r="A274" s="578"/>
      <c r="B274" s="345" t="s">
        <v>0</v>
      </c>
      <c r="C274" s="346" t="s">
        <v>74</v>
      </c>
      <c r="D274" s="346" t="s">
        <v>270</v>
      </c>
      <c r="E274" s="346" t="s">
        <v>35</v>
      </c>
      <c r="F274" s="381" t="s">
        <v>284</v>
      </c>
      <c r="G274" s="345" t="s">
        <v>253</v>
      </c>
      <c r="H274" s="299">
        <v>0</v>
      </c>
      <c r="I274" s="299">
        <v>0</v>
      </c>
      <c r="J274" s="436">
        <v>-19000</v>
      </c>
      <c r="K274" s="185">
        <f>I274-J274</f>
        <v>19000</v>
      </c>
      <c r="L274" s="111"/>
      <c r="M274" s="165"/>
      <c r="N274" s="236"/>
      <c r="O274" s="2"/>
    </row>
    <row r="275" spans="1:31" s="157" customFormat="1" ht="56.25" outlineLevel="4">
      <c r="A275" s="578"/>
      <c r="B275" s="345" t="s">
        <v>0</v>
      </c>
      <c r="C275" s="346" t="s">
        <v>74</v>
      </c>
      <c r="D275" s="346" t="s">
        <v>270</v>
      </c>
      <c r="E275" s="346" t="s">
        <v>35</v>
      </c>
      <c r="F275" s="381" t="s">
        <v>271</v>
      </c>
      <c r="G275" s="345" t="s">
        <v>253</v>
      </c>
      <c r="H275" s="299">
        <v>0</v>
      </c>
      <c r="I275" s="299">
        <v>0</v>
      </c>
      <c r="J275" s="436">
        <v>-16902.29</v>
      </c>
      <c r="K275" s="185">
        <f>I275-J275</f>
        <v>16902.29</v>
      </c>
      <c r="L275" s="111"/>
      <c r="M275" s="165"/>
      <c r="N275" s="156"/>
      <c r="O275" s="2"/>
    </row>
    <row r="276" spans="1:31" s="123" customFormat="1" ht="57" outlineLevel="4" thickBot="1">
      <c r="A276" s="579"/>
      <c r="B276" s="345" t="s">
        <v>0</v>
      </c>
      <c r="C276" s="346" t="s">
        <v>74</v>
      </c>
      <c r="D276" s="346" t="s">
        <v>270</v>
      </c>
      <c r="E276" s="346" t="s">
        <v>35</v>
      </c>
      <c r="F276" s="381" t="s">
        <v>272</v>
      </c>
      <c r="G276" s="345" t="s">
        <v>253</v>
      </c>
      <c r="H276" s="299">
        <v>0</v>
      </c>
      <c r="I276" s="299">
        <v>0</v>
      </c>
      <c r="J276" s="436">
        <v>-28.51</v>
      </c>
      <c r="K276" s="241">
        <f>I276-J276</f>
        <v>28.51</v>
      </c>
      <c r="L276" s="90"/>
      <c r="M276" s="217"/>
      <c r="O276" s="2"/>
    </row>
    <row r="277" spans="1:31" thickBot="1">
      <c r="A277" s="424" t="s">
        <v>118</v>
      </c>
      <c r="B277" s="347" t="s">
        <v>119</v>
      </c>
      <c r="C277" s="347" t="s">
        <v>119</v>
      </c>
      <c r="D277" s="347" t="s">
        <v>119</v>
      </c>
      <c r="E277" s="348" t="s">
        <v>119</v>
      </c>
      <c r="F277" s="382" t="s">
        <v>119</v>
      </c>
      <c r="G277" s="348" t="s">
        <v>119</v>
      </c>
      <c r="H277" s="300">
        <f>H19+H21+H23+H28+H30+H246+H32+H35+H44+H46+H49+H51+H53+H55+H60+H63+H65+H67+H70+H72+H89+H91+H93+H95+H97+H99+H102+H105+H108+H111+H113+H116+H119+H122+H126+H128+H131+H133+H136+H139+H142+H145+H148+H151+H154+H157+H160+H165+H168+H172+H174+H176+H178+H181+H184+H187+H189+H192+H193+H194+H196+H202+H213+H224+H228+H230+H232+H234+H236+H238+H244+H243+H199+H57+H245</f>
        <v>16257469727.780001</v>
      </c>
      <c r="I277" s="300">
        <f>I19+I21+I23+I28+I30+I246+I32+I35+I44+I46+I49+I51+I53+I55+I60+I63+I65+I67+I70+I72+I89+I91+I93+I95+I97+I99+I102+I105+I108+I111+I113+I116+I119+I122+I126+I128+I131+I133+I136+I139+I142+I145+I148+I151+I154+I157+I160+I165+I168+I172+I174+I176+I178+I181+I184+I187+I189+I192+I193+I194+I196+I202+I213+I224+I228+I230+I232+I234+I236+I238+I244+I243+I199+I57+I245</f>
        <v>8342108575.5800009</v>
      </c>
      <c r="J277" s="300">
        <f>J19+J21+J23+J28+J30+J246+J32+J35+J44+J46+J49+J51+J53+J55+J60+J63+J65+J67+J70+J72+J89+J91+J93+J95+J97+J99+J102+J105+J108+J111+J113+J116+J119+J122+J126+J128+J131+J133+J136+J139+J142+J145+J148+J151+J154+J157+J160+J165+J168+J172+J174+J176+J178+J181+J184+J187+J189+J192+J193+J194+J196+J202+J213+J224+J228+J230+J232+J234+J236+J238+J244+J243+J199+J57+J245+J248+J250+J252+J255+J257+J259+J261+J263+J266+J270+J272</f>
        <v>8254350722.0900011</v>
      </c>
      <c r="K277" s="242">
        <f>K19+K21+K23+K28+K30+K246+K32+K35+K44+K46+K49+K51+K53+K55+K60+K63+K65+K67+K70+K72+K89+K91+K93+K95+K97+K99+K102+K105+K108+K111+K113+K116+K119+K122+K126+K128+K131+K133+K136+K139+K142+K145+K148+K151+K154+K157+K160+K165+K168+K172+K174+K176+K178+K181+K184+K187+K189+K192+K193+K194+K196+K202+K213+K224+K228+K230+K232+K234+K236+K238+K244+K243+K199+K57+K245+K248+K250+K252+K255+K257+K259+K261+K263+K266+K270+K272</f>
        <v>87757853.490000099</v>
      </c>
      <c r="M277" s="216"/>
      <c r="N277" s="234"/>
      <c r="O277" s="212"/>
      <c r="P277" s="212"/>
      <c r="Q277" s="212"/>
      <c r="R277" s="212"/>
      <c r="S277" s="212"/>
      <c r="T277" s="212"/>
      <c r="U277" s="212"/>
      <c r="V277" s="212"/>
      <c r="W277" s="212"/>
      <c r="X277" s="212"/>
      <c r="Y277" s="212"/>
      <c r="Z277" s="212"/>
      <c r="AA277" s="212"/>
      <c r="AB277" s="212"/>
      <c r="AC277" s="212"/>
      <c r="AD277" s="212"/>
      <c r="AE277" s="212"/>
    </row>
    <row r="278" spans="1:31" thickBot="1">
      <c r="A278" s="425" t="s">
        <v>119</v>
      </c>
      <c r="B278" s="349" t="s">
        <v>119</v>
      </c>
      <c r="C278" s="349" t="s">
        <v>119</v>
      </c>
      <c r="D278" s="349" t="s">
        <v>119</v>
      </c>
      <c r="E278" s="349" t="s">
        <v>119</v>
      </c>
      <c r="F278" s="383" t="s">
        <v>119</v>
      </c>
      <c r="G278" s="399" t="s">
        <v>119</v>
      </c>
      <c r="H278" s="301"/>
      <c r="I278" s="302"/>
      <c r="J278" s="303"/>
      <c r="K278" s="140" t="s">
        <v>229</v>
      </c>
      <c r="L278" s="72">
        <f>H69+H83+H101+H104+H115+H118+H127+H130+H132+H135+H138+H141+H150+H180+H183+H186+H188</f>
        <v>1851396400</v>
      </c>
      <c r="M278" s="216"/>
      <c r="N278" s="234"/>
      <c r="O278" s="212"/>
      <c r="P278" s="212"/>
      <c r="Q278" s="212"/>
      <c r="R278" s="212"/>
      <c r="S278" s="212"/>
      <c r="T278" s="212"/>
      <c r="U278" s="212"/>
      <c r="V278" s="212"/>
      <c r="W278" s="212"/>
      <c r="X278" s="212"/>
      <c r="Y278" s="212"/>
      <c r="Z278" s="212"/>
      <c r="AA278" s="212"/>
      <c r="AB278" s="212"/>
      <c r="AC278" s="212"/>
      <c r="AD278" s="212"/>
      <c r="AE278" s="212"/>
    </row>
    <row r="279" spans="1:31" thickBot="1">
      <c r="A279" s="426" t="s">
        <v>119</v>
      </c>
      <c r="B279" s="350" t="s">
        <v>119</v>
      </c>
      <c r="C279" s="350" t="s">
        <v>119</v>
      </c>
      <c r="D279" s="350" t="s">
        <v>119</v>
      </c>
      <c r="E279" s="350" t="s">
        <v>119</v>
      </c>
      <c r="F279" s="384" t="s">
        <v>119</v>
      </c>
      <c r="G279" s="400" t="s">
        <v>119</v>
      </c>
      <c r="H279" s="301"/>
      <c r="I279" s="301"/>
      <c r="J279" s="304"/>
      <c r="K279" s="72" t="s">
        <v>230</v>
      </c>
      <c r="L279" s="73">
        <f>H19+H21+H23+H28+H30+H32+H35+H44+H46+H49+H51+H53+H55+H63+H65+H68+H70+H72-H83+H89+H91+H93+H95+H97+H100+H103+H105+H108+H111+H114+H117+H119+H122+H129+H134+H137+H140+H142+H145+H149+H151+H154+H157+H160+H165+H168+H172+H174+H176+H179+H182+H185+H189+H192+H193+H194+H202+H213+H224+H196+H228+H230+H232+H234+H236+H238+H244+H60+H243+H199+H57+H245</f>
        <v>14406073327.780001</v>
      </c>
      <c r="N279" s="234"/>
      <c r="O279" s="212"/>
      <c r="P279" s="212"/>
      <c r="Q279" s="212"/>
      <c r="R279" s="212"/>
      <c r="S279" s="212"/>
      <c r="T279" s="212"/>
      <c r="U279" s="212"/>
      <c r="V279" s="212"/>
      <c r="W279" s="212"/>
      <c r="X279" s="212"/>
      <c r="Y279" s="212"/>
      <c r="Z279" s="212"/>
      <c r="AA279" s="212"/>
      <c r="AB279" s="212"/>
      <c r="AC279" s="212"/>
      <c r="AD279" s="212"/>
      <c r="AE279" s="212"/>
    </row>
    <row r="280" spans="1:31" thickBot="1">
      <c r="A280" s="511" t="s">
        <v>121</v>
      </c>
      <c r="B280" s="512"/>
      <c r="C280" s="512"/>
      <c r="D280" s="512"/>
      <c r="E280" s="512"/>
      <c r="F280" s="512"/>
      <c r="G280" s="512"/>
      <c r="H280" s="512"/>
      <c r="I280" s="512"/>
      <c r="J280" s="305" t="s">
        <v>119</v>
      </c>
      <c r="K280" s="72" t="s">
        <v>231</v>
      </c>
      <c r="L280" s="72">
        <f>I277</f>
        <v>8342108575.5800009</v>
      </c>
      <c r="N280" s="235"/>
      <c r="O280" s="212"/>
      <c r="P280" s="212"/>
      <c r="Q280" s="212"/>
      <c r="R280" s="212"/>
      <c r="S280" s="212"/>
      <c r="T280" s="212"/>
      <c r="U280" s="212"/>
      <c r="V280" s="212"/>
      <c r="W280" s="212"/>
      <c r="X280" s="212"/>
      <c r="Y280" s="212"/>
      <c r="Z280" s="212"/>
      <c r="AA280" s="212"/>
      <c r="AB280" s="212"/>
      <c r="AC280" s="212"/>
      <c r="AD280" s="212"/>
      <c r="AE280" s="212"/>
    </row>
    <row r="281" spans="1:31" thickBot="1">
      <c r="A281" s="511" t="s">
        <v>122</v>
      </c>
      <c r="B281" s="512"/>
      <c r="C281" s="512"/>
      <c r="D281" s="512"/>
      <c r="E281" s="512"/>
      <c r="F281" s="512"/>
      <c r="G281" s="512"/>
      <c r="H281" s="512"/>
      <c r="I281" s="512"/>
      <c r="J281" s="305" t="s">
        <v>119</v>
      </c>
      <c r="K281" s="72" t="s">
        <v>232</v>
      </c>
      <c r="L281" s="72">
        <f>J277</f>
        <v>8254350722.0900011</v>
      </c>
      <c r="N281" s="234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  <c r="AA281" s="212"/>
      <c r="AB281" s="212"/>
      <c r="AC281" s="212"/>
      <c r="AD281" s="212"/>
      <c r="AE281" s="212"/>
    </row>
    <row r="282" spans="1:31" ht="90.75" thickBot="1">
      <c r="A282" s="427" t="s">
        <v>123</v>
      </c>
      <c r="B282" s="351" t="s">
        <v>107</v>
      </c>
      <c r="C282" s="352" t="s">
        <v>108</v>
      </c>
      <c r="D282" s="513" t="s">
        <v>109</v>
      </c>
      <c r="E282" s="514"/>
      <c r="F282" s="515"/>
      <c r="G282" s="513" t="s">
        <v>110</v>
      </c>
      <c r="H282" s="515"/>
      <c r="I282" s="306" t="s">
        <v>111</v>
      </c>
      <c r="J282" s="307"/>
      <c r="K282" s="74" t="s">
        <v>147</v>
      </c>
      <c r="L282" s="75">
        <f>L280-L281</f>
        <v>87757853.489999771</v>
      </c>
      <c r="M282" s="216"/>
      <c r="N282" s="234"/>
    </row>
    <row r="283" spans="1:31" ht="54">
      <c r="A283" s="428" t="s">
        <v>265</v>
      </c>
      <c r="B283" s="353" t="s">
        <v>112</v>
      </c>
      <c r="C283" s="354" t="s">
        <v>119</v>
      </c>
      <c r="D283" s="476">
        <f>I277</f>
        <v>8342108575.5800009</v>
      </c>
      <c r="E283" s="489"/>
      <c r="F283" s="477"/>
      <c r="G283" s="476">
        <f>J277</f>
        <v>8254350722.0900011</v>
      </c>
      <c r="H283" s="477"/>
      <c r="I283" s="308">
        <f>K277</f>
        <v>87757853.490000099</v>
      </c>
      <c r="J283" s="307"/>
      <c r="K283" s="2" t="s">
        <v>119</v>
      </c>
      <c r="N283" s="234"/>
    </row>
    <row r="284" spans="1:31" ht="18">
      <c r="A284" s="428" t="s">
        <v>266</v>
      </c>
      <c r="B284" s="353" t="s">
        <v>113</v>
      </c>
      <c r="C284" s="353" t="s">
        <v>119</v>
      </c>
      <c r="D284" s="473"/>
      <c r="E284" s="474"/>
      <c r="F284" s="475"/>
      <c r="G284" s="476"/>
      <c r="H284" s="477"/>
      <c r="I284" s="309"/>
      <c r="J284" s="307"/>
      <c r="K284" s="2" t="s">
        <v>119</v>
      </c>
    </row>
    <row r="285" spans="1:31" ht="18">
      <c r="A285" s="429" t="s">
        <v>267</v>
      </c>
      <c r="B285" s="353" t="s">
        <v>114</v>
      </c>
      <c r="C285" s="353" t="s">
        <v>119</v>
      </c>
      <c r="D285" s="473"/>
      <c r="E285" s="474"/>
      <c r="F285" s="475"/>
      <c r="G285" s="473"/>
      <c r="H285" s="475"/>
      <c r="I285" s="309"/>
      <c r="J285" s="307" t="s">
        <v>119</v>
      </c>
      <c r="K285" s="2" t="s">
        <v>147</v>
      </c>
      <c r="L285" s="76" t="s">
        <v>253</v>
      </c>
      <c r="M285" s="216">
        <f>K25+K27+K34+K59+K62+K93+K95+K97+K99+K102+K105+K162+K164+K168+K176+K198+K201+K227+K240+K242+K70</f>
        <v>14995187.440000046</v>
      </c>
    </row>
    <row r="286" spans="1:31" ht="18">
      <c r="A286" s="428" t="s">
        <v>268</v>
      </c>
      <c r="B286" s="353" t="s">
        <v>115</v>
      </c>
      <c r="C286" s="353" t="s">
        <v>119</v>
      </c>
      <c r="D286" s="478"/>
      <c r="E286" s="479"/>
      <c r="F286" s="480"/>
      <c r="G286" s="473"/>
      <c r="H286" s="475"/>
      <c r="I286" s="309"/>
      <c r="J286" s="307" t="s">
        <v>119</v>
      </c>
      <c r="L286" s="76" t="s">
        <v>254</v>
      </c>
      <c r="M286" s="216">
        <f>K19+K21+K24+K26+K28+K30+K33+K35+K44+K46+K49+K51+K53+K55+K58+K61+K63+K65+K67+K72+K89+K91+K108+K111+K113+K116+K119+K122+K126+K128+K131+K133+K136+K139+K142+K145+K148+K151+K154+K157+K161+K163+K165+K172+K174+K178+K181+K184+K187+K189+K192+K193+K194+K197+K200+K202+K213+K225+K226+K228+K230+K232+K234+K236+K239+K241+K243+K244</f>
        <v>72655249.310000047</v>
      </c>
    </row>
    <row r="287" spans="1:31" ht="18">
      <c r="A287" s="430" t="s">
        <v>119</v>
      </c>
      <c r="B287" s="355" t="s">
        <v>119</v>
      </c>
      <c r="C287" s="355" t="s">
        <v>119</v>
      </c>
      <c r="D287" s="355" t="s">
        <v>119</v>
      </c>
      <c r="E287" s="356" t="s">
        <v>119</v>
      </c>
      <c r="F287" s="312" t="s">
        <v>119</v>
      </c>
      <c r="G287" s="401" t="s">
        <v>119</v>
      </c>
      <c r="H287" s="310" t="s">
        <v>119</v>
      </c>
      <c r="I287" s="311" t="s">
        <v>119</v>
      </c>
      <c r="J287" s="307" t="s">
        <v>119</v>
      </c>
      <c r="L287" s="76" t="s">
        <v>253</v>
      </c>
      <c r="M287" s="216">
        <f>K252+K265+K266+K274+K275+K276</f>
        <v>61403.61</v>
      </c>
      <c r="N287" s="76"/>
    </row>
    <row r="288" spans="1:31" ht="18">
      <c r="A288" s="431" t="s">
        <v>119</v>
      </c>
      <c r="B288" s="355" t="s">
        <v>119</v>
      </c>
      <c r="C288" s="355" t="s">
        <v>119</v>
      </c>
      <c r="D288" s="355" t="s">
        <v>119</v>
      </c>
      <c r="E288" s="356" t="s">
        <v>119</v>
      </c>
      <c r="F288" s="312" t="s">
        <v>119</v>
      </c>
      <c r="G288" s="356" t="s">
        <v>119</v>
      </c>
      <c r="H288" s="311"/>
      <c r="I288" s="311" t="s">
        <v>119</v>
      </c>
      <c r="J288" s="307" t="s">
        <v>119</v>
      </c>
      <c r="L288" s="76" t="s">
        <v>254</v>
      </c>
      <c r="M288" s="216">
        <f>K246+K248+K250+K255+K257+K261+K264+K270+K273</f>
        <v>45703.13</v>
      </c>
      <c r="N288" s="76"/>
    </row>
    <row r="289" spans="1:14" ht="18">
      <c r="A289" s="431" t="s">
        <v>119</v>
      </c>
      <c r="B289" s="355" t="s">
        <v>119</v>
      </c>
      <c r="C289" s="355" t="s">
        <v>119</v>
      </c>
      <c r="D289" s="355" t="s">
        <v>119</v>
      </c>
      <c r="E289" s="356" t="s">
        <v>119</v>
      </c>
      <c r="F289" s="312" t="s">
        <v>119</v>
      </c>
      <c r="G289" s="356" t="s">
        <v>119</v>
      </c>
      <c r="H289" s="311"/>
      <c r="I289" s="311" t="s">
        <v>119</v>
      </c>
      <c r="J289" s="307" t="s">
        <v>119</v>
      </c>
      <c r="L289" s="76"/>
      <c r="M289" s="216">
        <f>SUM(M285:M288)</f>
        <v>87757543.490000084</v>
      </c>
      <c r="N289" s="76"/>
    </row>
    <row r="290" spans="1:14" ht="18">
      <c r="A290" s="431" t="s">
        <v>119</v>
      </c>
      <c r="B290" s="355" t="s">
        <v>119</v>
      </c>
      <c r="C290" s="355" t="s">
        <v>119</v>
      </c>
      <c r="D290" s="355" t="s">
        <v>119</v>
      </c>
      <c r="E290" s="356" t="s">
        <v>119</v>
      </c>
      <c r="F290" s="312" t="s">
        <v>119</v>
      </c>
      <c r="G290" s="356" t="s">
        <v>119</v>
      </c>
      <c r="H290" s="312" t="s">
        <v>119</v>
      </c>
      <c r="I290" s="311" t="s">
        <v>119</v>
      </c>
      <c r="J290" s="313" t="s">
        <v>119</v>
      </c>
      <c r="K290" s="2" t="s">
        <v>119</v>
      </c>
      <c r="N290" s="76"/>
    </row>
    <row r="291" spans="1:14" ht="18">
      <c r="A291" s="431" t="s">
        <v>119</v>
      </c>
      <c r="B291" s="355" t="s">
        <v>119</v>
      </c>
      <c r="C291" s="355" t="s">
        <v>119</v>
      </c>
      <c r="D291" s="355" t="s">
        <v>119</v>
      </c>
      <c r="E291" s="356" t="s">
        <v>119</v>
      </c>
      <c r="F291" s="312" t="s">
        <v>119</v>
      </c>
      <c r="G291" s="356" t="s">
        <v>119</v>
      </c>
      <c r="H291" s="310" t="s">
        <v>119</v>
      </c>
      <c r="I291" s="311" t="s">
        <v>119</v>
      </c>
      <c r="J291" s="307" t="s">
        <v>119</v>
      </c>
      <c r="K291" s="2" t="s">
        <v>119</v>
      </c>
      <c r="N291" s="76"/>
    </row>
    <row r="292" spans="1:14" ht="18">
      <c r="A292" s="486" t="s">
        <v>100</v>
      </c>
      <c r="B292" s="487"/>
      <c r="C292" s="487"/>
      <c r="D292" s="357" t="s">
        <v>119</v>
      </c>
      <c r="E292" s="357" t="s">
        <v>119</v>
      </c>
      <c r="F292" s="385" t="s">
        <v>119</v>
      </c>
      <c r="G292" s="488" t="s">
        <v>116</v>
      </c>
      <c r="H292" s="488"/>
      <c r="I292" s="311" t="s">
        <v>119</v>
      </c>
      <c r="J292" s="313" t="s">
        <v>119</v>
      </c>
      <c r="K292" s="2" t="s">
        <v>119</v>
      </c>
    </row>
    <row r="293" spans="1:14" ht="18">
      <c r="A293" s="432" t="s">
        <v>119</v>
      </c>
      <c r="B293" s="358" t="s">
        <v>119</v>
      </c>
      <c r="C293" s="358" t="s">
        <v>119</v>
      </c>
      <c r="D293" s="359" t="s">
        <v>119</v>
      </c>
      <c r="E293" s="360" t="s">
        <v>119</v>
      </c>
      <c r="F293" s="315" t="s">
        <v>119</v>
      </c>
      <c r="G293" s="358" t="s">
        <v>119</v>
      </c>
      <c r="H293" s="314" t="s">
        <v>119</v>
      </c>
      <c r="I293" s="312" t="s">
        <v>119</v>
      </c>
      <c r="J293" s="313" t="s">
        <v>119</v>
      </c>
      <c r="K293" s="2" t="s">
        <v>119</v>
      </c>
    </row>
    <row r="294" spans="1:14" ht="18">
      <c r="A294" s="432" t="s">
        <v>119</v>
      </c>
      <c r="B294" s="358" t="s">
        <v>119</v>
      </c>
      <c r="C294" s="358" t="s">
        <v>119</v>
      </c>
      <c r="D294" s="359" t="s">
        <v>119</v>
      </c>
      <c r="E294" s="360" t="s">
        <v>119</v>
      </c>
      <c r="F294" s="315" t="s">
        <v>119</v>
      </c>
      <c r="G294" s="358" t="s">
        <v>119</v>
      </c>
      <c r="H294" s="314" t="s">
        <v>119</v>
      </c>
      <c r="I294" s="312" t="s">
        <v>119</v>
      </c>
      <c r="J294" s="313" t="s">
        <v>119</v>
      </c>
      <c r="K294" s="2" t="s">
        <v>119</v>
      </c>
    </row>
    <row r="295" spans="1:14" ht="18">
      <c r="A295" s="433" t="s">
        <v>119</v>
      </c>
      <c r="B295" s="359" t="s">
        <v>119</v>
      </c>
      <c r="C295" s="361" t="s">
        <v>119</v>
      </c>
      <c r="D295" s="359" t="s">
        <v>119</v>
      </c>
      <c r="E295" s="360" t="s">
        <v>119</v>
      </c>
      <c r="F295" s="315" t="s">
        <v>119</v>
      </c>
      <c r="G295" s="360" t="s">
        <v>119</v>
      </c>
      <c r="H295" s="315" t="s">
        <v>119</v>
      </c>
      <c r="I295" s="312" t="s">
        <v>119</v>
      </c>
      <c r="J295" s="313" t="s">
        <v>119</v>
      </c>
      <c r="K295" s="2" t="s">
        <v>119</v>
      </c>
    </row>
    <row r="296" spans="1:14" ht="18">
      <c r="A296" s="470" t="s">
        <v>256</v>
      </c>
      <c r="B296" s="471"/>
      <c r="C296" s="471"/>
      <c r="D296" s="359" t="s">
        <v>119</v>
      </c>
      <c r="E296" s="360" t="s">
        <v>119</v>
      </c>
      <c r="F296" s="315" t="s">
        <v>119</v>
      </c>
      <c r="G296" s="472" t="s">
        <v>117</v>
      </c>
      <c r="H296" s="472"/>
      <c r="I296" s="311" t="s">
        <v>119</v>
      </c>
      <c r="J296" s="313" t="s">
        <v>119</v>
      </c>
      <c r="K296" s="2" t="s">
        <v>119</v>
      </c>
      <c r="M296" s="216"/>
    </row>
    <row r="297" spans="1:14" ht="18">
      <c r="A297" s="431" t="s">
        <v>119</v>
      </c>
      <c r="B297" s="355" t="s">
        <v>119</v>
      </c>
      <c r="C297" s="355" t="s">
        <v>119</v>
      </c>
      <c r="D297" s="355" t="s">
        <v>119</v>
      </c>
      <c r="E297" s="356" t="s">
        <v>119</v>
      </c>
      <c r="F297" s="312" t="s">
        <v>119</v>
      </c>
      <c r="G297" s="356" t="s">
        <v>119</v>
      </c>
      <c r="H297" s="310" t="s">
        <v>119</v>
      </c>
      <c r="I297" s="312" t="s">
        <v>119</v>
      </c>
      <c r="J297" s="313" t="s">
        <v>119</v>
      </c>
    </row>
    <row r="298" spans="1:14" thickBot="1">
      <c r="A298" s="434" t="s">
        <v>119</v>
      </c>
      <c r="B298" s="362" t="s">
        <v>119</v>
      </c>
      <c r="C298" s="362" t="s">
        <v>119</v>
      </c>
      <c r="D298" s="362" t="s">
        <v>119</v>
      </c>
      <c r="E298" s="363" t="s">
        <v>119</v>
      </c>
      <c r="F298" s="317" t="s">
        <v>119</v>
      </c>
      <c r="G298" s="363" t="s">
        <v>119</v>
      </c>
      <c r="H298" s="316" t="s">
        <v>119</v>
      </c>
      <c r="I298" s="317" t="s">
        <v>119</v>
      </c>
      <c r="J298" s="318" t="s">
        <v>119</v>
      </c>
    </row>
    <row r="302" spans="1:14">
      <c r="J302" s="320">
        <v>8254350722.0900002</v>
      </c>
    </row>
    <row r="303" spans="1:14">
      <c r="J303" s="320">
        <v>8342108575.5799999</v>
      </c>
    </row>
    <row r="304" spans="1:14">
      <c r="J304" s="320">
        <f>J303-J302</f>
        <v>87757853.489999771</v>
      </c>
    </row>
    <row r="309" spans="1:10">
      <c r="A309" s="321"/>
      <c r="H309" s="319" t="e">
        <f>H188+#REF!+H186+#REF!+H183+#REF!+H180+#REF!+#REF!+H150+H262+H141+#REF!+H138+#REF!+H135+H258+H132+#REF!+H130+#REF!+H127+#REF!+H118+#REF!+H115+#REF!+H104+#REF!+H101+#REF!+H83+H69+#REF!</f>
        <v>#REF!</v>
      </c>
      <c r="I309" s="321"/>
      <c r="J309" s="321"/>
    </row>
    <row r="310" spans="1:10">
      <c r="A310" s="321"/>
      <c r="H310" s="319" t="e">
        <f>H309-H104-H101</f>
        <v>#REF!</v>
      </c>
      <c r="I310" s="321"/>
      <c r="J310" s="321"/>
    </row>
    <row r="346" spans="1:13">
      <c r="M346" s="216" t="e">
        <f>#REF!+H69+H83+#REF!+H101+#REF!+H104+#REF!+H115+#REF!+H118+#REF!+H127+#REF!+H130+#REF!+H132+H258+H135+#REF!+H138+#REF!+H141+H262+H150+H159+#REF!+#REF!+H180+#REF!+H183+#REF!+H186+#REF!+H188</f>
        <v>#REF!</v>
      </c>
    </row>
    <row r="350" spans="1:13">
      <c r="A350" s="321"/>
      <c r="H350" s="321"/>
      <c r="I350" s="321"/>
      <c r="J350" s="321"/>
    </row>
  </sheetData>
  <sheetProtection password="D797" sheet="1" objects="1" scenarios="1"/>
  <autoFilter ref="A18:AE298"/>
  <mergeCells count="88">
    <mergeCell ref="A33:A34"/>
    <mergeCell ref="F33:F34"/>
    <mergeCell ref="A2:I2"/>
    <mergeCell ref="A3:I3"/>
    <mergeCell ref="A4:I4"/>
    <mergeCell ref="D7:G7"/>
    <mergeCell ref="D9:G9"/>
    <mergeCell ref="A10:F10"/>
    <mergeCell ref="A11:F11"/>
    <mergeCell ref="A24:A25"/>
    <mergeCell ref="F24:F25"/>
    <mergeCell ref="A26:A27"/>
    <mergeCell ref="F26:F27"/>
    <mergeCell ref="F58:F59"/>
    <mergeCell ref="A61:A62"/>
    <mergeCell ref="F61:F62"/>
    <mergeCell ref="A74:A75"/>
    <mergeCell ref="B74:B75"/>
    <mergeCell ref="C74:C75"/>
    <mergeCell ref="D74:D75"/>
    <mergeCell ref="E74:E75"/>
    <mergeCell ref="F74:F75"/>
    <mergeCell ref="J74:J75"/>
    <mergeCell ref="K74:K75"/>
    <mergeCell ref="A77:A78"/>
    <mergeCell ref="B77:B78"/>
    <mergeCell ref="C77:C78"/>
    <mergeCell ref="D77:D78"/>
    <mergeCell ref="E77:E78"/>
    <mergeCell ref="F77:F78"/>
    <mergeCell ref="J77:J78"/>
    <mergeCell ref="K77:K78"/>
    <mergeCell ref="A80:A81"/>
    <mergeCell ref="B80:B81"/>
    <mergeCell ref="C80:C81"/>
    <mergeCell ref="D80:D81"/>
    <mergeCell ref="E80:E81"/>
    <mergeCell ref="J80:J81"/>
    <mergeCell ref="K80:K81"/>
    <mergeCell ref="F100:F101"/>
    <mergeCell ref="F103:F104"/>
    <mergeCell ref="F106:F107"/>
    <mergeCell ref="F80:F81"/>
    <mergeCell ref="A226:A227"/>
    <mergeCell ref="F226:F227"/>
    <mergeCell ref="F109:F110"/>
    <mergeCell ref="J109:J110"/>
    <mergeCell ref="K109:K110"/>
    <mergeCell ref="A161:A162"/>
    <mergeCell ref="F161:F164"/>
    <mergeCell ref="A163:A164"/>
    <mergeCell ref="A109:A110"/>
    <mergeCell ref="B109:B110"/>
    <mergeCell ref="C109:C110"/>
    <mergeCell ref="D109:D110"/>
    <mergeCell ref="E109:E110"/>
    <mergeCell ref="F169:F171"/>
    <mergeCell ref="A197:A198"/>
    <mergeCell ref="F197:F198"/>
    <mergeCell ref="A200:A201"/>
    <mergeCell ref="F200:F201"/>
    <mergeCell ref="D282:F282"/>
    <mergeCell ref="G282:H282"/>
    <mergeCell ref="A239:A240"/>
    <mergeCell ref="F239:F242"/>
    <mergeCell ref="A241:A242"/>
    <mergeCell ref="A253:A254"/>
    <mergeCell ref="B253:B254"/>
    <mergeCell ref="C253:C254"/>
    <mergeCell ref="D253:D254"/>
    <mergeCell ref="E253:E254"/>
    <mergeCell ref="A264:A265"/>
    <mergeCell ref="A267:A269"/>
    <mergeCell ref="A273:A276"/>
    <mergeCell ref="A280:I280"/>
    <mergeCell ref="A281:I281"/>
    <mergeCell ref="D283:F283"/>
    <mergeCell ref="G283:H283"/>
    <mergeCell ref="D284:F284"/>
    <mergeCell ref="G284:H284"/>
    <mergeCell ref="A296:C296"/>
    <mergeCell ref="G296:H296"/>
    <mergeCell ref="D285:F285"/>
    <mergeCell ref="G285:H285"/>
    <mergeCell ref="D286:F286"/>
    <mergeCell ref="G286:H286"/>
    <mergeCell ref="A292:C292"/>
    <mergeCell ref="G292:H292"/>
  </mergeCells>
  <printOptions gridLines="1"/>
  <pageMargins left="0.11811023622047245" right="0.11811023622047245" top="0.39370078740157483" bottom="0.39370078740157483" header="0.39370078740157483" footer="0.39370078740157483"/>
  <pageSetup paperSize="9" scale="4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1ММ (ФБ)РБ</vt:lpstr>
      <vt:lpstr>1ММ (ФБ)РБ (2)</vt:lpstr>
      <vt:lpstr>'1ММ (ФБ)РБ'!Заголовки_для_печати</vt:lpstr>
      <vt:lpstr>'1ММ (ФБ)РБ (2)'!Заголовки_для_печати</vt:lpstr>
      <vt:lpstr>'1ММ (ФБ)РБ'!Область_печати</vt:lpstr>
      <vt:lpstr>'1ММ (ФБ)РБ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2024-07-04T06:59:14Z</cp:lastPrinted>
  <dcterms:created xsi:type="dcterms:W3CDTF">2024-01-12T08:00:34Z</dcterms:created>
  <dcterms:modified xsi:type="dcterms:W3CDTF">2024-07-04T12:36:38Z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