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980" yWindow="-240" windowWidth="19770" windowHeight="12990"/>
  </bookViews>
  <sheets>
    <sheet name="1ММ" sheetId="9" r:id="rId1"/>
  </sheets>
  <definedNames>
    <definedName name="_xlnm._FilterDatabase" localSheetId="0" hidden="1">'1ММ'!$A$16:$K$17</definedName>
    <definedName name="_xlnm.Print_Titles" localSheetId="0">'1ММ'!$16:$16</definedName>
    <definedName name="_xlnm.Print_Area" localSheetId="0">'1ММ'!$A$1:$J$279</definedName>
  </definedNames>
  <calcPr calcId="144525"/>
</workbook>
</file>

<file path=xl/calcChain.xml><?xml version="1.0" encoding="utf-8"?>
<calcChain xmlns="http://schemas.openxmlformats.org/spreadsheetml/2006/main">
  <c r="I51" i="9" l="1"/>
  <c r="J51" i="9"/>
  <c r="H51" i="9"/>
  <c r="K52" i="9"/>
  <c r="K129" i="9" l="1"/>
  <c r="I129" i="9"/>
  <c r="J129" i="9"/>
  <c r="K131" i="9"/>
  <c r="J195" i="9"/>
  <c r="K246" i="9"/>
  <c r="J247" i="9"/>
  <c r="J187" i="9"/>
  <c r="I187" i="9"/>
  <c r="J60" i="9"/>
  <c r="K53" i="9"/>
  <c r="K51" i="9" s="1"/>
  <c r="K50" i="9"/>
  <c r="I182" i="9"/>
  <c r="J189" i="9"/>
  <c r="I189" i="9"/>
  <c r="I247" i="9"/>
  <c r="I60" i="9"/>
  <c r="I57" i="9"/>
  <c r="H83" i="9" l="1"/>
  <c r="H21" i="9"/>
  <c r="K56" i="9"/>
  <c r="K57" i="9"/>
  <c r="K87" i="9"/>
  <c r="K256" i="9"/>
  <c r="H60" i="9"/>
  <c r="H59" i="9" s="1"/>
  <c r="I54" i="9"/>
  <c r="J54" i="9"/>
  <c r="H57" i="9"/>
  <c r="K58" i="9"/>
  <c r="I59" i="9"/>
  <c r="J59" i="9"/>
  <c r="K60" i="9"/>
  <c r="H54" i="9" l="1"/>
  <c r="H65" i="9"/>
  <c r="K61" i="9" l="1"/>
  <c r="K59" i="9" s="1"/>
  <c r="K198" i="9"/>
  <c r="J199" i="9"/>
  <c r="K65" i="9" l="1"/>
  <c r="K147" i="9" l="1"/>
  <c r="K118" i="9"/>
  <c r="I222" i="9"/>
  <c r="I232" i="9"/>
  <c r="H75" i="9" l="1"/>
  <c r="I21" i="9"/>
  <c r="J21" i="9"/>
  <c r="K26" i="9"/>
  <c r="I75" i="9"/>
  <c r="J75" i="9"/>
  <c r="H78" i="9"/>
  <c r="K207" i="9" l="1"/>
  <c r="J116" i="9" l="1"/>
  <c r="M258" i="9"/>
  <c r="I65" i="9" l="1"/>
  <c r="J65" i="9"/>
  <c r="K257" i="9" l="1"/>
  <c r="K186" i="9"/>
  <c r="K97" i="9"/>
  <c r="K119" i="9"/>
  <c r="K120" i="9"/>
  <c r="K28" i="9"/>
  <c r="K27" i="9" s="1"/>
  <c r="K20" i="9"/>
  <c r="K19" i="9" s="1"/>
  <c r="K22" i="9"/>
  <c r="J159" i="9"/>
  <c r="J166" i="9"/>
  <c r="J173" i="9"/>
  <c r="J176" i="9"/>
  <c r="J182" i="9"/>
  <c r="J202" i="9"/>
  <c r="J216" i="9"/>
  <c r="J212" i="9"/>
  <c r="J209" i="9"/>
  <c r="J254" i="9"/>
  <c r="J252" i="9"/>
  <c r="J250" i="9"/>
  <c r="J248" i="9"/>
  <c r="J232" i="9"/>
  <c r="J222" i="9"/>
  <c r="J220" i="9"/>
  <c r="J218" i="9"/>
  <c r="J193" i="9"/>
  <c r="J191" i="9"/>
  <c r="J171" i="9"/>
  <c r="J169" i="9"/>
  <c r="J162" i="9"/>
  <c r="J157" i="9"/>
  <c r="J154" i="9"/>
  <c r="J145" i="9"/>
  <c r="J142" i="9"/>
  <c r="J139" i="9"/>
  <c r="J136" i="9"/>
  <c r="J133" i="9"/>
  <c r="J126" i="9"/>
  <c r="J123" i="9"/>
  <c r="J113" i="9"/>
  <c r="J110" i="9"/>
  <c r="J107" i="9"/>
  <c r="J105" i="9"/>
  <c r="J103" i="9"/>
  <c r="J101" i="9"/>
  <c r="J98" i="9"/>
  <c r="J95" i="9"/>
  <c r="J83" i="9"/>
  <c r="J81" i="9"/>
  <c r="J78" i="9"/>
  <c r="J73" i="9"/>
  <c r="J70" i="9"/>
  <c r="J68" i="9"/>
  <c r="J62" i="9"/>
  <c r="J42" i="9"/>
  <c r="J40" i="9"/>
  <c r="J38" i="9"/>
  <c r="J36" i="9"/>
  <c r="J34" i="9"/>
  <c r="J31" i="9"/>
  <c r="J29" i="9"/>
  <c r="J27" i="9"/>
  <c r="J19" i="9"/>
  <c r="K215" i="9"/>
  <c r="I212" i="9"/>
  <c r="H212" i="9"/>
  <c r="K214" i="9"/>
  <c r="K178" i="9"/>
  <c r="I116" i="9"/>
  <c r="I149" i="9"/>
  <c r="I31" i="9"/>
  <c r="I29" i="9"/>
  <c r="I27" i="9"/>
  <c r="I19" i="9"/>
  <c r="I126" i="9"/>
  <c r="I123" i="9"/>
  <c r="I113" i="9"/>
  <c r="I110" i="9"/>
  <c r="I98" i="9"/>
  <c r="I83" i="9"/>
  <c r="I81" i="9"/>
  <c r="I78" i="9"/>
  <c r="I42" i="9"/>
  <c r="I252" i="9"/>
  <c r="I243" i="9"/>
  <c r="I209" i="9"/>
  <c r="I202" i="9"/>
  <c r="H187" i="9" l="1"/>
  <c r="H27" i="9"/>
  <c r="H19" i="9"/>
  <c r="K125" i="9" l="1"/>
  <c r="K124" i="9"/>
  <c r="K121" i="9"/>
  <c r="K122" i="9"/>
  <c r="K117" i="9"/>
  <c r="K115" i="9"/>
  <c r="K114" i="9"/>
  <c r="K90" i="9"/>
  <c r="K80" i="9"/>
  <c r="K213" i="9"/>
  <c r="K212" i="9" s="1"/>
  <c r="H29" i="9"/>
  <c r="K30" i="9"/>
  <c r="K29" i="9" s="1"/>
  <c r="H220" i="9"/>
  <c r="I193" i="9"/>
  <c r="H193" i="9"/>
  <c r="K194" i="9"/>
  <c r="K193" i="9" s="1"/>
  <c r="I191" i="9"/>
  <c r="H191" i="9"/>
  <c r="K192" i="9"/>
  <c r="K191" i="9" s="1"/>
  <c r="K206" i="9"/>
  <c r="K204" i="9"/>
  <c r="H176" i="9"/>
  <c r="K116" i="9" l="1"/>
  <c r="K113" i="9"/>
  <c r="K123" i="9"/>
  <c r="H95" i="9"/>
  <c r="H81" i="9"/>
  <c r="H70" i="9"/>
  <c r="H62" i="9"/>
  <c r="H42" i="9"/>
  <c r="H38" i="9"/>
  <c r="H36" i="9"/>
  <c r="H34" i="9"/>
  <c r="H31" i="9"/>
  <c r="H189" i="9" l="1"/>
  <c r="H195" i="9"/>
  <c r="K79" i="9"/>
  <c r="K78" i="9" s="1"/>
  <c r="I70" i="9"/>
  <c r="K71" i="9"/>
  <c r="K64" i="9"/>
  <c r="K63" i="9"/>
  <c r="I62" i="9"/>
  <c r="H68" i="9"/>
  <c r="I68" i="9"/>
  <c r="K69" i="9"/>
  <c r="K68" i="9" s="1"/>
  <c r="K62" i="9" l="1"/>
  <c r="K134" i="9"/>
  <c r="K208" i="9"/>
  <c r="I142" i="9"/>
  <c r="K255" i="9"/>
  <c r="K254" i="9" s="1"/>
  <c r="I254" i="9"/>
  <c r="H254" i="9"/>
  <c r="K253" i="9"/>
  <c r="K252" i="9" s="1"/>
  <c r="H252" i="9"/>
  <c r="K251" i="9"/>
  <c r="K250" i="9" s="1"/>
  <c r="I250" i="9"/>
  <c r="H250" i="9"/>
  <c r="K249" i="9"/>
  <c r="K248" i="9" s="1"/>
  <c r="I248" i="9"/>
  <c r="H248" i="9"/>
  <c r="K245" i="9"/>
  <c r="K244" i="9"/>
  <c r="H243" i="9"/>
  <c r="K242" i="9"/>
  <c r="K241" i="9"/>
  <c r="K240" i="9"/>
  <c r="K239" i="9"/>
  <c r="K238" i="9"/>
  <c r="K237" i="9"/>
  <c r="K236" i="9"/>
  <c r="K235" i="9"/>
  <c r="K234" i="9"/>
  <c r="K233" i="9"/>
  <c r="H232" i="9"/>
  <c r="K231" i="9"/>
  <c r="K230" i="9"/>
  <c r="K228" i="9"/>
  <c r="K227" i="9"/>
  <c r="K226" i="9"/>
  <c r="K225" i="9"/>
  <c r="K224" i="9"/>
  <c r="K223" i="9"/>
  <c r="H222" i="9"/>
  <c r="K221" i="9"/>
  <c r="K220" i="9" s="1"/>
  <c r="I220" i="9"/>
  <c r="K219" i="9"/>
  <c r="K218" i="9" s="1"/>
  <c r="I218" i="9"/>
  <c r="H218" i="9"/>
  <c r="K217" i="9"/>
  <c r="K216" i="9" s="1"/>
  <c r="I216" i="9"/>
  <c r="H216" i="9"/>
  <c r="K211" i="9"/>
  <c r="K210" i="9"/>
  <c r="H209" i="9"/>
  <c r="K205" i="9"/>
  <c r="K203" i="9"/>
  <c r="H202" i="9"/>
  <c r="K201" i="9"/>
  <c r="K200" i="9"/>
  <c r="I199" i="9"/>
  <c r="H199" i="9"/>
  <c r="K197" i="9"/>
  <c r="K196" i="9"/>
  <c r="I195" i="9"/>
  <c r="K190" i="9"/>
  <c r="K189" i="9" s="1"/>
  <c r="K188" i="9"/>
  <c r="K187" i="9" s="1"/>
  <c r="K185" i="9"/>
  <c r="K184" i="9"/>
  <c r="K183" i="9"/>
  <c r="H182" i="9"/>
  <c r="K181" i="9"/>
  <c r="K180" i="9"/>
  <c r="K179" i="9"/>
  <c r="K177" i="9"/>
  <c r="I176" i="9"/>
  <c r="K175" i="9"/>
  <c r="K174" i="9"/>
  <c r="I173" i="9"/>
  <c r="H173" i="9"/>
  <c r="K172" i="9"/>
  <c r="K171" i="9" s="1"/>
  <c r="I171" i="9"/>
  <c r="H171" i="9"/>
  <c r="K170" i="9"/>
  <c r="K169" i="9" s="1"/>
  <c r="I169" i="9"/>
  <c r="H169" i="9"/>
  <c r="K168" i="9"/>
  <c r="K167" i="9"/>
  <c r="I166" i="9"/>
  <c r="H166" i="9"/>
  <c r="K165" i="9"/>
  <c r="K164" i="9"/>
  <c r="K163" i="9"/>
  <c r="I162" i="9"/>
  <c r="H162" i="9"/>
  <c r="K161" i="9"/>
  <c r="K160" i="9"/>
  <c r="I159" i="9"/>
  <c r="H159" i="9"/>
  <c r="K158" i="9"/>
  <c r="K157" i="9" s="1"/>
  <c r="I157" i="9"/>
  <c r="H157" i="9"/>
  <c r="K156" i="9"/>
  <c r="K155" i="9"/>
  <c r="I154" i="9"/>
  <c r="H154" i="9"/>
  <c r="H149" i="9"/>
  <c r="K148" i="9"/>
  <c r="K146" i="9"/>
  <c r="I145" i="9"/>
  <c r="H145" i="9"/>
  <c r="K144" i="9"/>
  <c r="K143" i="9"/>
  <c r="H142" i="9"/>
  <c r="K141" i="9"/>
  <c r="K140" i="9"/>
  <c r="I139" i="9"/>
  <c r="H139" i="9"/>
  <c r="K138" i="9"/>
  <c r="K137" i="9"/>
  <c r="I136" i="9"/>
  <c r="H136" i="9"/>
  <c r="K135" i="9"/>
  <c r="I133" i="9"/>
  <c r="H133" i="9"/>
  <c r="K132" i="9"/>
  <c r="K130" i="9"/>
  <c r="H129" i="9"/>
  <c r="K128" i="9"/>
  <c r="K127" i="9"/>
  <c r="H126" i="9"/>
  <c r="H123" i="9"/>
  <c r="H116" i="9"/>
  <c r="H113" i="9"/>
  <c r="K112" i="9"/>
  <c r="K111" i="9"/>
  <c r="H110" i="9"/>
  <c r="K109" i="9"/>
  <c r="K108" i="9"/>
  <c r="I107" i="9"/>
  <c r="H107" i="9"/>
  <c r="K106" i="9"/>
  <c r="K105" i="9" s="1"/>
  <c r="I105" i="9"/>
  <c r="H105" i="9"/>
  <c r="K104" i="9"/>
  <c r="K103" i="9" s="1"/>
  <c r="I103" i="9"/>
  <c r="H103" i="9"/>
  <c r="K102" i="9"/>
  <c r="K101" i="9" s="1"/>
  <c r="I101" i="9"/>
  <c r="H101" i="9"/>
  <c r="K100" i="9"/>
  <c r="K99" i="9"/>
  <c r="H98" i="9"/>
  <c r="K96" i="9"/>
  <c r="K95" i="9" s="1"/>
  <c r="I95" i="9"/>
  <c r="K94" i="9"/>
  <c r="K93" i="9"/>
  <c r="K92" i="9"/>
  <c r="K91" i="9"/>
  <c r="K89" i="9"/>
  <c r="K86" i="9"/>
  <c r="K85" i="9"/>
  <c r="K84" i="9"/>
  <c r="K82" i="9"/>
  <c r="K81" i="9" s="1"/>
  <c r="K77" i="9"/>
  <c r="K75" i="9" s="1"/>
  <c r="K74" i="9"/>
  <c r="K73" i="9" s="1"/>
  <c r="I73" i="9"/>
  <c r="H73" i="9"/>
  <c r="K72" i="9"/>
  <c r="K70" i="9" s="1"/>
  <c r="K55" i="9"/>
  <c r="K54" i="9" s="1"/>
  <c r="K49" i="9"/>
  <c r="K48" i="9"/>
  <c r="K47" i="9"/>
  <c r="K46" i="9"/>
  <c r="K45" i="9"/>
  <c r="K44" i="9"/>
  <c r="K43" i="9"/>
  <c r="K41" i="9"/>
  <c r="K40" i="9" s="1"/>
  <c r="I40" i="9"/>
  <c r="H40" i="9"/>
  <c r="K39" i="9"/>
  <c r="K38" i="9" s="1"/>
  <c r="I38" i="9"/>
  <c r="K37" i="9"/>
  <c r="K36" i="9" s="1"/>
  <c r="I36" i="9"/>
  <c r="K35" i="9"/>
  <c r="K34" i="9" s="1"/>
  <c r="I34" i="9"/>
  <c r="K33" i="9"/>
  <c r="K32" i="9"/>
  <c r="K25" i="9"/>
  <c r="K24" i="9"/>
  <c r="K23" i="9"/>
  <c r="I258" i="9" l="1"/>
  <c r="H258" i="9"/>
  <c r="K195" i="9"/>
  <c r="M259" i="9"/>
  <c r="K145" i="9"/>
  <c r="K199" i="9"/>
  <c r="K21" i="9"/>
  <c r="K173" i="9"/>
  <c r="K142" i="9"/>
  <c r="K209" i="9"/>
  <c r="K162" i="9"/>
  <c r="K31" i="9"/>
  <c r="K110" i="9"/>
  <c r="K159" i="9"/>
  <c r="K98" i="9"/>
  <c r="K139" i="9"/>
  <c r="K176" i="9"/>
  <c r="K126" i="9"/>
  <c r="K232" i="9"/>
  <c r="K182" i="9"/>
  <c r="K166" i="9"/>
  <c r="K154" i="9"/>
  <c r="K136" i="9"/>
  <c r="K133" i="9"/>
  <c r="K107" i="9"/>
  <c r="K42" i="9"/>
  <c r="K88" i="9"/>
  <c r="K83" i="9" s="1"/>
  <c r="K202" i="9"/>
  <c r="K229" i="9"/>
  <c r="K222" i="9" s="1"/>
  <c r="M260" i="9" l="1"/>
  <c r="D264" i="9"/>
  <c r="K151" i="9" l="1"/>
  <c r="K150" i="9" l="1"/>
  <c r="K152" i="9"/>
  <c r="K153" i="9"/>
  <c r="J149" i="9"/>
  <c r="J258" i="9" s="1"/>
  <c r="K247" i="9"/>
  <c r="K243" i="9" s="1"/>
  <c r="J243" i="9"/>
  <c r="G264" i="9" l="1"/>
  <c r="K149" i="9"/>
  <c r="K258" i="9" s="1"/>
  <c r="H264" i="9" s="1"/>
  <c r="M261" i="9" l="1"/>
  <c r="M262" i="9" s="1"/>
</calcChain>
</file>

<file path=xl/sharedStrings.xml><?xml version="1.0" encoding="utf-8"?>
<sst xmlns="http://schemas.openxmlformats.org/spreadsheetml/2006/main" count="1255" uniqueCount="274">
  <si>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</si>
  <si>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</si>
  <si>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</si>
  <si>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</si>
  <si>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</si>
  <si>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</si>
  <si>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</si>
  <si>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</si>
  <si>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</si>
  <si>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</si>
  <si>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</si>
  <si>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</si>
  <si>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</si>
  <si>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</si>
  <si>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</si>
  <si>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</si>
  <si>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</si>
  <si>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</si>
  <si>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</si>
  <si>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</si>
  <si>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</si>
  <si>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</si>
  <si>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</si>
  <si>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</si>
  <si>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</si>
  <si>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</si>
  <si>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</si>
  <si>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</si>
  <si>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</si>
  <si>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</si>
  <si>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</si>
  <si>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</si>
  <si>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</si>
  <si>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</si>
  <si>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</si>
  <si>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</si>
  <si>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</si>
  <si>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</si>
  <si>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</si>
  <si>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</si>
  <si>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</si>
  <si>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</si>
  <si>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</si>
  <si>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</si>
  <si>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</si>
  <si>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</si>
  <si>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</si>
  <si>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</si>
  <si>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</si>
  <si>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</si>
  <si>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</si>
  <si>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</si>
  <si>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</si>
  <si>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</si>
  <si>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</si>
  <si>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</si>
  <si>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</si>
  <si>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</si>
  <si>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</si>
  <si>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</si>
  <si>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</si>
  <si>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</si>
  <si>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</si>
  <si>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</si>
  <si>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</si>
  <si>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</si>
  <si>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</si>
  <si>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</si>
  <si>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</si>
  <si>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</si>
  <si>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</si>
  <si>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</si>
  <si>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</si>
  <si>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1002</t>
  </si>
  <si>
    <t>2220300590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</si>
  <si>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</si>
  <si>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</si>
  <si>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</si>
  <si>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</si>
  <si>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</si>
  <si>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</si>
  <si>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</si>
  <si>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</si>
  <si>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</si>
  <si>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</si>
  <si>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</si>
  <si>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</si>
  <si>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</si>
  <si>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</si>
  <si>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</si>
  <si>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</si>
  <si>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</si>
  <si>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</si>
  <si>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</si>
  <si>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</si>
  <si>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</si>
  <si>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</si>
  <si>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</si>
  <si>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</si>
  <si>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</si>
  <si>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</si>
  <si>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</si>
  <si>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</si>
  <si>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</si>
  <si>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</si>
  <si>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</si>
  <si>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</si>
  <si>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</si>
  <si>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</si>
  <si>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</si>
  <si>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</si>
  <si>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</si>
  <si>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</si>
  <si>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</si>
  <si>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</si>
  <si>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</si>
  <si>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</si>
  <si>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</si>
  <si>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</si>
  <si>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</si>
  <si>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</si>
  <si>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</si>
  <si>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</si>
  <si>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</si>
  <si>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</si>
  <si>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</si>
  <si>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</si>
  <si>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</si>
  <si>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</si>
  <si>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</si>
  <si>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</si>
  <si>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</si>
  <si>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</si>
  <si>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</si>
  <si>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</si>
  <si>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</si>
  <si>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</si>
  <si>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</si>
  <si>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</si>
  <si>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</si>
  <si>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</si>
  <si>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</si>
  <si>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</si>
  <si>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</si>
  <si>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</si>
  <si>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</si>
  <si>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</si>
  <si>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</si>
  <si>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</si>
  <si>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</si>
  <si>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</si>
  <si>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</si>
  <si>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</si>
  <si>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</si>
  <si>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</si>
  <si>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</si>
  <si>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</si>
  <si>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</si>
  <si>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</si>
  <si>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</si>
  <si>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</si>
  <si>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</si>
  <si>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</si>
  <si>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</si>
  <si>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</si>
  <si>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</si>
  <si>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</si>
  <si>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</si>
  <si>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</si>
  <si>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</si>
  <si>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</si>
  <si>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</si>
  <si>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</si>
  <si>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</si>
  <si>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</si>
  <si>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</si>
  <si>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</si>
  <si>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</si>
  <si>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</si>
  <si>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</si>
  <si>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</si>
  <si>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</si>
  <si>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</si>
  <si>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21-53020-00000-00000</t>
  </si>
  <si>
    <t>БА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</si>
  <si>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</si>
  <si>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</si>
  <si>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</si>
  <si>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</si>
  <si>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</si>
  <si>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2310181110</t>
  </si>
  <si>
    <t>2310181120</t>
  </si>
  <si>
    <t xml:space="preserve">                                                                </t>
  </si>
  <si>
    <t xml:space="preserve">Начальник управления </t>
  </si>
  <si>
    <t>22-52900-00000-00000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</si>
  <si>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</si>
  <si>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22-52500-00000-00000</t>
  </si>
  <si>
    <t>Реализация мероприятий в сфере реабилитации и абилитации инвалидов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</si>
  <si>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</si>
  <si>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0511351340</t>
  </si>
  <si>
    <t>Э. Маметова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</si>
  <si>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</si>
  <si>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</si>
  <si>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380P252980</t>
  </si>
  <si>
    <t>23-52980-00000-00000</t>
  </si>
  <si>
    <t>380P253000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</si>
  <si>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</si>
  <si>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0705</t>
  </si>
  <si>
    <t>231P252920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</si>
  <si>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</si>
  <si>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23-52920-00000-00000</t>
  </si>
  <si>
    <t>0909</t>
  </si>
  <si>
    <t>Ежемесячное пособие в связи с рождением и воспитанием ребенка</t>
  </si>
  <si>
    <t>Ежемесячная денежная выплата на ребенка в возрасте от восьми до семнадцати лет</t>
  </si>
  <si>
    <t>Субвенции</t>
  </si>
  <si>
    <t>23-50860-00000-00000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</si>
  <si>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</si>
  <si>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23-53000-00000-00000</t>
  </si>
  <si>
    <t>Субсидии (гранты в форме субсидий), не подлежащие казначейскому сопровождению</t>
  </si>
  <si>
    <t>23-52900-00000-00000</t>
  </si>
  <si>
    <t>23-52400-00000-00000</t>
  </si>
  <si>
    <t>23-52200-00000-00000</t>
  </si>
  <si>
    <t>23-54620-00000-00000</t>
  </si>
  <si>
    <t>23-52500-00000-00000</t>
  </si>
  <si>
    <t>23-51760-00000-00000</t>
  </si>
  <si>
    <t>23-51350-00000-00000</t>
  </si>
  <si>
    <t>23-51340-00000-00000</t>
  </si>
  <si>
    <t>23-53020-00000-00000</t>
  </si>
  <si>
    <t>21-52200-00000-00000</t>
  </si>
  <si>
    <t>23-54040-00000-00000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</si>
  <si>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</si>
  <si>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</si>
  <si>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23-59000-00000-00400</t>
  </si>
  <si>
    <t>20-55730-00000-00000</t>
  </si>
  <si>
    <t>Министр</t>
  </si>
  <si>
    <t>М. Казиев</t>
  </si>
  <si>
    <t>2212784040</t>
  </si>
  <si>
    <t>Реализация мероприятий направленных на  противодействие коррупции</t>
  </si>
  <si>
    <t>0113</t>
  </si>
  <si>
    <t>4200199590</t>
  </si>
  <si>
    <t>добавил</t>
  </si>
  <si>
    <t>Реализация мероприятий, направленных на профилактику правонарушений и преступлений несовершеннолетних</t>
  </si>
  <si>
    <t>0314</t>
  </si>
  <si>
    <t>Резервный фонд Правительства Республики Дагестан</t>
  </si>
  <si>
    <t>с 1.02.2023</t>
  </si>
  <si>
    <t>22-55730-00000-00000</t>
  </si>
  <si>
    <t>0402</t>
  </si>
  <si>
    <t>999005Р410</t>
  </si>
  <si>
    <t>добавил 01.04.2023</t>
  </si>
  <si>
    <t>23-5Р410-00000-00000</t>
  </si>
  <si>
    <t>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реализвции мероприятий по осуществлению подключения (технологического присоединения) газоиспользующего оборудования и объектов капитального строительства к газораспределительным сетям при догазификации, за счет средств резервного фонда Правительства Российской Федерации</t>
  </si>
  <si>
    <t>Субсидии бюджетным учреждениям на иные цели</t>
  </si>
  <si>
    <r>
      <t>223</t>
    </r>
    <r>
      <rPr>
        <b/>
        <i/>
        <u/>
        <sz val="10"/>
        <rFont val="Arial cry"/>
        <charset val="204"/>
      </rPr>
      <t>P</t>
    </r>
    <r>
      <rPr>
        <i/>
        <u/>
        <sz val="10"/>
        <rFont val="Arial cry"/>
        <charset val="204"/>
      </rPr>
      <t>155730</t>
    </r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</si>
  <si>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</si>
  <si>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</si>
  <si>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</si>
  <si>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Утверждено бюджетных ассигнований (лимитов бюджетных обязательств)                      на 2023 год</t>
  </si>
  <si>
    <t>добавил 01.05.2023</t>
  </si>
  <si>
    <t>21-52500-00000-00000</t>
  </si>
  <si>
    <t>20-52900-00000-00000</t>
  </si>
  <si>
    <t>21-54040-00000-00000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</si>
  <si>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</si>
  <si>
    <t>добавил 01.06.2023</t>
  </si>
  <si>
    <t xml:space="preserve"> на 1 июля 2023 года</t>
  </si>
  <si>
    <t>добавил 01.07.2023</t>
  </si>
  <si>
    <t>243</t>
  </si>
  <si>
    <t>Закупка товаров, работ, услуг в целях капитального ремонта государственного (муниципального) имущества</t>
  </si>
  <si>
    <t>(22-5П020-00000-00000)</t>
  </si>
  <si>
    <t>380005П020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</si>
  <si>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</si>
  <si>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21-52900-00000-00000</t>
  </si>
  <si>
    <t>20-53020-00000-00000</t>
  </si>
  <si>
    <t>(22-52900-00000-00000)</t>
  </si>
  <si>
    <t>0660199590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</si>
</sst>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49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Arial cry"/>
      <charset val="204"/>
    </font>
    <font>
      <b/>
      <i/>
      <u/>
      <sz val="10"/>
      <name val="Arial cry"/>
      <charset val="204"/>
    </font>
    <font>
      <i/>
      <u/>
      <sz val="10"/>
      <name val="Arial cry"/>
      <charset val="204"/>
    </font>
    <font>
      <sz val="10"/>
      <color indexed="8"/>
      <name val="Arial cry"/>
      <charset val="204"/>
    </font>
    <font>
      <b/>
      <u/>
      <sz val="10"/>
      <name val="Arial cry"/>
      <charset val="204"/>
    </font>
    <font>
      <u/>
      <sz val="10"/>
      <name val="Arial cry"/>
      <charset val="204"/>
    </font>
    <font>
      <sz val="10"/>
      <color indexed="10"/>
      <name val="Arial cry"/>
      <charset val="204"/>
    </font>
    <font>
      <sz val="10"/>
      <name val="Calibri"/>
      <family val="2"/>
    </font>
    <font>
      <b/>
      <i/>
      <u/>
      <sz val="11"/>
      <name val="Arial cry"/>
      <charset val="204"/>
    </font>
    <font>
      <i/>
      <u/>
      <sz val="11"/>
      <name val="Arial cry"/>
      <charset val="204"/>
    </font>
    <font>
      <b/>
      <u/>
      <sz val="11"/>
      <name val="Arial cry"/>
      <charset val="204"/>
    </font>
    <font>
      <i/>
      <sz val="11"/>
      <name val="Arial cry"/>
      <charset val="204"/>
    </font>
    <font>
      <u/>
      <sz val="11"/>
      <name val="Arial cry"/>
      <charset val="204"/>
    </font>
    <font>
      <sz val="11"/>
      <color rgb="FF000000"/>
      <name val="Arial Cyr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sz val="9"/>
      <name val="Arial cry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28" fillId="0" borderId="0"/>
    <xf numFmtId="0" fontId="5" fillId="0" borderId="0"/>
    <xf numFmtId="0" fontId="28" fillId="0" borderId="0"/>
    <xf numFmtId="0" fontId="3" fillId="0" borderId="0"/>
    <xf numFmtId="0" fontId="24" fillId="0" borderId="0"/>
    <xf numFmtId="0" fontId="5" fillId="10" borderId="0"/>
    <xf numFmtId="0" fontId="28" fillId="21" borderId="0"/>
    <xf numFmtId="0" fontId="5" fillId="0" borderId="2">
      <alignment horizontal="center" vertical="center" wrapText="1"/>
    </xf>
    <xf numFmtId="0" fontId="28" fillId="0" borderId="38">
      <alignment horizontal="center" vertical="center" wrapText="1"/>
    </xf>
    <xf numFmtId="0" fontId="5" fillId="0" borderId="1">
      <alignment horizontal="center" vertical="center" shrinkToFit="1"/>
    </xf>
    <xf numFmtId="0" fontId="28" fillId="0" borderId="39">
      <alignment horizontal="center" vertical="center" shrinkToFit="1"/>
    </xf>
    <xf numFmtId="0" fontId="4" fillId="0" borderId="3">
      <alignment horizontal="left"/>
    </xf>
    <xf numFmtId="0" fontId="29" fillId="0" borderId="40">
      <alignment horizontal="left"/>
    </xf>
    <xf numFmtId="0" fontId="5" fillId="0" borderId="4"/>
    <xf numFmtId="0" fontId="28" fillId="0" borderId="41"/>
    <xf numFmtId="0" fontId="5" fillId="0" borderId="4"/>
    <xf numFmtId="0" fontId="5" fillId="0" borderId="0">
      <alignment horizontal="left" vertical="top" wrapText="1"/>
    </xf>
    <xf numFmtId="0" fontId="28" fillId="0" borderId="0">
      <alignment horizontal="left" vertical="top" wrapText="1"/>
    </xf>
    <xf numFmtId="0" fontId="6" fillId="0" borderId="0">
      <alignment horizontal="center" wrapText="1"/>
    </xf>
    <xf numFmtId="0" fontId="30" fillId="0" borderId="0">
      <alignment horizontal="center" wrapText="1"/>
    </xf>
    <xf numFmtId="0" fontId="6" fillId="0" borderId="0">
      <alignment horizontal="center"/>
    </xf>
    <xf numFmtId="0" fontId="30" fillId="0" borderId="0">
      <alignment horizontal="center"/>
    </xf>
    <xf numFmtId="0" fontId="5" fillId="0" borderId="0">
      <alignment wrapText="1"/>
    </xf>
    <xf numFmtId="0" fontId="28" fillId="0" borderId="0">
      <alignment wrapText="1"/>
    </xf>
    <xf numFmtId="0" fontId="5" fillId="0" borderId="0">
      <alignment horizontal="right"/>
    </xf>
    <xf numFmtId="0" fontId="28" fillId="0" borderId="0">
      <alignment horizontal="right"/>
    </xf>
    <xf numFmtId="4" fontId="4" fillId="11" borderId="1">
      <alignment horizontal="right" vertical="top" shrinkToFit="1"/>
    </xf>
    <xf numFmtId="4" fontId="29" fillId="22" borderId="39">
      <alignment horizontal="right" vertical="top" shrinkToFit="1"/>
    </xf>
    <xf numFmtId="0" fontId="5" fillId="0" borderId="0"/>
    <xf numFmtId="0" fontId="28" fillId="0" borderId="0"/>
    <xf numFmtId="0" fontId="5" fillId="0" borderId="0">
      <alignment horizontal="left" wrapText="1"/>
    </xf>
    <xf numFmtId="0" fontId="28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28" fillId="0" borderId="39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29" fillId="0" borderId="39">
      <alignment horizontal="left" vertical="top" wrapText="1"/>
    </xf>
    <xf numFmtId="4" fontId="5" fillId="7" borderId="1">
      <alignment horizontal="right" vertical="top" shrinkToFit="1"/>
    </xf>
    <xf numFmtId="4" fontId="28" fillId="23" borderId="39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28" fillId="21" borderId="0">
      <alignment horizontal="center"/>
    </xf>
    <xf numFmtId="4" fontId="5" fillId="0" borderId="1">
      <alignment horizontal="right" vertical="top" shrinkToFit="1"/>
    </xf>
    <xf numFmtId="4" fontId="28" fillId="0" borderId="39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28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4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344">
    <xf numFmtId="0" fontId="0" fillId="0" borderId="0" xfId="0"/>
    <xf numFmtId="0" fontId="26" fillId="0" borderId="3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30" xfId="0" applyFont="1" applyFill="1" applyBorder="1" applyAlignment="1">
      <alignment vertical="center" wrapText="1"/>
    </xf>
    <xf numFmtId="49" fontId="26" fillId="0" borderId="18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 applyProtection="1">
      <alignment vertical="center"/>
      <protection locked="0"/>
    </xf>
    <xf numFmtId="4" fontId="26" fillId="0" borderId="18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wrapText="1"/>
      <protection locked="0"/>
    </xf>
    <xf numFmtId="0" fontId="26" fillId="0" borderId="16" xfId="0" applyFont="1" applyBorder="1" applyAlignment="1" applyProtection="1">
      <alignment vertical="center"/>
      <protection locked="0"/>
    </xf>
    <xf numFmtId="0" fontId="26" fillId="0" borderId="32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18" xfId="0" applyNumberFormat="1" applyFont="1" applyFill="1" applyBorder="1" applyAlignment="1">
      <alignment horizontal="left" vertical="center"/>
    </xf>
    <xf numFmtId="4" fontId="27" fillId="0" borderId="18" xfId="0" applyNumberFormat="1" applyFont="1" applyFill="1" applyBorder="1" applyAlignment="1">
      <alignment horizontal="center" vertical="center"/>
    </xf>
    <xf numFmtId="0" fontId="25" fillId="17" borderId="30" xfId="60" applyNumberFormat="1" applyFont="1" applyFill="1" applyBorder="1" applyAlignment="1" applyProtection="1">
      <alignment horizontal="right" wrapText="1"/>
    </xf>
    <xf numFmtId="4" fontId="26" fillId="0" borderId="20" xfId="0" applyNumberFormat="1" applyFont="1" applyFill="1" applyBorder="1" applyAlignment="1">
      <alignment horizontal="center" vertical="center"/>
    </xf>
    <xf numFmtId="4" fontId="27" fillId="17" borderId="0" xfId="41" applyNumberFormat="1" applyFont="1" applyFill="1" applyBorder="1" applyAlignment="1" applyProtection="1">
      <alignment horizontal="center" vertical="center" shrinkToFit="1"/>
    </xf>
    <xf numFmtId="0" fontId="27" fillId="17" borderId="52" xfId="0" applyFont="1" applyFill="1" applyBorder="1" applyAlignment="1">
      <alignment horizontal="center" vertical="center" wrapText="1"/>
    </xf>
    <xf numFmtId="49" fontId="27" fillId="17" borderId="52" xfId="0" applyNumberFormat="1" applyFont="1" applyFill="1" applyBorder="1" applyAlignment="1">
      <alignment horizontal="center" vertical="center" wrapText="1"/>
    </xf>
    <xf numFmtId="0" fontId="27" fillId="17" borderId="52" xfId="0" applyFont="1" applyFill="1" applyBorder="1" applyAlignment="1">
      <alignment horizontal="center" vertical="top" wrapText="1"/>
    </xf>
    <xf numFmtId="0" fontId="31" fillId="19" borderId="18" xfId="85" quotePrefix="1" applyNumberFormat="1" applyFont="1" applyFill="1" applyBorder="1" applyAlignment="1" applyProtection="1">
      <alignment horizontal="left" vertical="center" wrapText="1"/>
    </xf>
    <xf numFmtId="0" fontId="31" fillId="19" borderId="18" xfId="85" quotePrefix="1" applyNumberFormat="1" applyFont="1" applyFill="1" applyBorder="1" applyAlignment="1" applyProtection="1">
      <alignment horizontal="center" vertical="center" wrapText="1"/>
    </xf>
    <xf numFmtId="0" fontId="31" fillId="19" borderId="18" xfId="85" applyNumberFormat="1" applyFont="1" applyFill="1" applyBorder="1" applyAlignment="1" applyProtection="1">
      <alignment horizontal="left" vertical="center" wrapText="1"/>
    </xf>
    <xf numFmtId="4" fontId="26" fillId="24" borderId="18" xfId="45" applyNumberFormat="1" applyFont="1" applyFill="1" applyBorder="1" applyAlignment="1" applyProtection="1">
      <alignment horizontal="center" vertical="center" shrinkToFit="1"/>
    </xf>
    <xf numFmtId="0" fontId="31" fillId="0" borderId="14" xfId="0" applyFont="1" applyBorder="1" applyProtection="1"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31" fillId="0" borderId="16" xfId="0" applyFont="1" applyBorder="1" applyAlignment="1" applyProtection="1">
      <alignment vertical="center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31" fillId="0" borderId="0" xfId="0" applyFont="1" applyFill="1" applyBorder="1" applyAlignment="1"/>
    <xf numFmtId="49" fontId="31" fillId="0" borderId="18" xfId="0" applyNumberFormat="1" applyFont="1" applyFill="1" applyBorder="1" applyAlignment="1">
      <alignment horizontal="center" vertical="center"/>
    </xf>
    <xf numFmtId="0" fontId="27" fillId="17" borderId="17" xfId="0" applyFont="1" applyFill="1" applyBorder="1" applyAlignment="1">
      <alignment horizontal="center" vertical="center" wrapText="1"/>
    </xf>
    <xf numFmtId="0" fontId="27" fillId="17" borderId="48" xfId="0" applyFont="1" applyFill="1" applyBorder="1" applyAlignment="1">
      <alignment horizontal="center" vertical="center" wrapText="1"/>
    </xf>
    <xf numFmtId="0" fontId="31" fillId="0" borderId="48" xfId="0" applyFont="1" applyBorder="1" applyProtection="1">
      <protection locked="0"/>
    </xf>
    <xf numFmtId="0" fontId="27" fillId="17" borderId="0" xfId="0" applyFont="1" applyFill="1" applyBorder="1" applyAlignment="1">
      <alignment horizontal="center" vertical="top" wrapText="1"/>
    </xf>
    <xf numFmtId="0" fontId="27" fillId="17" borderId="0" xfId="0" applyFont="1" applyFill="1" applyBorder="1" applyAlignment="1">
      <alignment horizontal="center" vertical="center" wrapText="1"/>
    </xf>
    <xf numFmtId="0" fontId="27" fillId="18" borderId="18" xfId="85" quotePrefix="1" applyNumberFormat="1" applyFont="1" applyFill="1" applyBorder="1" applyAlignment="1" applyProtection="1">
      <alignment horizontal="left" vertical="center" wrapText="1"/>
    </xf>
    <xf numFmtId="0" fontId="27" fillId="18" borderId="18" xfId="85" quotePrefix="1" applyNumberFormat="1" applyFont="1" applyFill="1" applyBorder="1" applyAlignment="1" applyProtection="1">
      <alignment horizontal="center" vertical="center" wrapText="1"/>
    </xf>
    <xf numFmtId="0" fontId="27" fillId="18" borderId="18" xfId="85" applyNumberFormat="1" applyFont="1" applyFill="1" applyBorder="1" applyAlignment="1" applyProtection="1">
      <alignment horizontal="left" vertical="center" wrapText="1"/>
    </xf>
    <xf numFmtId="4" fontId="27" fillId="17" borderId="17" xfId="0" applyNumberFormat="1" applyFont="1" applyFill="1" applyBorder="1" applyAlignment="1">
      <alignment horizontal="center" vertical="center" wrapText="1"/>
    </xf>
    <xf numFmtId="14" fontId="31" fillId="0" borderId="48" xfId="0" applyNumberFormat="1" applyFont="1" applyBorder="1" applyProtection="1">
      <protection locked="0"/>
    </xf>
    <xf numFmtId="0" fontId="27" fillId="18" borderId="34" xfId="85" quotePrefix="1" applyNumberFormat="1" applyFont="1" applyFill="1" applyBorder="1" applyAlignment="1" applyProtection="1">
      <alignment horizontal="left" vertical="center" wrapText="1"/>
    </xf>
    <xf numFmtId="0" fontId="27" fillId="18" borderId="34" xfId="85" quotePrefix="1" applyNumberFormat="1" applyFont="1" applyFill="1" applyBorder="1" applyAlignment="1" applyProtection="1">
      <alignment horizontal="center" vertical="center" wrapText="1"/>
    </xf>
    <xf numFmtId="0" fontId="27" fillId="18" borderId="34" xfId="85" applyNumberFormat="1" applyFont="1" applyFill="1" applyBorder="1" applyAlignment="1" applyProtection="1">
      <alignment horizontal="left" vertical="center" wrapText="1"/>
    </xf>
    <xf numFmtId="4" fontId="27" fillId="18" borderId="17" xfId="43" applyNumberFormat="1" applyFont="1" applyFill="1" applyBorder="1" applyAlignment="1" applyProtection="1">
      <alignment horizontal="center" vertical="center" shrinkToFit="1"/>
    </xf>
    <xf numFmtId="4" fontId="31" fillId="0" borderId="48" xfId="0" applyNumberFormat="1" applyFont="1" applyBorder="1" applyProtection="1">
      <protection locked="0"/>
    </xf>
    <xf numFmtId="4" fontId="31" fillId="0" borderId="0" xfId="0" applyNumberFormat="1" applyFont="1" applyBorder="1" applyProtection="1">
      <protection locked="0"/>
    </xf>
    <xf numFmtId="0" fontId="27" fillId="18" borderId="0" xfId="0" applyFont="1" applyFill="1" applyProtection="1">
      <protection locked="0"/>
    </xf>
    <xf numFmtId="4" fontId="27" fillId="19" borderId="17" xfId="43" applyNumberFormat="1" applyFont="1" applyFill="1" applyBorder="1" applyAlignment="1" applyProtection="1">
      <alignment horizontal="center" vertical="center" shrinkToFit="1"/>
    </xf>
    <xf numFmtId="0" fontId="31" fillId="0" borderId="0" xfId="0" applyFont="1" applyFill="1" applyProtection="1">
      <protection locked="0"/>
    </xf>
    <xf numFmtId="0" fontId="32" fillId="18" borderId="1" xfId="85" quotePrefix="1" applyNumberFormat="1" applyFont="1" applyFill="1" applyBorder="1" applyAlignment="1" applyProtection="1">
      <alignment horizontal="left" vertical="center" wrapText="1"/>
    </xf>
    <xf numFmtId="0" fontId="32" fillId="18" borderId="1" xfId="85" quotePrefix="1" applyNumberFormat="1" applyFont="1" applyFill="1" applyBorder="1" applyAlignment="1" applyProtection="1">
      <alignment horizontal="center" vertical="center" wrapText="1"/>
    </xf>
    <xf numFmtId="0" fontId="32" fillId="18" borderId="1" xfId="85" applyNumberFormat="1" applyFont="1" applyFill="1" applyBorder="1" applyAlignment="1" applyProtection="1">
      <alignment horizontal="left" vertical="center" wrapText="1"/>
    </xf>
    <xf numFmtId="4" fontId="27" fillId="18" borderId="22" xfId="43" applyNumberFormat="1" applyFont="1" applyFill="1" applyBorder="1" applyAlignment="1" applyProtection="1">
      <alignment horizontal="center" vertical="center" shrinkToFit="1"/>
    </xf>
    <xf numFmtId="0" fontId="27" fillId="19" borderId="0" xfId="0" applyFont="1" applyFill="1" applyBorder="1" applyProtection="1">
      <protection locked="0"/>
    </xf>
    <xf numFmtId="0" fontId="33" fillId="19" borderId="1" xfId="85" quotePrefix="1" applyNumberFormat="1" applyFont="1" applyFill="1" applyBorder="1" applyAlignment="1" applyProtection="1">
      <alignment horizontal="left" vertical="center" wrapText="1"/>
    </xf>
    <xf numFmtId="0" fontId="33" fillId="19" borderId="1" xfId="85" quotePrefix="1" applyNumberFormat="1" applyFont="1" applyFill="1" applyBorder="1" applyAlignment="1" applyProtection="1">
      <alignment horizontal="center" vertical="center" wrapText="1"/>
    </xf>
    <xf numFmtId="0" fontId="33" fillId="19" borderId="1" xfId="85" applyNumberFormat="1" applyFont="1" applyFill="1" applyBorder="1" applyAlignment="1" applyProtection="1">
      <alignment horizontal="left" vertical="center" wrapText="1"/>
    </xf>
    <xf numFmtId="4" fontId="27" fillId="19" borderId="21" xfId="43" applyNumberFormat="1" applyFont="1" applyFill="1" applyBorder="1" applyAlignment="1" applyProtection="1">
      <alignment horizontal="center" vertical="center" shrinkToFit="1"/>
    </xf>
    <xf numFmtId="0" fontId="31" fillId="19" borderId="0" xfId="0" applyFont="1" applyFill="1" applyBorder="1" applyProtection="1">
      <protection locked="0"/>
    </xf>
    <xf numFmtId="0" fontId="31" fillId="19" borderId="0" xfId="0" applyFont="1" applyFill="1" applyProtection="1">
      <protection locked="0"/>
    </xf>
    <xf numFmtId="4" fontId="27" fillId="18" borderId="48" xfId="43" applyNumberFormat="1" applyFont="1" applyFill="1" applyBorder="1" applyAlignment="1" applyProtection="1">
      <alignment horizontal="center" vertical="center" shrinkToFit="1"/>
    </xf>
    <xf numFmtId="4" fontId="27" fillId="18" borderId="0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center" vertical="center" wrapText="1"/>
    </xf>
    <xf numFmtId="0" fontId="31" fillId="0" borderId="18" xfId="85" applyNumberFormat="1" applyFont="1" applyFill="1" applyBorder="1" applyAlignment="1" applyProtection="1">
      <alignment horizontal="left" vertical="center" wrapText="1"/>
    </xf>
    <xf numFmtId="4" fontId="27" fillId="26" borderId="17" xfId="43" applyNumberFormat="1" applyFont="1" applyFill="1" applyBorder="1" applyAlignment="1" applyProtection="1">
      <alignment horizontal="center" vertical="center" shrinkToFit="1"/>
    </xf>
    <xf numFmtId="4" fontId="27" fillId="0" borderId="17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center" vertical="center" wrapText="1"/>
    </xf>
    <xf numFmtId="0" fontId="31" fillId="24" borderId="18" xfId="85" applyNumberFormat="1" applyFont="1" applyFill="1" applyBorder="1" applyAlignment="1" applyProtection="1">
      <alignment horizontal="left" vertical="center" wrapText="1"/>
    </xf>
    <xf numFmtId="0" fontId="31" fillId="18" borderId="0" xfId="0" applyFont="1" applyFill="1" applyProtection="1">
      <protection locked="0"/>
    </xf>
    <xf numFmtId="4" fontId="27" fillId="25" borderId="17" xfId="43" applyNumberFormat="1" applyFont="1" applyFill="1" applyBorder="1" applyAlignment="1" applyProtection="1">
      <alignment horizontal="center" vertical="center" shrinkToFit="1"/>
    </xf>
    <xf numFmtId="0" fontId="31" fillId="18" borderId="18" xfId="85" applyNumberFormat="1" applyFont="1" applyFill="1" applyBorder="1" applyAlignment="1" applyProtection="1">
      <alignment horizontal="left" vertical="center" wrapText="1"/>
    </xf>
    <xf numFmtId="4" fontId="27" fillId="18" borderId="17" xfId="45" applyNumberFormat="1" applyFont="1" applyFill="1" applyBorder="1" applyAlignment="1" applyProtection="1">
      <alignment horizontal="center" vertical="center" shrinkToFit="1"/>
    </xf>
    <xf numFmtId="0" fontId="27" fillId="18" borderId="18" xfId="85" applyNumberFormat="1" applyFont="1" applyFill="1" applyBorder="1" applyAlignment="1" applyProtection="1">
      <alignment horizontal="center" vertical="center" wrapText="1"/>
    </xf>
    <xf numFmtId="4" fontId="27" fillId="18" borderId="17" xfId="85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Protection="1">
      <protection locked="0"/>
    </xf>
    <xf numFmtId="4" fontId="27" fillId="18" borderId="48" xfId="85" applyNumberFormat="1" applyFont="1" applyFill="1" applyBorder="1" applyAlignment="1" applyProtection="1">
      <alignment horizontal="center" vertical="center" wrapText="1"/>
    </xf>
    <xf numFmtId="4" fontId="27" fillId="18" borderId="0" xfId="85" applyNumberFormat="1" applyFont="1" applyFill="1" applyBorder="1" applyAlignment="1" applyProtection="1">
      <alignment horizontal="center" vertical="center" wrapText="1"/>
    </xf>
    <xf numFmtId="0" fontId="34" fillId="19" borderId="18" xfId="84" applyNumberFormat="1" applyFont="1" applyFill="1" applyBorder="1" applyAlignment="1" applyProtection="1">
      <alignment horizontal="left" vertical="center" wrapText="1"/>
    </xf>
    <xf numFmtId="4" fontId="27" fillId="20" borderId="17" xfId="43" applyNumberFormat="1" applyFont="1" applyFill="1" applyBorder="1" applyAlignment="1" applyProtection="1">
      <alignment horizontal="center" vertical="center" shrinkToFit="1"/>
    </xf>
    <xf numFmtId="0" fontId="27" fillId="20" borderId="0" xfId="0" applyFont="1" applyFill="1" applyProtection="1">
      <protection locked="0"/>
    </xf>
    <xf numFmtId="0" fontId="31" fillId="19" borderId="18" xfId="84" applyNumberFormat="1" applyFont="1" applyFill="1" applyBorder="1" applyAlignment="1" applyProtection="1">
      <alignment horizontal="left" vertical="center" wrapText="1"/>
    </xf>
    <xf numFmtId="0" fontId="27" fillId="19" borderId="0" xfId="0" applyFont="1" applyFill="1" applyProtection="1">
      <protection locked="0"/>
    </xf>
    <xf numFmtId="0" fontId="33" fillId="19" borderId="18" xfId="85" quotePrefix="1" applyNumberFormat="1" applyFont="1" applyFill="1" applyBorder="1" applyAlignment="1" applyProtection="1">
      <alignment horizontal="left" vertical="center" wrapText="1"/>
    </xf>
    <xf numFmtId="0" fontId="33" fillId="19" borderId="18" xfId="85" quotePrefix="1" applyNumberFormat="1" applyFont="1" applyFill="1" applyBorder="1" applyAlignment="1" applyProtection="1">
      <alignment horizontal="center" vertical="center" wrapText="1"/>
    </xf>
    <xf numFmtId="4" fontId="28" fillId="24" borderId="0" xfId="89" applyNumberFormat="1" applyFont="1" applyFill="1" applyBorder="1" applyProtection="1">
      <alignment horizontal="right" vertical="top" shrinkToFit="1"/>
    </xf>
    <xf numFmtId="0" fontId="35" fillId="18" borderId="18" xfId="85" quotePrefix="1" applyNumberFormat="1" applyFont="1" applyFill="1" applyBorder="1" applyAlignment="1" applyProtection="1">
      <alignment horizontal="left" vertical="center" wrapText="1"/>
    </xf>
    <xf numFmtId="0" fontId="35" fillId="18" borderId="18" xfId="85" quotePrefix="1" applyNumberFormat="1" applyFont="1" applyFill="1" applyBorder="1" applyAlignment="1" applyProtection="1">
      <alignment horizontal="center" vertical="center" wrapText="1"/>
    </xf>
    <xf numFmtId="0" fontId="35" fillId="18" borderId="18" xfId="85" applyNumberFormat="1" applyFont="1" applyFill="1" applyBorder="1" applyAlignment="1" applyProtection="1">
      <alignment horizontal="left" vertical="center" wrapText="1"/>
    </xf>
    <xf numFmtId="4" fontId="35" fillId="18" borderId="17" xfId="43" applyNumberFormat="1" applyFont="1" applyFill="1" applyBorder="1" applyAlignment="1" applyProtection="1">
      <alignment horizontal="center" vertical="center" shrinkToFit="1"/>
    </xf>
    <xf numFmtId="4" fontId="35" fillId="18" borderId="48" xfId="43" applyNumberFormat="1" applyFont="1" applyFill="1" applyBorder="1" applyAlignment="1" applyProtection="1">
      <alignment horizontal="center" vertical="center" shrinkToFit="1"/>
    </xf>
    <xf numFmtId="4" fontId="35" fillId="18" borderId="0" xfId="43" applyNumberFormat="1" applyFont="1" applyFill="1" applyBorder="1" applyAlignment="1" applyProtection="1">
      <alignment horizontal="center" vertical="center" shrinkToFit="1"/>
    </xf>
    <xf numFmtId="0" fontId="35" fillId="18" borderId="0" xfId="0" applyFont="1" applyFill="1" applyProtection="1">
      <protection locked="0"/>
    </xf>
    <xf numFmtId="0" fontId="33" fillId="0" borderId="18" xfId="85" quotePrefix="1" applyNumberFormat="1" applyFont="1" applyFill="1" applyBorder="1" applyAlignment="1" applyProtection="1">
      <alignment horizontal="left" vertical="center" wrapText="1"/>
    </xf>
    <xf numFmtId="0" fontId="33" fillId="0" borderId="18" xfId="85" quotePrefix="1" applyNumberFormat="1" applyFont="1" applyFill="1" applyBorder="1" applyAlignment="1" applyProtection="1">
      <alignment horizontal="center" vertical="center" wrapText="1"/>
    </xf>
    <xf numFmtId="0" fontId="33" fillId="0" borderId="18" xfId="85" applyNumberFormat="1" applyFont="1" applyFill="1" applyBorder="1" applyAlignment="1" applyProtection="1">
      <alignment horizontal="left" vertical="center" wrapText="1"/>
    </xf>
    <xf numFmtId="4" fontId="27" fillId="0" borderId="0" xfId="43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Protection="1">
      <protection locked="0"/>
    </xf>
    <xf numFmtId="0" fontId="33" fillId="19" borderId="18" xfId="85" applyNumberFormat="1" applyFont="1" applyFill="1" applyBorder="1" applyAlignment="1" applyProtection="1">
      <alignment horizontal="left" vertical="center" wrapText="1"/>
    </xf>
    <xf numFmtId="4" fontId="27" fillId="19" borderId="0" xfId="43" applyNumberFormat="1" applyFont="1" applyFill="1" applyBorder="1" applyAlignment="1" applyProtection="1">
      <alignment horizontal="center" vertical="center" shrinkToFit="1"/>
    </xf>
    <xf numFmtId="0" fontId="36" fillId="19" borderId="0" xfId="0" applyFont="1" applyFill="1" applyProtection="1">
      <protection locked="0"/>
    </xf>
    <xf numFmtId="0" fontId="33" fillId="18" borderId="18" xfId="85" quotePrefix="1" applyNumberFormat="1" applyFont="1" applyFill="1" applyBorder="1" applyAlignment="1" applyProtection="1">
      <alignment horizontal="left" vertical="center" wrapText="1"/>
    </xf>
    <xf numFmtId="4" fontId="27" fillId="18" borderId="37" xfId="43" applyNumberFormat="1" applyFont="1" applyFill="1" applyBorder="1" applyAlignment="1" applyProtection="1">
      <alignment horizontal="center" vertical="center" shrinkToFit="1"/>
    </xf>
    <xf numFmtId="0" fontId="33" fillId="18" borderId="0" xfId="0" applyFont="1" applyFill="1" applyProtection="1">
      <protection locked="0"/>
    </xf>
    <xf numFmtId="0" fontId="33" fillId="27" borderId="0" xfId="0" applyFont="1" applyFill="1" applyProtection="1">
      <protection locked="0"/>
    </xf>
    <xf numFmtId="0" fontId="36" fillId="18" borderId="0" xfId="0" applyFont="1" applyFill="1" applyProtection="1">
      <protection locked="0"/>
    </xf>
    <xf numFmtId="0" fontId="35" fillId="18" borderId="1" xfId="85" quotePrefix="1" applyNumberFormat="1" applyFont="1" applyFill="1" applyBorder="1" applyAlignment="1" applyProtection="1">
      <alignment horizontal="left" vertical="center" wrapText="1"/>
    </xf>
    <xf numFmtId="0" fontId="35" fillId="18" borderId="1" xfId="85" quotePrefix="1" applyNumberFormat="1" applyFont="1" applyFill="1" applyBorder="1" applyAlignment="1" applyProtection="1">
      <alignment horizontal="center" vertical="center" wrapText="1"/>
    </xf>
    <xf numFmtId="0" fontId="35" fillId="18" borderId="1" xfId="85" applyNumberFormat="1" applyFont="1" applyFill="1" applyBorder="1" applyAlignment="1" applyProtection="1">
      <alignment horizontal="left" vertical="center" wrapText="1"/>
    </xf>
    <xf numFmtId="4" fontId="35" fillId="18" borderId="22" xfId="43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Border="1" applyProtection="1">
      <protection locked="0"/>
    </xf>
    <xf numFmtId="0" fontId="36" fillId="19" borderId="1" xfId="85" quotePrefix="1" applyNumberFormat="1" applyFont="1" applyFill="1" applyBorder="1" applyAlignment="1" applyProtection="1">
      <alignment horizontal="left" vertical="center" wrapText="1"/>
    </xf>
    <xf numFmtId="0" fontId="36" fillId="19" borderId="1" xfId="85" quotePrefix="1" applyNumberFormat="1" applyFont="1" applyFill="1" applyBorder="1" applyAlignment="1" applyProtection="1">
      <alignment horizontal="center" vertical="center" wrapText="1"/>
    </xf>
    <xf numFmtId="0" fontId="36" fillId="19" borderId="0" xfId="0" applyFont="1" applyFill="1" applyBorder="1" applyProtection="1">
      <protection locked="0"/>
    </xf>
    <xf numFmtId="0" fontId="27" fillId="18" borderId="1" xfId="85" quotePrefix="1" applyNumberFormat="1" applyFont="1" applyFill="1" applyBorder="1" applyAlignment="1" applyProtection="1">
      <alignment horizontal="left" vertical="center" wrapText="1"/>
    </xf>
    <xf numFmtId="0" fontId="27" fillId="18" borderId="1" xfId="85" quotePrefix="1" applyNumberFormat="1" applyFont="1" applyFill="1" applyBorder="1" applyAlignment="1" applyProtection="1">
      <alignment horizontal="center" vertical="center" wrapText="1"/>
    </xf>
    <xf numFmtId="0" fontId="27" fillId="18" borderId="1" xfId="85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center" vertical="center" wrapText="1"/>
    </xf>
    <xf numFmtId="0" fontId="31" fillId="0" borderId="1" xfId="85" applyNumberFormat="1" applyFont="1" applyFill="1" applyBorder="1" applyAlignment="1" applyProtection="1">
      <alignment horizontal="left" vertical="center" wrapText="1"/>
    </xf>
    <xf numFmtId="4" fontId="27" fillId="0" borderId="21" xfId="43" applyNumberFormat="1" applyFont="1" applyFill="1" applyBorder="1" applyAlignment="1" applyProtection="1">
      <alignment horizontal="center" vertical="center" shrinkToFit="1"/>
    </xf>
    <xf numFmtId="4" fontId="27" fillId="18" borderId="48" xfId="45" applyNumberFormat="1" applyFont="1" applyFill="1" applyBorder="1" applyAlignment="1" applyProtection="1">
      <alignment horizontal="center" vertical="center" shrinkToFit="1"/>
    </xf>
    <xf numFmtId="4" fontId="27" fillId="18" borderId="0" xfId="45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left" vertical="center" wrapText="1"/>
    </xf>
    <xf numFmtId="4" fontId="35" fillId="0" borderId="17" xfId="43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Protection="1">
      <protection locked="0"/>
    </xf>
    <xf numFmtId="0" fontId="36" fillId="19" borderId="18" xfId="85" quotePrefix="1" applyNumberFormat="1" applyFont="1" applyFill="1" applyBorder="1" applyAlignment="1" applyProtection="1">
      <alignment horizontal="left" vertical="center" wrapText="1"/>
    </xf>
    <xf numFmtId="0" fontId="36" fillId="19" borderId="18" xfId="85" quotePrefix="1" applyNumberFormat="1" applyFont="1" applyFill="1" applyBorder="1" applyAlignment="1" applyProtection="1">
      <alignment horizontal="center" vertical="center" wrapText="1"/>
    </xf>
    <xf numFmtId="4" fontId="35" fillId="19" borderId="17" xfId="43" applyNumberFormat="1" applyFont="1" applyFill="1" applyBorder="1" applyAlignment="1" applyProtection="1">
      <alignment horizontal="center" vertical="center" shrinkToFit="1"/>
    </xf>
    <xf numFmtId="4" fontId="35" fillId="19" borderId="0" xfId="43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Protection="1">
      <protection locked="0"/>
    </xf>
    <xf numFmtId="4" fontId="36" fillId="0" borderId="48" xfId="0" applyNumberFormat="1" applyFont="1" applyBorder="1" applyProtection="1">
      <protection locked="0"/>
    </xf>
    <xf numFmtId="0" fontId="33" fillId="0" borderId="1" xfId="85" quotePrefix="1" applyNumberFormat="1" applyFont="1" applyFill="1" applyBorder="1" applyAlignment="1" applyProtection="1">
      <alignment horizontal="left" vertical="center" wrapText="1"/>
    </xf>
    <xf numFmtId="0" fontId="33" fillId="0" borderId="1" xfId="85" quotePrefix="1" applyNumberFormat="1" applyFont="1" applyFill="1" applyBorder="1" applyAlignment="1" applyProtection="1">
      <alignment horizontal="center" vertical="center" wrapText="1"/>
    </xf>
    <xf numFmtId="0" fontId="33" fillId="0" borderId="1" xfId="85" applyNumberFormat="1" applyFont="1" applyFill="1" applyBorder="1" applyAlignment="1" applyProtection="1">
      <alignment horizontal="left" vertical="center" wrapText="1"/>
    </xf>
    <xf numFmtId="4" fontId="35" fillId="0" borderId="21" xfId="43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Protection="1">
      <protection locked="0"/>
    </xf>
    <xf numFmtId="0" fontId="27" fillId="17" borderId="18" xfId="60" applyNumberFormat="1" applyFont="1" applyFill="1" applyBorder="1" applyProtection="1">
      <alignment horizontal="left"/>
    </xf>
    <xf numFmtId="0" fontId="27" fillId="17" borderId="18" xfId="60" applyNumberFormat="1" applyFont="1" applyFill="1" applyBorder="1" applyAlignment="1" applyProtection="1">
      <alignment horizontal="center" vertical="center"/>
    </xf>
    <xf numFmtId="0" fontId="27" fillId="17" borderId="18" xfId="60" applyNumberFormat="1" applyFont="1" applyFill="1" applyBorder="1" applyAlignment="1" applyProtection="1">
      <alignment horizontal="left" vertical="center"/>
    </xf>
    <xf numFmtId="4" fontId="27" fillId="19" borderId="26" xfId="0" applyNumberFormat="1" applyFont="1" applyFill="1" applyBorder="1" applyProtection="1">
      <protection locked="0"/>
    </xf>
    <xf numFmtId="4" fontId="27" fillId="19" borderId="23" xfId="0" applyNumberFormat="1" applyFont="1" applyFill="1" applyBorder="1" applyProtection="1">
      <protection locked="0"/>
    </xf>
    <xf numFmtId="4" fontId="31" fillId="0" borderId="0" xfId="0" applyNumberFormat="1" applyFont="1" applyBorder="1" applyAlignment="1">
      <alignment horizontal="right" vertical="center" shrinkToFit="1"/>
    </xf>
    <xf numFmtId="0" fontId="31" fillId="0" borderId="27" xfId="64" applyNumberFormat="1" applyFont="1" applyBorder="1" applyProtection="1"/>
    <xf numFmtId="0" fontId="31" fillId="0" borderId="27" xfId="64" applyNumberFormat="1" applyFont="1" applyBorder="1" applyAlignment="1" applyProtection="1">
      <alignment horizontal="center" vertical="center"/>
    </xf>
    <xf numFmtId="0" fontId="31" fillId="0" borderId="27" xfId="64" applyNumberFormat="1" applyFont="1" applyBorder="1" applyAlignment="1" applyProtection="1">
      <alignment vertical="center"/>
    </xf>
    <xf numFmtId="0" fontId="31" fillId="0" borderId="49" xfId="0" applyFont="1" applyBorder="1" applyAlignment="1" applyProtection="1">
      <alignment vertical="center"/>
      <protection locked="0"/>
    </xf>
    <xf numFmtId="4" fontId="27" fillId="19" borderId="24" xfId="0" applyNumberFormat="1" applyFont="1" applyFill="1" applyBorder="1" applyProtection="1">
      <protection locked="0"/>
    </xf>
    <xf numFmtId="4" fontId="38" fillId="0" borderId="0" xfId="0" applyNumberFormat="1" applyFont="1"/>
    <xf numFmtId="0" fontId="31" fillId="0" borderId="14" xfId="81" applyNumberFormat="1" applyFont="1" applyBorder="1" applyAlignment="1" applyProtection="1">
      <alignment wrapText="1"/>
    </xf>
    <xf numFmtId="4" fontId="27" fillId="0" borderId="0" xfId="41" applyNumberFormat="1" applyFont="1" applyFill="1" applyBorder="1" applyAlignment="1" applyProtection="1">
      <alignment horizontal="right" vertical="center" shrinkToFit="1"/>
    </xf>
    <xf numFmtId="4" fontId="31" fillId="0" borderId="0" xfId="0" applyNumberFormat="1" applyFont="1" applyProtection="1"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27" fillId="0" borderId="26" xfId="0" applyNumberFormat="1" applyFont="1" applyBorder="1" applyProtection="1">
      <protection locked="0"/>
    </xf>
    <xf numFmtId="4" fontId="27" fillId="0" borderId="23" xfId="0" applyNumberFormat="1" applyFont="1" applyBorder="1" applyProtection="1">
      <protection locked="0"/>
    </xf>
    <xf numFmtId="0" fontId="31" fillId="0" borderId="18" xfId="0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Border="1" applyAlignment="1" applyProtection="1">
      <alignment vertical="center"/>
      <protection locked="0"/>
    </xf>
    <xf numFmtId="49" fontId="31" fillId="0" borderId="31" xfId="0" applyNumberFormat="1" applyFont="1" applyFill="1" applyBorder="1" applyAlignment="1">
      <alignment horizontal="center" vertical="center"/>
    </xf>
    <xf numFmtId="0" fontId="31" fillId="0" borderId="0" xfId="0" applyFont="1" applyAlignment="1" applyProtection="1">
      <alignment vertical="center"/>
      <protection locked="0"/>
    </xf>
    <xf numFmtId="4" fontId="31" fillId="0" borderId="18" xfId="0" applyNumberFormat="1" applyFont="1" applyFill="1" applyBorder="1" applyAlignment="1">
      <alignment horizontal="center" vertical="center"/>
    </xf>
    <xf numFmtId="4" fontId="27" fillId="0" borderId="0" xfId="0" applyNumberFormat="1" applyFont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25" fillId="17" borderId="52" xfId="0" applyFont="1" applyFill="1" applyBorder="1" applyAlignment="1">
      <alignment horizontal="center" vertical="center" wrapText="1"/>
    </xf>
    <xf numFmtId="4" fontId="25" fillId="17" borderId="53" xfId="0" applyNumberFormat="1" applyFont="1" applyFill="1" applyBorder="1" applyAlignment="1">
      <alignment horizontal="center" vertical="center" wrapText="1"/>
    </xf>
    <xf numFmtId="0" fontId="25" fillId="17" borderId="53" xfId="0" applyFont="1" applyFill="1" applyBorder="1" applyAlignment="1">
      <alignment horizontal="center" vertical="center" wrapText="1"/>
    </xf>
    <xf numFmtId="0" fontId="25" fillId="17" borderId="0" xfId="0" applyFont="1" applyFill="1" applyBorder="1" applyAlignment="1">
      <alignment horizontal="center" vertical="center" wrapText="1"/>
    </xf>
    <xf numFmtId="0" fontId="25" fillId="17" borderId="54" xfId="0" applyFont="1" applyFill="1" applyBorder="1" applyAlignment="1">
      <alignment horizontal="center" vertical="center" wrapText="1"/>
    </xf>
    <xf numFmtId="0" fontId="25" fillId="17" borderId="55" xfId="0" applyFont="1" applyFill="1" applyBorder="1" applyAlignment="1">
      <alignment horizontal="center" vertical="center" wrapText="1"/>
    </xf>
    <xf numFmtId="4" fontId="25" fillId="18" borderId="18" xfId="43" applyNumberFormat="1" applyFont="1" applyFill="1" applyBorder="1" applyAlignment="1" applyProtection="1">
      <alignment horizontal="center" vertical="center" shrinkToFit="1"/>
    </xf>
    <xf numFmtId="4" fontId="25" fillId="18" borderId="35" xfId="43" applyNumberFormat="1" applyFont="1" applyFill="1" applyBorder="1" applyAlignment="1" applyProtection="1">
      <alignment horizontal="center" vertical="center" shrinkToFit="1"/>
    </xf>
    <xf numFmtId="4" fontId="25" fillId="18" borderId="34" xfId="43" applyNumberFormat="1" applyFont="1" applyFill="1" applyBorder="1" applyAlignment="1" applyProtection="1">
      <alignment horizontal="center" vertical="center" shrinkToFit="1"/>
    </xf>
    <xf numFmtId="4" fontId="26" fillId="24" borderId="35" xfId="45" applyNumberFormat="1" applyFont="1" applyFill="1" applyBorder="1" applyAlignment="1" applyProtection="1">
      <alignment horizontal="center" vertical="center" shrinkToFit="1"/>
    </xf>
    <xf numFmtId="4" fontId="39" fillId="18" borderId="3" xfId="43" applyNumberFormat="1" applyFont="1" applyFill="1" applyBorder="1" applyAlignment="1" applyProtection="1">
      <alignment horizontal="center" vertical="center" shrinkToFit="1"/>
    </xf>
    <xf numFmtId="4" fontId="39" fillId="18" borderId="18" xfId="43" applyNumberFormat="1" applyFont="1" applyFill="1" applyBorder="1" applyAlignment="1" applyProtection="1">
      <alignment horizontal="center" vertical="center" shrinkToFit="1"/>
    </xf>
    <xf numFmtId="4" fontId="39" fillId="18" borderId="45" xfId="43" applyNumberFormat="1" applyFont="1" applyFill="1" applyBorder="1" applyAlignment="1" applyProtection="1">
      <alignment horizontal="center" vertical="center" shrinkToFit="1"/>
    </xf>
    <xf numFmtId="4" fontId="40" fillId="19" borderId="3" xfId="45" applyNumberFormat="1" applyFont="1" applyFill="1" applyBorder="1" applyAlignment="1" applyProtection="1">
      <alignment horizontal="center" vertical="center" shrinkToFit="1"/>
    </xf>
    <xf numFmtId="4" fontId="40" fillId="24" borderId="18" xfId="45" applyNumberFormat="1" applyFont="1" applyFill="1" applyBorder="1" applyAlignment="1" applyProtection="1">
      <alignment horizontal="center" vertical="center" shrinkToFit="1"/>
    </xf>
    <xf numFmtId="4" fontId="40" fillId="24" borderId="45" xfId="45" applyNumberFormat="1" applyFont="1" applyFill="1" applyBorder="1" applyAlignment="1" applyProtection="1">
      <alignment horizontal="center" vertical="center" shrinkToFit="1"/>
    </xf>
    <xf numFmtId="4" fontId="26" fillId="19" borderId="18" xfId="45" applyNumberFormat="1" applyFont="1" applyFill="1" applyBorder="1" applyAlignment="1" applyProtection="1">
      <alignment horizontal="center" vertical="center" shrinkToFit="1"/>
    </xf>
    <xf numFmtId="4" fontId="26" fillId="24" borderId="18" xfId="43" applyNumberFormat="1" applyFont="1" applyFill="1" applyBorder="1" applyAlignment="1" applyProtection="1">
      <alignment horizontal="center" vertical="center" shrinkToFit="1"/>
    </xf>
    <xf numFmtId="4" fontId="25" fillId="18" borderId="18" xfId="85" applyNumberFormat="1" applyFont="1" applyFill="1" applyBorder="1" applyAlignment="1" applyProtection="1">
      <alignment horizontal="center" vertical="center" wrapText="1"/>
    </xf>
    <xf numFmtId="4" fontId="25" fillId="18" borderId="35" xfId="85" applyNumberFormat="1" applyFont="1" applyFill="1" applyBorder="1" applyAlignment="1" applyProtection="1">
      <alignment horizontal="center" vertical="center" wrapText="1"/>
    </xf>
    <xf numFmtId="4" fontId="25" fillId="18" borderId="18" xfId="45" applyNumberFormat="1" applyFont="1" applyFill="1" applyBorder="1" applyAlignment="1" applyProtection="1">
      <alignment horizontal="center" vertical="center" shrinkToFit="1"/>
    </xf>
    <xf numFmtId="4" fontId="25" fillId="18" borderId="35" xfId="45" applyNumberFormat="1" applyFont="1" applyFill="1" applyBorder="1" applyAlignment="1" applyProtection="1">
      <alignment horizontal="center" vertical="center" shrinkToFit="1"/>
    </xf>
    <xf numFmtId="4" fontId="40" fillId="19" borderId="18" xfId="45" applyNumberFormat="1" applyFont="1" applyFill="1" applyBorder="1" applyAlignment="1" applyProtection="1">
      <alignment horizontal="center" vertical="center" shrinkToFit="1"/>
    </xf>
    <xf numFmtId="4" fontId="40" fillId="24" borderId="35" xfId="45" applyNumberFormat="1" applyFont="1" applyFill="1" applyBorder="1" applyAlignment="1" applyProtection="1">
      <alignment horizontal="center" vertical="center" shrinkToFit="1"/>
    </xf>
    <xf numFmtId="4" fontId="26" fillId="19" borderId="35" xfId="45" applyNumberFormat="1" applyFont="1" applyFill="1" applyBorder="1" applyAlignment="1" applyProtection="1">
      <alignment horizontal="center" vertical="center" shrinkToFit="1"/>
    </xf>
    <xf numFmtId="4" fontId="41" fillId="18" borderId="18" xfId="43" applyNumberFormat="1" applyFont="1" applyFill="1" applyBorder="1" applyAlignment="1" applyProtection="1">
      <alignment horizontal="center" vertical="center" shrinkToFit="1"/>
    </xf>
    <xf numFmtId="4" fontId="41" fillId="18" borderId="35" xfId="43" applyNumberFormat="1" applyFont="1" applyFill="1" applyBorder="1" applyAlignment="1" applyProtection="1">
      <alignment horizontal="center" vertical="center" shrinkToFit="1"/>
    </xf>
    <xf numFmtId="4" fontId="40" fillId="0" borderId="18" xfId="44" applyNumberFormat="1" applyFont="1" applyFill="1" applyBorder="1" applyAlignment="1" applyProtection="1">
      <alignment horizontal="center" vertical="center" shrinkToFit="1"/>
    </xf>
    <xf numFmtId="4" fontId="40" fillId="0" borderId="18" xfId="45" applyNumberFormat="1" applyFont="1" applyFill="1" applyBorder="1" applyAlignment="1" applyProtection="1">
      <alignment horizontal="center" vertical="center" shrinkToFit="1"/>
    </xf>
    <xf numFmtId="4" fontId="42" fillId="19" borderId="18" xfId="45" applyNumberFormat="1" applyFont="1" applyFill="1" applyBorder="1" applyAlignment="1" applyProtection="1">
      <alignment horizontal="center" vertical="center" shrinkToFit="1"/>
    </xf>
    <xf numFmtId="4" fontId="41" fillId="18" borderId="3" xfId="43" applyNumberFormat="1" applyFont="1" applyFill="1" applyBorder="1" applyAlignment="1" applyProtection="1">
      <alignment horizontal="center" vertical="center" shrinkToFit="1"/>
    </xf>
    <xf numFmtId="4" fontId="41" fillId="18" borderId="50" xfId="43" applyNumberFormat="1" applyFont="1" applyFill="1" applyBorder="1" applyAlignment="1" applyProtection="1">
      <alignment horizontal="center" vertical="center" shrinkToFit="1"/>
    </xf>
    <xf numFmtId="4" fontId="43" fillId="19" borderId="46" xfId="45" applyNumberFormat="1" applyFont="1" applyFill="1" applyBorder="1" applyAlignment="1" applyProtection="1">
      <alignment horizontal="center" vertical="center" shrinkToFit="1"/>
    </xf>
    <xf numFmtId="4" fontId="43" fillId="19" borderId="36" xfId="45" applyNumberFormat="1" applyFont="1" applyFill="1" applyBorder="1" applyAlignment="1" applyProtection="1">
      <alignment horizontal="center" vertical="center" shrinkToFit="1"/>
    </xf>
    <xf numFmtId="4" fontId="43" fillId="24" borderId="47" xfId="45" applyNumberFormat="1" applyFont="1" applyFill="1" applyBorder="1" applyAlignment="1" applyProtection="1">
      <alignment horizontal="center" vertical="center" shrinkToFit="1"/>
    </xf>
    <xf numFmtId="4" fontId="25" fillId="18" borderId="3" xfId="43" applyNumberFormat="1" applyFont="1" applyFill="1" applyBorder="1" applyAlignment="1" applyProtection="1">
      <alignment horizontal="center" vertical="center" shrinkToFit="1"/>
    </xf>
    <xf numFmtId="4" fontId="25" fillId="18" borderId="50" xfId="43" applyNumberFormat="1" applyFont="1" applyFill="1" applyBorder="1" applyAlignment="1" applyProtection="1">
      <alignment horizontal="center" vertical="center" shrinkToFit="1"/>
    </xf>
    <xf numFmtId="4" fontId="26" fillId="19" borderId="3" xfId="45" applyNumberFormat="1" applyFont="1" applyFill="1" applyBorder="1" applyAlignment="1" applyProtection="1">
      <alignment horizontal="center" vertical="center" shrinkToFit="1"/>
    </xf>
    <xf numFmtId="4" fontId="26" fillId="24" borderId="45" xfId="45" applyNumberFormat="1" applyFont="1" applyFill="1" applyBorder="1" applyAlignment="1" applyProtection="1">
      <alignment horizontal="center" vertical="center" shrinkToFit="1"/>
    </xf>
    <xf numFmtId="4" fontId="44" fillId="24" borderId="18" xfId="89" applyNumberFormat="1" applyFont="1" applyFill="1" applyBorder="1" applyAlignment="1" applyProtection="1">
      <alignment horizontal="center" vertical="center" shrinkToFit="1"/>
    </xf>
    <xf numFmtId="4" fontId="43" fillId="24" borderId="18" xfId="45" applyNumberFormat="1" applyFont="1" applyFill="1" applyBorder="1" applyAlignment="1" applyProtection="1">
      <alignment horizontal="center" vertical="center" shrinkToFit="1"/>
    </xf>
    <xf numFmtId="4" fontId="25" fillId="17" borderId="18" xfId="41" applyNumberFormat="1" applyFont="1" applyFill="1" applyBorder="1" applyAlignment="1" applyProtection="1">
      <alignment horizontal="center" vertical="center" shrinkToFit="1"/>
    </xf>
    <xf numFmtId="4" fontId="26" fillId="0" borderId="27" xfId="64" applyNumberFormat="1" applyFont="1" applyFill="1" applyBorder="1" applyAlignment="1" applyProtection="1">
      <alignment horizontal="center" vertical="center"/>
    </xf>
    <xf numFmtId="4" fontId="26" fillId="0" borderId="27" xfId="64" applyNumberFormat="1" applyFont="1" applyBorder="1" applyAlignment="1" applyProtection="1">
      <alignment horizontal="center" vertical="center"/>
    </xf>
    <xf numFmtId="4" fontId="26" fillId="0" borderId="28" xfId="64" applyNumberFormat="1" applyFont="1" applyBorder="1" applyAlignment="1" applyProtection="1">
      <alignment vertical="center"/>
    </xf>
    <xf numFmtId="4" fontId="25" fillId="0" borderId="16" xfId="117" applyNumberFormat="1" applyFont="1" applyBorder="1" applyAlignment="1">
      <alignment horizontal="right" vertical="center"/>
    </xf>
    <xf numFmtId="4" fontId="26" fillId="0" borderId="16" xfId="0" applyNumberFormat="1" applyFont="1" applyBorder="1" applyAlignment="1" applyProtection="1">
      <alignment vertical="center"/>
      <protection locked="0"/>
    </xf>
    <xf numFmtId="4" fontId="25" fillId="0" borderId="18" xfId="0" applyNumberFormat="1" applyFont="1" applyFill="1" applyBorder="1" applyAlignment="1">
      <alignment horizontal="center" vertical="center"/>
    </xf>
    <xf numFmtId="4" fontId="45" fillId="0" borderId="18" xfId="0" applyNumberFormat="1" applyFont="1" applyBorder="1" applyAlignment="1">
      <alignment horizontal="right" wrapText="1"/>
    </xf>
    <xf numFmtId="0" fontId="26" fillId="0" borderId="27" xfId="0" applyFont="1" applyFill="1" applyBorder="1" applyAlignment="1" applyProtection="1">
      <alignment vertical="center"/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center"/>
      <protection locked="0"/>
    </xf>
    <xf numFmtId="4" fontId="26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25" xfId="0" applyFont="1" applyBorder="1" applyAlignment="1" applyProtection="1">
      <alignment wrapText="1"/>
      <protection locked="0"/>
    </xf>
    <xf numFmtId="0" fontId="25" fillId="17" borderId="51" xfId="0" applyFont="1" applyFill="1" applyBorder="1" applyAlignment="1">
      <alignment horizontal="center" vertical="center" wrapText="1"/>
    </xf>
    <xf numFmtId="0" fontId="25" fillId="17" borderId="51" xfId="0" applyFont="1" applyFill="1" applyBorder="1" applyAlignment="1">
      <alignment horizontal="center" vertical="top" wrapText="1"/>
    </xf>
    <xf numFmtId="0" fontId="25" fillId="17" borderId="19" xfId="0" applyFont="1" applyFill="1" applyBorder="1" applyAlignment="1">
      <alignment horizontal="center" vertical="top" wrapText="1"/>
    </xf>
    <xf numFmtId="0" fontId="25" fillId="18" borderId="30" xfId="85" applyNumberFormat="1" applyFont="1" applyFill="1" applyBorder="1" applyAlignment="1" applyProtection="1">
      <alignment horizontal="left" vertical="center" wrapText="1"/>
    </xf>
    <xf numFmtId="0" fontId="26" fillId="19" borderId="30" xfId="85" quotePrefix="1" applyNumberFormat="1" applyFont="1" applyFill="1" applyBorder="1" applyAlignment="1" applyProtection="1">
      <alignment horizontal="left" vertical="center" wrapText="1"/>
    </xf>
    <xf numFmtId="0" fontId="25" fillId="18" borderId="33" xfId="85" applyNumberFormat="1" applyFont="1" applyFill="1" applyBorder="1" applyAlignment="1" applyProtection="1">
      <alignment horizontal="left" vertical="center" wrapText="1"/>
    </xf>
    <xf numFmtId="0" fontId="26" fillId="19" borderId="30" xfId="85" applyNumberFormat="1" applyFont="1" applyFill="1" applyBorder="1" applyAlignment="1" applyProtection="1">
      <alignment horizontal="left" vertical="center" wrapText="1"/>
    </xf>
    <xf numFmtId="0" fontId="26" fillId="19" borderId="30" xfId="95" applyNumberFormat="1" applyFont="1" applyFill="1" applyBorder="1" applyAlignment="1" applyProtection="1">
      <alignment vertical="center" wrapText="1"/>
    </xf>
    <xf numFmtId="0" fontId="39" fillId="18" borderId="44" xfId="85" applyNumberFormat="1" applyFont="1" applyFill="1" applyBorder="1" applyAlignment="1" applyProtection="1">
      <alignment horizontal="left" vertical="center" wrapText="1"/>
    </xf>
    <xf numFmtId="0" fontId="40" fillId="19" borderId="44" xfId="85" applyNumberFormat="1" applyFont="1" applyFill="1" applyBorder="1" applyAlignment="1" applyProtection="1">
      <alignment horizontal="left" vertical="center" wrapText="1"/>
    </xf>
    <xf numFmtId="0" fontId="26" fillId="0" borderId="30" xfId="85" applyNumberFormat="1" applyFont="1" applyFill="1" applyBorder="1" applyAlignment="1" applyProtection="1">
      <alignment horizontal="left" vertical="center" wrapText="1"/>
    </xf>
    <xf numFmtId="0" fontId="26" fillId="0" borderId="30" xfId="95" applyNumberFormat="1" applyFont="1" applyFill="1" applyBorder="1" applyAlignment="1" applyProtection="1">
      <alignment vertical="center" wrapText="1"/>
    </xf>
    <xf numFmtId="0" fontId="26" fillId="0" borderId="30" xfId="85" applyNumberFormat="1" applyFont="1" applyFill="1" applyBorder="1" applyAlignment="1" applyProtection="1">
      <alignment horizontal="left" vertical="top" wrapText="1"/>
    </xf>
    <xf numFmtId="0" fontId="25" fillId="18" borderId="30" xfId="85" applyNumberFormat="1" applyFont="1" applyFill="1" applyBorder="1" applyAlignment="1" applyProtection="1">
      <alignment horizontal="left" vertical="top" wrapText="1"/>
    </xf>
    <xf numFmtId="0" fontId="26" fillId="24" borderId="30" xfId="85" applyNumberFormat="1" applyFont="1" applyFill="1" applyBorder="1" applyAlignment="1" applyProtection="1">
      <alignment horizontal="left" vertical="top" wrapText="1"/>
    </xf>
    <xf numFmtId="0" fontId="26" fillId="0" borderId="30" xfId="95" applyNumberFormat="1" applyFont="1" applyFill="1" applyBorder="1" applyAlignment="1" applyProtection="1">
      <alignment vertical="top" wrapText="1"/>
    </xf>
    <xf numFmtId="0" fontId="26" fillId="19" borderId="30" xfId="85" quotePrefix="1" applyNumberFormat="1" applyFont="1" applyFill="1" applyBorder="1" applyAlignment="1" applyProtection="1">
      <alignment horizontal="left" vertical="top" wrapText="1"/>
    </xf>
    <xf numFmtId="0" fontId="26" fillId="0" borderId="30" xfId="85" quotePrefix="1" applyNumberFormat="1" applyFont="1" applyFill="1" applyBorder="1" applyAlignment="1" applyProtection="1">
      <alignment horizontal="left" vertical="top" wrapText="1"/>
    </xf>
    <xf numFmtId="0" fontId="25" fillId="18" borderId="30" xfId="85" quotePrefix="1" applyNumberFormat="1" applyFont="1" applyFill="1" applyBorder="1" applyAlignment="1" applyProtection="1">
      <alignment horizontal="left" vertical="top" wrapText="1"/>
    </xf>
    <xf numFmtId="0" fontId="26" fillId="19" borderId="30" xfId="95" applyNumberFormat="1" applyFont="1" applyFill="1" applyBorder="1" applyAlignment="1" applyProtection="1">
      <alignment vertical="top" wrapText="1"/>
    </xf>
    <xf numFmtId="0" fontId="40" fillId="19" borderId="30" xfId="95" applyNumberFormat="1" applyFont="1" applyFill="1" applyBorder="1" applyAlignment="1" applyProtection="1">
      <alignment vertical="top" wrapText="1"/>
    </xf>
    <xf numFmtId="0" fontId="26" fillId="19" borderId="30" xfId="85" applyNumberFormat="1" applyFont="1" applyFill="1" applyBorder="1" applyAlignment="1" applyProtection="1">
      <alignment horizontal="left" vertical="top" wrapText="1"/>
    </xf>
    <xf numFmtId="0" fontId="41" fillId="18" borderId="30" xfId="85" applyNumberFormat="1" applyFont="1" applyFill="1" applyBorder="1" applyAlignment="1" applyProtection="1">
      <alignment horizontal="left" vertical="top" wrapText="1"/>
    </xf>
    <xf numFmtId="0" fontId="43" fillId="0" borderId="30" xfId="85" applyNumberFormat="1" applyFont="1" applyFill="1" applyBorder="1" applyAlignment="1" applyProtection="1">
      <alignment horizontal="left" vertical="top" wrapText="1"/>
    </xf>
    <xf numFmtId="0" fontId="43" fillId="19" borderId="30" xfId="95" applyNumberFormat="1" applyFont="1" applyFill="1" applyBorder="1" applyAlignment="1" applyProtection="1">
      <alignment vertical="top" wrapText="1"/>
    </xf>
    <xf numFmtId="0" fontId="26" fillId="24" borderId="30" xfId="95" applyNumberFormat="1" applyFont="1" applyFill="1" applyBorder="1" applyAlignment="1" applyProtection="1">
      <alignment vertical="center" wrapText="1"/>
    </xf>
    <xf numFmtId="0" fontId="41" fillId="18" borderId="44" xfId="85" applyNumberFormat="1" applyFont="1" applyFill="1" applyBorder="1" applyAlignment="1" applyProtection="1">
      <alignment horizontal="left" vertical="top" wrapText="1"/>
    </xf>
    <xf numFmtId="0" fontId="43" fillId="19" borderId="44" xfId="95" applyNumberFormat="1" applyFont="1" applyFill="1" applyBorder="1" applyAlignment="1" applyProtection="1">
      <alignment vertical="top" wrapText="1"/>
    </xf>
    <xf numFmtId="0" fontId="25" fillId="18" borderId="44" xfId="85" applyNumberFormat="1" applyFont="1" applyFill="1" applyBorder="1" applyAlignment="1" applyProtection="1">
      <alignment horizontal="left" vertical="top" wrapText="1"/>
    </xf>
    <xf numFmtId="0" fontId="26" fillId="0" borderId="44" xfId="95" applyNumberFormat="1" applyFont="1" applyFill="1" applyBorder="1" applyAlignment="1" applyProtection="1">
      <alignment vertical="top" wrapText="1"/>
    </xf>
    <xf numFmtId="0" fontId="25" fillId="18" borderId="30" xfId="95" applyNumberFormat="1" applyFont="1" applyFill="1" applyBorder="1" applyAlignment="1" applyProtection="1">
      <alignment vertical="top" wrapText="1"/>
    </xf>
    <xf numFmtId="0" fontId="43" fillId="0" borderId="44" xfId="95" applyNumberFormat="1" applyFont="1" applyFill="1" applyBorder="1" applyAlignment="1" applyProtection="1">
      <alignment vertical="top" wrapText="1"/>
    </xf>
    <xf numFmtId="0" fontId="26" fillId="0" borderId="29" xfId="64" applyNumberFormat="1" applyFont="1" applyBorder="1" applyAlignment="1" applyProtection="1">
      <alignment wrapText="1"/>
    </xf>
    <xf numFmtId="0" fontId="26" fillId="0" borderId="25" xfId="81" applyNumberFormat="1" applyFont="1" applyBorder="1" applyAlignment="1" applyProtection="1">
      <alignment wrapText="1"/>
    </xf>
    <xf numFmtId="0" fontId="26" fillId="0" borderId="29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4" fontId="26" fillId="0" borderId="0" xfId="0" applyNumberFormat="1" applyFont="1" applyAlignment="1" applyProtection="1">
      <alignment wrapText="1"/>
      <protection locked="0"/>
    </xf>
    <xf numFmtId="4" fontId="27" fillId="18" borderId="56" xfId="43" applyNumberFormat="1" applyFont="1" applyFill="1" applyBorder="1" applyAlignment="1" applyProtection="1">
      <alignment horizontal="center" vertical="center" shrinkToFit="1"/>
    </xf>
    <xf numFmtId="4" fontId="27" fillId="0" borderId="37" xfId="43" applyNumberFormat="1" applyFont="1" applyFill="1" applyBorder="1" applyAlignment="1" applyProtection="1">
      <alignment horizontal="center" vertical="center" shrinkToFit="1"/>
    </xf>
    <xf numFmtId="4" fontId="27" fillId="25" borderId="37" xfId="43" applyNumberFormat="1" applyFont="1" applyFill="1" applyBorder="1" applyAlignment="1" applyProtection="1">
      <alignment horizontal="center" vertical="center" shrinkToFit="1"/>
    </xf>
    <xf numFmtId="4" fontId="27" fillId="19" borderId="37" xfId="43" applyNumberFormat="1" applyFont="1" applyFill="1" applyBorder="1" applyAlignment="1" applyProtection="1">
      <alignment horizontal="center" vertical="center" shrinkToFit="1"/>
    </xf>
    <xf numFmtId="4" fontId="27" fillId="17" borderId="56" xfId="41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/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/>
    <xf numFmtId="0" fontId="47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right" vertical="center" wrapText="1"/>
    </xf>
    <xf numFmtId="0" fontId="47" fillId="0" borderId="19" xfId="0" applyFont="1" applyFill="1" applyBorder="1" applyAlignment="1">
      <alignment wrapText="1"/>
    </xf>
    <xf numFmtId="0" fontId="47" fillId="0" borderId="0" xfId="0" applyFont="1" applyFill="1" applyBorder="1"/>
    <xf numFmtId="49" fontId="47" fillId="0" borderId="0" xfId="0" applyNumberFormat="1" applyFont="1" applyFill="1" applyBorder="1"/>
    <xf numFmtId="0" fontId="43" fillId="0" borderId="30" xfId="95" applyNumberFormat="1" applyFont="1" applyFill="1" applyBorder="1" applyAlignment="1" applyProtection="1">
      <alignment vertical="top" wrapText="1"/>
    </xf>
    <xf numFmtId="0" fontId="36" fillId="0" borderId="18" xfId="85" applyNumberFormat="1" applyFont="1" applyFill="1" applyBorder="1" applyAlignment="1" applyProtection="1">
      <alignment horizontal="left" vertical="center" wrapText="1"/>
    </xf>
    <xf numFmtId="4" fontId="44" fillId="24" borderId="35" xfId="89" applyNumberFormat="1" applyFont="1" applyFill="1" applyBorder="1" applyAlignment="1" applyProtection="1">
      <alignment horizontal="center" vertical="center" shrinkToFit="1"/>
    </xf>
    <xf numFmtId="4" fontId="28" fillId="24" borderId="39" xfId="89" applyNumberFormat="1" applyFill="1" applyProtection="1">
      <alignment horizontal="right" vertical="top" shrinkToFit="1"/>
    </xf>
    <xf numFmtId="4" fontId="22" fillId="28" borderId="20" xfId="0" applyNumberFormat="1" applyFont="1" applyFill="1" applyBorder="1" applyAlignment="1">
      <alignment horizontal="right" vertical="top"/>
    </xf>
    <xf numFmtId="4" fontId="27" fillId="0" borderId="0" xfId="0" applyNumberFormat="1" applyFont="1" applyBorder="1" applyAlignment="1" applyProtection="1">
      <alignment vertical="center"/>
      <protection locked="0"/>
    </xf>
    <xf numFmtId="4" fontId="43" fillId="24" borderId="35" xfId="45" applyNumberFormat="1" applyFont="1" applyFill="1" applyBorder="1" applyAlignment="1" applyProtection="1">
      <alignment horizontal="center" vertical="center" shrinkToFit="1"/>
    </xf>
    <xf numFmtId="0" fontId="48" fillId="19" borderId="18" xfId="85" applyNumberFormat="1" applyFont="1" applyFill="1" applyBorder="1" applyAlignment="1" applyProtection="1">
      <alignment horizontal="left" vertical="center" wrapText="1"/>
    </xf>
    <xf numFmtId="49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9" fillId="18" borderId="30" xfId="85" applyNumberFormat="1" applyFont="1" applyFill="1" applyBorder="1" applyAlignment="1" applyProtection="1">
      <alignment horizontal="left" vertical="top" wrapText="1"/>
    </xf>
    <xf numFmtId="0" fontId="32" fillId="18" borderId="18" xfId="85" quotePrefix="1" applyNumberFormat="1" applyFont="1" applyFill="1" applyBorder="1" applyAlignment="1" applyProtection="1">
      <alignment horizontal="left" vertical="center" wrapText="1"/>
    </xf>
    <xf numFmtId="0" fontId="32" fillId="18" borderId="18" xfId="85" applyNumberFormat="1" applyFont="1" applyFill="1" applyBorder="1" applyAlignment="1" applyProtection="1">
      <alignment horizontal="left" vertical="center" wrapText="1"/>
    </xf>
    <xf numFmtId="0" fontId="32" fillId="18" borderId="18" xfId="85" quotePrefix="1" applyNumberFormat="1" applyFont="1" applyFill="1" applyBorder="1" applyAlignment="1" applyProtection="1">
      <alignment horizontal="center" vertical="center" wrapText="1"/>
    </xf>
    <xf numFmtId="0" fontId="33" fillId="24" borderId="18" xfId="85" quotePrefix="1" applyNumberFormat="1" applyFont="1" applyFill="1" applyBorder="1" applyAlignment="1" applyProtection="1">
      <alignment horizontal="left" vertical="center" wrapText="1"/>
    </xf>
    <xf numFmtId="0" fontId="33" fillId="24" borderId="18" xfId="85" quotePrefix="1" applyNumberFormat="1" applyFont="1" applyFill="1" applyBorder="1" applyAlignment="1" applyProtection="1">
      <alignment horizontal="center" vertical="center" wrapText="1"/>
    </xf>
    <xf numFmtId="0" fontId="33" fillId="24" borderId="18" xfId="85" applyNumberFormat="1" applyFont="1" applyFill="1" applyBorder="1" applyAlignment="1" applyProtection="1">
      <alignment horizontal="left" vertical="center" wrapText="1"/>
    </xf>
    <xf numFmtId="4" fontId="40" fillId="24" borderId="35" xfId="0" applyNumberFormat="1" applyFont="1" applyFill="1" applyBorder="1" applyAlignment="1">
      <alignment horizontal="center" vertical="center"/>
    </xf>
    <xf numFmtId="4" fontId="40" fillId="24" borderId="18" xfId="43" applyNumberFormat="1" applyFont="1" applyFill="1" applyBorder="1" applyAlignment="1" applyProtection="1">
      <alignment horizontal="center" vertical="center" shrinkToFit="1"/>
    </xf>
    <xf numFmtId="4" fontId="40" fillId="24" borderId="31" xfId="43" applyNumberFormat="1" applyFont="1" applyFill="1" applyBorder="1" applyAlignment="1" applyProtection="1">
      <alignment horizontal="center" vertical="center" shrinkToFit="1"/>
    </xf>
    <xf numFmtId="0" fontId="31" fillId="0" borderId="19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14" xfId="81" applyNumberFormat="1" applyFont="1" applyBorder="1" applyProtection="1">
      <alignment horizontal="left" wrapText="1"/>
    </xf>
    <xf numFmtId="0" fontId="31" fillId="0" borderId="15" xfId="81" applyNumberFormat="1" applyFont="1" applyBorder="1" applyProtection="1">
      <alignment horizontal="left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4" fontId="25" fillId="0" borderId="31" xfId="0" applyNumberFormat="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center" vertical="center"/>
    </xf>
    <xf numFmtId="4" fontId="25" fillId="0" borderId="37" xfId="0" applyNumberFormat="1" applyFont="1" applyFill="1" applyBorder="1" applyAlignment="1">
      <alignment horizontal="center" vertical="center"/>
    </xf>
    <xf numFmtId="0" fontId="26" fillId="24" borderId="42" xfId="85" applyNumberFormat="1" applyFont="1" applyFill="1" applyBorder="1" applyAlignment="1" applyProtection="1">
      <alignment horizontal="left" vertical="top" wrapText="1"/>
    </xf>
    <xf numFmtId="0" fontId="26" fillId="24" borderId="43" xfId="85" applyNumberFormat="1" applyFont="1" applyFill="1" applyBorder="1" applyAlignment="1" applyProtection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26" fillId="24" borderId="42" xfId="85" applyNumberFormat="1" applyFont="1" applyFill="1" applyBorder="1" applyAlignment="1" applyProtection="1">
      <alignment horizontal="center" vertical="center" wrapText="1"/>
    </xf>
    <xf numFmtId="0" fontId="26" fillId="24" borderId="57" xfId="85" applyNumberFormat="1" applyFont="1" applyFill="1" applyBorder="1" applyAlignment="1" applyProtection="1">
      <alignment horizontal="center" vertical="center" wrapText="1"/>
    </xf>
    <xf numFmtId="0" fontId="26" fillId="24" borderId="43" xfId="85" applyNumberFormat="1" applyFont="1" applyFill="1" applyBorder="1" applyAlignment="1" applyProtection="1">
      <alignment horizontal="center" vertical="center" wrapText="1"/>
    </xf>
    <xf numFmtId="0" fontId="40" fillId="24" borderId="42" xfId="85" applyNumberFormat="1" applyFont="1" applyFill="1" applyBorder="1" applyAlignment="1" applyProtection="1">
      <alignment horizontal="center" vertical="top" wrapText="1"/>
    </xf>
    <xf numFmtId="0" fontId="40" fillId="24" borderId="43" xfId="85" applyNumberFormat="1" applyFont="1" applyFill="1" applyBorder="1" applyAlignment="1" applyProtection="1">
      <alignment horizontal="center" vertical="top" wrapText="1"/>
    </xf>
    <xf numFmtId="4" fontId="31" fillId="0" borderId="31" xfId="0" applyNumberFormat="1" applyFont="1" applyFill="1" applyBorder="1" applyAlignment="1">
      <alignment horizontal="center" vertical="center"/>
    </xf>
    <xf numFmtId="4" fontId="31" fillId="0" borderId="17" xfId="0" applyNumberFormat="1" applyFont="1" applyFill="1" applyBorder="1" applyAlignment="1">
      <alignment horizontal="center" vertical="center"/>
    </xf>
    <xf numFmtId="4" fontId="31" fillId="0" borderId="37" xfId="0" applyNumberFormat="1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right" vertical="center" wrapText="1"/>
    </xf>
    <xf numFmtId="0" fontId="46" fillId="0" borderId="0" xfId="0" applyFont="1" applyFill="1" applyBorder="1" applyAlignment="1">
      <alignment horizontal="right" vertical="top" wrapText="1"/>
    </xf>
  </cellXfs>
  <cellStyles count="124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38"/>
    <cellStyle name="col" xfId="39"/>
    <cellStyle name="col 2" xfId="40"/>
    <cellStyle name="st24" xfId="41"/>
    <cellStyle name="st25" xfId="42"/>
    <cellStyle name="st25_оконч вариант роспись" xfId="43"/>
    <cellStyle name="st26" xfId="44"/>
    <cellStyle name="st26_оконч вариант роспись" xfId="45"/>
    <cellStyle name="st27" xfId="46"/>
    <cellStyle name="st36" xfId="47"/>
    <cellStyle name="style0" xfId="48"/>
    <cellStyle name="style0 2" xfId="49"/>
    <cellStyle name="td" xfId="50"/>
    <cellStyle name="td 2" xfId="51"/>
    <cellStyle name="tr" xfId="52"/>
    <cellStyle name="tr 2" xfId="53"/>
    <cellStyle name="xl21" xfId="54"/>
    <cellStyle name="xl21 2" xfId="55"/>
    <cellStyle name="xl22" xfId="56"/>
    <cellStyle name="xl22 2" xfId="57"/>
    <cellStyle name="xl23" xfId="58"/>
    <cellStyle name="xl23 2" xfId="59"/>
    <cellStyle name="xl24" xfId="60"/>
    <cellStyle name="xl24 2" xfId="61"/>
    <cellStyle name="xl25" xfId="62"/>
    <cellStyle name="xl25 2" xfId="63"/>
    <cellStyle name="xl25_оконч вариант роспись" xfId="64"/>
    <cellStyle name="xl26" xfId="65"/>
    <cellStyle name="xl26 2" xfId="66"/>
    <cellStyle name="xl27" xfId="67"/>
    <cellStyle name="xl27 2" xfId="68"/>
    <cellStyle name="xl28" xfId="69"/>
    <cellStyle name="xl28 2" xfId="70"/>
    <cellStyle name="xl29" xfId="71"/>
    <cellStyle name="xl29 2" xfId="72"/>
    <cellStyle name="xl30" xfId="73"/>
    <cellStyle name="xl30 2" xfId="74"/>
    <cellStyle name="xl31" xfId="75"/>
    <cellStyle name="xl31 2" xfId="76"/>
    <cellStyle name="xl32" xfId="77"/>
    <cellStyle name="xl32 2" xfId="78"/>
    <cellStyle name="xl33" xfId="79"/>
    <cellStyle name="xl33 2" xfId="80"/>
    <cellStyle name="xl33_оконч вариант роспись" xfId="81"/>
    <cellStyle name="xl34" xfId="82"/>
    <cellStyle name="xl34 2" xfId="83"/>
    <cellStyle name="xl34_1ММ " xfId="84"/>
    <cellStyle name="xl34_оконч вариант роспись" xfId="85"/>
    <cellStyle name="xl35" xfId="86"/>
    <cellStyle name="xl35 2" xfId="87"/>
    <cellStyle name="xl36" xfId="88"/>
    <cellStyle name="xl36 2" xfId="89"/>
    <cellStyle name="xl36_1ММ " xfId="90"/>
    <cellStyle name="xl37" xfId="91"/>
    <cellStyle name="xl37 2" xfId="92"/>
    <cellStyle name="xl38" xfId="93"/>
    <cellStyle name="xl38 2" xfId="94"/>
    <cellStyle name="xl38_оконч вариант роспись" xfId="95"/>
    <cellStyle name="xl39" xfId="96"/>
    <cellStyle name="xl39 2" xfId="97"/>
    <cellStyle name="Акцент1" xfId="98" builtinId="29" customBuiltin="1"/>
    <cellStyle name="Акцент2" xfId="99" builtinId="33" customBuiltin="1"/>
    <cellStyle name="Акцент3" xfId="100" builtinId="37" customBuiltin="1"/>
    <cellStyle name="Акцент4" xfId="101" builtinId="41" customBuiltin="1"/>
    <cellStyle name="Акцент5" xfId="102" builtinId="45" customBuiltin="1"/>
    <cellStyle name="Акцент6" xfId="103" builtinId="49" customBuiltin="1"/>
    <cellStyle name="Ввод " xfId="104" builtinId="20" customBuiltin="1"/>
    <cellStyle name="Вывод" xfId="105" builtinId="21" customBuiltin="1"/>
    <cellStyle name="Вычисление" xfId="106" builtinId="22" customBuiltin="1"/>
    <cellStyle name="Заголовок 1" xfId="107" builtinId="16" customBuiltin="1"/>
    <cellStyle name="Заголовок 2" xfId="108" builtinId="17" customBuiltin="1"/>
    <cellStyle name="Заголовок 3" xfId="109" builtinId="18" customBuiltin="1"/>
    <cellStyle name="Заголовок 4" xfId="110" builtinId="19" customBuiltin="1"/>
    <cellStyle name="Итог" xfId="111" builtinId="25" customBuiltin="1"/>
    <cellStyle name="Контрольная ячейка" xfId="112" builtinId="23" customBuiltin="1"/>
    <cellStyle name="Название" xfId="113" builtinId="15" customBuiltin="1"/>
    <cellStyle name="Нейтральный" xfId="114" builtinId="28" customBuiltin="1"/>
    <cellStyle name="Обычный" xfId="0" builtinId="0"/>
    <cellStyle name="Обычный 2" xfId="115"/>
    <cellStyle name="Обычный 6" xfId="116"/>
    <cellStyle name="Обычный_1ММ " xfId="117"/>
    <cellStyle name="Плохой" xfId="118" builtinId="27" customBuiltin="1"/>
    <cellStyle name="Пояснение" xfId="119" builtinId="53" customBuiltin="1"/>
    <cellStyle name="Примечание" xfId="120" builtinId="10" customBuiltin="1"/>
    <cellStyle name="Связанная ячейка" xfId="121" builtinId="24" customBuiltin="1"/>
    <cellStyle name="Текст предупреждения" xfId="122" builtinId="11" customBuiltin="1"/>
    <cellStyle name="Хороший" xfId="123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91"/>
  <sheetViews>
    <sheetView tabSelected="1" view="pageBreakPreview" zoomScale="85" zoomScaleNormal="85" zoomScaleSheetLayoutView="85" workbookViewId="0">
      <selection activeCell="F28" sqref="F28"/>
    </sheetView>
  </sheetViews>
  <sheetFormatPr defaultRowHeight="14.25" outlineLevelRow="5"/>
  <cols>
    <col min="1" max="1" width="57.7109375" style="275" customWidth="1"/>
    <col min="2" max="2" width="6.28515625" style="32" customWidth="1"/>
    <col min="3" max="3" width="5.42578125" style="32" customWidth="1"/>
    <col min="4" max="4" width="12" style="32" customWidth="1"/>
    <col min="5" max="5" width="4.85546875" style="179" bestFit="1" customWidth="1"/>
    <col min="6" max="6" width="10.28515625" style="173" customWidth="1"/>
    <col min="7" max="7" width="16.5703125" style="173" bestFit="1" customWidth="1"/>
    <col min="8" max="8" width="22.7109375" style="238" customWidth="1"/>
    <col min="9" max="9" width="21.28515625" style="236" bestFit="1" customWidth="1"/>
    <col min="10" max="10" width="19.140625" style="236" bestFit="1" customWidth="1"/>
    <col min="11" max="11" width="14.85546875" style="173" customWidth="1"/>
    <col min="12" max="12" width="15.42578125" style="32" bestFit="1" customWidth="1"/>
    <col min="13" max="13" width="16.42578125" style="32" bestFit="1" customWidth="1"/>
    <col min="14" max="14" width="17.42578125" style="32" customWidth="1"/>
    <col min="15" max="16384" width="9.140625" style="32"/>
  </cols>
  <sheetData>
    <row r="1" spans="1:14">
      <c r="A1" s="239"/>
      <c r="B1" s="28"/>
      <c r="C1" s="28"/>
      <c r="D1" s="28"/>
      <c r="E1" s="29"/>
      <c r="F1" s="30"/>
      <c r="G1" s="30"/>
      <c r="H1" s="180"/>
      <c r="I1" s="181"/>
      <c r="J1" s="182"/>
      <c r="K1" s="31"/>
    </row>
    <row r="2" spans="1:14" ht="12.75">
      <c r="A2" s="313" t="s">
        <v>0</v>
      </c>
      <c r="B2" s="314"/>
      <c r="C2" s="314"/>
      <c r="D2" s="314"/>
      <c r="E2" s="314"/>
      <c r="F2" s="314"/>
      <c r="G2" s="314"/>
      <c r="H2" s="314"/>
      <c r="I2" s="314"/>
      <c r="J2" s="315"/>
      <c r="K2" s="33"/>
    </row>
    <row r="3" spans="1:14" ht="12.75">
      <c r="A3" s="313" t="s">
        <v>1</v>
      </c>
      <c r="B3" s="314"/>
      <c r="C3" s="314"/>
      <c r="D3" s="314"/>
      <c r="E3" s="314"/>
      <c r="F3" s="314"/>
      <c r="G3" s="314"/>
      <c r="H3" s="314"/>
      <c r="I3" s="314"/>
      <c r="J3" s="315"/>
      <c r="K3" s="33"/>
    </row>
    <row r="4" spans="1:14" ht="12.75">
      <c r="A4" s="313" t="s">
        <v>2</v>
      </c>
      <c r="B4" s="314"/>
      <c r="C4" s="314"/>
      <c r="D4" s="314"/>
      <c r="E4" s="314"/>
      <c r="F4" s="314"/>
      <c r="G4" s="314"/>
      <c r="H4" s="314"/>
      <c r="I4" s="314"/>
      <c r="J4" s="315"/>
      <c r="K4" s="33"/>
    </row>
    <row r="5" spans="1:14">
      <c r="A5" s="11"/>
      <c r="B5" s="34"/>
      <c r="C5" s="34"/>
      <c r="D5" s="34"/>
      <c r="E5" s="35"/>
      <c r="F5" s="36"/>
      <c r="G5" s="36"/>
      <c r="H5" s="10"/>
      <c r="I5" s="3"/>
      <c r="J5" s="12"/>
      <c r="K5" s="33"/>
    </row>
    <row r="6" spans="1:14">
      <c r="A6" s="11"/>
      <c r="B6" s="34"/>
      <c r="C6" s="34"/>
      <c r="D6" s="34"/>
      <c r="E6" s="35"/>
      <c r="F6" s="36"/>
      <c r="G6" s="36"/>
      <c r="H6" s="10"/>
      <c r="I6" s="3"/>
      <c r="J6" s="12"/>
      <c r="K6" s="33"/>
    </row>
    <row r="7" spans="1:14">
      <c r="A7" s="11"/>
      <c r="B7" s="34"/>
      <c r="C7" s="34"/>
      <c r="D7" s="314" t="s">
        <v>3</v>
      </c>
      <c r="E7" s="314"/>
      <c r="F7" s="314"/>
      <c r="G7" s="314"/>
      <c r="H7" s="13"/>
      <c r="I7" s="14" t="s">
        <v>4</v>
      </c>
      <c r="J7" s="12"/>
      <c r="K7" s="33"/>
    </row>
    <row r="8" spans="1:14">
      <c r="A8" s="11"/>
      <c r="B8" s="34"/>
      <c r="C8" s="34"/>
      <c r="D8" s="37"/>
      <c r="E8" s="38"/>
      <c r="F8" s="39"/>
      <c r="G8" s="39"/>
      <c r="H8" s="10"/>
      <c r="I8" s="14">
        <v>503010</v>
      </c>
      <c r="J8" s="12"/>
      <c r="K8" s="33"/>
    </row>
    <row r="9" spans="1:14">
      <c r="A9" s="9" t="s">
        <v>192</v>
      </c>
      <c r="B9" s="40"/>
      <c r="C9" s="40"/>
      <c r="D9" s="314" t="s">
        <v>263</v>
      </c>
      <c r="E9" s="314"/>
      <c r="F9" s="314"/>
      <c r="G9" s="314"/>
      <c r="H9" s="15" t="s">
        <v>5</v>
      </c>
      <c r="I9" s="5"/>
      <c r="J9" s="12"/>
      <c r="K9" s="33"/>
    </row>
    <row r="10" spans="1:14">
      <c r="A10" s="311" t="s">
        <v>6</v>
      </c>
      <c r="B10" s="312"/>
      <c r="C10" s="312"/>
      <c r="D10" s="312"/>
      <c r="E10" s="312"/>
      <c r="F10" s="312"/>
      <c r="G10" s="36"/>
      <c r="H10" s="15" t="s">
        <v>7</v>
      </c>
      <c r="I10" s="16"/>
      <c r="J10" s="12"/>
      <c r="K10" s="33"/>
    </row>
    <row r="11" spans="1:14">
      <c r="A11" s="311" t="s">
        <v>8</v>
      </c>
      <c r="B11" s="312"/>
      <c r="C11" s="312"/>
      <c r="D11" s="312"/>
      <c r="E11" s="312"/>
      <c r="F11" s="312"/>
      <c r="G11" s="36"/>
      <c r="H11" s="15" t="s">
        <v>9</v>
      </c>
      <c r="I11" s="14"/>
      <c r="J11" s="12"/>
      <c r="K11" s="33"/>
    </row>
    <row r="12" spans="1:14">
      <c r="A12" s="9" t="s">
        <v>10</v>
      </c>
      <c r="B12" s="34"/>
      <c r="C12" s="34"/>
      <c r="D12" s="34"/>
      <c r="E12" s="35"/>
      <c r="F12" s="36"/>
      <c r="G12" s="36"/>
      <c r="H12" s="15" t="s">
        <v>11</v>
      </c>
      <c r="I12" s="5" t="s">
        <v>12</v>
      </c>
      <c r="J12" s="12"/>
      <c r="K12" s="33"/>
    </row>
    <row r="13" spans="1:14">
      <c r="A13" s="9" t="s">
        <v>13</v>
      </c>
      <c r="B13" s="34"/>
      <c r="C13" s="34"/>
      <c r="D13" s="34"/>
      <c r="E13" s="35"/>
      <c r="F13" s="36"/>
      <c r="G13" s="36"/>
      <c r="H13" s="15" t="s">
        <v>14</v>
      </c>
      <c r="I13" s="5" t="s">
        <v>15</v>
      </c>
      <c r="J13" s="12"/>
      <c r="K13" s="33"/>
    </row>
    <row r="14" spans="1:14">
      <c r="A14" s="11"/>
      <c r="B14" s="34"/>
      <c r="C14" s="34"/>
      <c r="D14" s="34"/>
      <c r="E14" s="35"/>
      <c r="F14" s="36"/>
      <c r="G14" s="36"/>
      <c r="H14" s="10"/>
      <c r="I14" s="3"/>
      <c r="J14" s="12"/>
      <c r="K14" s="33"/>
    </row>
    <row r="15" spans="1:14" ht="15" thickBot="1">
      <c r="A15" s="11"/>
      <c r="B15" s="34"/>
      <c r="C15" s="34"/>
      <c r="D15" s="34"/>
      <c r="E15" s="35"/>
      <c r="F15" s="36"/>
      <c r="G15" s="36"/>
      <c r="H15" s="10"/>
      <c r="I15" s="3"/>
      <c r="J15" s="12"/>
      <c r="K15" s="33"/>
    </row>
    <row r="16" spans="1:14" ht="105.75" thickBot="1">
      <c r="A16" s="240" t="s">
        <v>16</v>
      </c>
      <c r="B16" s="21" t="s">
        <v>17</v>
      </c>
      <c r="C16" s="22" t="s">
        <v>18</v>
      </c>
      <c r="D16" s="21" t="s">
        <v>19</v>
      </c>
      <c r="E16" s="21" t="s">
        <v>20</v>
      </c>
      <c r="F16" s="21" t="s">
        <v>21</v>
      </c>
      <c r="G16" s="21" t="s">
        <v>22</v>
      </c>
      <c r="H16" s="183" t="s">
        <v>256</v>
      </c>
      <c r="I16" s="183" t="s">
        <v>23</v>
      </c>
      <c r="J16" s="184" t="s">
        <v>24</v>
      </c>
      <c r="K16" s="42" t="s">
        <v>25</v>
      </c>
      <c r="L16" s="43"/>
      <c r="M16" s="34"/>
      <c r="N16" s="34"/>
    </row>
    <row r="17" spans="1:14" ht="15.75" thickBot="1">
      <c r="A17" s="241">
        <v>1</v>
      </c>
      <c r="B17" s="23">
        <v>2</v>
      </c>
      <c r="C17" s="23">
        <v>3</v>
      </c>
      <c r="D17" s="23">
        <v>4</v>
      </c>
      <c r="E17" s="21">
        <v>5</v>
      </c>
      <c r="F17" s="21">
        <v>6</v>
      </c>
      <c r="G17" s="21">
        <v>7</v>
      </c>
      <c r="H17" s="183">
        <v>8</v>
      </c>
      <c r="I17" s="183">
        <v>9</v>
      </c>
      <c r="J17" s="185">
        <v>10</v>
      </c>
      <c r="K17" s="42"/>
      <c r="L17" s="44"/>
      <c r="M17" s="34"/>
      <c r="N17" s="34"/>
    </row>
    <row r="18" spans="1:14" ht="15">
      <c r="A18" s="242"/>
      <c r="B18" s="45"/>
      <c r="C18" s="45"/>
      <c r="D18" s="45"/>
      <c r="E18" s="46"/>
      <c r="F18" s="46"/>
      <c r="G18" s="46"/>
      <c r="H18" s="186"/>
      <c r="I18" s="187"/>
      <c r="J18" s="188"/>
      <c r="K18" s="42"/>
      <c r="L18" s="44"/>
      <c r="M18" s="34"/>
      <c r="N18" s="34"/>
    </row>
    <row r="19" spans="1:14" ht="30">
      <c r="A19" s="243" t="s">
        <v>237</v>
      </c>
      <c r="B19" s="47" t="s">
        <v>28</v>
      </c>
      <c r="C19" s="47" t="s">
        <v>238</v>
      </c>
      <c r="D19" s="47" t="s">
        <v>239</v>
      </c>
      <c r="E19" s="48" t="s">
        <v>29</v>
      </c>
      <c r="F19" s="49"/>
      <c r="G19" s="49"/>
      <c r="H19" s="189">
        <f>SUM(H20)</f>
        <v>148501.42000000001</v>
      </c>
      <c r="I19" s="189">
        <f>SUM(I20)</f>
        <v>148501.42000000001</v>
      </c>
      <c r="J19" s="190">
        <f>SUM(J20)</f>
        <v>148501.42000000001</v>
      </c>
      <c r="K19" s="277">
        <f>SUM(K20)</f>
        <v>0</v>
      </c>
      <c r="L19" s="44"/>
      <c r="M19" s="34"/>
      <c r="N19" s="34"/>
    </row>
    <row r="20" spans="1:14" ht="15" thickBot="1">
      <c r="A20" s="244" t="s">
        <v>30</v>
      </c>
      <c r="B20" s="24" t="s">
        <v>28</v>
      </c>
      <c r="C20" s="24" t="s">
        <v>238</v>
      </c>
      <c r="D20" s="24" t="s">
        <v>239</v>
      </c>
      <c r="E20" s="25" t="s">
        <v>31</v>
      </c>
      <c r="F20" s="26"/>
      <c r="G20" s="26"/>
      <c r="H20" s="27">
        <v>148501.42000000001</v>
      </c>
      <c r="I20" s="27">
        <v>148501.42000000001</v>
      </c>
      <c r="J20" s="192">
        <v>148501.42000000001</v>
      </c>
      <c r="K20" s="50">
        <f>I20-J20</f>
        <v>0</v>
      </c>
      <c r="L20" s="51">
        <v>44986</v>
      </c>
      <c r="M20" s="34" t="s">
        <v>240</v>
      </c>
      <c r="N20" s="34"/>
    </row>
    <row r="21" spans="1:14" s="58" customFormat="1" ht="80.25" customHeight="1" outlineLevel="4">
      <c r="A21" s="245" t="s">
        <v>32</v>
      </c>
      <c r="B21" s="52" t="s">
        <v>28</v>
      </c>
      <c r="C21" s="52" t="s">
        <v>33</v>
      </c>
      <c r="D21" s="52" t="s">
        <v>34</v>
      </c>
      <c r="E21" s="53" t="s">
        <v>29</v>
      </c>
      <c r="F21" s="54"/>
      <c r="G21" s="54"/>
      <c r="H21" s="191">
        <f>SUM(H22:H26)</f>
        <v>1489376</v>
      </c>
      <c r="I21" s="191">
        <f>SUM(I22:I26)</f>
        <v>789376</v>
      </c>
      <c r="J21" s="191">
        <f>SUM(J22:J26)</f>
        <v>621418.5</v>
      </c>
      <c r="K21" s="55">
        <f>SUM(K22:K26)</f>
        <v>167957.50000000003</v>
      </c>
      <c r="L21" s="56"/>
      <c r="M21" s="57"/>
      <c r="N21" s="57"/>
    </row>
    <row r="22" spans="1:14" s="60" customFormat="1" ht="38.25" outlineLevel="5">
      <c r="A22" s="246" t="s">
        <v>30</v>
      </c>
      <c r="B22" s="24" t="s">
        <v>28</v>
      </c>
      <c r="C22" s="24" t="s">
        <v>33</v>
      </c>
      <c r="D22" s="24" t="s">
        <v>34</v>
      </c>
      <c r="E22" s="25" t="s">
        <v>31</v>
      </c>
      <c r="F22" s="24" t="s">
        <v>215</v>
      </c>
      <c r="G22" s="24" t="s">
        <v>35</v>
      </c>
      <c r="H22" s="27">
        <v>4000</v>
      </c>
      <c r="I22" s="27">
        <v>4000</v>
      </c>
      <c r="J22" s="192">
        <v>4000</v>
      </c>
      <c r="K22" s="59">
        <f t="shared" ref="K22:K26" si="0">I22-J22</f>
        <v>0</v>
      </c>
      <c r="L22" s="56"/>
      <c r="M22" s="57"/>
      <c r="N22" s="57"/>
    </row>
    <row r="23" spans="1:14" s="60" customFormat="1" ht="38.25" outlineLevel="5">
      <c r="A23" s="246" t="s">
        <v>30</v>
      </c>
      <c r="B23" s="24" t="s">
        <v>28</v>
      </c>
      <c r="C23" s="24" t="s">
        <v>33</v>
      </c>
      <c r="D23" s="24" t="s">
        <v>34</v>
      </c>
      <c r="E23" s="25" t="s">
        <v>31</v>
      </c>
      <c r="F23" s="24" t="s">
        <v>215</v>
      </c>
      <c r="G23" s="24" t="s">
        <v>36</v>
      </c>
      <c r="H23" s="27">
        <v>76000</v>
      </c>
      <c r="I23" s="27">
        <v>76000</v>
      </c>
      <c r="J23" s="192">
        <v>76000</v>
      </c>
      <c r="K23" s="59">
        <f t="shared" si="0"/>
        <v>0</v>
      </c>
      <c r="L23" s="56"/>
      <c r="M23" s="57"/>
      <c r="N23" s="57"/>
    </row>
    <row r="24" spans="1:14" s="60" customFormat="1" ht="38.25" outlineLevel="5">
      <c r="A24" s="247" t="s">
        <v>37</v>
      </c>
      <c r="B24" s="24" t="s">
        <v>28</v>
      </c>
      <c r="C24" s="24" t="s">
        <v>33</v>
      </c>
      <c r="D24" s="24" t="s">
        <v>34</v>
      </c>
      <c r="E24" s="25" t="s">
        <v>38</v>
      </c>
      <c r="F24" s="24" t="s">
        <v>215</v>
      </c>
      <c r="G24" s="24" t="s">
        <v>35</v>
      </c>
      <c r="H24" s="27">
        <v>66000</v>
      </c>
      <c r="I24" s="27">
        <v>31000</v>
      </c>
      <c r="J24" s="27">
        <v>22602.09</v>
      </c>
      <c r="K24" s="59">
        <f t="shared" si="0"/>
        <v>8397.91</v>
      </c>
      <c r="L24" s="56"/>
      <c r="M24" s="57"/>
      <c r="N24" s="57"/>
    </row>
    <row r="25" spans="1:14" s="60" customFormat="1" ht="38.25" outlineLevel="5">
      <c r="A25" s="247" t="s">
        <v>37</v>
      </c>
      <c r="B25" s="24" t="s">
        <v>28</v>
      </c>
      <c r="C25" s="24" t="s">
        <v>33</v>
      </c>
      <c r="D25" s="24" t="s">
        <v>34</v>
      </c>
      <c r="E25" s="25" t="s">
        <v>38</v>
      </c>
      <c r="F25" s="24" t="s">
        <v>215</v>
      </c>
      <c r="G25" s="24" t="s">
        <v>36</v>
      </c>
      <c r="H25" s="27">
        <v>1254000</v>
      </c>
      <c r="I25" s="27">
        <v>589000</v>
      </c>
      <c r="J25" s="27">
        <v>429440.41</v>
      </c>
      <c r="K25" s="59">
        <f t="shared" si="0"/>
        <v>159559.59000000003</v>
      </c>
      <c r="L25" s="56"/>
      <c r="M25" s="57"/>
      <c r="N25" s="57"/>
    </row>
    <row r="26" spans="1:14" s="60" customFormat="1" ht="28.5" outlineLevel="5">
      <c r="A26" s="247" t="s">
        <v>37</v>
      </c>
      <c r="B26" s="24" t="s">
        <v>28</v>
      </c>
      <c r="C26" s="24" t="s">
        <v>33</v>
      </c>
      <c r="D26" s="24" t="s">
        <v>34</v>
      </c>
      <c r="E26" s="25">
        <v>853</v>
      </c>
      <c r="F26" s="24"/>
      <c r="G26" s="24"/>
      <c r="H26" s="27">
        <v>89376</v>
      </c>
      <c r="I26" s="27">
        <v>89376</v>
      </c>
      <c r="J26" s="27">
        <v>89376</v>
      </c>
      <c r="K26" s="59">
        <f t="shared" si="0"/>
        <v>0</v>
      </c>
      <c r="L26" s="51">
        <v>45047</v>
      </c>
      <c r="M26" s="34" t="s">
        <v>240</v>
      </c>
      <c r="N26" s="57"/>
    </row>
    <row r="27" spans="1:14" ht="45">
      <c r="A27" s="243" t="s">
        <v>241</v>
      </c>
      <c r="B27" s="47" t="s">
        <v>28</v>
      </c>
      <c r="C27" s="47" t="s">
        <v>242</v>
      </c>
      <c r="D27" s="47" t="s">
        <v>273</v>
      </c>
      <c r="E27" s="48" t="s">
        <v>29</v>
      </c>
      <c r="F27" s="49"/>
      <c r="G27" s="49"/>
      <c r="H27" s="189">
        <f>SUM(H28)</f>
        <v>300000</v>
      </c>
      <c r="I27" s="189">
        <f>SUM(I28)</f>
        <v>100000</v>
      </c>
      <c r="J27" s="190">
        <f>SUM(J28)</f>
        <v>100000</v>
      </c>
      <c r="K27" s="277">
        <f>SUM(K28)</f>
        <v>0</v>
      </c>
      <c r="L27" s="44"/>
      <c r="M27" s="34"/>
      <c r="N27" s="34"/>
    </row>
    <row r="28" spans="1:14" ht="18" customHeight="1">
      <c r="A28" s="244" t="s">
        <v>30</v>
      </c>
      <c r="B28" s="24" t="s">
        <v>28</v>
      </c>
      <c r="C28" s="24" t="s">
        <v>242</v>
      </c>
      <c r="D28" s="24" t="s">
        <v>273</v>
      </c>
      <c r="E28" s="25" t="s">
        <v>31</v>
      </c>
      <c r="F28" s="26"/>
      <c r="G28" s="26"/>
      <c r="H28" s="27">
        <v>300000</v>
      </c>
      <c r="I28" s="27">
        <v>100000</v>
      </c>
      <c r="J28" s="27">
        <v>100000</v>
      </c>
      <c r="K28" s="42">
        <f>I28-J28</f>
        <v>0</v>
      </c>
      <c r="L28" s="51">
        <v>44986</v>
      </c>
      <c r="M28" s="34" t="s">
        <v>240</v>
      </c>
      <c r="N28" s="34"/>
    </row>
    <row r="29" spans="1:14" s="58" customFormat="1" ht="57" hidden="1" outlineLevel="3">
      <c r="A29" s="248" t="s">
        <v>39</v>
      </c>
      <c r="B29" s="61" t="s">
        <v>28</v>
      </c>
      <c r="C29" s="61" t="s">
        <v>27</v>
      </c>
      <c r="D29" s="61" t="s">
        <v>40</v>
      </c>
      <c r="E29" s="62" t="s">
        <v>29</v>
      </c>
      <c r="F29" s="63"/>
      <c r="G29" s="63"/>
      <c r="H29" s="193">
        <f>SUM(H30:H30)</f>
        <v>0</v>
      </c>
      <c r="I29" s="194">
        <f>SUM(I30:I30)</f>
        <v>0</v>
      </c>
      <c r="J29" s="195">
        <f>SUM(J30:J30)</f>
        <v>0</v>
      </c>
      <c r="K29" s="64">
        <f>SUM(K30:K30)</f>
        <v>0</v>
      </c>
      <c r="L29" s="56"/>
      <c r="M29" s="65"/>
    </row>
    <row r="30" spans="1:14" s="71" customFormat="1" hidden="1" outlineLevel="5">
      <c r="A30" s="249" t="s">
        <v>30</v>
      </c>
      <c r="B30" s="66" t="s">
        <v>28</v>
      </c>
      <c r="C30" s="66" t="s">
        <v>27</v>
      </c>
      <c r="D30" s="66" t="s">
        <v>40</v>
      </c>
      <c r="E30" s="67" t="s">
        <v>31</v>
      </c>
      <c r="F30" s="68"/>
      <c r="G30" s="68"/>
      <c r="H30" s="196">
        <v>0</v>
      </c>
      <c r="I30" s="197">
        <v>0</v>
      </c>
      <c r="J30" s="198">
        <v>0</v>
      </c>
      <c r="K30" s="69">
        <f>I30-J30</f>
        <v>0</v>
      </c>
      <c r="L30" s="56"/>
      <c r="M30" s="70"/>
    </row>
    <row r="31" spans="1:14" s="58" customFormat="1" ht="18.75" customHeight="1" outlineLevel="3" collapsed="1">
      <c r="A31" s="243" t="s">
        <v>26</v>
      </c>
      <c r="B31" s="47" t="s">
        <v>28</v>
      </c>
      <c r="C31" s="47" t="s">
        <v>27</v>
      </c>
      <c r="D31" s="47" t="s">
        <v>41</v>
      </c>
      <c r="E31" s="48" t="s">
        <v>29</v>
      </c>
      <c r="F31" s="49"/>
      <c r="G31" s="49"/>
      <c r="H31" s="189">
        <f>SUM(H32:H33)</f>
        <v>17432700</v>
      </c>
      <c r="I31" s="189">
        <f>SUM(I32:I33)</f>
        <v>6325132.3200000003</v>
      </c>
      <c r="J31" s="190">
        <f>SUM(J32:J33)</f>
        <v>5553007.2000000002</v>
      </c>
      <c r="K31" s="55">
        <f>SUM(K32:K33)</f>
        <v>772125.12</v>
      </c>
      <c r="L31" s="72"/>
      <c r="M31" s="73"/>
      <c r="N31" s="57"/>
    </row>
    <row r="32" spans="1:14" s="60" customFormat="1" ht="18" customHeight="1" outlineLevel="5">
      <c r="A32" s="250" t="s">
        <v>30</v>
      </c>
      <c r="B32" s="24" t="s">
        <v>28</v>
      </c>
      <c r="C32" s="24" t="s">
        <v>27</v>
      </c>
      <c r="D32" s="24" t="s">
        <v>41</v>
      </c>
      <c r="E32" s="74" t="s">
        <v>31</v>
      </c>
      <c r="F32" s="75"/>
      <c r="G32" s="75"/>
      <c r="H32" s="27">
        <v>86700</v>
      </c>
      <c r="I32" s="27">
        <v>31468.32</v>
      </c>
      <c r="J32" s="192">
        <v>26863.200000000001</v>
      </c>
      <c r="K32" s="76">
        <f>I32-J32</f>
        <v>4605.119999999999</v>
      </c>
      <c r="L32" s="56"/>
      <c r="M32" s="57"/>
      <c r="N32" s="57"/>
    </row>
    <row r="33" spans="1:14" s="60" customFormat="1" ht="32.25" customHeight="1" outlineLevel="5">
      <c r="A33" s="251" t="s">
        <v>37</v>
      </c>
      <c r="B33" s="24" t="s">
        <v>28</v>
      </c>
      <c r="C33" s="24" t="s">
        <v>27</v>
      </c>
      <c r="D33" s="24" t="s">
        <v>41</v>
      </c>
      <c r="E33" s="74" t="s">
        <v>38</v>
      </c>
      <c r="F33" s="75"/>
      <c r="G33" s="75"/>
      <c r="H33" s="27">
        <v>17346000</v>
      </c>
      <c r="I33" s="27">
        <v>6293664</v>
      </c>
      <c r="J33" s="192">
        <v>5526144</v>
      </c>
      <c r="K33" s="77">
        <f>I33-J33</f>
        <v>767520</v>
      </c>
      <c r="L33" s="56"/>
      <c r="M33" s="57"/>
      <c r="N33" s="57"/>
    </row>
    <row r="34" spans="1:14" s="58" customFormat="1" ht="49.5" customHeight="1" outlineLevel="3">
      <c r="A34" s="243" t="s">
        <v>42</v>
      </c>
      <c r="B34" s="47" t="s">
        <v>28</v>
      </c>
      <c r="C34" s="47" t="s">
        <v>27</v>
      </c>
      <c r="D34" s="47" t="s">
        <v>43</v>
      </c>
      <c r="E34" s="48" t="s">
        <v>29</v>
      </c>
      <c r="F34" s="49"/>
      <c r="G34" s="49"/>
      <c r="H34" s="189">
        <f>SUM(H35)</f>
        <v>2289000</v>
      </c>
      <c r="I34" s="189">
        <f>SUM(I35)</f>
        <v>152600</v>
      </c>
      <c r="J34" s="190">
        <f>SUM(J35)</f>
        <v>152600</v>
      </c>
      <c r="K34" s="55">
        <f>SUM(K35)</f>
        <v>0</v>
      </c>
      <c r="L34" s="56"/>
      <c r="M34" s="57"/>
      <c r="N34" s="57"/>
    </row>
    <row r="35" spans="1:14" s="60" customFormat="1" ht="63.75" customHeight="1" outlineLevel="5">
      <c r="A35" s="250" t="s">
        <v>44</v>
      </c>
      <c r="B35" s="78" t="s">
        <v>28</v>
      </c>
      <c r="C35" s="78" t="s">
        <v>27</v>
      </c>
      <c r="D35" s="78" t="s">
        <v>43</v>
      </c>
      <c r="E35" s="74" t="s">
        <v>45</v>
      </c>
      <c r="F35" s="75"/>
      <c r="G35" s="75"/>
      <c r="H35" s="27">
        <v>2289000</v>
      </c>
      <c r="I35" s="27">
        <v>152600</v>
      </c>
      <c r="J35" s="192">
        <v>152600</v>
      </c>
      <c r="K35" s="77">
        <f>I35-J35</f>
        <v>0</v>
      </c>
      <c r="L35" s="56"/>
      <c r="M35" s="57"/>
      <c r="N35" s="57"/>
    </row>
    <row r="36" spans="1:14" s="58" customFormat="1" ht="63" customHeight="1" outlineLevel="3">
      <c r="A36" s="243" t="s">
        <v>46</v>
      </c>
      <c r="B36" s="47" t="s">
        <v>28</v>
      </c>
      <c r="C36" s="47" t="s">
        <v>27</v>
      </c>
      <c r="D36" s="47" t="s">
        <v>47</v>
      </c>
      <c r="E36" s="48" t="s">
        <v>29</v>
      </c>
      <c r="F36" s="49"/>
      <c r="G36" s="49"/>
      <c r="H36" s="189">
        <f>SUM(H37)</f>
        <v>6206700</v>
      </c>
      <c r="I36" s="189">
        <f>SUM(I37)</f>
        <v>3415247.37</v>
      </c>
      <c r="J36" s="190">
        <f>SUM(J37)</f>
        <v>3415247.37</v>
      </c>
      <c r="K36" s="55">
        <f>SUM(K37)</f>
        <v>0</v>
      </c>
      <c r="L36" s="56"/>
      <c r="M36" s="57"/>
      <c r="N36" s="57"/>
    </row>
    <row r="37" spans="1:14" s="60" customFormat="1" ht="65.25" customHeight="1" outlineLevel="5">
      <c r="A37" s="250" t="s">
        <v>44</v>
      </c>
      <c r="B37" s="78" t="s">
        <v>28</v>
      </c>
      <c r="C37" s="78" t="s">
        <v>27</v>
      </c>
      <c r="D37" s="78" t="s">
        <v>47</v>
      </c>
      <c r="E37" s="74" t="s">
        <v>45</v>
      </c>
      <c r="F37" s="75"/>
      <c r="G37" s="75"/>
      <c r="H37" s="27">
        <v>6206700</v>
      </c>
      <c r="I37" s="27">
        <v>3415247.37</v>
      </c>
      <c r="J37" s="27">
        <v>3415247.37</v>
      </c>
      <c r="K37" s="77">
        <f>I37-J37</f>
        <v>0</v>
      </c>
      <c r="L37" s="56"/>
      <c r="M37" s="57"/>
      <c r="N37" s="57"/>
    </row>
    <row r="38" spans="1:14" s="58" customFormat="1" ht="95.25" customHeight="1" outlineLevel="3">
      <c r="A38" s="253" t="s">
        <v>253</v>
      </c>
      <c r="B38" s="47" t="s">
        <v>28</v>
      </c>
      <c r="C38" s="47" t="s">
        <v>27</v>
      </c>
      <c r="D38" s="47" t="s">
        <v>190</v>
      </c>
      <c r="E38" s="48" t="s">
        <v>29</v>
      </c>
      <c r="F38" s="49"/>
      <c r="G38" s="49"/>
      <c r="H38" s="189">
        <f>SUM(H39)</f>
        <v>716200</v>
      </c>
      <c r="I38" s="189">
        <f>SUM(I39)</f>
        <v>105735.41</v>
      </c>
      <c r="J38" s="190">
        <f>SUM(J39)</f>
        <v>105735.41</v>
      </c>
      <c r="K38" s="55">
        <f>SUM(K39)</f>
        <v>0</v>
      </c>
      <c r="L38" s="56"/>
      <c r="M38" s="57"/>
      <c r="N38" s="57"/>
    </row>
    <row r="39" spans="1:14" s="60" customFormat="1" ht="63.75" customHeight="1" outlineLevel="5">
      <c r="A39" s="250" t="s">
        <v>44</v>
      </c>
      <c r="B39" s="78" t="s">
        <v>28</v>
      </c>
      <c r="C39" s="78" t="s">
        <v>27</v>
      </c>
      <c r="D39" s="78" t="s">
        <v>190</v>
      </c>
      <c r="E39" s="74" t="s">
        <v>45</v>
      </c>
      <c r="F39" s="75"/>
      <c r="G39" s="75"/>
      <c r="H39" s="27">
        <v>716200</v>
      </c>
      <c r="I39" s="27">
        <v>105735.41</v>
      </c>
      <c r="J39" s="27">
        <v>105735.41</v>
      </c>
      <c r="K39" s="77">
        <f>I39-J39</f>
        <v>0</v>
      </c>
      <c r="L39" s="56"/>
      <c r="M39" s="57"/>
      <c r="N39" s="57"/>
    </row>
    <row r="40" spans="1:14" s="58" customFormat="1" ht="96" customHeight="1" outlineLevel="3">
      <c r="A40" s="243" t="s">
        <v>254</v>
      </c>
      <c r="B40" s="47" t="s">
        <v>28</v>
      </c>
      <c r="C40" s="47" t="s">
        <v>27</v>
      </c>
      <c r="D40" s="47" t="s">
        <v>191</v>
      </c>
      <c r="E40" s="48" t="s">
        <v>29</v>
      </c>
      <c r="F40" s="49"/>
      <c r="G40" s="49"/>
      <c r="H40" s="189">
        <f>SUM(H41)</f>
        <v>7855400</v>
      </c>
      <c r="I40" s="189">
        <f>SUM(I41)</f>
        <v>929562.14</v>
      </c>
      <c r="J40" s="190">
        <f>SUM(J41)</f>
        <v>929562.14</v>
      </c>
      <c r="K40" s="55">
        <f>SUM(K41)</f>
        <v>0</v>
      </c>
      <c r="L40" s="56"/>
      <c r="M40" s="57"/>
      <c r="N40" s="57"/>
    </row>
    <row r="41" spans="1:14" s="60" customFormat="1" ht="60" customHeight="1" outlineLevel="5">
      <c r="A41" s="252" t="s">
        <v>44</v>
      </c>
      <c r="B41" s="78" t="s">
        <v>28</v>
      </c>
      <c r="C41" s="78" t="s">
        <v>27</v>
      </c>
      <c r="D41" s="78" t="s">
        <v>191</v>
      </c>
      <c r="E41" s="74" t="s">
        <v>45</v>
      </c>
      <c r="F41" s="75"/>
      <c r="G41" s="75"/>
      <c r="H41" s="27">
        <v>7855400</v>
      </c>
      <c r="I41" s="27">
        <v>929562.14</v>
      </c>
      <c r="J41" s="27">
        <v>929562.14</v>
      </c>
      <c r="K41" s="77">
        <f>I41-J41</f>
        <v>0</v>
      </c>
      <c r="L41" s="56"/>
      <c r="M41" s="57"/>
      <c r="N41" s="57"/>
    </row>
    <row r="42" spans="1:14" s="58" customFormat="1" ht="34.5" customHeight="1" outlineLevel="3">
      <c r="A42" s="253" t="s">
        <v>51</v>
      </c>
      <c r="B42" s="47" t="s">
        <v>28</v>
      </c>
      <c r="C42" s="47" t="s">
        <v>27</v>
      </c>
      <c r="D42" s="47" t="s">
        <v>52</v>
      </c>
      <c r="E42" s="48" t="s">
        <v>29</v>
      </c>
      <c r="F42" s="49"/>
      <c r="G42" s="49"/>
      <c r="H42" s="189">
        <f>SUM(H43:H50)</f>
        <v>265773633.24000001</v>
      </c>
      <c r="I42" s="189">
        <f>SUM(I43:I50)</f>
        <v>135617732</v>
      </c>
      <c r="J42" s="190">
        <f>SUM(J43:J50)</f>
        <v>131092949.80000001</v>
      </c>
      <c r="K42" s="55">
        <f>SUM(K43:K50)</f>
        <v>4524782.1999999955</v>
      </c>
      <c r="L42" s="72"/>
      <c r="M42" s="73"/>
      <c r="N42" s="57"/>
    </row>
    <row r="43" spans="1:14" s="60" customFormat="1" outlineLevel="5">
      <c r="A43" s="252" t="s">
        <v>53</v>
      </c>
      <c r="B43" s="78" t="s">
        <v>28</v>
      </c>
      <c r="C43" s="78" t="s">
        <v>27</v>
      </c>
      <c r="D43" s="78" t="s">
        <v>52</v>
      </c>
      <c r="E43" s="74" t="s">
        <v>54</v>
      </c>
      <c r="F43" s="75"/>
      <c r="G43" s="75"/>
      <c r="H43" s="27">
        <v>185218826</v>
      </c>
      <c r="I43" s="27">
        <v>91599692</v>
      </c>
      <c r="J43" s="192">
        <v>89072307.450000003</v>
      </c>
      <c r="K43" s="77">
        <f t="shared" ref="K43:K49" si="1">I43-J43</f>
        <v>2527384.549999997</v>
      </c>
      <c r="L43" s="56"/>
      <c r="M43" s="57"/>
      <c r="N43" s="57"/>
    </row>
    <row r="44" spans="1:14" s="60" customFormat="1" ht="49.5" customHeight="1" outlineLevel="5">
      <c r="A44" s="252" t="s">
        <v>55</v>
      </c>
      <c r="B44" s="78" t="s">
        <v>28</v>
      </c>
      <c r="C44" s="78" t="s">
        <v>27</v>
      </c>
      <c r="D44" s="78" t="s">
        <v>52</v>
      </c>
      <c r="E44" s="74" t="s">
        <v>56</v>
      </c>
      <c r="F44" s="75"/>
      <c r="G44" s="75"/>
      <c r="H44" s="27">
        <v>55936060</v>
      </c>
      <c r="I44" s="27">
        <v>27663015</v>
      </c>
      <c r="J44" s="192">
        <v>26093732.350000001</v>
      </c>
      <c r="K44" s="76">
        <f t="shared" si="1"/>
        <v>1569282.6499999985</v>
      </c>
      <c r="L44" s="56"/>
      <c r="M44" s="57"/>
      <c r="N44" s="57"/>
    </row>
    <row r="45" spans="1:14" s="60" customFormat="1" ht="31.5" customHeight="1" outlineLevel="5">
      <c r="A45" s="252" t="s">
        <v>57</v>
      </c>
      <c r="B45" s="78" t="s">
        <v>28</v>
      </c>
      <c r="C45" s="78" t="s">
        <v>27</v>
      </c>
      <c r="D45" s="78" t="s">
        <v>52</v>
      </c>
      <c r="E45" s="74" t="s">
        <v>58</v>
      </c>
      <c r="F45" s="75"/>
      <c r="G45" s="75"/>
      <c r="H45" s="27">
        <v>6224380</v>
      </c>
      <c r="I45" s="27">
        <v>5755785</v>
      </c>
      <c r="J45" s="192">
        <v>5674178.0499999998</v>
      </c>
      <c r="K45" s="76">
        <f t="shared" si="1"/>
        <v>81606.950000000186</v>
      </c>
      <c r="L45" s="56"/>
      <c r="M45" s="57"/>
      <c r="N45" s="57"/>
    </row>
    <row r="46" spans="1:14" s="60" customFormat="1" ht="17.25" customHeight="1" outlineLevel="5">
      <c r="A46" s="252" t="s">
        <v>30</v>
      </c>
      <c r="B46" s="78" t="s">
        <v>28</v>
      </c>
      <c r="C46" s="78" t="s">
        <v>27</v>
      </c>
      <c r="D46" s="78" t="s">
        <v>52</v>
      </c>
      <c r="E46" s="74" t="s">
        <v>31</v>
      </c>
      <c r="F46" s="75"/>
      <c r="G46" s="75"/>
      <c r="H46" s="27">
        <v>9746177.2400000002</v>
      </c>
      <c r="I46" s="27">
        <v>6088201</v>
      </c>
      <c r="J46" s="192">
        <v>5926369.7000000002</v>
      </c>
      <c r="K46" s="76">
        <f t="shared" si="1"/>
        <v>161831.29999999981</v>
      </c>
      <c r="L46" s="56"/>
      <c r="M46" s="57"/>
      <c r="N46" s="57"/>
    </row>
    <row r="47" spans="1:14" s="60" customFormat="1" ht="17.25" customHeight="1" outlineLevel="5">
      <c r="A47" s="252" t="s">
        <v>181</v>
      </c>
      <c r="B47" s="78" t="s">
        <v>28</v>
      </c>
      <c r="C47" s="78" t="s">
        <v>27</v>
      </c>
      <c r="D47" s="78" t="s">
        <v>52</v>
      </c>
      <c r="E47" s="74">
        <v>247</v>
      </c>
      <c r="F47" s="75"/>
      <c r="G47" s="75"/>
      <c r="H47" s="27">
        <v>4886409</v>
      </c>
      <c r="I47" s="27">
        <v>2455708</v>
      </c>
      <c r="J47" s="192">
        <v>2271031.25</v>
      </c>
      <c r="K47" s="76">
        <f t="shared" si="1"/>
        <v>184676.75</v>
      </c>
      <c r="L47" s="56"/>
      <c r="M47" s="57"/>
      <c r="N47" s="57"/>
    </row>
    <row r="48" spans="1:14" s="60" customFormat="1" ht="60" customHeight="1" outlineLevel="5">
      <c r="A48" s="252" t="s">
        <v>59</v>
      </c>
      <c r="B48" s="78" t="s">
        <v>28</v>
      </c>
      <c r="C48" s="78" t="s">
        <v>27</v>
      </c>
      <c r="D48" s="78" t="s">
        <v>52</v>
      </c>
      <c r="E48" s="74" t="s">
        <v>60</v>
      </c>
      <c r="F48" s="75"/>
      <c r="G48" s="75"/>
      <c r="H48" s="27">
        <v>3154274</v>
      </c>
      <c r="I48" s="27">
        <v>1879193</v>
      </c>
      <c r="J48" s="192">
        <v>1879193</v>
      </c>
      <c r="K48" s="77">
        <f t="shared" si="1"/>
        <v>0</v>
      </c>
      <c r="L48" s="56"/>
      <c r="M48" s="57"/>
      <c r="N48" s="57"/>
    </row>
    <row r="49" spans="1:14" s="60" customFormat="1" ht="32.25" customHeight="1" outlineLevel="5">
      <c r="A49" s="252" t="s">
        <v>61</v>
      </c>
      <c r="B49" s="78" t="s">
        <v>28</v>
      </c>
      <c r="C49" s="78" t="s">
        <v>27</v>
      </c>
      <c r="D49" s="78" t="s">
        <v>52</v>
      </c>
      <c r="E49" s="74" t="s">
        <v>62</v>
      </c>
      <c r="F49" s="75"/>
      <c r="G49" s="75"/>
      <c r="H49" s="27">
        <v>477064</v>
      </c>
      <c r="I49" s="27">
        <v>155071</v>
      </c>
      <c r="J49" s="192">
        <v>155071</v>
      </c>
      <c r="K49" s="77">
        <f t="shared" si="1"/>
        <v>0</v>
      </c>
      <c r="L49" s="56"/>
      <c r="M49" s="57"/>
      <c r="N49" s="57"/>
    </row>
    <row r="50" spans="1:14" s="60" customFormat="1" ht="17.25" customHeight="1" outlineLevel="5">
      <c r="A50" s="252" t="s">
        <v>63</v>
      </c>
      <c r="B50" s="78" t="s">
        <v>28</v>
      </c>
      <c r="C50" s="78" t="s">
        <v>27</v>
      </c>
      <c r="D50" s="78" t="s">
        <v>52</v>
      </c>
      <c r="E50" s="74" t="s">
        <v>64</v>
      </c>
      <c r="F50" s="75"/>
      <c r="G50" s="75"/>
      <c r="H50" s="27">
        <v>130443</v>
      </c>
      <c r="I50" s="27">
        <v>21067</v>
      </c>
      <c r="J50" s="192">
        <v>21067</v>
      </c>
      <c r="K50" s="76">
        <f>I50-J50</f>
        <v>0</v>
      </c>
      <c r="L50" s="56"/>
      <c r="M50" s="57"/>
      <c r="N50" s="57"/>
    </row>
    <row r="51" spans="1:14" s="58" customFormat="1" ht="71.25" outlineLevel="3">
      <c r="A51" s="301" t="s">
        <v>269</v>
      </c>
      <c r="B51" s="302" t="s">
        <v>28</v>
      </c>
      <c r="C51" s="302" t="s">
        <v>27</v>
      </c>
      <c r="D51" s="303" t="s">
        <v>268</v>
      </c>
      <c r="E51" s="304" t="s">
        <v>29</v>
      </c>
      <c r="F51" s="303"/>
      <c r="G51" s="303"/>
      <c r="H51" s="194">
        <f>SUM(H52:H53)</f>
        <v>0</v>
      </c>
      <c r="I51" s="194">
        <f t="shared" ref="I51:J51" si="2">SUM(I52:I53)</f>
        <v>0</v>
      </c>
      <c r="J51" s="194">
        <f t="shared" si="2"/>
        <v>-3.6</v>
      </c>
      <c r="K51" s="189">
        <f>SUM(K52:K53)</f>
        <v>3.6</v>
      </c>
      <c r="L51" s="56" t="s">
        <v>264</v>
      </c>
      <c r="M51" s="73"/>
      <c r="N51" s="57"/>
    </row>
    <row r="52" spans="1:14" s="58" customFormat="1" ht="15" outlineLevel="3">
      <c r="A52" s="333" t="s">
        <v>216</v>
      </c>
      <c r="B52" s="305" t="s">
        <v>28</v>
      </c>
      <c r="C52" s="305" t="s">
        <v>27</v>
      </c>
      <c r="D52" s="305" t="s">
        <v>268</v>
      </c>
      <c r="E52" s="306">
        <v>812</v>
      </c>
      <c r="F52" s="307"/>
      <c r="G52" s="305"/>
      <c r="H52" s="309">
        <v>0</v>
      </c>
      <c r="I52" s="309">
        <v>0</v>
      </c>
      <c r="J52" s="310">
        <v>-0.04</v>
      </c>
      <c r="K52" s="189">
        <f>I52-J52</f>
        <v>0.04</v>
      </c>
      <c r="L52" s="72"/>
      <c r="M52" s="73"/>
      <c r="N52" s="57"/>
    </row>
    <row r="53" spans="1:14" s="58" customFormat="1" ht="38.25" outlineLevel="3">
      <c r="A53" s="334"/>
      <c r="B53" s="305" t="s">
        <v>28</v>
      </c>
      <c r="C53" s="305" t="s">
        <v>27</v>
      </c>
      <c r="D53" s="305" t="s">
        <v>268</v>
      </c>
      <c r="E53" s="306">
        <v>812</v>
      </c>
      <c r="F53" s="307" t="s">
        <v>267</v>
      </c>
      <c r="G53" s="305" t="s">
        <v>36</v>
      </c>
      <c r="H53" s="309">
        <v>0</v>
      </c>
      <c r="I53" s="309">
        <v>0</v>
      </c>
      <c r="J53" s="310">
        <v>-3.56</v>
      </c>
      <c r="K53" s="189">
        <f>I53-J53</f>
        <v>3.56</v>
      </c>
      <c r="L53" s="72"/>
      <c r="M53" s="73"/>
      <c r="N53" s="57"/>
    </row>
    <row r="54" spans="1:14" s="58" customFormat="1" ht="69.75" customHeight="1" outlineLevel="3">
      <c r="A54" s="253" t="s">
        <v>202</v>
      </c>
      <c r="B54" s="47" t="s">
        <v>28</v>
      </c>
      <c r="C54" s="47" t="s">
        <v>27</v>
      </c>
      <c r="D54" s="49" t="s">
        <v>203</v>
      </c>
      <c r="E54" s="48" t="s">
        <v>29</v>
      </c>
      <c r="F54" s="49"/>
      <c r="G54" s="49"/>
      <c r="H54" s="189">
        <f>SUM(H55:H58)</f>
        <v>36925960.000000007</v>
      </c>
      <c r="I54" s="189">
        <f>SUM(I55:I58)</f>
        <v>15695555.73</v>
      </c>
      <c r="J54" s="189">
        <f>SUM(J55:J58)</f>
        <v>13348554.129999999</v>
      </c>
      <c r="K54" s="189">
        <f>SUM(K55:K58)</f>
        <v>2347001.600000001</v>
      </c>
      <c r="L54" s="72"/>
      <c r="M54" s="73"/>
      <c r="N54" s="57"/>
    </row>
    <row r="55" spans="1:14" s="60" customFormat="1" ht="38.25" customHeight="1" outlineLevel="5">
      <c r="A55" s="330" t="s">
        <v>216</v>
      </c>
      <c r="B55" s="79" t="s">
        <v>28</v>
      </c>
      <c r="C55" s="79" t="s">
        <v>27</v>
      </c>
      <c r="D55" s="79" t="s">
        <v>203</v>
      </c>
      <c r="E55" s="80">
        <v>812</v>
      </c>
      <c r="F55" s="79" t="s">
        <v>204</v>
      </c>
      <c r="G55" s="79" t="s">
        <v>36</v>
      </c>
      <c r="H55" s="27">
        <v>22905951.940000001</v>
      </c>
      <c r="I55" s="27">
        <v>1887852.12</v>
      </c>
      <c r="J55" s="27">
        <v>1887852.1</v>
      </c>
      <c r="K55" s="76">
        <f t="shared" ref="K55" si="3">I55-J55</f>
        <v>2.0000000018626451E-2</v>
      </c>
      <c r="L55" s="56"/>
      <c r="M55" s="57"/>
      <c r="N55" s="57"/>
    </row>
    <row r="56" spans="1:14" s="60" customFormat="1" ht="38.25" outlineLevel="5">
      <c r="A56" s="331"/>
      <c r="B56" s="79" t="s">
        <v>28</v>
      </c>
      <c r="C56" s="79" t="s">
        <v>27</v>
      </c>
      <c r="D56" s="79" t="s">
        <v>203</v>
      </c>
      <c r="E56" s="80">
        <v>812</v>
      </c>
      <c r="F56" s="79" t="s">
        <v>204</v>
      </c>
      <c r="G56" s="79" t="s">
        <v>35</v>
      </c>
      <c r="H56" s="27">
        <v>231373.66</v>
      </c>
      <c r="I56" s="27">
        <v>19069.21</v>
      </c>
      <c r="J56" s="27">
        <v>19069.23</v>
      </c>
      <c r="K56" s="77">
        <f>I56-J56</f>
        <v>-2.0000000000436557E-2</v>
      </c>
      <c r="L56" s="56"/>
      <c r="M56" s="57"/>
      <c r="N56" s="57"/>
    </row>
    <row r="57" spans="1:14" s="60" customFormat="1" ht="38.25" outlineLevel="5">
      <c r="A57" s="331"/>
      <c r="B57" s="79" t="s">
        <v>28</v>
      </c>
      <c r="C57" s="79" t="s">
        <v>27</v>
      </c>
      <c r="D57" s="79" t="s">
        <v>203</v>
      </c>
      <c r="E57" s="80">
        <v>813</v>
      </c>
      <c r="F57" s="79" t="s">
        <v>204</v>
      </c>
      <c r="G57" s="79" t="s">
        <v>36</v>
      </c>
      <c r="H57" s="27">
        <f>13788634.4-H58</f>
        <v>13650748.060000001</v>
      </c>
      <c r="I57" s="27">
        <f>13788634.4-I58</f>
        <v>13650748.060000001</v>
      </c>
      <c r="J57" s="27">
        <v>11327216.35</v>
      </c>
      <c r="K57" s="76">
        <f>I57-J57</f>
        <v>2323531.7100000009</v>
      </c>
      <c r="L57" s="56" t="s">
        <v>264</v>
      </c>
      <c r="M57" s="57"/>
      <c r="N57" s="57"/>
    </row>
    <row r="58" spans="1:14" s="60" customFormat="1" ht="38.25" outlineLevel="5">
      <c r="A58" s="332"/>
      <c r="B58" s="79" t="s">
        <v>28</v>
      </c>
      <c r="C58" s="79" t="s">
        <v>27</v>
      </c>
      <c r="D58" s="79" t="s">
        <v>203</v>
      </c>
      <c r="E58" s="80">
        <v>813</v>
      </c>
      <c r="F58" s="79" t="s">
        <v>204</v>
      </c>
      <c r="G58" s="79" t="s">
        <v>35</v>
      </c>
      <c r="H58" s="27">
        <v>137886.34</v>
      </c>
      <c r="I58" s="27">
        <v>137886.34</v>
      </c>
      <c r="J58" s="27">
        <v>114416.45</v>
      </c>
      <c r="K58" s="77">
        <f t="shared" ref="K58" si="4">I58-J58</f>
        <v>23469.89</v>
      </c>
      <c r="L58" s="56" t="s">
        <v>264</v>
      </c>
      <c r="M58" s="57"/>
      <c r="N58" s="57"/>
    </row>
    <row r="59" spans="1:14" s="58" customFormat="1" ht="69.75" customHeight="1" outlineLevel="3">
      <c r="A59" s="253" t="s">
        <v>206</v>
      </c>
      <c r="B59" s="47" t="s">
        <v>28</v>
      </c>
      <c r="C59" s="47" t="s">
        <v>27</v>
      </c>
      <c r="D59" s="49" t="s">
        <v>205</v>
      </c>
      <c r="E59" s="48" t="s">
        <v>29</v>
      </c>
      <c r="F59" s="49"/>
      <c r="G59" s="49"/>
      <c r="H59" s="189">
        <f>SUM(H60:H61)</f>
        <v>2331051.8400000003</v>
      </c>
      <c r="I59" s="189">
        <f>SUM(I60:I61)</f>
        <v>2331051.8400000003</v>
      </c>
      <c r="J59" s="190">
        <f>SUM(J60:J61)</f>
        <v>2331051.84</v>
      </c>
      <c r="K59" s="55">
        <f>SUM(K60:K61)</f>
        <v>2.6193447411060333E-10</v>
      </c>
      <c r="L59" s="56" t="s">
        <v>262</v>
      </c>
      <c r="M59" s="73"/>
      <c r="N59" s="57"/>
    </row>
    <row r="60" spans="1:14" s="60" customFormat="1" ht="38.25" outlineLevel="5">
      <c r="A60" s="327" t="s">
        <v>216</v>
      </c>
      <c r="B60" s="79" t="s">
        <v>28</v>
      </c>
      <c r="C60" s="79" t="s">
        <v>27</v>
      </c>
      <c r="D60" s="79" t="s">
        <v>205</v>
      </c>
      <c r="E60" s="80">
        <v>812</v>
      </c>
      <c r="F60" s="79" t="s">
        <v>217</v>
      </c>
      <c r="G60" s="79" t="s">
        <v>36</v>
      </c>
      <c r="H60" s="27">
        <f>2027001.6-H61+304050.24</f>
        <v>2307741.3200000003</v>
      </c>
      <c r="I60" s="27">
        <f>2027001.6-I61+304050.24</f>
        <v>2307741.3200000003</v>
      </c>
      <c r="J60" s="27">
        <f>2027001.6-J61+304050.24</f>
        <v>2307740.79</v>
      </c>
      <c r="K60" s="76">
        <f t="shared" ref="K60:K61" si="5">I60-J60</f>
        <v>0.53000000026077032</v>
      </c>
      <c r="L60" s="56"/>
      <c r="M60" s="57"/>
      <c r="N60" s="57"/>
    </row>
    <row r="61" spans="1:14" s="60" customFormat="1" ht="38.25" outlineLevel="5">
      <c r="A61" s="328"/>
      <c r="B61" s="79" t="s">
        <v>28</v>
      </c>
      <c r="C61" s="79" t="s">
        <v>27</v>
      </c>
      <c r="D61" s="79" t="s">
        <v>205</v>
      </c>
      <c r="E61" s="80">
        <v>812</v>
      </c>
      <c r="F61" s="79" t="s">
        <v>217</v>
      </c>
      <c r="G61" s="79" t="s">
        <v>35</v>
      </c>
      <c r="H61" s="27">
        <v>23310.52</v>
      </c>
      <c r="I61" s="27">
        <v>23310.52</v>
      </c>
      <c r="J61" s="27">
        <v>23311.05</v>
      </c>
      <c r="K61" s="77">
        <f t="shared" si="5"/>
        <v>-0.52999999999883585</v>
      </c>
      <c r="L61" s="56"/>
      <c r="M61" s="57"/>
      <c r="N61" s="57"/>
    </row>
    <row r="62" spans="1:14" s="58" customFormat="1" ht="65.25" customHeight="1" outlineLevel="3">
      <c r="A62" s="253" t="s">
        <v>206</v>
      </c>
      <c r="B62" s="47" t="s">
        <v>28</v>
      </c>
      <c r="C62" s="47" t="s">
        <v>27</v>
      </c>
      <c r="D62" s="49" t="s">
        <v>205</v>
      </c>
      <c r="E62" s="48" t="s">
        <v>29</v>
      </c>
      <c r="F62" s="49"/>
      <c r="G62" s="49"/>
      <c r="H62" s="189">
        <f>SUM(H63:H64)</f>
        <v>16824508.16</v>
      </c>
      <c r="I62" s="189">
        <f>SUM(I63:I64)</f>
        <v>14797506.560000001</v>
      </c>
      <c r="J62" s="190">
        <f>SUM(J63:J64)</f>
        <v>14797506.560000001</v>
      </c>
      <c r="K62" s="55">
        <f>SUM(K63:K64)</f>
        <v>-4.6566128730773926E-10</v>
      </c>
      <c r="L62" s="72"/>
      <c r="M62" s="73"/>
      <c r="N62" s="57"/>
    </row>
    <row r="63" spans="1:14" s="60" customFormat="1" ht="38.25" outlineLevel="5">
      <c r="A63" s="327" t="s">
        <v>115</v>
      </c>
      <c r="B63" s="79" t="s">
        <v>28</v>
      </c>
      <c r="C63" s="79" t="s">
        <v>27</v>
      </c>
      <c r="D63" s="79" t="s">
        <v>205</v>
      </c>
      <c r="E63" s="80">
        <v>813</v>
      </c>
      <c r="F63" s="79" t="s">
        <v>217</v>
      </c>
      <c r="G63" s="79" t="s">
        <v>36</v>
      </c>
      <c r="H63" s="27">
        <v>16656258.68</v>
      </c>
      <c r="I63" s="27">
        <v>14649527.1</v>
      </c>
      <c r="J63" s="27">
        <v>14649528.08</v>
      </c>
      <c r="K63" s="76">
        <f t="shared" ref="K63:K64" si="6">I63-J63</f>
        <v>-0.98000000044703484</v>
      </c>
      <c r="L63" s="56"/>
      <c r="M63" s="57"/>
      <c r="N63" s="57"/>
    </row>
    <row r="64" spans="1:14" s="60" customFormat="1" ht="38.25" outlineLevel="5">
      <c r="A64" s="328"/>
      <c r="B64" s="79" t="s">
        <v>28</v>
      </c>
      <c r="C64" s="79" t="s">
        <v>27</v>
      </c>
      <c r="D64" s="79" t="s">
        <v>205</v>
      </c>
      <c r="E64" s="80">
        <v>813</v>
      </c>
      <c r="F64" s="79" t="s">
        <v>217</v>
      </c>
      <c r="G64" s="79" t="s">
        <v>35</v>
      </c>
      <c r="H64" s="27">
        <v>168249.48</v>
      </c>
      <c r="I64" s="27">
        <v>147979.46</v>
      </c>
      <c r="J64" s="27">
        <v>147978.48000000001</v>
      </c>
      <c r="K64" s="77">
        <f t="shared" si="6"/>
        <v>0.97999999998137355</v>
      </c>
      <c r="L64" s="56"/>
      <c r="M64" s="57"/>
      <c r="N64" s="57"/>
    </row>
    <row r="65" spans="1:14" s="60" customFormat="1" ht="107.25" customHeight="1" outlineLevel="5">
      <c r="A65" s="253" t="s">
        <v>250</v>
      </c>
      <c r="B65" s="47">
        <v>148</v>
      </c>
      <c r="C65" s="47" t="s">
        <v>246</v>
      </c>
      <c r="D65" s="47" t="s">
        <v>247</v>
      </c>
      <c r="E65" s="48" t="s">
        <v>29</v>
      </c>
      <c r="F65" s="49"/>
      <c r="G65" s="49"/>
      <c r="H65" s="189">
        <f>SUM(H66:H67)</f>
        <v>10307684</v>
      </c>
      <c r="I65" s="189">
        <f t="shared" ref="I65:J65" si="7">SUM(I66:I66)</f>
        <v>0</v>
      </c>
      <c r="J65" s="190">
        <f t="shared" si="7"/>
        <v>0</v>
      </c>
      <c r="K65" s="115">
        <f>SUM(K66:K66)</f>
        <v>0</v>
      </c>
      <c r="L65" s="56" t="s">
        <v>248</v>
      </c>
      <c r="M65" s="57"/>
      <c r="N65" s="57"/>
    </row>
    <row r="66" spans="1:14" s="60" customFormat="1" ht="38.25" outlineLevel="5">
      <c r="A66" s="327" t="s">
        <v>137</v>
      </c>
      <c r="B66" s="79">
        <v>148</v>
      </c>
      <c r="C66" s="79" t="s">
        <v>246</v>
      </c>
      <c r="D66" s="79" t="s">
        <v>247</v>
      </c>
      <c r="E66" s="80">
        <v>323</v>
      </c>
      <c r="F66" s="79" t="s">
        <v>249</v>
      </c>
      <c r="G66" s="79" t="s">
        <v>36</v>
      </c>
      <c r="H66" s="27">
        <v>9792300</v>
      </c>
      <c r="I66" s="27">
        <v>0</v>
      </c>
      <c r="J66" s="192">
        <v>0</v>
      </c>
      <c r="K66" s="77">
        <v>0</v>
      </c>
      <c r="L66" s="56"/>
      <c r="M66" s="57"/>
      <c r="N66" s="57"/>
    </row>
    <row r="67" spans="1:14" s="60" customFormat="1" ht="38.25" outlineLevel="5">
      <c r="A67" s="329"/>
      <c r="B67" s="79">
        <v>148</v>
      </c>
      <c r="C67" s="300" t="s">
        <v>246</v>
      </c>
      <c r="D67" s="79" t="s">
        <v>247</v>
      </c>
      <c r="E67" s="80">
        <v>323</v>
      </c>
      <c r="F67" s="79" t="s">
        <v>249</v>
      </c>
      <c r="G67" s="79" t="s">
        <v>35</v>
      </c>
      <c r="H67" s="27">
        <v>515384</v>
      </c>
      <c r="I67" s="27">
        <v>0</v>
      </c>
      <c r="J67" s="192">
        <v>0</v>
      </c>
      <c r="K67" s="77"/>
      <c r="L67" s="56"/>
      <c r="M67" s="57"/>
      <c r="N67" s="57"/>
    </row>
    <row r="68" spans="1:14" s="58" customFormat="1" ht="45" outlineLevel="3">
      <c r="A68" s="253" t="s">
        <v>49</v>
      </c>
      <c r="B68" s="47" t="s">
        <v>28</v>
      </c>
      <c r="C68" s="47" t="s">
        <v>207</v>
      </c>
      <c r="D68" s="47">
        <v>2310281022</v>
      </c>
      <c r="E68" s="48" t="s">
        <v>29</v>
      </c>
      <c r="F68" s="49"/>
      <c r="G68" s="49"/>
      <c r="H68" s="189">
        <f>SUM(H69)</f>
        <v>4250000</v>
      </c>
      <c r="I68" s="189">
        <f>SUM(I69)</f>
        <v>2400000</v>
      </c>
      <c r="J68" s="190">
        <f>SUM(J69)</f>
        <v>1963200</v>
      </c>
      <c r="K68" s="55">
        <f>SUM(K69)</f>
        <v>436800</v>
      </c>
      <c r="L68" s="56"/>
      <c r="M68" s="57"/>
      <c r="N68" s="57"/>
    </row>
    <row r="69" spans="1:14" s="60" customFormat="1" ht="15.75" customHeight="1" outlineLevel="5">
      <c r="A69" s="254" t="s">
        <v>30</v>
      </c>
      <c r="B69" s="79" t="s">
        <v>28</v>
      </c>
      <c r="C69" s="79" t="s">
        <v>207</v>
      </c>
      <c r="D69" s="79">
        <v>2310281022</v>
      </c>
      <c r="E69" s="80">
        <v>244</v>
      </c>
      <c r="F69" s="81"/>
      <c r="G69" s="81"/>
      <c r="H69" s="27">
        <v>4250000</v>
      </c>
      <c r="I69" s="199">
        <v>2400000</v>
      </c>
      <c r="J69" s="192">
        <v>1963200</v>
      </c>
      <c r="K69" s="77">
        <f>I69-J69</f>
        <v>436800</v>
      </c>
      <c r="L69" s="56"/>
      <c r="M69" s="57"/>
      <c r="N69" s="57"/>
    </row>
    <row r="70" spans="1:14" s="82" customFormat="1" ht="51.75" customHeight="1" outlineLevel="5">
      <c r="A70" s="253" t="s">
        <v>209</v>
      </c>
      <c r="B70" s="47" t="s">
        <v>28</v>
      </c>
      <c r="C70" s="47" t="s">
        <v>207</v>
      </c>
      <c r="D70" s="47" t="s">
        <v>208</v>
      </c>
      <c r="E70" s="48" t="s">
        <v>29</v>
      </c>
      <c r="F70" s="49"/>
      <c r="G70" s="49"/>
      <c r="H70" s="189">
        <f>SUM(H71:H72)</f>
        <v>15967470</v>
      </c>
      <c r="I70" s="189">
        <f t="shared" ref="I70" si="8">SUM(I71:I72)</f>
        <v>0</v>
      </c>
      <c r="J70" s="190">
        <f>SUM(J71:J72)</f>
        <v>0</v>
      </c>
      <c r="K70" s="55">
        <f>SUM(K72)</f>
        <v>0</v>
      </c>
      <c r="L70" s="72"/>
      <c r="M70" s="73"/>
      <c r="N70" s="57"/>
    </row>
    <row r="71" spans="1:14" s="82" customFormat="1" ht="36" customHeight="1" outlineLevel="5">
      <c r="A71" s="327" t="s">
        <v>216</v>
      </c>
      <c r="B71" s="79" t="s">
        <v>28</v>
      </c>
      <c r="C71" s="79" t="s">
        <v>207</v>
      </c>
      <c r="D71" s="79" t="s">
        <v>208</v>
      </c>
      <c r="E71" s="80">
        <v>812</v>
      </c>
      <c r="F71" s="79" t="s">
        <v>210</v>
      </c>
      <c r="G71" s="79" t="s">
        <v>35</v>
      </c>
      <c r="H71" s="27">
        <v>159670</v>
      </c>
      <c r="I71" s="27">
        <v>0</v>
      </c>
      <c r="J71" s="192">
        <v>0</v>
      </c>
      <c r="K71" s="76">
        <f>I71-J71</f>
        <v>0</v>
      </c>
      <c r="L71" s="56"/>
      <c r="M71" s="57"/>
      <c r="N71" s="57"/>
    </row>
    <row r="72" spans="1:14" s="82" customFormat="1" ht="38.25" outlineLevel="5">
      <c r="A72" s="328"/>
      <c r="B72" s="79" t="s">
        <v>28</v>
      </c>
      <c r="C72" s="79" t="s">
        <v>207</v>
      </c>
      <c r="D72" s="79" t="s">
        <v>208</v>
      </c>
      <c r="E72" s="80">
        <v>812</v>
      </c>
      <c r="F72" s="79" t="s">
        <v>210</v>
      </c>
      <c r="G72" s="79" t="s">
        <v>36</v>
      </c>
      <c r="H72" s="27">
        <v>15807800</v>
      </c>
      <c r="I72" s="27">
        <v>0</v>
      </c>
      <c r="J72" s="192">
        <v>0</v>
      </c>
      <c r="K72" s="76">
        <f>I72-J72</f>
        <v>0</v>
      </c>
      <c r="L72" s="56"/>
      <c r="M72" s="57"/>
      <c r="N72" s="57"/>
    </row>
    <row r="73" spans="1:14" s="60" customFormat="1" ht="49.5" customHeight="1" outlineLevel="5">
      <c r="A73" s="253" t="s">
        <v>179</v>
      </c>
      <c r="B73" s="47">
        <v>148</v>
      </c>
      <c r="C73" s="47" t="s">
        <v>207</v>
      </c>
      <c r="D73" s="47">
        <v>2330281320</v>
      </c>
      <c r="E73" s="48" t="s">
        <v>29</v>
      </c>
      <c r="F73" s="49"/>
      <c r="G73" s="49"/>
      <c r="H73" s="189">
        <f>SUM(H74:H74)</f>
        <v>750000</v>
      </c>
      <c r="I73" s="189">
        <f>SUM(I74:I74)</f>
        <v>230000</v>
      </c>
      <c r="J73" s="190">
        <f>SUM(J74:J74)</f>
        <v>200500</v>
      </c>
      <c r="K73" s="55">
        <f>SUM(K74)</f>
        <v>29500</v>
      </c>
      <c r="L73" s="56"/>
      <c r="M73" s="57"/>
      <c r="N73" s="57"/>
    </row>
    <row r="74" spans="1:14" s="71" customFormat="1" ht="19.5" customHeight="1" outlineLevel="5">
      <c r="A74" s="254" t="s">
        <v>30</v>
      </c>
      <c r="B74" s="79" t="s">
        <v>28</v>
      </c>
      <c r="C74" s="79" t="s">
        <v>207</v>
      </c>
      <c r="D74" s="79">
        <v>2330281320</v>
      </c>
      <c r="E74" s="80">
        <v>244</v>
      </c>
      <c r="F74" s="81"/>
      <c r="G74" s="79"/>
      <c r="H74" s="27">
        <v>750000</v>
      </c>
      <c r="I74" s="27">
        <v>230000</v>
      </c>
      <c r="J74" s="192">
        <v>200500</v>
      </c>
      <c r="K74" s="59">
        <f>I74-J74</f>
        <v>29500</v>
      </c>
      <c r="L74" s="56"/>
      <c r="M74" s="57"/>
      <c r="N74" s="57"/>
    </row>
    <row r="75" spans="1:14" s="58" customFormat="1" ht="69.75" customHeight="1" outlineLevel="3">
      <c r="A75" s="253" t="s">
        <v>261</v>
      </c>
      <c r="B75" s="47" t="s">
        <v>28</v>
      </c>
      <c r="C75" s="47" t="s">
        <v>211</v>
      </c>
      <c r="D75" s="47">
        <v>6510900110</v>
      </c>
      <c r="E75" s="48" t="s">
        <v>29</v>
      </c>
      <c r="F75" s="49"/>
      <c r="G75" s="49"/>
      <c r="H75" s="189">
        <f>SUM(H76:H77)</f>
        <v>5000000</v>
      </c>
      <c r="I75" s="189">
        <f t="shared" ref="I75:J75" si="9">SUM(I76:I77)</f>
        <v>166500</v>
      </c>
      <c r="J75" s="189">
        <f t="shared" si="9"/>
        <v>166500</v>
      </c>
      <c r="K75" s="189">
        <f>SUM(K76:K77)</f>
        <v>0</v>
      </c>
      <c r="L75" s="56"/>
      <c r="M75" s="57"/>
      <c r="N75" s="57"/>
    </row>
    <row r="76" spans="1:14" s="58" customFormat="1" ht="69.75" customHeight="1" outlineLevel="3">
      <c r="A76" s="254" t="s">
        <v>218</v>
      </c>
      <c r="B76" s="79" t="s">
        <v>28</v>
      </c>
      <c r="C76" s="79" t="s">
        <v>211</v>
      </c>
      <c r="D76" s="79">
        <v>6510900110</v>
      </c>
      <c r="E76" s="80">
        <v>244</v>
      </c>
      <c r="F76" s="81"/>
      <c r="G76" s="81"/>
      <c r="H76" s="27">
        <v>500000</v>
      </c>
      <c r="I76" s="27">
        <v>166500</v>
      </c>
      <c r="J76" s="192">
        <v>166500</v>
      </c>
      <c r="K76" s="55">
        <v>0</v>
      </c>
      <c r="L76" s="56" t="s">
        <v>257</v>
      </c>
      <c r="M76" s="57"/>
      <c r="N76" s="57"/>
    </row>
    <row r="77" spans="1:14" s="60" customFormat="1" ht="30" customHeight="1" outlineLevel="5">
      <c r="A77" s="254" t="s">
        <v>218</v>
      </c>
      <c r="B77" s="79" t="s">
        <v>28</v>
      </c>
      <c r="C77" s="79" t="s">
        <v>211</v>
      </c>
      <c r="D77" s="79">
        <v>6510900110</v>
      </c>
      <c r="E77" s="80">
        <v>633</v>
      </c>
      <c r="F77" s="81"/>
      <c r="G77" s="81"/>
      <c r="H77" s="27">
        <v>4500000</v>
      </c>
      <c r="I77" s="27">
        <v>0</v>
      </c>
      <c r="J77" s="192">
        <v>0</v>
      </c>
      <c r="K77" s="77">
        <f>I77-J77</f>
        <v>0</v>
      </c>
      <c r="L77" s="56"/>
      <c r="M77" s="57"/>
      <c r="N77" s="57"/>
    </row>
    <row r="78" spans="1:14" s="58" customFormat="1" ht="75" outlineLevel="3">
      <c r="A78" s="253" t="s">
        <v>66</v>
      </c>
      <c r="B78" s="47" t="s">
        <v>28</v>
      </c>
      <c r="C78" s="47" t="s">
        <v>67</v>
      </c>
      <c r="D78" s="47" t="s">
        <v>68</v>
      </c>
      <c r="E78" s="48" t="s">
        <v>29</v>
      </c>
      <c r="F78" s="49"/>
      <c r="G78" s="49"/>
      <c r="H78" s="189">
        <f>SUM(H79:H80)</f>
        <v>232065200</v>
      </c>
      <c r="I78" s="189">
        <f>SUM(I79:I80)</f>
        <v>93545000</v>
      </c>
      <c r="J78" s="190">
        <f>SUM(J79:J80)</f>
        <v>93519810.780000001</v>
      </c>
      <c r="K78" s="55">
        <f>SUM(K79:K80)</f>
        <v>25189.219999994617</v>
      </c>
      <c r="L78" s="56"/>
      <c r="M78" s="57"/>
      <c r="N78" s="57"/>
    </row>
    <row r="79" spans="1:14" s="60" customFormat="1" ht="19.5" customHeight="1" outlineLevel="5">
      <c r="A79" s="252" t="s">
        <v>30</v>
      </c>
      <c r="B79" s="78" t="s">
        <v>28</v>
      </c>
      <c r="C79" s="78" t="s">
        <v>67</v>
      </c>
      <c r="D79" s="78" t="s">
        <v>68</v>
      </c>
      <c r="E79" s="74" t="s">
        <v>31</v>
      </c>
      <c r="F79" s="75"/>
      <c r="G79" s="75"/>
      <c r="H79" s="27">
        <v>1550000</v>
      </c>
      <c r="I79" s="27">
        <v>495000</v>
      </c>
      <c r="J79" s="192">
        <v>494280.02</v>
      </c>
      <c r="K79" s="77">
        <f>I79-J79</f>
        <v>719.97999999998137</v>
      </c>
      <c r="L79" s="56"/>
      <c r="M79" s="57"/>
      <c r="N79" s="57"/>
    </row>
    <row r="80" spans="1:14" s="60" customFormat="1" ht="33" customHeight="1" outlineLevel="5">
      <c r="A80" s="255" t="s">
        <v>37</v>
      </c>
      <c r="B80" s="78" t="s">
        <v>28</v>
      </c>
      <c r="C80" s="78" t="s">
        <v>67</v>
      </c>
      <c r="D80" s="78" t="s">
        <v>68</v>
      </c>
      <c r="E80" s="74" t="s">
        <v>69</v>
      </c>
      <c r="F80" s="75"/>
      <c r="G80" s="75"/>
      <c r="H80" s="27">
        <v>230515200</v>
      </c>
      <c r="I80" s="27">
        <v>93050000</v>
      </c>
      <c r="J80" s="192">
        <v>93025530.760000005</v>
      </c>
      <c r="K80" s="77">
        <f>I80-J80</f>
        <v>24469.239999994636</v>
      </c>
      <c r="L80" s="56"/>
      <c r="M80" s="57"/>
      <c r="N80" s="57"/>
    </row>
    <row r="81" spans="1:14" s="58" customFormat="1" ht="60" outlineLevel="3">
      <c r="A81" s="253" t="s">
        <v>70</v>
      </c>
      <c r="B81" s="47" t="s">
        <v>28</v>
      </c>
      <c r="C81" s="47" t="s">
        <v>67</v>
      </c>
      <c r="D81" s="47" t="s">
        <v>71</v>
      </c>
      <c r="E81" s="48" t="s">
        <v>29</v>
      </c>
      <c r="F81" s="49"/>
      <c r="G81" s="49"/>
      <c r="H81" s="201">
        <f>SUM(H82:H82)</f>
        <v>29631700</v>
      </c>
      <c r="I81" s="201">
        <f>SUM(I82:I82)</f>
        <v>10971477.42</v>
      </c>
      <c r="J81" s="202">
        <f>SUM(J82:J82)</f>
        <v>10971477.42</v>
      </c>
      <c r="K81" s="55">
        <f>SUM(K82:K82)</f>
        <v>0</v>
      </c>
      <c r="L81" s="56"/>
      <c r="M81" s="57"/>
      <c r="N81" s="57"/>
    </row>
    <row r="82" spans="1:14" s="60" customFormat="1" ht="38.25" outlineLevel="5">
      <c r="A82" s="252" t="s">
        <v>72</v>
      </c>
      <c r="B82" s="78" t="s">
        <v>28</v>
      </c>
      <c r="C82" s="78" t="s">
        <v>67</v>
      </c>
      <c r="D82" s="78" t="s">
        <v>71</v>
      </c>
      <c r="E82" s="74">
        <v>540</v>
      </c>
      <c r="F82" s="78" t="s">
        <v>219</v>
      </c>
      <c r="G82" s="78" t="s">
        <v>36</v>
      </c>
      <c r="H82" s="27">
        <v>29631700</v>
      </c>
      <c r="I82" s="27">
        <v>10971477.42</v>
      </c>
      <c r="J82" s="192">
        <v>10971477.42</v>
      </c>
      <c r="K82" s="77">
        <f>I82-J82</f>
        <v>0</v>
      </c>
      <c r="L82" s="56"/>
      <c r="M82" s="57"/>
      <c r="N82" s="57"/>
    </row>
    <row r="83" spans="1:14" s="58" customFormat="1" ht="30" outlineLevel="3">
      <c r="A83" s="253" t="s">
        <v>51</v>
      </c>
      <c r="B83" s="47" t="s">
        <v>28</v>
      </c>
      <c r="C83" s="47" t="s">
        <v>73</v>
      </c>
      <c r="D83" s="47" t="s">
        <v>74</v>
      </c>
      <c r="E83" s="48" t="s">
        <v>29</v>
      </c>
      <c r="F83" s="49"/>
      <c r="G83" s="49"/>
      <c r="H83" s="189">
        <f>SUM(H84:H94)</f>
        <v>3676507419.1399999</v>
      </c>
      <c r="I83" s="189">
        <f>SUM(I84:I94)</f>
        <v>1844215870.4799998</v>
      </c>
      <c r="J83" s="190">
        <f>SUM(J84:J94)</f>
        <v>1822385352.7299998</v>
      </c>
      <c r="K83" s="55">
        <f>SUM(K84:K94)</f>
        <v>21830517.75</v>
      </c>
      <c r="L83" s="72"/>
      <c r="M83" s="73"/>
      <c r="N83" s="57"/>
    </row>
    <row r="84" spans="1:14" s="60" customFormat="1" ht="20.25" customHeight="1" outlineLevel="5">
      <c r="A84" s="252" t="s">
        <v>53</v>
      </c>
      <c r="B84" s="78" t="s">
        <v>28</v>
      </c>
      <c r="C84" s="78" t="s">
        <v>73</v>
      </c>
      <c r="D84" s="78" t="s">
        <v>74</v>
      </c>
      <c r="E84" s="74" t="s">
        <v>54</v>
      </c>
      <c r="F84" s="75"/>
      <c r="G84" s="75"/>
      <c r="H84" s="27">
        <v>304458237</v>
      </c>
      <c r="I84" s="27">
        <v>92435600</v>
      </c>
      <c r="J84" s="192">
        <v>78994007.450000003</v>
      </c>
      <c r="K84" s="77">
        <f t="shared" ref="K84:K109" si="10">I84-J84</f>
        <v>13441592.549999997</v>
      </c>
      <c r="L84" s="56"/>
      <c r="M84" s="57"/>
      <c r="N84" s="57"/>
    </row>
    <row r="85" spans="1:14" s="60" customFormat="1" ht="47.25" customHeight="1" outlineLevel="5">
      <c r="A85" s="252" t="s">
        <v>55</v>
      </c>
      <c r="B85" s="78" t="s">
        <v>28</v>
      </c>
      <c r="C85" s="78" t="s">
        <v>73</v>
      </c>
      <c r="D85" s="78" t="s">
        <v>74</v>
      </c>
      <c r="E85" s="74" t="s">
        <v>56</v>
      </c>
      <c r="F85" s="75"/>
      <c r="G85" s="75"/>
      <c r="H85" s="27">
        <v>92071024</v>
      </c>
      <c r="I85" s="27">
        <v>27915570</v>
      </c>
      <c r="J85" s="192">
        <v>22379268.629999999</v>
      </c>
      <c r="K85" s="77">
        <f t="shared" si="10"/>
        <v>5536301.370000001</v>
      </c>
      <c r="L85" s="56"/>
      <c r="M85" s="57"/>
      <c r="N85" s="57"/>
    </row>
    <row r="86" spans="1:14" s="60" customFormat="1" ht="30.75" customHeight="1" outlineLevel="5">
      <c r="A86" s="252" t="s">
        <v>57</v>
      </c>
      <c r="B86" s="78" t="s">
        <v>28</v>
      </c>
      <c r="C86" s="78" t="s">
        <v>73</v>
      </c>
      <c r="D86" s="78" t="s">
        <v>74</v>
      </c>
      <c r="E86" s="74" t="s">
        <v>58</v>
      </c>
      <c r="F86" s="75"/>
      <c r="G86" s="75"/>
      <c r="H86" s="27">
        <v>3566916</v>
      </c>
      <c r="I86" s="27">
        <v>2528747</v>
      </c>
      <c r="J86" s="192">
        <v>2508354.2400000002</v>
      </c>
      <c r="K86" s="77">
        <f t="shared" si="10"/>
        <v>20392.759999999776</v>
      </c>
      <c r="L86" s="56"/>
      <c r="M86" s="57"/>
      <c r="N86" s="57"/>
    </row>
    <row r="87" spans="1:14" s="60" customFormat="1" ht="30.75" customHeight="1" outlineLevel="5">
      <c r="A87" s="252" t="s">
        <v>266</v>
      </c>
      <c r="B87" s="78" t="s">
        <v>28</v>
      </c>
      <c r="C87" s="78" t="s">
        <v>73</v>
      </c>
      <c r="D87" s="78" t="s">
        <v>74</v>
      </c>
      <c r="E87" s="74" t="s">
        <v>265</v>
      </c>
      <c r="F87" s="75"/>
      <c r="G87" s="75"/>
      <c r="H87" s="27">
        <v>16400000</v>
      </c>
      <c r="I87" s="27">
        <v>0</v>
      </c>
      <c r="J87" s="192">
        <v>0</v>
      </c>
      <c r="K87" s="77">
        <f t="shared" si="10"/>
        <v>0</v>
      </c>
      <c r="L87" s="56" t="s">
        <v>264</v>
      </c>
      <c r="M87" s="57"/>
      <c r="N87" s="57"/>
    </row>
    <row r="88" spans="1:14" s="60" customFormat="1" ht="17.25" customHeight="1" outlineLevel="5">
      <c r="A88" s="252" t="s">
        <v>30</v>
      </c>
      <c r="B88" s="78" t="s">
        <v>28</v>
      </c>
      <c r="C88" s="78" t="s">
        <v>73</v>
      </c>
      <c r="D88" s="78" t="s">
        <v>74</v>
      </c>
      <c r="E88" s="74" t="s">
        <v>31</v>
      </c>
      <c r="F88" s="75"/>
      <c r="G88" s="75"/>
      <c r="H88" s="27">
        <v>62134976.189999998</v>
      </c>
      <c r="I88" s="27">
        <v>23268580.5</v>
      </c>
      <c r="J88" s="192">
        <v>20712589.640000001</v>
      </c>
      <c r="K88" s="83">
        <f t="shared" si="10"/>
        <v>2555990.8599999994</v>
      </c>
      <c r="L88" s="56"/>
      <c r="M88" s="57"/>
      <c r="N88" s="57"/>
    </row>
    <row r="89" spans="1:14" s="60" customFormat="1" ht="16.5" customHeight="1" outlineLevel="5">
      <c r="A89" s="252" t="s">
        <v>181</v>
      </c>
      <c r="B89" s="78" t="s">
        <v>28</v>
      </c>
      <c r="C89" s="78" t="s">
        <v>73</v>
      </c>
      <c r="D89" s="78" t="s">
        <v>74</v>
      </c>
      <c r="E89" s="74">
        <v>247</v>
      </c>
      <c r="F89" s="75"/>
      <c r="G89" s="75"/>
      <c r="H89" s="27">
        <v>8130851</v>
      </c>
      <c r="I89" s="27">
        <v>2030990</v>
      </c>
      <c r="J89" s="192">
        <v>2020607.29</v>
      </c>
      <c r="K89" s="77">
        <f t="shared" si="10"/>
        <v>10382.709999999963</v>
      </c>
      <c r="L89" s="56"/>
      <c r="M89" s="57"/>
      <c r="N89" s="57"/>
    </row>
    <row r="90" spans="1:14" s="60" customFormat="1" ht="60" customHeight="1" outlineLevel="5">
      <c r="A90" s="252" t="s">
        <v>59</v>
      </c>
      <c r="B90" s="78" t="s">
        <v>28</v>
      </c>
      <c r="C90" s="78" t="s">
        <v>73</v>
      </c>
      <c r="D90" s="78" t="s">
        <v>74</v>
      </c>
      <c r="E90" s="74" t="s">
        <v>60</v>
      </c>
      <c r="F90" s="75"/>
      <c r="G90" s="75"/>
      <c r="H90" s="27">
        <v>3106128827.4499998</v>
      </c>
      <c r="I90" s="27">
        <v>1638759671.3599999</v>
      </c>
      <c r="J90" s="27">
        <v>1638759671.3599999</v>
      </c>
      <c r="K90" s="77">
        <f>I90-J90</f>
        <v>0</v>
      </c>
      <c r="L90" s="56"/>
      <c r="M90" s="57"/>
      <c r="N90" s="57"/>
    </row>
    <row r="91" spans="1:14" s="60" customFormat="1" ht="20.25" customHeight="1" outlineLevel="5">
      <c r="A91" s="252" t="s">
        <v>251</v>
      </c>
      <c r="B91" s="78" t="s">
        <v>28</v>
      </c>
      <c r="C91" s="78" t="s">
        <v>73</v>
      </c>
      <c r="D91" s="78" t="s">
        <v>74</v>
      </c>
      <c r="E91" s="74" t="s">
        <v>48</v>
      </c>
      <c r="F91" s="75"/>
      <c r="G91" s="75"/>
      <c r="H91" s="27">
        <v>82296206.5</v>
      </c>
      <c r="I91" s="27">
        <v>57276711.619999997</v>
      </c>
      <c r="J91" s="192">
        <v>57010854.119999997</v>
      </c>
      <c r="K91" s="77">
        <f t="shared" si="10"/>
        <v>265857.5</v>
      </c>
      <c r="L91" s="56"/>
      <c r="M91" s="57"/>
      <c r="N91" s="57"/>
    </row>
    <row r="92" spans="1:14" s="60" customFormat="1" ht="30" customHeight="1" outlineLevel="5">
      <c r="A92" s="252" t="s">
        <v>61</v>
      </c>
      <c r="B92" s="78" t="s">
        <v>28</v>
      </c>
      <c r="C92" s="78" t="s">
        <v>73</v>
      </c>
      <c r="D92" s="78" t="s">
        <v>74</v>
      </c>
      <c r="E92" s="74" t="s">
        <v>62</v>
      </c>
      <c r="F92" s="75"/>
      <c r="G92" s="75"/>
      <c r="H92" s="27">
        <v>1257834</v>
      </c>
      <c r="I92" s="27">
        <v>0</v>
      </c>
      <c r="J92" s="192">
        <v>0</v>
      </c>
      <c r="K92" s="77">
        <f t="shared" si="10"/>
        <v>0</v>
      </c>
      <c r="L92" s="56"/>
      <c r="M92" s="57"/>
      <c r="N92" s="57"/>
    </row>
    <row r="93" spans="1:14" s="60" customFormat="1" ht="17.25" customHeight="1" outlineLevel="5">
      <c r="A93" s="252" t="s">
        <v>63</v>
      </c>
      <c r="B93" s="78" t="s">
        <v>28</v>
      </c>
      <c r="C93" s="78" t="s">
        <v>73</v>
      </c>
      <c r="D93" s="78" t="s">
        <v>74</v>
      </c>
      <c r="E93" s="74" t="s">
        <v>64</v>
      </c>
      <c r="F93" s="75"/>
      <c r="G93" s="75"/>
      <c r="H93" s="27">
        <v>49138</v>
      </c>
      <c r="I93" s="27">
        <v>0</v>
      </c>
      <c r="J93" s="192">
        <v>0</v>
      </c>
      <c r="K93" s="77">
        <f t="shared" si="10"/>
        <v>0</v>
      </c>
      <c r="L93" s="56"/>
      <c r="M93" s="57"/>
      <c r="N93" s="57"/>
    </row>
    <row r="94" spans="1:14" s="60" customFormat="1" ht="18.75" customHeight="1" outlineLevel="5">
      <c r="A94" s="252" t="s">
        <v>65</v>
      </c>
      <c r="B94" s="78" t="s">
        <v>28</v>
      </c>
      <c r="C94" s="78" t="s">
        <v>73</v>
      </c>
      <c r="D94" s="78" t="s">
        <v>74</v>
      </c>
      <c r="E94" s="74">
        <v>853</v>
      </c>
      <c r="F94" s="75"/>
      <c r="G94" s="75"/>
      <c r="H94" s="27">
        <v>13409</v>
      </c>
      <c r="I94" s="27">
        <v>0</v>
      </c>
      <c r="J94" s="192">
        <v>0</v>
      </c>
      <c r="K94" s="77">
        <f t="shared" si="10"/>
        <v>0</v>
      </c>
      <c r="L94" s="56"/>
      <c r="M94" s="57"/>
      <c r="N94" s="57"/>
    </row>
    <row r="95" spans="1:14" s="82" customFormat="1" ht="96" customHeight="1" outlineLevel="5">
      <c r="A95" s="253" t="s">
        <v>180</v>
      </c>
      <c r="B95" s="47" t="s">
        <v>28</v>
      </c>
      <c r="C95" s="47" t="s">
        <v>73</v>
      </c>
      <c r="D95" s="47">
        <v>2220681950</v>
      </c>
      <c r="E95" s="48" t="s">
        <v>29</v>
      </c>
      <c r="F95" s="84"/>
      <c r="G95" s="84"/>
      <c r="H95" s="203">
        <f>SUM(H96:H96)</f>
        <v>2965000</v>
      </c>
      <c r="I95" s="203">
        <f>SUM(I96:I96)</f>
        <v>834285.56</v>
      </c>
      <c r="J95" s="204">
        <f>SUM(J96:J96)</f>
        <v>834285.56</v>
      </c>
      <c r="K95" s="85">
        <f>SUM(K96:K96)</f>
        <v>0</v>
      </c>
      <c r="L95" s="56"/>
      <c r="M95" s="57"/>
      <c r="N95" s="57"/>
    </row>
    <row r="96" spans="1:14" s="60" customFormat="1" ht="17.25" customHeight="1" outlineLevel="5">
      <c r="A96" s="252" t="s">
        <v>53</v>
      </c>
      <c r="B96" s="78" t="s">
        <v>28</v>
      </c>
      <c r="C96" s="78" t="s">
        <v>73</v>
      </c>
      <c r="D96" s="78">
        <v>2220681950</v>
      </c>
      <c r="E96" s="74">
        <v>631</v>
      </c>
      <c r="F96" s="75"/>
      <c r="G96" s="75"/>
      <c r="H96" s="27">
        <v>2965000</v>
      </c>
      <c r="I96" s="27">
        <v>834285.56</v>
      </c>
      <c r="J96" s="27">
        <v>834285.56</v>
      </c>
      <c r="K96" s="77">
        <f t="shared" si="10"/>
        <v>0</v>
      </c>
      <c r="L96" s="56"/>
      <c r="M96" s="57"/>
      <c r="N96" s="57"/>
    </row>
    <row r="97" spans="1:14" s="88" customFormat="1" ht="120.75" customHeight="1" outlineLevel="5">
      <c r="A97" s="253" t="s">
        <v>195</v>
      </c>
      <c r="B97" s="49">
        <v>148</v>
      </c>
      <c r="C97" s="49">
        <v>1003</v>
      </c>
      <c r="D97" s="49" t="s">
        <v>199</v>
      </c>
      <c r="E97" s="86">
        <v>322</v>
      </c>
      <c r="F97" s="49" t="s">
        <v>226</v>
      </c>
      <c r="G97" s="49" t="s">
        <v>36</v>
      </c>
      <c r="H97" s="201">
        <v>14906400</v>
      </c>
      <c r="I97" s="201">
        <v>14906400</v>
      </c>
      <c r="J97" s="201">
        <v>14906400</v>
      </c>
      <c r="K97" s="87">
        <f>I97-J97</f>
        <v>0</v>
      </c>
      <c r="L97" s="56"/>
      <c r="M97" s="57"/>
      <c r="N97" s="57"/>
    </row>
    <row r="98" spans="1:14" s="88" customFormat="1" ht="78.75" customHeight="1" outlineLevel="5">
      <c r="A98" s="253" t="s">
        <v>198</v>
      </c>
      <c r="B98" s="49">
        <v>148</v>
      </c>
      <c r="C98" s="49">
        <v>1003</v>
      </c>
      <c r="D98" s="49">
        <v>9990099300</v>
      </c>
      <c r="E98" s="48" t="s">
        <v>29</v>
      </c>
      <c r="F98" s="49"/>
      <c r="G98" s="49"/>
      <c r="H98" s="201">
        <f>H99+H100</f>
        <v>13052116</v>
      </c>
      <c r="I98" s="201">
        <f>I99+I100</f>
        <v>3203445.2199999997</v>
      </c>
      <c r="J98" s="202">
        <f>J99+J100</f>
        <v>3201915.1199999996</v>
      </c>
      <c r="K98" s="87">
        <f>SUM(K99:K100)</f>
        <v>1530.1000000001677</v>
      </c>
      <c r="L98" s="89"/>
      <c r="M98" s="90"/>
      <c r="N98" s="57"/>
    </row>
    <row r="99" spans="1:14" s="93" customFormat="1" ht="18" customHeight="1" outlineLevel="5">
      <c r="A99" s="256" t="s">
        <v>30</v>
      </c>
      <c r="B99" s="24">
        <v>148</v>
      </c>
      <c r="C99" s="24">
        <v>1003</v>
      </c>
      <c r="D99" s="26">
        <v>9990099300</v>
      </c>
      <c r="E99" s="25">
        <v>244</v>
      </c>
      <c r="F99" s="91"/>
      <c r="G99" s="24"/>
      <c r="H99" s="27">
        <v>67500</v>
      </c>
      <c r="I99" s="27">
        <v>12788.28</v>
      </c>
      <c r="J99" s="192">
        <v>12401.61</v>
      </c>
      <c r="K99" s="92">
        <f>I99-J99</f>
        <v>386.67000000000007</v>
      </c>
      <c r="L99" s="56"/>
      <c r="M99" s="57"/>
      <c r="N99" s="57"/>
    </row>
    <row r="100" spans="1:14" s="95" customFormat="1" ht="29.25" customHeight="1" outlineLevel="5">
      <c r="A100" s="256" t="s">
        <v>123</v>
      </c>
      <c r="B100" s="24">
        <v>148</v>
      </c>
      <c r="C100" s="24">
        <v>1003</v>
      </c>
      <c r="D100" s="26">
        <v>9990099300</v>
      </c>
      <c r="E100" s="25">
        <v>313</v>
      </c>
      <c r="F100" s="94"/>
      <c r="G100" s="24"/>
      <c r="H100" s="27">
        <v>12984616</v>
      </c>
      <c r="I100" s="27">
        <v>3190656.94</v>
      </c>
      <c r="J100" s="192">
        <v>3189513.51</v>
      </c>
      <c r="K100" s="83">
        <f>I100-J100</f>
        <v>1143.4300000001676</v>
      </c>
      <c r="L100" s="56"/>
      <c r="M100" s="57"/>
      <c r="N100" s="57"/>
    </row>
    <row r="101" spans="1:14" s="58" customFormat="1" ht="36.75" customHeight="1" outlineLevel="3">
      <c r="A101" s="253" t="s">
        <v>75</v>
      </c>
      <c r="B101" s="47" t="s">
        <v>28</v>
      </c>
      <c r="C101" s="47" t="s">
        <v>76</v>
      </c>
      <c r="D101" s="47" t="s">
        <v>77</v>
      </c>
      <c r="E101" s="48" t="s">
        <v>29</v>
      </c>
      <c r="F101" s="49"/>
      <c r="G101" s="49"/>
      <c r="H101" s="189">
        <f>SUM(H102:H102)</f>
        <v>130140800</v>
      </c>
      <c r="I101" s="189">
        <f>SUM(I102:I102)</f>
        <v>130140800</v>
      </c>
      <c r="J101" s="190">
        <f>SUM(J102:J102)</f>
        <v>130140800</v>
      </c>
      <c r="K101" s="55">
        <f>SUM(K102:K102)</f>
        <v>0</v>
      </c>
      <c r="L101" s="56"/>
      <c r="M101" s="57"/>
      <c r="N101" s="57"/>
    </row>
    <row r="102" spans="1:14" s="60" customFormat="1" ht="38.25" outlineLevel="5">
      <c r="A102" s="252" t="s">
        <v>78</v>
      </c>
      <c r="B102" s="78" t="s">
        <v>28</v>
      </c>
      <c r="C102" s="78" t="s">
        <v>76</v>
      </c>
      <c r="D102" s="78" t="s">
        <v>77</v>
      </c>
      <c r="E102" s="74" t="s">
        <v>79</v>
      </c>
      <c r="F102" s="78" t="s">
        <v>225</v>
      </c>
      <c r="G102" s="78" t="s">
        <v>36</v>
      </c>
      <c r="H102" s="27">
        <v>130140800</v>
      </c>
      <c r="I102" s="27">
        <v>130140800</v>
      </c>
      <c r="J102" s="27">
        <v>130140800</v>
      </c>
      <c r="K102" s="77">
        <f>I102-J102</f>
        <v>0</v>
      </c>
      <c r="L102" s="56"/>
      <c r="M102" s="57"/>
      <c r="N102" s="57"/>
    </row>
    <row r="103" spans="1:14" s="58" customFormat="1" ht="48.75" customHeight="1" outlineLevel="3">
      <c r="A103" s="253" t="s">
        <v>80</v>
      </c>
      <c r="B103" s="47" t="s">
        <v>28</v>
      </c>
      <c r="C103" s="47" t="s">
        <v>76</v>
      </c>
      <c r="D103" s="47" t="s">
        <v>81</v>
      </c>
      <c r="E103" s="48" t="s">
        <v>29</v>
      </c>
      <c r="F103" s="49"/>
      <c r="G103" s="49"/>
      <c r="H103" s="189">
        <f>SUM(H104:H104)</f>
        <v>178558200</v>
      </c>
      <c r="I103" s="189">
        <f>SUM(I104:I104)</f>
        <v>178558200</v>
      </c>
      <c r="J103" s="190">
        <f>SUM(J104:J104)</f>
        <v>178558200</v>
      </c>
      <c r="K103" s="55">
        <f>SUM(K104:K104)</f>
        <v>0</v>
      </c>
      <c r="L103" s="56"/>
      <c r="M103" s="57"/>
      <c r="N103" s="57"/>
    </row>
    <row r="104" spans="1:14" s="60" customFormat="1" ht="38.25" outlineLevel="5">
      <c r="A104" s="257" t="s">
        <v>78</v>
      </c>
      <c r="B104" s="78" t="s">
        <v>28</v>
      </c>
      <c r="C104" s="78" t="s">
        <v>76</v>
      </c>
      <c r="D104" s="78" t="s">
        <v>81</v>
      </c>
      <c r="E104" s="74" t="s">
        <v>79</v>
      </c>
      <c r="F104" s="78" t="s">
        <v>224</v>
      </c>
      <c r="G104" s="78" t="s">
        <v>36</v>
      </c>
      <c r="H104" s="27">
        <v>178558200</v>
      </c>
      <c r="I104" s="27">
        <v>178558200</v>
      </c>
      <c r="J104" s="27">
        <v>178558200</v>
      </c>
      <c r="K104" s="77">
        <f>I104-J104</f>
        <v>0</v>
      </c>
      <c r="L104" s="56"/>
      <c r="M104" s="57"/>
      <c r="N104" s="57"/>
    </row>
    <row r="105" spans="1:14" s="58" customFormat="1" ht="15" outlineLevel="3">
      <c r="A105" s="258" t="s">
        <v>82</v>
      </c>
      <c r="B105" s="47" t="s">
        <v>28</v>
      </c>
      <c r="C105" s="47" t="s">
        <v>76</v>
      </c>
      <c r="D105" s="47" t="s">
        <v>83</v>
      </c>
      <c r="E105" s="48" t="s">
        <v>29</v>
      </c>
      <c r="F105" s="49"/>
      <c r="G105" s="49"/>
      <c r="H105" s="189">
        <f>SUM(H106)</f>
        <v>240140800</v>
      </c>
      <c r="I105" s="189">
        <f>SUM(I106)</f>
        <v>240140800</v>
      </c>
      <c r="J105" s="190">
        <f>SUM(J106)</f>
        <v>240140800</v>
      </c>
      <c r="K105" s="55">
        <f>SUM(K106)</f>
        <v>0</v>
      </c>
      <c r="L105" s="56"/>
      <c r="M105" s="57"/>
      <c r="N105" s="57"/>
    </row>
    <row r="106" spans="1:14" s="60" customFormat="1" ht="18.75" customHeight="1" outlineLevel="5">
      <c r="A106" s="252" t="s">
        <v>78</v>
      </c>
      <c r="B106" s="78" t="s">
        <v>28</v>
      </c>
      <c r="C106" s="78" t="s">
        <v>76</v>
      </c>
      <c r="D106" s="78" t="s">
        <v>83</v>
      </c>
      <c r="E106" s="74" t="s">
        <v>79</v>
      </c>
      <c r="F106" s="75"/>
      <c r="G106" s="75"/>
      <c r="H106" s="27">
        <v>240140800</v>
      </c>
      <c r="I106" s="27">
        <v>240140800</v>
      </c>
      <c r="J106" s="27">
        <v>240140800</v>
      </c>
      <c r="K106" s="77">
        <f t="shared" si="10"/>
        <v>0</v>
      </c>
      <c r="L106" s="56"/>
      <c r="M106" s="57"/>
      <c r="N106" s="57"/>
    </row>
    <row r="107" spans="1:14" s="58" customFormat="1" ht="45" outlineLevel="3">
      <c r="A107" s="253" t="s">
        <v>84</v>
      </c>
      <c r="B107" s="47" t="s">
        <v>28</v>
      </c>
      <c r="C107" s="47" t="s">
        <v>76</v>
      </c>
      <c r="D107" s="47">
        <v>2210252520</v>
      </c>
      <c r="E107" s="48" t="s">
        <v>29</v>
      </c>
      <c r="F107" s="49"/>
      <c r="G107" s="49"/>
      <c r="H107" s="189">
        <f>SUM(H108:H109)</f>
        <v>46928</v>
      </c>
      <c r="I107" s="189">
        <f>SUM(I108:I109)</f>
        <v>46928</v>
      </c>
      <c r="J107" s="190">
        <f>SUM(J108:J109)</f>
        <v>46600</v>
      </c>
      <c r="K107" s="55">
        <f>SUM(K108:K109)</f>
        <v>328</v>
      </c>
      <c r="L107" s="56"/>
      <c r="M107" s="57"/>
      <c r="N107" s="57"/>
    </row>
    <row r="108" spans="1:14" s="60" customFormat="1" ht="17.25" customHeight="1" outlineLevel="5">
      <c r="A108" s="252" t="s">
        <v>30</v>
      </c>
      <c r="B108" s="78" t="s">
        <v>28</v>
      </c>
      <c r="C108" s="78" t="s">
        <v>76</v>
      </c>
      <c r="D108" s="78">
        <v>2210252520</v>
      </c>
      <c r="E108" s="74" t="s">
        <v>31</v>
      </c>
      <c r="F108" s="75"/>
      <c r="G108" s="75"/>
      <c r="H108" s="27">
        <v>328</v>
      </c>
      <c r="I108" s="27">
        <v>328</v>
      </c>
      <c r="J108" s="192">
        <v>0</v>
      </c>
      <c r="K108" s="77">
        <f t="shared" si="10"/>
        <v>328</v>
      </c>
      <c r="L108" s="56"/>
      <c r="M108" s="57"/>
      <c r="N108" s="57"/>
    </row>
    <row r="109" spans="1:14" s="60" customFormat="1" ht="33" customHeight="1" outlineLevel="5">
      <c r="A109" s="255" t="s">
        <v>37</v>
      </c>
      <c r="B109" s="78" t="s">
        <v>28</v>
      </c>
      <c r="C109" s="78" t="s">
        <v>76</v>
      </c>
      <c r="D109" s="78">
        <v>2210252520</v>
      </c>
      <c r="E109" s="74">
        <v>321</v>
      </c>
      <c r="F109" s="75"/>
      <c r="G109" s="75"/>
      <c r="H109" s="27">
        <v>46600</v>
      </c>
      <c r="I109" s="27">
        <v>46600</v>
      </c>
      <c r="J109" s="27">
        <v>46600</v>
      </c>
      <c r="K109" s="77">
        <f t="shared" si="10"/>
        <v>0</v>
      </c>
      <c r="L109" s="56"/>
      <c r="M109" s="57"/>
      <c r="N109" s="57"/>
    </row>
    <row r="110" spans="1:14" s="58" customFormat="1" ht="80.25" customHeight="1" outlineLevel="3">
      <c r="A110" s="253" t="s">
        <v>85</v>
      </c>
      <c r="B110" s="47" t="s">
        <v>28</v>
      </c>
      <c r="C110" s="47" t="s">
        <v>76</v>
      </c>
      <c r="D110" s="47" t="s">
        <v>86</v>
      </c>
      <c r="E110" s="48" t="s">
        <v>29</v>
      </c>
      <c r="F110" s="49"/>
      <c r="G110" s="49"/>
      <c r="H110" s="189">
        <f>SUM(H111:H112)</f>
        <v>8177500</v>
      </c>
      <c r="I110" s="189">
        <f>SUM(I111:I112)</f>
        <v>4208940.2300000004</v>
      </c>
      <c r="J110" s="190">
        <f>SUM(J111:J112)</f>
        <v>3939621.84</v>
      </c>
      <c r="K110" s="55">
        <f>SUM(K111:K112)</f>
        <v>269318.39</v>
      </c>
      <c r="L110" s="72"/>
      <c r="M110" s="73"/>
      <c r="N110" s="57"/>
    </row>
    <row r="111" spans="1:14" s="60" customFormat="1" ht="18" customHeight="1" outlineLevel="5">
      <c r="A111" s="252" t="s">
        <v>30</v>
      </c>
      <c r="B111" s="78" t="s">
        <v>28</v>
      </c>
      <c r="C111" s="78" t="s">
        <v>76</v>
      </c>
      <c r="D111" s="78" t="s">
        <v>86</v>
      </c>
      <c r="E111" s="74" t="s">
        <v>31</v>
      </c>
      <c r="F111" s="75"/>
      <c r="G111" s="75"/>
      <c r="H111" s="27">
        <v>87500</v>
      </c>
      <c r="I111" s="27">
        <v>36940.230000000003</v>
      </c>
      <c r="J111" s="192">
        <v>33621.839999999997</v>
      </c>
      <c r="K111" s="83">
        <f t="shared" ref="K111:K147" si="11">I111-J111</f>
        <v>3318.3900000000067</v>
      </c>
      <c r="L111" s="56"/>
      <c r="M111" s="57"/>
      <c r="N111" s="57"/>
    </row>
    <row r="112" spans="1:14" s="71" customFormat="1" ht="32.25" customHeight="1" outlineLevel="5">
      <c r="A112" s="259" t="s">
        <v>37</v>
      </c>
      <c r="B112" s="24" t="s">
        <v>28</v>
      </c>
      <c r="C112" s="24" t="s">
        <v>76</v>
      </c>
      <c r="D112" s="24" t="s">
        <v>86</v>
      </c>
      <c r="E112" s="25" t="s">
        <v>69</v>
      </c>
      <c r="F112" s="26"/>
      <c r="G112" s="26"/>
      <c r="H112" s="27">
        <v>8090000</v>
      </c>
      <c r="I112" s="27">
        <v>4172000</v>
      </c>
      <c r="J112" s="192">
        <v>3906000</v>
      </c>
      <c r="K112" s="83">
        <f t="shared" si="11"/>
        <v>266000</v>
      </c>
      <c r="L112" s="56"/>
      <c r="M112" s="57"/>
      <c r="N112" s="57"/>
    </row>
    <row r="113" spans="1:14" s="58" customFormat="1" ht="63" customHeight="1" outlineLevel="3">
      <c r="A113" s="253" t="s">
        <v>87</v>
      </c>
      <c r="B113" s="47" t="s">
        <v>28</v>
      </c>
      <c r="C113" s="47" t="s">
        <v>76</v>
      </c>
      <c r="D113" s="47" t="s">
        <v>88</v>
      </c>
      <c r="E113" s="48" t="s">
        <v>29</v>
      </c>
      <c r="F113" s="49"/>
      <c r="G113" s="49"/>
      <c r="H113" s="189">
        <f>SUM(H114:H115)</f>
        <v>3771400</v>
      </c>
      <c r="I113" s="189">
        <f>SUM(I114:I115)</f>
        <v>1743882</v>
      </c>
      <c r="J113" s="190">
        <f>SUM(J114:J115)</f>
        <v>1732932</v>
      </c>
      <c r="K113" s="55">
        <f>SUM(K114:K115)</f>
        <v>10950</v>
      </c>
      <c r="L113" s="72"/>
      <c r="M113" s="73"/>
      <c r="N113" s="57"/>
    </row>
    <row r="114" spans="1:14" s="60" customFormat="1" ht="17.25" customHeight="1" outlineLevel="5">
      <c r="A114" s="252" t="s">
        <v>30</v>
      </c>
      <c r="B114" s="78" t="s">
        <v>28</v>
      </c>
      <c r="C114" s="78" t="s">
        <v>76</v>
      </c>
      <c r="D114" s="78" t="s">
        <v>88</v>
      </c>
      <c r="E114" s="74" t="s">
        <v>31</v>
      </c>
      <c r="F114" s="75"/>
      <c r="G114" s="75"/>
      <c r="H114" s="27">
        <v>51400</v>
      </c>
      <c r="I114" s="27">
        <v>13882</v>
      </c>
      <c r="J114" s="192">
        <v>12932</v>
      </c>
      <c r="K114" s="83">
        <f>I114-J114</f>
        <v>950</v>
      </c>
      <c r="L114" s="56"/>
      <c r="M114" s="57"/>
      <c r="N114" s="57"/>
    </row>
    <row r="115" spans="1:14" s="71" customFormat="1" ht="32.25" customHeight="1" outlineLevel="5">
      <c r="A115" s="259" t="s">
        <v>37</v>
      </c>
      <c r="B115" s="24" t="s">
        <v>28</v>
      </c>
      <c r="C115" s="24" t="s">
        <v>76</v>
      </c>
      <c r="D115" s="24" t="s">
        <v>88</v>
      </c>
      <c r="E115" s="25" t="s">
        <v>69</v>
      </c>
      <c r="F115" s="26"/>
      <c r="G115" s="26"/>
      <c r="H115" s="27">
        <v>3720000</v>
      </c>
      <c r="I115" s="27">
        <v>1730000</v>
      </c>
      <c r="J115" s="192">
        <v>1720000</v>
      </c>
      <c r="K115" s="83">
        <f>I115-J115</f>
        <v>10000</v>
      </c>
      <c r="L115" s="56"/>
      <c r="M115" s="57"/>
      <c r="N115" s="57"/>
    </row>
    <row r="116" spans="1:14" s="58" customFormat="1" ht="30" outlineLevel="3">
      <c r="A116" s="253" t="s">
        <v>89</v>
      </c>
      <c r="B116" s="47" t="s">
        <v>28</v>
      </c>
      <c r="C116" s="47" t="s">
        <v>76</v>
      </c>
      <c r="D116" s="47" t="s">
        <v>90</v>
      </c>
      <c r="E116" s="48" t="s">
        <v>29</v>
      </c>
      <c r="F116" s="49"/>
      <c r="G116" s="49"/>
      <c r="H116" s="189">
        <f>SUM(H117:H122)</f>
        <v>727407900</v>
      </c>
      <c r="I116" s="189">
        <f>SUM(I117:I122)</f>
        <v>334739224</v>
      </c>
      <c r="J116" s="190">
        <f>SUM(J117:J122)</f>
        <v>334515317.12</v>
      </c>
      <c r="K116" s="55">
        <f>SUM(K117:K122)</f>
        <v>223906.87999999785</v>
      </c>
      <c r="L116" s="72"/>
      <c r="M116" s="73"/>
      <c r="N116" s="57"/>
    </row>
    <row r="117" spans="1:14" s="71" customFormat="1" ht="42.75" outlineLevel="5">
      <c r="A117" s="260" t="s">
        <v>37</v>
      </c>
      <c r="B117" s="96" t="s">
        <v>28</v>
      </c>
      <c r="C117" s="96" t="s">
        <v>76</v>
      </c>
      <c r="D117" s="96" t="s">
        <v>90</v>
      </c>
      <c r="E117" s="97">
        <v>313</v>
      </c>
      <c r="F117" s="96" t="s">
        <v>223</v>
      </c>
      <c r="G117" s="96" t="s">
        <v>36</v>
      </c>
      <c r="H117" s="205">
        <v>0</v>
      </c>
      <c r="I117" s="197">
        <v>0</v>
      </c>
      <c r="J117" s="206">
        <v>0</v>
      </c>
      <c r="K117" s="59">
        <f>I117-J117</f>
        <v>0</v>
      </c>
      <c r="L117" s="56"/>
      <c r="M117" s="57"/>
      <c r="N117" s="57"/>
    </row>
    <row r="118" spans="1:14" s="71" customFormat="1" ht="42.75" outlineLevel="5">
      <c r="A118" s="260" t="s">
        <v>37</v>
      </c>
      <c r="B118" s="96" t="s">
        <v>28</v>
      </c>
      <c r="C118" s="96" t="s">
        <v>76</v>
      </c>
      <c r="D118" s="96" t="s">
        <v>90</v>
      </c>
      <c r="E118" s="97">
        <v>321</v>
      </c>
      <c r="F118" s="96" t="s">
        <v>258</v>
      </c>
      <c r="G118" s="96"/>
      <c r="H118" s="205">
        <v>0</v>
      </c>
      <c r="I118" s="197">
        <v>0</v>
      </c>
      <c r="J118" s="206">
        <v>0</v>
      </c>
      <c r="K118" s="59">
        <f>I118-J118</f>
        <v>0</v>
      </c>
      <c r="L118" s="56"/>
      <c r="M118" s="57"/>
      <c r="N118" s="57"/>
    </row>
    <row r="119" spans="1:14" s="71" customFormat="1" ht="42.75" outlineLevel="5">
      <c r="A119" s="260" t="s">
        <v>37</v>
      </c>
      <c r="B119" s="96" t="s">
        <v>28</v>
      </c>
      <c r="C119" s="96" t="s">
        <v>76</v>
      </c>
      <c r="D119" s="96" t="s">
        <v>90</v>
      </c>
      <c r="E119" s="97">
        <v>321</v>
      </c>
      <c r="F119" s="96"/>
      <c r="G119" s="96"/>
      <c r="H119" s="205">
        <v>0</v>
      </c>
      <c r="I119" s="197">
        <v>0</v>
      </c>
      <c r="J119" s="206">
        <v>-6925.2</v>
      </c>
      <c r="K119" s="59">
        <f t="shared" ref="K119:K120" si="12">I119-J119</f>
        <v>6925.2</v>
      </c>
      <c r="L119" s="56"/>
      <c r="M119" s="57"/>
      <c r="N119" s="57"/>
    </row>
    <row r="120" spans="1:14" s="71" customFormat="1" ht="42.75" outlineLevel="5">
      <c r="A120" s="260" t="s">
        <v>37</v>
      </c>
      <c r="B120" s="96" t="s">
        <v>28</v>
      </c>
      <c r="C120" s="96" t="s">
        <v>76</v>
      </c>
      <c r="D120" s="96" t="s">
        <v>90</v>
      </c>
      <c r="E120" s="97">
        <v>321</v>
      </c>
      <c r="F120" s="96" t="s">
        <v>196</v>
      </c>
      <c r="G120" s="96" t="s">
        <v>36</v>
      </c>
      <c r="H120" s="205">
        <v>0</v>
      </c>
      <c r="I120" s="197">
        <v>0</v>
      </c>
      <c r="J120" s="206">
        <v>0</v>
      </c>
      <c r="K120" s="59">
        <f t="shared" si="12"/>
        <v>0</v>
      </c>
      <c r="L120" s="56"/>
      <c r="M120" s="57"/>
      <c r="N120" s="57"/>
    </row>
    <row r="121" spans="1:14" s="60" customFormat="1" ht="38.25" outlineLevel="5">
      <c r="A121" s="261" t="s">
        <v>30</v>
      </c>
      <c r="B121" s="24" t="s">
        <v>28</v>
      </c>
      <c r="C121" s="24" t="s">
        <v>76</v>
      </c>
      <c r="D121" s="24" t="s">
        <v>90</v>
      </c>
      <c r="E121" s="25" t="s">
        <v>31</v>
      </c>
      <c r="F121" s="24" t="s">
        <v>223</v>
      </c>
      <c r="G121" s="24" t="s">
        <v>36</v>
      </c>
      <c r="H121" s="27">
        <v>7274079</v>
      </c>
      <c r="I121" s="27">
        <v>3030520</v>
      </c>
      <c r="J121" s="192">
        <v>2931147.26</v>
      </c>
      <c r="K121" s="59">
        <f t="shared" ref="K121:K122" si="13">I121-J121</f>
        <v>99372.740000000224</v>
      </c>
      <c r="L121" s="56"/>
      <c r="M121" s="57"/>
      <c r="N121" s="57"/>
    </row>
    <row r="122" spans="1:14" s="60" customFormat="1" ht="38.25" outlineLevel="5">
      <c r="A122" s="259" t="s">
        <v>37</v>
      </c>
      <c r="B122" s="24" t="s">
        <v>28</v>
      </c>
      <c r="C122" s="24" t="s">
        <v>76</v>
      </c>
      <c r="D122" s="24" t="s">
        <v>90</v>
      </c>
      <c r="E122" s="25" t="s">
        <v>38</v>
      </c>
      <c r="F122" s="24" t="s">
        <v>223</v>
      </c>
      <c r="G122" s="24" t="s">
        <v>36</v>
      </c>
      <c r="H122" s="27">
        <v>720133821</v>
      </c>
      <c r="I122" s="27">
        <v>331708704</v>
      </c>
      <c r="J122" s="192">
        <v>331591095.06</v>
      </c>
      <c r="K122" s="59">
        <f t="shared" si="13"/>
        <v>117608.93999999762</v>
      </c>
      <c r="L122" s="56"/>
      <c r="M122" s="57"/>
      <c r="N122" s="57"/>
    </row>
    <row r="123" spans="1:14" s="58" customFormat="1" ht="18" customHeight="1" outlineLevel="3">
      <c r="A123" s="253" t="s">
        <v>91</v>
      </c>
      <c r="B123" s="47" t="s">
        <v>28</v>
      </c>
      <c r="C123" s="47" t="s">
        <v>76</v>
      </c>
      <c r="D123" s="47" t="s">
        <v>92</v>
      </c>
      <c r="E123" s="48" t="s">
        <v>29</v>
      </c>
      <c r="F123" s="49"/>
      <c r="G123" s="49"/>
      <c r="H123" s="189">
        <f>SUM(H124:H125)</f>
        <v>453390300</v>
      </c>
      <c r="I123" s="189">
        <f>SUM(I124:I125)</f>
        <v>215975007</v>
      </c>
      <c r="J123" s="190">
        <f>SUM(J124:J125)</f>
        <v>215620375.28</v>
      </c>
      <c r="K123" s="55">
        <f>SUM(K124:K125)</f>
        <v>354631.71999999182</v>
      </c>
      <c r="L123" s="72"/>
      <c r="M123" s="73"/>
      <c r="N123" s="57"/>
    </row>
    <row r="124" spans="1:14" s="60" customFormat="1" ht="17.25" customHeight="1" outlineLevel="5">
      <c r="A124" s="252" t="s">
        <v>30</v>
      </c>
      <c r="B124" s="78" t="s">
        <v>28</v>
      </c>
      <c r="C124" s="78" t="s">
        <v>76</v>
      </c>
      <c r="D124" s="78" t="s">
        <v>92</v>
      </c>
      <c r="E124" s="74" t="s">
        <v>31</v>
      </c>
      <c r="F124" s="75"/>
      <c r="G124" s="75"/>
      <c r="H124" s="27">
        <v>4965100</v>
      </c>
      <c r="I124" s="27">
        <v>2248186</v>
      </c>
      <c r="J124" s="192">
        <v>2177737.0699999998</v>
      </c>
      <c r="K124" s="83">
        <f>I124-J124</f>
        <v>70448.930000000168</v>
      </c>
      <c r="L124" s="56"/>
      <c r="M124" s="57"/>
      <c r="N124" s="57"/>
    </row>
    <row r="125" spans="1:14" s="71" customFormat="1" ht="32.25" customHeight="1" outlineLevel="5">
      <c r="A125" s="259" t="s">
        <v>37</v>
      </c>
      <c r="B125" s="24" t="s">
        <v>28</v>
      </c>
      <c r="C125" s="24" t="s">
        <v>76</v>
      </c>
      <c r="D125" s="24" t="s">
        <v>92</v>
      </c>
      <c r="E125" s="25" t="s">
        <v>69</v>
      </c>
      <c r="F125" s="26"/>
      <c r="G125" s="26"/>
      <c r="H125" s="27">
        <v>448425200</v>
      </c>
      <c r="I125" s="27">
        <v>213726821</v>
      </c>
      <c r="J125" s="192">
        <v>213442638.21000001</v>
      </c>
      <c r="K125" s="83">
        <f>I125-J125</f>
        <v>284182.78999999166</v>
      </c>
      <c r="L125" s="56"/>
      <c r="M125" s="57"/>
      <c r="N125" s="57"/>
    </row>
    <row r="126" spans="1:14" s="58" customFormat="1" ht="45" outlineLevel="3">
      <c r="A126" s="253" t="s">
        <v>93</v>
      </c>
      <c r="B126" s="47" t="s">
        <v>28</v>
      </c>
      <c r="C126" s="47" t="s">
        <v>76</v>
      </c>
      <c r="D126" s="47" t="s">
        <v>94</v>
      </c>
      <c r="E126" s="48" t="s">
        <v>29</v>
      </c>
      <c r="F126" s="49"/>
      <c r="G126" s="49"/>
      <c r="H126" s="189">
        <f>SUM(H127:H128)</f>
        <v>82914100</v>
      </c>
      <c r="I126" s="189">
        <f>SUM(I127:I128)</f>
        <v>39416471</v>
      </c>
      <c r="J126" s="190">
        <f>SUM(J127:J128)</f>
        <v>39381505.229999997</v>
      </c>
      <c r="K126" s="55">
        <f>SUM(K127:K128)</f>
        <v>34965.770000000019</v>
      </c>
      <c r="L126" s="72"/>
      <c r="M126" s="73"/>
      <c r="N126" s="57"/>
    </row>
    <row r="127" spans="1:14" s="60" customFormat="1" ht="15" customHeight="1" outlineLevel="5">
      <c r="A127" s="252" t="s">
        <v>30</v>
      </c>
      <c r="B127" s="78" t="s">
        <v>28</v>
      </c>
      <c r="C127" s="78" t="s">
        <v>76</v>
      </c>
      <c r="D127" s="78" t="s">
        <v>94</v>
      </c>
      <c r="E127" s="74" t="s">
        <v>31</v>
      </c>
      <c r="F127" s="75"/>
      <c r="G127" s="75"/>
      <c r="H127" s="27">
        <v>1062940</v>
      </c>
      <c r="I127" s="27">
        <v>434476</v>
      </c>
      <c r="J127" s="192">
        <v>431847.23</v>
      </c>
      <c r="K127" s="83">
        <f t="shared" si="11"/>
        <v>2628.7700000000186</v>
      </c>
      <c r="L127" s="56"/>
      <c r="M127" s="57"/>
      <c r="N127" s="57"/>
    </row>
    <row r="128" spans="1:14" s="71" customFormat="1" ht="29.25" customHeight="1" outlineLevel="5">
      <c r="A128" s="259" t="s">
        <v>37</v>
      </c>
      <c r="B128" s="24" t="s">
        <v>28</v>
      </c>
      <c r="C128" s="24" t="s">
        <v>76</v>
      </c>
      <c r="D128" s="24" t="s">
        <v>94</v>
      </c>
      <c r="E128" s="25" t="s">
        <v>69</v>
      </c>
      <c r="F128" s="26"/>
      <c r="G128" s="26"/>
      <c r="H128" s="27">
        <v>81851160</v>
      </c>
      <c r="I128" s="27">
        <v>38981995</v>
      </c>
      <c r="J128" s="192">
        <v>38949658</v>
      </c>
      <c r="K128" s="83">
        <f t="shared" si="11"/>
        <v>32337</v>
      </c>
      <c r="L128" s="56"/>
      <c r="M128" s="57"/>
      <c r="N128" s="57"/>
    </row>
    <row r="129" spans="1:14" s="58" customFormat="1" ht="18" customHeight="1" outlineLevel="3">
      <c r="A129" s="253" t="s">
        <v>95</v>
      </c>
      <c r="B129" s="47" t="s">
        <v>28</v>
      </c>
      <c r="C129" s="47" t="s">
        <v>76</v>
      </c>
      <c r="D129" s="47" t="s">
        <v>96</v>
      </c>
      <c r="E129" s="48" t="s">
        <v>29</v>
      </c>
      <c r="F129" s="49"/>
      <c r="G129" s="49"/>
      <c r="H129" s="189">
        <f>SUM(H130:H132)</f>
        <v>27689700</v>
      </c>
      <c r="I129" s="189">
        <f>SUM(I130:I132)</f>
        <v>11402313</v>
      </c>
      <c r="J129" s="190">
        <f>SUM(J130:J132)</f>
        <v>11389590.41</v>
      </c>
      <c r="K129" s="55">
        <f>SUM(K130:K132)</f>
        <v>12722.590000000229</v>
      </c>
      <c r="L129" s="72"/>
      <c r="M129" s="73"/>
      <c r="N129" s="57"/>
    </row>
    <row r="130" spans="1:14" s="60" customFormat="1" ht="15.75" customHeight="1" outlineLevel="5">
      <c r="A130" s="252" t="s">
        <v>30</v>
      </c>
      <c r="B130" s="78" t="s">
        <v>28</v>
      </c>
      <c r="C130" s="78" t="s">
        <v>76</v>
      </c>
      <c r="D130" s="78" t="s">
        <v>96</v>
      </c>
      <c r="E130" s="74" t="s">
        <v>31</v>
      </c>
      <c r="F130" s="75"/>
      <c r="G130" s="75"/>
      <c r="H130" s="27">
        <v>381180</v>
      </c>
      <c r="I130" s="27">
        <v>148443</v>
      </c>
      <c r="J130" s="192">
        <v>142730.65</v>
      </c>
      <c r="K130" s="83">
        <f t="shared" si="11"/>
        <v>5712.3500000000058</v>
      </c>
      <c r="L130" s="56"/>
      <c r="M130" s="57"/>
      <c r="N130" s="57"/>
    </row>
    <row r="131" spans="1:14" s="60" customFormat="1" ht="38.25" outlineLevel="5">
      <c r="A131" s="259" t="s">
        <v>37</v>
      </c>
      <c r="B131" s="24" t="s">
        <v>28</v>
      </c>
      <c r="C131" s="24" t="s">
        <v>76</v>
      </c>
      <c r="D131" s="24" t="s">
        <v>96</v>
      </c>
      <c r="E131" s="25" t="s">
        <v>69</v>
      </c>
      <c r="F131" s="26" t="s">
        <v>272</v>
      </c>
      <c r="G131" s="26"/>
      <c r="H131" s="27">
        <v>0</v>
      </c>
      <c r="I131" s="27">
        <v>0</v>
      </c>
      <c r="J131" s="192">
        <v>-403</v>
      </c>
      <c r="K131" s="83">
        <f t="shared" ref="K131" si="14">I131-J131</f>
        <v>403</v>
      </c>
      <c r="L131" s="56"/>
      <c r="M131" s="57"/>
      <c r="N131" s="57"/>
    </row>
    <row r="132" spans="1:14" s="71" customFormat="1" ht="31.5" customHeight="1" outlineLevel="5">
      <c r="A132" s="259" t="s">
        <v>37</v>
      </c>
      <c r="B132" s="24" t="s">
        <v>28</v>
      </c>
      <c r="C132" s="24" t="s">
        <v>76</v>
      </c>
      <c r="D132" s="24" t="s">
        <v>96</v>
      </c>
      <c r="E132" s="25" t="s">
        <v>69</v>
      </c>
      <c r="F132" s="26"/>
      <c r="G132" s="26"/>
      <c r="H132" s="27">
        <v>27308520</v>
      </c>
      <c r="I132" s="27">
        <v>11253870</v>
      </c>
      <c r="J132" s="192">
        <v>11247262.76</v>
      </c>
      <c r="K132" s="83">
        <f t="shared" si="11"/>
        <v>6607.2400000002235</v>
      </c>
      <c r="L132" s="56"/>
      <c r="M132" s="57"/>
      <c r="N132" s="57"/>
    </row>
    <row r="133" spans="1:14" s="58" customFormat="1" ht="33" customHeight="1" outlineLevel="3">
      <c r="A133" s="253" t="s">
        <v>97</v>
      </c>
      <c r="B133" s="47" t="s">
        <v>28</v>
      </c>
      <c r="C133" s="47" t="s">
        <v>76</v>
      </c>
      <c r="D133" s="47" t="s">
        <v>98</v>
      </c>
      <c r="E133" s="48" t="s">
        <v>29</v>
      </c>
      <c r="F133" s="49"/>
      <c r="G133" s="49"/>
      <c r="H133" s="189">
        <f>SUM(H134:H135)</f>
        <v>230879500</v>
      </c>
      <c r="I133" s="189">
        <f>SUM(I134:I135)</f>
        <v>104250702</v>
      </c>
      <c r="J133" s="190">
        <f>SUM(J134:J135)</f>
        <v>104192043.56999999</v>
      </c>
      <c r="K133" s="55">
        <f>SUM(K134:K135)</f>
        <v>58658.430000005406</v>
      </c>
      <c r="L133" s="72"/>
      <c r="M133" s="73"/>
      <c r="N133" s="57"/>
    </row>
    <row r="134" spans="1:14" s="60" customFormat="1" ht="15.75" customHeight="1" outlineLevel="5">
      <c r="A134" s="252" t="s">
        <v>30</v>
      </c>
      <c r="B134" s="78" t="s">
        <v>28</v>
      </c>
      <c r="C134" s="78" t="s">
        <v>76</v>
      </c>
      <c r="D134" s="78" t="s">
        <v>98</v>
      </c>
      <c r="E134" s="74" t="s">
        <v>31</v>
      </c>
      <c r="F134" s="75"/>
      <c r="G134" s="75"/>
      <c r="H134" s="27">
        <v>2539675</v>
      </c>
      <c r="I134" s="27">
        <v>1025807</v>
      </c>
      <c r="J134" s="192">
        <v>1000762.58</v>
      </c>
      <c r="K134" s="83">
        <f>I134-J134</f>
        <v>25044.420000000042</v>
      </c>
      <c r="L134" s="56"/>
      <c r="M134" s="57"/>
      <c r="N134" s="57"/>
    </row>
    <row r="135" spans="1:14" s="60" customFormat="1" ht="33" customHeight="1" outlineLevel="5">
      <c r="A135" s="255" t="s">
        <v>37</v>
      </c>
      <c r="B135" s="78" t="s">
        <v>28</v>
      </c>
      <c r="C135" s="78" t="s">
        <v>76</v>
      </c>
      <c r="D135" s="78" t="s">
        <v>98</v>
      </c>
      <c r="E135" s="74" t="s">
        <v>38</v>
      </c>
      <c r="F135" s="75"/>
      <c r="G135" s="75"/>
      <c r="H135" s="27">
        <v>228339825</v>
      </c>
      <c r="I135" s="27">
        <v>103224895</v>
      </c>
      <c r="J135" s="192">
        <v>103191280.98999999</v>
      </c>
      <c r="K135" s="83">
        <f t="shared" si="11"/>
        <v>33614.010000005364</v>
      </c>
      <c r="L135" s="56"/>
      <c r="M135" s="57"/>
      <c r="N135" s="57"/>
    </row>
    <row r="136" spans="1:14" s="58" customFormat="1" ht="60" outlineLevel="3">
      <c r="A136" s="253" t="s">
        <v>99</v>
      </c>
      <c r="B136" s="47" t="s">
        <v>28</v>
      </c>
      <c r="C136" s="47" t="s">
        <v>76</v>
      </c>
      <c r="D136" s="47" t="s">
        <v>100</v>
      </c>
      <c r="E136" s="48" t="s">
        <v>29</v>
      </c>
      <c r="F136" s="49"/>
      <c r="G136" s="49"/>
      <c r="H136" s="189">
        <f>SUM(H137:H138)</f>
        <v>20328100</v>
      </c>
      <c r="I136" s="189">
        <f>SUM(I137:I138)</f>
        <v>8603684</v>
      </c>
      <c r="J136" s="190">
        <f>SUM(J137:J138)</f>
        <v>8602291.5099999998</v>
      </c>
      <c r="K136" s="55">
        <f>SUM(K137:K138)</f>
        <v>1392.4900000005146</v>
      </c>
      <c r="L136" s="72"/>
      <c r="M136" s="73"/>
      <c r="N136" s="57"/>
    </row>
    <row r="137" spans="1:14" s="60" customFormat="1" ht="17.25" customHeight="1" outlineLevel="5">
      <c r="A137" s="252" t="s">
        <v>30</v>
      </c>
      <c r="B137" s="78" t="s">
        <v>28</v>
      </c>
      <c r="C137" s="78" t="s">
        <v>76</v>
      </c>
      <c r="D137" s="78" t="s">
        <v>100</v>
      </c>
      <c r="E137" s="74" t="s">
        <v>31</v>
      </c>
      <c r="F137" s="75"/>
      <c r="G137" s="75"/>
      <c r="H137" s="27">
        <v>243937</v>
      </c>
      <c r="I137" s="27">
        <v>94383</v>
      </c>
      <c r="J137" s="192">
        <v>93828.32</v>
      </c>
      <c r="K137" s="83">
        <f t="shared" si="11"/>
        <v>554.67999999999302</v>
      </c>
      <c r="L137" s="56"/>
      <c r="M137" s="57"/>
      <c r="N137" s="57"/>
    </row>
    <row r="138" spans="1:14" s="60" customFormat="1" ht="31.5" customHeight="1" outlineLevel="5">
      <c r="A138" s="255" t="s">
        <v>37</v>
      </c>
      <c r="B138" s="78" t="s">
        <v>28</v>
      </c>
      <c r="C138" s="78" t="s">
        <v>76</v>
      </c>
      <c r="D138" s="78" t="s">
        <v>100</v>
      </c>
      <c r="E138" s="74" t="s">
        <v>38</v>
      </c>
      <c r="F138" s="75"/>
      <c r="G138" s="75"/>
      <c r="H138" s="27">
        <v>20084163</v>
      </c>
      <c r="I138" s="27">
        <v>8509301</v>
      </c>
      <c r="J138" s="27">
        <v>8508463.1899999995</v>
      </c>
      <c r="K138" s="83">
        <f>I138-J138</f>
        <v>837.81000000052154</v>
      </c>
      <c r="L138" s="56"/>
      <c r="M138" s="57"/>
      <c r="N138" s="57"/>
    </row>
    <row r="139" spans="1:14" s="58" customFormat="1" ht="46.5" customHeight="1" outlineLevel="3">
      <c r="A139" s="253" t="s">
        <v>101</v>
      </c>
      <c r="B139" s="47" t="s">
        <v>28</v>
      </c>
      <c r="C139" s="47" t="s">
        <v>76</v>
      </c>
      <c r="D139" s="47" t="s">
        <v>102</v>
      </c>
      <c r="E139" s="48" t="s">
        <v>29</v>
      </c>
      <c r="F139" s="49"/>
      <c r="G139" s="49"/>
      <c r="H139" s="189">
        <f>SUM(H140:H141)</f>
        <v>980097000</v>
      </c>
      <c r="I139" s="189">
        <f>SUM(I140:I141)</f>
        <v>479532630</v>
      </c>
      <c r="J139" s="190">
        <f>SUM(J140:J141)</f>
        <v>479283838.19999999</v>
      </c>
      <c r="K139" s="55">
        <f>SUM(K140:K141)</f>
        <v>248791.79999999981</v>
      </c>
      <c r="L139" s="72"/>
      <c r="M139" s="73"/>
      <c r="N139" s="57"/>
    </row>
    <row r="140" spans="1:14" s="60" customFormat="1" ht="18" customHeight="1" outlineLevel="5">
      <c r="A140" s="252" t="s">
        <v>30</v>
      </c>
      <c r="B140" s="78" t="s">
        <v>28</v>
      </c>
      <c r="C140" s="78" t="s">
        <v>76</v>
      </c>
      <c r="D140" s="78" t="s">
        <v>102</v>
      </c>
      <c r="E140" s="74" t="s">
        <v>31</v>
      </c>
      <c r="F140" s="75"/>
      <c r="G140" s="75"/>
      <c r="H140" s="27">
        <v>8809800</v>
      </c>
      <c r="I140" s="27">
        <v>3633271</v>
      </c>
      <c r="J140" s="192">
        <v>3541191.95</v>
      </c>
      <c r="K140" s="83">
        <f t="shared" si="11"/>
        <v>92079.049999999814</v>
      </c>
      <c r="L140" s="56"/>
      <c r="M140" s="57"/>
      <c r="N140" s="57"/>
    </row>
    <row r="141" spans="1:14" s="71" customFormat="1" ht="32.25" customHeight="1" outlineLevel="5">
      <c r="A141" s="259" t="s">
        <v>37</v>
      </c>
      <c r="B141" s="24" t="s">
        <v>28</v>
      </c>
      <c r="C141" s="24" t="s">
        <v>76</v>
      </c>
      <c r="D141" s="24" t="s">
        <v>102</v>
      </c>
      <c r="E141" s="25" t="s">
        <v>69</v>
      </c>
      <c r="F141" s="26"/>
      <c r="G141" s="26"/>
      <c r="H141" s="27">
        <v>971287200</v>
      </c>
      <c r="I141" s="27">
        <v>475899359</v>
      </c>
      <c r="J141" s="192">
        <v>475742646.25</v>
      </c>
      <c r="K141" s="83">
        <f t="shared" si="11"/>
        <v>156712.75</v>
      </c>
      <c r="L141" s="56"/>
      <c r="M141" s="57"/>
      <c r="N141" s="57"/>
    </row>
    <row r="142" spans="1:14" s="58" customFormat="1" ht="45" outlineLevel="3">
      <c r="A142" s="253" t="s">
        <v>103</v>
      </c>
      <c r="B142" s="47" t="s">
        <v>28</v>
      </c>
      <c r="C142" s="47" t="s">
        <v>76</v>
      </c>
      <c r="D142" s="47" t="s">
        <v>104</v>
      </c>
      <c r="E142" s="48" t="s">
        <v>29</v>
      </c>
      <c r="F142" s="49"/>
      <c r="G142" s="49"/>
      <c r="H142" s="189">
        <f>SUM(H143:H144)</f>
        <v>600</v>
      </c>
      <c r="I142" s="189">
        <f>SUM(I143:I144)</f>
        <v>0</v>
      </c>
      <c r="J142" s="190">
        <f>SUM(J143:J144)</f>
        <v>0</v>
      </c>
      <c r="K142" s="55">
        <f>SUM(K143:K144)</f>
        <v>0</v>
      </c>
      <c r="L142" s="72"/>
      <c r="M142" s="73"/>
      <c r="N142" s="57"/>
    </row>
    <row r="143" spans="1:14" s="60" customFormat="1" ht="17.25" customHeight="1" outlineLevel="5">
      <c r="A143" s="252" t="s">
        <v>30</v>
      </c>
      <c r="B143" s="78" t="s">
        <v>28</v>
      </c>
      <c r="C143" s="78" t="s">
        <v>76</v>
      </c>
      <c r="D143" s="78" t="s">
        <v>104</v>
      </c>
      <c r="E143" s="74" t="s">
        <v>31</v>
      </c>
      <c r="F143" s="75"/>
      <c r="G143" s="75"/>
      <c r="H143" s="27">
        <v>30</v>
      </c>
      <c r="I143" s="27">
        <v>0</v>
      </c>
      <c r="J143" s="192">
        <v>0</v>
      </c>
      <c r="K143" s="83">
        <f t="shared" si="11"/>
        <v>0</v>
      </c>
      <c r="L143" s="56"/>
      <c r="M143" s="57"/>
      <c r="N143" s="57"/>
    </row>
    <row r="144" spans="1:14" s="60" customFormat="1" ht="32.25" customHeight="1" outlineLevel="5">
      <c r="A144" s="255" t="s">
        <v>37</v>
      </c>
      <c r="B144" s="78" t="s">
        <v>28</v>
      </c>
      <c r="C144" s="78" t="s">
        <v>76</v>
      </c>
      <c r="D144" s="78" t="s">
        <v>104</v>
      </c>
      <c r="E144" s="74" t="s">
        <v>38</v>
      </c>
      <c r="F144" s="75"/>
      <c r="G144" s="75"/>
      <c r="H144" s="27">
        <v>570</v>
      </c>
      <c r="I144" s="27">
        <v>0</v>
      </c>
      <c r="J144" s="192">
        <v>0</v>
      </c>
      <c r="K144" s="83">
        <f t="shared" si="11"/>
        <v>0</v>
      </c>
      <c r="L144" s="56"/>
      <c r="M144" s="57"/>
      <c r="N144" s="57"/>
    </row>
    <row r="145" spans="1:14" s="58" customFormat="1" ht="60" outlineLevel="3">
      <c r="A145" s="253" t="s">
        <v>105</v>
      </c>
      <c r="B145" s="47" t="s">
        <v>28</v>
      </c>
      <c r="C145" s="47" t="s">
        <v>76</v>
      </c>
      <c r="D145" s="47" t="s">
        <v>106</v>
      </c>
      <c r="E145" s="48" t="s">
        <v>29</v>
      </c>
      <c r="F145" s="49"/>
      <c r="G145" s="49"/>
      <c r="H145" s="189">
        <f>SUM(H146:H148)</f>
        <v>9437700</v>
      </c>
      <c r="I145" s="189">
        <f>SUM(I146:I148)</f>
        <v>6198327</v>
      </c>
      <c r="J145" s="190">
        <f>SUM(J146:J148)</f>
        <v>6125793.9399999995</v>
      </c>
      <c r="K145" s="55">
        <f>SUM(K146:K148)</f>
        <v>72533.060000000085</v>
      </c>
      <c r="L145" s="72"/>
      <c r="M145" s="73"/>
      <c r="N145" s="57"/>
    </row>
    <row r="146" spans="1:14" s="60" customFormat="1" ht="15.75" customHeight="1" outlineLevel="5">
      <c r="A146" s="252" t="s">
        <v>30</v>
      </c>
      <c r="B146" s="78" t="s">
        <v>28</v>
      </c>
      <c r="C146" s="78" t="s">
        <v>76</v>
      </c>
      <c r="D146" s="78" t="s">
        <v>106</v>
      </c>
      <c r="E146" s="74" t="s">
        <v>31</v>
      </c>
      <c r="F146" s="75"/>
      <c r="G146" s="75"/>
      <c r="H146" s="27">
        <v>84939</v>
      </c>
      <c r="I146" s="27">
        <v>44627</v>
      </c>
      <c r="J146" s="192">
        <v>42341.46</v>
      </c>
      <c r="K146" s="83">
        <f t="shared" si="11"/>
        <v>2285.5400000000009</v>
      </c>
      <c r="L146" s="56"/>
      <c r="M146" s="57"/>
      <c r="N146" s="57"/>
    </row>
    <row r="147" spans="1:14" s="60" customFormat="1" ht="38.25" outlineLevel="5">
      <c r="A147" s="292" t="s">
        <v>37</v>
      </c>
      <c r="B147" s="136" t="s">
        <v>28</v>
      </c>
      <c r="C147" s="136" t="s">
        <v>76</v>
      </c>
      <c r="D147" s="136" t="s">
        <v>106</v>
      </c>
      <c r="E147" s="149" t="s">
        <v>38</v>
      </c>
      <c r="F147" s="293" t="s">
        <v>258</v>
      </c>
      <c r="G147" s="293"/>
      <c r="H147" s="223">
        <v>0</v>
      </c>
      <c r="I147" s="223">
        <v>0</v>
      </c>
      <c r="J147" s="298">
        <v>-62876.44</v>
      </c>
      <c r="K147" s="83">
        <f t="shared" si="11"/>
        <v>62876.44</v>
      </c>
      <c r="L147" s="56"/>
      <c r="M147" s="57"/>
      <c r="N147" s="57"/>
    </row>
    <row r="148" spans="1:14" s="60" customFormat="1" ht="36.75" customHeight="1" outlineLevel="5">
      <c r="A148" s="255" t="s">
        <v>37</v>
      </c>
      <c r="B148" s="78" t="s">
        <v>28</v>
      </c>
      <c r="C148" s="78" t="s">
        <v>76</v>
      </c>
      <c r="D148" s="78" t="s">
        <v>106</v>
      </c>
      <c r="E148" s="74" t="s">
        <v>38</v>
      </c>
      <c r="F148" s="75"/>
      <c r="G148" s="75"/>
      <c r="H148" s="27">
        <v>9352761</v>
      </c>
      <c r="I148" s="27">
        <v>6153700</v>
      </c>
      <c r="J148" s="192">
        <v>6146328.9199999999</v>
      </c>
      <c r="K148" s="83">
        <f>I148-J148</f>
        <v>7371.0800000000745</v>
      </c>
      <c r="L148" s="56"/>
      <c r="M148" s="57"/>
      <c r="N148" s="57"/>
    </row>
    <row r="149" spans="1:14" s="58" customFormat="1" ht="51.75" customHeight="1" outlineLevel="3">
      <c r="A149" s="253" t="s">
        <v>107</v>
      </c>
      <c r="B149" s="47" t="s">
        <v>28</v>
      </c>
      <c r="C149" s="47" t="s">
        <v>76</v>
      </c>
      <c r="D149" s="47" t="s">
        <v>108</v>
      </c>
      <c r="E149" s="48" t="s">
        <v>29</v>
      </c>
      <c r="F149" s="49"/>
      <c r="G149" s="49"/>
      <c r="H149" s="189">
        <f>SUM(H150:H153)</f>
        <v>2090000</v>
      </c>
      <c r="I149" s="189">
        <f>SUM(I150:I153)</f>
        <v>1463768.7000000002</v>
      </c>
      <c r="J149" s="190">
        <f>SUM(J150:J153)</f>
        <v>1461985.4000000001</v>
      </c>
      <c r="K149" s="55">
        <f>SUM(K150:K153)</f>
        <v>1783.2999999999984</v>
      </c>
      <c r="L149" s="72"/>
      <c r="M149" s="73"/>
      <c r="N149" s="57"/>
    </row>
    <row r="150" spans="1:14" s="60" customFormat="1" ht="38.25" outlineLevel="5">
      <c r="A150" s="252" t="s">
        <v>30</v>
      </c>
      <c r="B150" s="78" t="s">
        <v>28</v>
      </c>
      <c r="C150" s="78" t="s">
        <v>76</v>
      </c>
      <c r="D150" s="78" t="s">
        <v>108</v>
      </c>
      <c r="E150" s="74" t="s">
        <v>31</v>
      </c>
      <c r="F150" s="78" t="s">
        <v>222</v>
      </c>
      <c r="G150" s="78" t="s">
        <v>35</v>
      </c>
      <c r="H150" s="27">
        <v>15896</v>
      </c>
      <c r="I150" s="27">
        <v>7885.3</v>
      </c>
      <c r="J150" s="27">
        <v>7346.73</v>
      </c>
      <c r="K150" s="278">
        <f t="shared" ref="K150:K153" si="15">I150-J150</f>
        <v>538.57000000000062</v>
      </c>
      <c r="L150" s="98"/>
      <c r="M150" s="98"/>
      <c r="N150" s="57"/>
    </row>
    <row r="151" spans="1:14" s="60" customFormat="1" ht="38.25" outlineLevel="5">
      <c r="A151" s="252" t="s">
        <v>30</v>
      </c>
      <c r="B151" s="78" t="s">
        <v>28</v>
      </c>
      <c r="C151" s="78" t="s">
        <v>76</v>
      </c>
      <c r="D151" s="78" t="s">
        <v>108</v>
      </c>
      <c r="E151" s="74" t="s">
        <v>31</v>
      </c>
      <c r="F151" s="78" t="s">
        <v>222</v>
      </c>
      <c r="G151" s="78" t="s">
        <v>36</v>
      </c>
      <c r="H151" s="27">
        <v>7094</v>
      </c>
      <c r="I151" s="27">
        <v>3519.5</v>
      </c>
      <c r="J151" s="27">
        <v>3278.58</v>
      </c>
      <c r="K151" s="279">
        <f t="shared" si="15"/>
        <v>240.92000000000007</v>
      </c>
      <c r="L151" s="98"/>
      <c r="M151" s="98"/>
      <c r="N151" s="57"/>
    </row>
    <row r="152" spans="1:14" s="60" customFormat="1" ht="38.25" outlineLevel="5">
      <c r="A152" s="255" t="s">
        <v>37</v>
      </c>
      <c r="B152" s="78" t="s">
        <v>28</v>
      </c>
      <c r="C152" s="78" t="s">
        <v>76</v>
      </c>
      <c r="D152" s="78" t="s">
        <v>108</v>
      </c>
      <c r="E152" s="74" t="s">
        <v>38</v>
      </c>
      <c r="F152" s="78" t="s">
        <v>222</v>
      </c>
      <c r="G152" s="78" t="s">
        <v>35</v>
      </c>
      <c r="H152" s="27">
        <v>1429204</v>
      </c>
      <c r="I152" s="27">
        <v>1004164.41</v>
      </c>
      <c r="J152" s="27">
        <v>1003521.67</v>
      </c>
      <c r="K152" s="278">
        <f>I152-J152</f>
        <v>642.73999999999069</v>
      </c>
      <c r="L152" s="98"/>
      <c r="M152" s="98"/>
      <c r="N152" s="57"/>
    </row>
    <row r="153" spans="1:14" s="60" customFormat="1" ht="38.25" outlineLevel="5">
      <c r="A153" s="255" t="s">
        <v>37</v>
      </c>
      <c r="B153" s="78" t="s">
        <v>28</v>
      </c>
      <c r="C153" s="78" t="s">
        <v>76</v>
      </c>
      <c r="D153" s="78" t="s">
        <v>108</v>
      </c>
      <c r="E153" s="74" t="s">
        <v>38</v>
      </c>
      <c r="F153" s="78" t="s">
        <v>222</v>
      </c>
      <c r="G153" s="78" t="s">
        <v>36</v>
      </c>
      <c r="H153" s="27">
        <v>637806</v>
      </c>
      <c r="I153" s="27">
        <v>448199.49</v>
      </c>
      <c r="J153" s="27">
        <v>447838.42</v>
      </c>
      <c r="K153" s="279">
        <f t="shared" si="15"/>
        <v>361.07000000000698</v>
      </c>
      <c r="L153" s="98"/>
      <c r="M153" s="98"/>
      <c r="N153" s="57"/>
    </row>
    <row r="154" spans="1:14" s="58" customFormat="1" ht="64.5" customHeight="1" outlineLevel="3">
      <c r="A154" s="253" t="s">
        <v>109</v>
      </c>
      <c r="B154" s="47" t="s">
        <v>28</v>
      </c>
      <c r="C154" s="47" t="s">
        <v>76</v>
      </c>
      <c r="D154" s="47" t="s">
        <v>110</v>
      </c>
      <c r="E154" s="48" t="s">
        <v>29</v>
      </c>
      <c r="F154" s="49"/>
      <c r="G154" s="49"/>
      <c r="H154" s="189">
        <f>SUM(H155:H156)</f>
        <v>12620300</v>
      </c>
      <c r="I154" s="189">
        <f>SUM(I155:I156)</f>
        <v>12314816</v>
      </c>
      <c r="J154" s="190">
        <f>SUM(J155:J156)</f>
        <v>12145481.32</v>
      </c>
      <c r="K154" s="55">
        <f>SUM(K155:K156)</f>
        <v>169334.67999999993</v>
      </c>
      <c r="L154" s="72"/>
      <c r="M154" s="73"/>
      <c r="N154" s="57"/>
    </row>
    <row r="155" spans="1:14" s="88" customFormat="1" ht="38.25" outlineLevel="3">
      <c r="A155" s="252" t="s">
        <v>30</v>
      </c>
      <c r="B155" s="78" t="s">
        <v>28</v>
      </c>
      <c r="C155" s="78" t="s">
        <v>76</v>
      </c>
      <c r="D155" s="78" t="s">
        <v>110</v>
      </c>
      <c r="E155" s="74">
        <v>244</v>
      </c>
      <c r="F155" s="78" t="s">
        <v>221</v>
      </c>
      <c r="G155" s="78" t="s">
        <v>36</v>
      </c>
      <c r="H155" s="27">
        <v>65990</v>
      </c>
      <c r="I155" s="27">
        <v>61366</v>
      </c>
      <c r="J155" s="192">
        <v>58160.74</v>
      </c>
      <c r="K155" s="83">
        <f>I155-J155</f>
        <v>3205.260000000002</v>
      </c>
      <c r="L155" s="56"/>
      <c r="M155" s="57"/>
      <c r="N155" s="57"/>
    </row>
    <row r="156" spans="1:14" s="71" customFormat="1" ht="38.25" outlineLevel="5">
      <c r="A156" s="259" t="s">
        <v>37</v>
      </c>
      <c r="B156" s="24" t="s">
        <v>28</v>
      </c>
      <c r="C156" s="24" t="s">
        <v>76</v>
      </c>
      <c r="D156" s="24" t="s">
        <v>110</v>
      </c>
      <c r="E156" s="25" t="s">
        <v>69</v>
      </c>
      <c r="F156" s="78" t="s">
        <v>221</v>
      </c>
      <c r="G156" s="24" t="s">
        <v>36</v>
      </c>
      <c r="H156" s="27">
        <v>12554310</v>
      </c>
      <c r="I156" s="27">
        <v>12253450</v>
      </c>
      <c r="J156" s="192">
        <v>12087320.58</v>
      </c>
      <c r="K156" s="83">
        <f>I156-J156</f>
        <v>166129.41999999993</v>
      </c>
      <c r="L156" s="56"/>
      <c r="M156" s="57"/>
      <c r="N156" s="57"/>
    </row>
    <row r="157" spans="1:14" s="58" customFormat="1" ht="90" outlineLevel="3">
      <c r="A157" s="253" t="s">
        <v>201</v>
      </c>
      <c r="B157" s="47" t="s">
        <v>28</v>
      </c>
      <c r="C157" s="47" t="s">
        <v>76</v>
      </c>
      <c r="D157" s="47" t="s">
        <v>111</v>
      </c>
      <c r="E157" s="48" t="s">
        <v>29</v>
      </c>
      <c r="F157" s="49"/>
      <c r="G157" s="49"/>
      <c r="H157" s="189">
        <f>SUM(H158:H158)</f>
        <v>114000</v>
      </c>
      <c r="I157" s="189">
        <f>SUM(I158:I158)</f>
        <v>37580.879999999997</v>
      </c>
      <c r="J157" s="190">
        <f>SUM(J158:J158)</f>
        <v>37580.879999999997</v>
      </c>
      <c r="K157" s="55">
        <f>SUM(K158:K158)</f>
        <v>0</v>
      </c>
      <c r="L157" s="72"/>
      <c r="M157" s="73"/>
      <c r="N157" s="57"/>
    </row>
    <row r="158" spans="1:14" s="71" customFormat="1" ht="38.25" outlineLevel="5">
      <c r="A158" s="259" t="s">
        <v>37</v>
      </c>
      <c r="B158" s="24" t="s">
        <v>28</v>
      </c>
      <c r="C158" s="24" t="s">
        <v>76</v>
      </c>
      <c r="D158" s="24" t="s">
        <v>111</v>
      </c>
      <c r="E158" s="25" t="s">
        <v>69</v>
      </c>
      <c r="F158" s="78" t="s">
        <v>220</v>
      </c>
      <c r="G158" s="24" t="s">
        <v>36</v>
      </c>
      <c r="H158" s="27">
        <v>114000</v>
      </c>
      <c r="I158" s="27">
        <v>37580.879999999997</v>
      </c>
      <c r="J158" s="192">
        <v>37580.879999999997</v>
      </c>
      <c r="K158" s="83">
        <f>I158-J158</f>
        <v>0</v>
      </c>
      <c r="L158" s="56"/>
      <c r="M158" s="57"/>
      <c r="N158" s="57"/>
    </row>
    <row r="159" spans="1:14" s="58" customFormat="1" ht="90" outlineLevel="3">
      <c r="A159" s="253" t="s">
        <v>112</v>
      </c>
      <c r="B159" s="47" t="s">
        <v>28</v>
      </c>
      <c r="C159" s="47" t="s">
        <v>76</v>
      </c>
      <c r="D159" s="47" t="s">
        <v>113</v>
      </c>
      <c r="E159" s="48" t="s">
        <v>29</v>
      </c>
      <c r="F159" s="49"/>
      <c r="G159" s="49"/>
      <c r="H159" s="189">
        <f>SUM(H160:H161)</f>
        <v>13487884</v>
      </c>
      <c r="I159" s="189">
        <f>SUM(I160:I161)</f>
        <v>6316666</v>
      </c>
      <c r="J159" s="190">
        <f>SUM(J160:J161)</f>
        <v>4864319.58</v>
      </c>
      <c r="K159" s="55">
        <f>SUM(K160:K161)</f>
        <v>1452346.4200000002</v>
      </c>
      <c r="L159" s="72"/>
      <c r="M159" s="73"/>
      <c r="N159" s="57"/>
    </row>
    <row r="160" spans="1:14" s="60" customFormat="1" ht="20.25" customHeight="1" outlineLevel="5">
      <c r="A160" s="252" t="s">
        <v>30</v>
      </c>
      <c r="B160" s="78" t="s">
        <v>28</v>
      </c>
      <c r="C160" s="78" t="s">
        <v>76</v>
      </c>
      <c r="D160" s="78" t="s">
        <v>113</v>
      </c>
      <c r="E160" s="74" t="s">
        <v>31</v>
      </c>
      <c r="F160" s="75"/>
      <c r="G160" s="75"/>
      <c r="H160" s="27">
        <v>186748</v>
      </c>
      <c r="I160" s="27">
        <v>59607</v>
      </c>
      <c r="J160" s="192">
        <v>36899.82</v>
      </c>
      <c r="K160" s="83">
        <f>I160-J160</f>
        <v>22707.18</v>
      </c>
      <c r="L160" s="56"/>
      <c r="M160" s="57"/>
      <c r="N160" s="57"/>
    </row>
    <row r="161" spans="1:14" s="60" customFormat="1" ht="35.25" customHeight="1" outlineLevel="5">
      <c r="A161" s="255" t="s">
        <v>37</v>
      </c>
      <c r="B161" s="78" t="s">
        <v>28</v>
      </c>
      <c r="C161" s="78" t="s">
        <v>76</v>
      </c>
      <c r="D161" s="78" t="s">
        <v>113</v>
      </c>
      <c r="E161" s="74" t="s">
        <v>38</v>
      </c>
      <c r="F161" s="75"/>
      <c r="G161" s="75"/>
      <c r="H161" s="27">
        <v>13301136</v>
      </c>
      <c r="I161" s="27">
        <v>6257059</v>
      </c>
      <c r="J161" s="192">
        <v>4827419.76</v>
      </c>
      <c r="K161" s="83">
        <f>I161-J161</f>
        <v>1429639.2400000002</v>
      </c>
      <c r="L161" s="56"/>
      <c r="M161" s="57"/>
      <c r="N161" s="57"/>
    </row>
    <row r="162" spans="1:14" s="58" customFormat="1" ht="90" outlineLevel="3">
      <c r="A162" s="253" t="s">
        <v>255</v>
      </c>
      <c r="B162" s="47" t="s">
        <v>28</v>
      </c>
      <c r="C162" s="47" t="s">
        <v>76</v>
      </c>
      <c r="D162" s="47" t="s">
        <v>114</v>
      </c>
      <c r="E162" s="48" t="s">
        <v>29</v>
      </c>
      <c r="F162" s="49"/>
      <c r="G162" s="49"/>
      <c r="H162" s="189">
        <f>SUM(H163:H165)</f>
        <v>2643016</v>
      </c>
      <c r="I162" s="189">
        <f>SUM(I163:I165)</f>
        <v>261835.91999999998</v>
      </c>
      <c r="J162" s="190">
        <f>SUM(J163:J165)</f>
        <v>207574.29000000004</v>
      </c>
      <c r="K162" s="55">
        <f>SUM(K163:K165)</f>
        <v>54261.629999999983</v>
      </c>
      <c r="L162" s="72"/>
      <c r="M162" s="73"/>
      <c r="N162" s="57"/>
    </row>
    <row r="163" spans="1:14" s="60" customFormat="1" ht="18" customHeight="1" outlineLevel="5">
      <c r="A163" s="252" t="s">
        <v>30</v>
      </c>
      <c r="B163" s="78" t="s">
        <v>28</v>
      </c>
      <c r="C163" s="78" t="s">
        <v>76</v>
      </c>
      <c r="D163" s="78" t="s">
        <v>114</v>
      </c>
      <c r="E163" s="74" t="s">
        <v>31</v>
      </c>
      <c r="F163" s="75"/>
      <c r="G163" s="75"/>
      <c r="H163" s="27">
        <v>31124</v>
      </c>
      <c r="I163" s="27">
        <v>2995</v>
      </c>
      <c r="J163" s="192">
        <v>2080.23</v>
      </c>
      <c r="K163" s="83">
        <f>I163-J163</f>
        <v>914.77</v>
      </c>
      <c r="L163" s="56"/>
      <c r="M163" s="57"/>
      <c r="N163" s="57"/>
    </row>
    <row r="164" spans="1:14" s="60" customFormat="1" ht="33" customHeight="1" outlineLevel="5">
      <c r="A164" s="255" t="s">
        <v>37</v>
      </c>
      <c r="B164" s="78" t="s">
        <v>28</v>
      </c>
      <c r="C164" s="78" t="s">
        <v>76</v>
      </c>
      <c r="D164" s="78" t="s">
        <v>114</v>
      </c>
      <c r="E164" s="74" t="s">
        <v>38</v>
      </c>
      <c r="F164" s="75"/>
      <c r="G164" s="75"/>
      <c r="H164" s="27">
        <v>2094626</v>
      </c>
      <c r="I164" s="27">
        <v>227667</v>
      </c>
      <c r="J164" s="192">
        <v>174320.14</v>
      </c>
      <c r="K164" s="83">
        <f>I164-J164</f>
        <v>53346.859999999986</v>
      </c>
      <c r="L164" s="56"/>
      <c r="M164" s="57"/>
      <c r="N164" s="57"/>
    </row>
    <row r="165" spans="1:14" s="60" customFormat="1" ht="61.5" customHeight="1" outlineLevel="5">
      <c r="A165" s="252" t="s">
        <v>115</v>
      </c>
      <c r="B165" s="78" t="s">
        <v>28</v>
      </c>
      <c r="C165" s="78" t="s">
        <v>76</v>
      </c>
      <c r="D165" s="78" t="s">
        <v>114</v>
      </c>
      <c r="E165" s="74" t="s">
        <v>116</v>
      </c>
      <c r="F165" s="75"/>
      <c r="G165" s="75"/>
      <c r="H165" s="27">
        <v>517266</v>
      </c>
      <c r="I165" s="27">
        <v>31173.919999999998</v>
      </c>
      <c r="J165" s="192">
        <v>31173.919999999998</v>
      </c>
      <c r="K165" s="83">
        <f>I165-J165</f>
        <v>0</v>
      </c>
      <c r="L165" s="56"/>
      <c r="M165" s="57"/>
      <c r="N165" s="57"/>
    </row>
    <row r="166" spans="1:14" s="58" customFormat="1" ht="45" outlineLevel="3">
      <c r="A166" s="253" t="s">
        <v>117</v>
      </c>
      <c r="B166" s="47" t="s">
        <v>28</v>
      </c>
      <c r="C166" s="47" t="s">
        <v>76</v>
      </c>
      <c r="D166" s="47" t="s">
        <v>118</v>
      </c>
      <c r="E166" s="48" t="s">
        <v>29</v>
      </c>
      <c r="F166" s="49"/>
      <c r="G166" s="49"/>
      <c r="H166" s="189">
        <f>SUM(H167:H168)</f>
        <v>37062000</v>
      </c>
      <c r="I166" s="189">
        <f>SUM(I167:I168)</f>
        <v>18377100</v>
      </c>
      <c r="J166" s="190">
        <f>SUM(J167:J168)</f>
        <v>18377093.719999999</v>
      </c>
      <c r="K166" s="55">
        <f>SUM(K167:K168)</f>
        <v>6.2799999999988358</v>
      </c>
      <c r="L166" s="72"/>
      <c r="M166" s="73"/>
      <c r="N166" s="57"/>
    </row>
    <row r="167" spans="1:14" s="60" customFormat="1" ht="18.75" customHeight="1" outlineLevel="5">
      <c r="A167" s="252" t="s">
        <v>30</v>
      </c>
      <c r="B167" s="78" t="s">
        <v>28</v>
      </c>
      <c r="C167" s="78" t="s">
        <v>76</v>
      </c>
      <c r="D167" s="78" t="s">
        <v>118</v>
      </c>
      <c r="E167" s="74" t="s">
        <v>31</v>
      </c>
      <c r="F167" s="75"/>
      <c r="G167" s="75"/>
      <c r="H167" s="27">
        <v>450000</v>
      </c>
      <c r="I167" s="27">
        <v>140500</v>
      </c>
      <c r="J167" s="192">
        <v>140493.72</v>
      </c>
      <c r="K167" s="77">
        <f>I167-J167</f>
        <v>6.2799999999988358</v>
      </c>
      <c r="L167" s="56"/>
      <c r="M167" s="57"/>
      <c r="N167" s="57"/>
    </row>
    <row r="168" spans="1:14" s="71" customFormat="1" ht="33.75" customHeight="1" outlineLevel="5">
      <c r="A168" s="259" t="s">
        <v>37</v>
      </c>
      <c r="B168" s="24" t="s">
        <v>28</v>
      </c>
      <c r="C168" s="24" t="s">
        <v>76</v>
      </c>
      <c r="D168" s="24" t="s">
        <v>118</v>
      </c>
      <c r="E168" s="25" t="s">
        <v>69</v>
      </c>
      <c r="F168" s="26"/>
      <c r="G168" s="26"/>
      <c r="H168" s="27">
        <v>36612000</v>
      </c>
      <c r="I168" s="27">
        <v>18236600</v>
      </c>
      <c r="J168" s="192">
        <v>18236600</v>
      </c>
      <c r="K168" s="83">
        <f>I168-J168</f>
        <v>0</v>
      </c>
      <c r="L168" s="56"/>
      <c r="M168" s="57"/>
      <c r="N168" s="57"/>
    </row>
    <row r="169" spans="1:14" s="58" customFormat="1" ht="54.75" customHeight="1" outlineLevel="3">
      <c r="A169" s="253" t="s">
        <v>119</v>
      </c>
      <c r="B169" s="47" t="s">
        <v>28</v>
      </c>
      <c r="C169" s="47" t="s">
        <v>76</v>
      </c>
      <c r="D169" s="47" t="s">
        <v>120</v>
      </c>
      <c r="E169" s="48" t="s">
        <v>29</v>
      </c>
      <c r="F169" s="49"/>
      <c r="G169" s="49"/>
      <c r="H169" s="189">
        <f>SUM(H170)</f>
        <v>2080000</v>
      </c>
      <c r="I169" s="189">
        <f>SUM(I170)</f>
        <v>0</v>
      </c>
      <c r="J169" s="190">
        <f>SUM(J170)</f>
        <v>0</v>
      </c>
      <c r="K169" s="55">
        <f>SUM(K170)</f>
        <v>0</v>
      </c>
      <c r="L169" s="56"/>
      <c r="M169" s="57"/>
      <c r="N169" s="57"/>
    </row>
    <row r="170" spans="1:14" s="71" customFormat="1" ht="33" customHeight="1" outlineLevel="5">
      <c r="A170" s="259" t="s">
        <v>37</v>
      </c>
      <c r="B170" s="24" t="s">
        <v>28</v>
      </c>
      <c r="C170" s="24" t="s">
        <v>76</v>
      </c>
      <c r="D170" s="24" t="s">
        <v>120</v>
      </c>
      <c r="E170" s="25" t="s">
        <v>69</v>
      </c>
      <c r="F170" s="26"/>
      <c r="G170" s="26"/>
      <c r="H170" s="27">
        <v>2080000</v>
      </c>
      <c r="I170" s="27">
        <v>0</v>
      </c>
      <c r="J170" s="207">
        <v>0</v>
      </c>
      <c r="K170" s="59">
        <f>I170-J170</f>
        <v>0</v>
      </c>
      <c r="L170" s="56"/>
      <c r="M170" s="57"/>
      <c r="N170" s="57"/>
    </row>
    <row r="171" spans="1:14" s="58" customFormat="1" ht="64.5" customHeight="1" outlineLevel="3">
      <c r="A171" s="253" t="s">
        <v>121</v>
      </c>
      <c r="B171" s="47" t="s">
        <v>28</v>
      </c>
      <c r="C171" s="47" t="s">
        <v>76</v>
      </c>
      <c r="D171" s="47" t="s">
        <v>122</v>
      </c>
      <c r="E171" s="48" t="s">
        <v>29</v>
      </c>
      <c r="F171" s="49"/>
      <c r="G171" s="49"/>
      <c r="H171" s="189">
        <f>SUM(H172)</f>
        <v>2256000</v>
      </c>
      <c r="I171" s="189">
        <f>SUM(I172)</f>
        <v>0</v>
      </c>
      <c r="J171" s="190">
        <f>SUM(J172)</f>
        <v>0</v>
      </c>
      <c r="K171" s="55">
        <f>SUM(K172)</f>
        <v>0</v>
      </c>
      <c r="L171" s="56"/>
      <c r="M171" s="57"/>
      <c r="N171" s="57"/>
    </row>
    <row r="172" spans="1:14" s="71" customFormat="1" ht="31.5" customHeight="1" outlineLevel="5">
      <c r="A172" s="261" t="s">
        <v>123</v>
      </c>
      <c r="B172" s="24" t="s">
        <v>28</v>
      </c>
      <c r="C172" s="24" t="s">
        <v>76</v>
      </c>
      <c r="D172" s="24" t="s">
        <v>122</v>
      </c>
      <c r="E172" s="25" t="s">
        <v>69</v>
      </c>
      <c r="F172" s="26"/>
      <c r="G172" s="26"/>
      <c r="H172" s="27">
        <v>2256000</v>
      </c>
      <c r="I172" s="27">
        <v>0</v>
      </c>
      <c r="J172" s="207">
        <v>0</v>
      </c>
      <c r="K172" s="59">
        <f>I172-J172</f>
        <v>0</v>
      </c>
      <c r="L172" s="56"/>
      <c r="M172" s="57"/>
      <c r="N172" s="57"/>
    </row>
    <row r="173" spans="1:14" s="58" customFormat="1" ht="48" customHeight="1" outlineLevel="3">
      <c r="A173" s="253" t="s">
        <v>124</v>
      </c>
      <c r="B173" s="47" t="s">
        <v>28</v>
      </c>
      <c r="C173" s="47" t="s">
        <v>76</v>
      </c>
      <c r="D173" s="47" t="s">
        <v>125</v>
      </c>
      <c r="E173" s="48" t="s">
        <v>29</v>
      </c>
      <c r="F173" s="49"/>
      <c r="G173" s="49"/>
      <c r="H173" s="189">
        <f>SUM(H174:H175)</f>
        <v>199941200</v>
      </c>
      <c r="I173" s="189">
        <f>SUM(I174:I175)</f>
        <v>67224279</v>
      </c>
      <c r="J173" s="190">
        <f>SUM(J174:J175)</f>
        <v>67178045.019999996</v>
      </c>
      <c r="K173" s="55">
        <f>SUM(K174:K175)</f>
        <v>46233.980000003299</v>
      </c>
      <c r="L173" s="72"/>
      <c r="M173" s="73"/>
      <c r="N173" s="57"/>
    </row>
    <row r="174" spans="1:14" s="60" customFormat="1" ht="15.75" customHeight="1" outlineLevel="5">
      <c r="A174" s="252" t="s">
        <v>30</v>
      </c>
      <c r="B174" s="78" t="s">
        <v>28</v>
      </c>
      <c r="C174" s="78" t="s">
        <v>76</v>
      </c>
      <c r="D174" s="78" t="s">
        <v>125</v>
      </c>
      <c r="E174" s="74" t="s">
        <v>31</v>
      </c>
      <c r="F174" s="75"/>
      <c r="G174" s="75"/>
      <c r="H174" s="27">
        <v>1999412</v>
      </c>
      <c r="I174" s="27">
        <v>415140</v>
      </c>
      <c r="J174" s="192">
        <v>413449.04</v>
      </c>
      <c r="K174" s="83">
        <f>I174-J174</f>
        <v>1690.960000000021</v>
      </c>
      <c r="L174" s="56"/>
      <c r="M174" s="57"/>
      <c r="N174" s="57"/>
    </row>
    <row r="175" spans="1:14" s="60" customFormat="1" ht="33" customHeight="1" outlineLevel="5">
      <c r="A175" s="255" t="s">
        <v>37</v>
      </c>
      <c r="B175" s="78" t="s">
        <v>28</v>
      </c>
      <c r="C175" s="78" t="s">
        <v>76</v>
      </c>
      <c r="D175" s="78" t="s">
        <v>125</v>
      </c>
      <c r="E175" s="74" t="s">
        <v>38</v>
      </c>
      <c r="F175" s="75"/>
      <c r="G175" s="75"/>
      <c r="H175" s="27">
        <v>197941788</v>
      </c>
      <c r="I175" s="27">
        <v>66809139</v>
      </c>
      <c r="J175" s="192">
        <v>66764595.979999997</v>
      </c>
      <c r="K175" s="83">
        <f>I175-J175</f>
        <v>44543.020000003278</v>
      </c>
      <c r="L175" s="56"/>
      <c r="M175" s="57"/>
      <c r="N175" s="57"/>
    </row>
    <row r="176" spans="1:14" s="105" customFormat="1" ht="61.5" customHeight="1" outlineLevel="3">
      <c r="A176" s="262" t="s">
        <v>70</v>
      </c>
      <c r="B176" s="99" t="s">
        <v>28</v>
      </c>
      <c r="C176" s="99" t="s">
        <v>76</v>
      </c>
      <c r="D176" s="99" t="s">
        <v>71</v>
      </c>
      <c r="E176" s="100" t="s">
        <v>29</v>
      </c>
      <c r="F176" s="101"/>
      <c r="G176" s="101"/>
      <c r="H176" s="208">
        <f>SUM(H177:H181)</f>
        <v>0</v>
      </c>
      <c r="I176" s="208">
        <f>SUM(I177:I181)</f>
        <v>0</v>
      </c>
      <c r="J176" s="209">
        <f>SUM(J177:J181)</f>
        <v>-137129.96</v>
      </c>
      <c r="K176" s="102">
        <f>SUM(K177:K181)</f>
        <v>137129.96</v>
      </c>
      <c r="L176" s="103"/>
      <c r="M176" s="104"/>
      <c r="N176" s="57"/>
    </row>
    <row r="177" spans="1:16" s="110" customFormat="1" ht="38.25" outlineLevel="5">
      <c r="A177" s="263" t="s">
        <v>30</v>
      </c>
      <c r="B177" s="106" t="s">
        <v>28</v>
      </c>
      <c r="C177" s="106" t="s">
        <v>76</v>
      </c>
      <c r="D177" s="106" t="s">
        <v>71</v>
      </c>
      <c r="E177" s="107" t="s">
        <v>31</v>
      </c>
      <c r="F177" s="108" t="s">
        <v>194</v>
      </c>
      <c r="G177" s="96" t="s">
        <v>36</v>
      </c>
      <c r="H177" s="210">
        <v>0</v>
      </c>
      <c r="I177" s="211">
        <v>0</v>
      </c>
      <c r="J177" s="206">
        <v>-1491.07</v>
      </c>
      <c r="K177" s="77">
        <f t="shared" ref="K177:K181" si="16">I177-J177</f>
        <v>1491.07</v>
      </c>
      <c r="L177" s="56" t="s">
        <v>244</v>
      </c>
      <c r="M177" s="109"/>
      <c r="N177" s="57"/>
    </row>
    <row r="178" spans="1:16" s="110" customFormat="1" ht="38.25" outlineLevel="5">
      <c r="A178" s="264" t="s">
        <v>37</v>
      </c>
      <c r="B178" s="96" t="s">
        <v>28</v>
      </c>
      <c r="C178" s="96" t="s">
        <v>76</v>
      </c>
      <c r="D178" s="96" t="s">
        <v>71</v>
      </c>
      <c r="E178" s="97" t="s">
        <v>69</v>
      </c>
      <c r="F178" s="111" t="s">
        <v>270</v>
      </c>
      <c r="G178" s="96" t="s">
        <v>36</v>
      </c>
      <c r="H178" s="212">
        <v>0</v>
      </c>
      <c r="I178" s="205">
        <v>0</v>
      </c>
      <c r="J178" s="206">
        <v>-25769.18</v>
      </c>
      <c r="K178" s="77">
        <f t="shared" si="16"/>
        <v>25769.18</v>
      </c>
      <c r="L178" s="56"/>
      <c r="M178" s="109"/>
      <c r="N178" s="57"/>
    </row>
    <row r="179" spans="1:16" s="113" customFormat="1" ht="38.25" outlineLevel="5">
      <c r="A179" s="264" t="s">
        <v>37</v>
      </c>
      <c r="B179" s="96" t="s">
        <v>28</v>
      </c>
      <c r="C179" s="96" t="s">
        <v>76</v>
      </c>
      <c r="D179" s="96" t="s">
        <v>71</v>
      </c>
      <c r="E179" s="97" t="s">
        <v>69</v>
      </c>
      <c r="F179" s="111" t="s">
        <v>259</v>
      </c>
      <c r="G179" s="96" t="s">
        <v>36</v>
      </c>
      <c r="H179" s="212">
        <v>0</v>
      </c>
      <c r="I179" s="205">
        <v>0</v>
      </c>
      <c r="J179" s="206">
        <v>-52559.65</v>
      </c>
      <c r="K179" s="59">
        <f t="shared" si="16"/>
        <v>52559.65</v>
      </c>
      <c r="L179" s="56"/>
      <c r="M179" s="112"/>
      <c r="N179" s="57"/>
    </row>
    <row r="180" spans="1:16" s="113" customFormat="1" ht="28.5" outlineLevel="5">
      <c r="A180" s="264" t="s">
        <v>37</v>
      </c>
      <c r="B180" s="96">
        <v>148</v>
      </c>
      <c r="C180" s="96">
        <v>1003</v>
      </c>
      <c r="D180" s="96" t="s">
        <v>71</v>
      </c>
      <c r="E180" s="97">
        <v>313</v>
      </c>
      <c r="F180" s="111"/>
      <c r="G180" s="96"/>
      <c r="H180" s="212">
        <v>0</v>
      </c>
      <c r="I180" s="205">
        <v>0</v>
      </c>
      <c r="J180" s="206">
        <v>0</v>
      </c>
      <c r="K180" s="59">
        <f t="shared" si="16"/>
        <v>0</v>
      </c>
      <c r="L180" s="56"/>
      <c r="M180" s="112"/>
      <c r="N180" s="57"/>
    </row>
    <row r="181" spans="1:16" s="113" customFormat="1" ht="38.25" outlineLevel="5">
      <c r="A181" s="264" t="s">
        <v>37</v>
      </c>
      <c r="B181" s="96" t="s">
        <v>28</v>
      </c>
      <c r="C181" s="96" t="s">
        <v>76</v>
      </c>
      <c r="D181" s="96" t="s">
        <v>71</v>
      </c>
      <c r="E181" s="97" t="s">
        <v>69</v>
      </c>
      <c r="F181" s="111" t="s">
        <v>194</v>
      </c>
      <c r="G181" s="96" t="s">
        <v>36</v>
      </c>
      <c r="H181" s="212">
        <v>0</v>
      </c>
      <c r="I181" s="205">
        <v>0</v>
      </c>
      <c r="J181" s="308">
        <v>-57310.06</v>
      </c>
      <c r="K181" s="59">
        <f t="shared" si="16"/>
        <v>57310.06</v>
      </c>
      <c r="L181" s="56"/>
      <c r="M181" s="112"/>
      <c r="N181" s="57"/>
    </row>
    <row r="182" spans="1:16" s="58" customFormat="1" ht="64.5" customHeight="1" outlineLevel="3">
      <c r="A182" s="253" t="s">
        <v>70</v>
      </c>
      <c r="B182" s="47" t="s">
        <v>28</v>
      </c>
      <c r="C182" s="47" t="s">
        <v>76</v>
      </c>
      <c r="D182" s="47" t="s">
        <v>71</v>
      </c>
      <c r="E182" s="48" t="s">
        <v>29</v>
      </c>
      <c r="F182" s="49"/>
      <c r="G182" s="49"/>
      <c r="H182" s="189">
        <f>SUM(H183:H185)</f>
        <v>583340400</v>
      </c>
      <c r="I182" s="189">
        <f>SUM(I183:I185)</f>
        <v>190150222.58000001</v>
      </c>
      <c r="J182" s="190">
        <f>SUM(J183:J185)</f>
        <v>189814091.77999997</v>
      </c>
      <c r="K182" s="55">
        <f>SUM(K183:K185)</f>
        <v>336130.80000002147</v>
      </c>
      <c r="L182" s="72"/>
      <c r="M182" s="73"/>
      <c r="N182" s="57"/>
    </row>
    <row r="183" spans="1:16" s="60" customFormat="1" ht="38.25" outlineLevel="5">
      <c r="A183" s="252" t="s">
        <v>57</v>
      </c>
      <c r="B183" s="78" t="s">
        <v>28</v>
      </c>
      <c r="C183" s="78" t="s">
        <v>76</v>
      </c>
      <c r="D183" s="78" t="s">
        <v>71</v>
      </c>
      <c r="E183" s="74" t="s">
        <v>58</v>
      </c>
      <c r="F183" s="26" t="s">
        <v>219</v>
      </c>
      <c r="G183" s="79" t="s">
        <v>36</v>
      </c>
      <c r="H183" s="27">
        <v>8999000</v>
      </c>
      <c r="I183" s="27">
        <v>4066615.75</v>
      </c>
      <c r="J183" s="192">
        <v>4047069.28</v>
      </c>
      <c r="K183" s="77">
        <f t="shared" ref="K183:K190" si="17">I183-J183</f>
        <v>19546.470000000205</v>
      </c>
      <c r="L183" s="56"/>
      <c r="M183" s="57"/>
      <c r="N183" s="57"/>
    </row>
    <row r="184" spans="1:16" s="60" customFormat="1" ht="38.25" outlineLevel="5">
      <c r="A184" s="252" t="s">
        <v>30</v>
      </c>
      <c r="B184" s="78" t="s">
        <v>28</v>
      </c>
      <c r="C184" s="78" t="s">
        <v>76</v>
      </c>
      <c r="D184" s="78" t="s">
        <v>71</v>
      </c>
      <c r="E184" s="74" t="s">
        <v>31</v>
      </c>
      <c r="F184" s="26" t="s">
        <v>219</v>
      </c>
      <c r="G184" s="78" t="s">
        <v>36</v>
      </c>
      <c r="H184" s="27">
        <v>4039600</v>
      </c>
      <c r="I184" s="27">
        <v>1184433.3999999999</v>
      </c>
      <c r="J184" s="192">
        <v>1160372.1100000001</v>
      </c>
      <c r="K184" s="83">
        <f t="shared" si="17"/>
        <v>24061.289999999804</v>
      </c>
      <c r="L184" s="56"/>
      <c r="M184" s="57"/>
      <c r="N184" s="57"/>
    </row>
    <row r="185" spans="1:16" s="71" customFormat="1" ht="38.25" outlineLevel="5">
      <c r="A185" s="259" t="s">
        <v>37</v>
      </c>
      <c r="B185" s="24" t="s">
        <v>28</v>
      </c>
      <c r="C185" s="24" t="s">
        <v>76</v>
      </c>
      <c r="D185" s="24" t="s">
        <v>71</v>
      </c>
      <c r="E185" s="25">
        <v>321</v>
      </c>
      <c r="F185" s="26" t="s">
        <v>219</v>
      </c>
      <c r="G185" s="24" t="s">
        <v>36</v>
      </c>
      <c r="H185" s="27">
        <v>570301800</v>
      </c>
      <c r="I185" s="27">
        <v>184899173.43000001</v>
      </c>
      <c r="J185" s="192">
        <v>184606650.38999999</v>
      </c>
      <c r="K185" s="83">
        <f>I185-J185</f>
        <v>292523.04000002146</v>
      </c>
      <c r="L185" s="56"/>
      <c r="M185" s="57"/>
      <c r="N185" s="57"/>
    </row>
    <row r="186" spans="1:16" s="117" customFormat="1" ht="30" outlineLevel="5">
      <c r="A186" s="253" t="s">
        <v>243</v>
      </c>
      <c r="B186" s="47">
        <v>148</v>
      </c>
      <c r="C186" s="47">
        <v>1003</v>
      </c>
      <c r="D186" s="47">
        <v>9990020680</v>
      </c>
      <c r="E186" s="48">
        <v>321</v>
      </c>
      <c r="F186" s="114"/>
      <c r="G186" s="47"/>
      <c r="H186" s="189">
        <v>180160000</v>
      </c>
      <c r="I186" s="189">
        <v>180160000</v>
      </c>
      <c r="J186" s="190">
        <v>89260000</v>
      </c>
      <c r="K186" s="115">
        <f>I186-J186</f>
        <v>90900000</v>
      </c>
      <c r="L186" s="51">
        <v>44986</v>
      </c>
      <c r="M186" s="34" t="s">
        <v>240</v>
      </c>
      <c r="N186" s="57"/>
      <c r="O186" s="116"/>
      <c r="P186" s="116"/>
    </row>
    <row r="187" spans="1:16" s="105" customFormat="1" ht="35.25" customHeight="1" outlineLevel="3">
      <c r="A187" s="243" t="s">
        <v>213</v>
      </c>
      <c r="B187" s="49">
        <v>148</v>
      </c>
      <c r="C187" s="49">
        <v>1004</v>
      </c>
      <c r="D187" s="49">
        <v>2230131440</v>
      </c>
      <c r="E187" s="48" t="s">
        <v>29</v>
      </c>
      <c r="F187" s="49"/>
      <c r="G187" s="49"/>
      <c r="H187" s="201">
        <f>SUM(H188)</f>
        <v>1482787200</v>
      </c>
      <c r="I187" s="201">
        <f>SUM(I188)</f>
        <v>738427800</v>
      </c>
      <c r="J187" s="201">
        <f>SUM(J188)</f>
        <v>738427800</v>
      </c>
      <c r="K187" s="55">
        <f>SUM(K188:K188)</f>
        <v>0</v>
      </c>
      <c r="L187" s="103"/>
      <c r="M187" s="104"/>
      <c r="N187" s="57"/>
      <c r="O187" s="118"/>
      <c r="P187" s="118"/>
    </row>
    <row r="188" spans="1:16" s="113" customFormat="1" ht="22.5" customHeight="1" outlineLevel="5">
      <c r="A188" s="265" t="s">
        <v>214</v>
      </c>
      <c r="B188" s="79">
        <v>148</v>
      </c>
      <c r="C188" s="79">
        <v>1004</v>
      </c>
      <c r="D188" s="79">
        <v>2230131440</v>
      </c>
      <c r="E188" s="80">
        <v>530</v>
      </c>
      <c r="F188" s="79"/>
      <c r="G188" s="79"/>
      <c r="H188" s="27">
        <v>1482787200</v>
      </c>
      <c r="I188" s="27">
        <v>738427800</v>
      </c>
      <c r="J188" s="27">
        <v>738427800</v>
      </c>
      <c r="K188" s="59">
        <f t="shared" si="17"/>
        <v>0</v>
      </c>
      <c r="L188" s="56"/>
      <c r="M188" s="57"/>
      <c r="N188" s="57"/>
    </row>
    <row r="189" spans="1:16" s="110" customFormat="1" ht="34.5" customHeight="1" outlineLevel="5">
      <c r="A189" s="243" t="s">
        <v>212</v>
      </c>
      <c r="B189" s="49">
        <v>148</v>
      </c>
      <c r="C189" s="49">
        <v>1004</v>
      </c>
      <c r="D189" s="49">
        <v>2230131460</v>
      </c>
      <c r="E189" s="48" t="s">
        <v>29</v>
      </c>
      <c r="F189" s="49"/>
      <c r="G189" s="49"/>
      <c r="H189" s="201">
        <f>SUM(H190)</f>
        <v>1869676100</v>
      </c>
      <c r="I189" s="201">
        <f>SUM(I190)</f>
        <v>931098600</v>
      </c>
      <c r="J189" s="202">
        <f>SUM(J190)</f>
        <v>931098600</v>
      </c>
      <c r="K189" s="87">
        <f>SUM(K190:K190)</f>
        <v>0</v>
      </c>
      <c r="L189" s="89"/>
      <c r="M189" s="90"/>
      <c r="N189" s="57"/>
    </row>
    <row r="190" spans="1:16" s="60" customFormat="1" ht="18.75" customHeight="1" outlineLevel="5">
      <c r="A190" s="265" t="s">
        <v>214</v>
      </c>
      <c r="B190" s="79">
        <v>148</v>
      </c>
      <c r="C190" s="79">
        <v>1004</v>
      </c>
      <c r="D190" s="79">
        <v>2230131460</v>
      </c>
      <c r="E190" s="80">
        <v>530</v>
      </c>
      <c r="F190" s="79"/>
      <c r="G190" s="79"/>
      <c r="H190" s="27">
        <v>1869676100</v>
      </c>
      <c r="I190" s="27">
        <v>931098600</v>
      </c>
      <c r="J190" s="27">
        <v>931098600</v>
      </c>
      <c r="K190" s="77">
        <f t="shared" si="17"/>
        <v>0</v>
      </c>
      <c r="L190" s="56"/>
      <c r="M190" s="57"/>
      <c r="N190" s="57"/>
    </row>
    <row r="191" spans="1:16" s="105" customFormat="1" ht="105" hidden="1" outlineLevel="3">
      <c r="A191" s="266" t="s">
        <v>230</v>
      </c>
      <c r="B191" s="119" t="s">
        <v>28</v>
      </c>
      <c r="C191" s="119" t="s">
        <v>126</v>
      </c>
      <c r="D191" s="119" t="s">
        <v>231</v>
      </c>
      <c r="E191" s="120" t="s">
        <v>29</v>
      </c>
      <c r="F191" s="121"/>
      <c r="G191" s="121"/>
      <c r="H191" s="213">
        <f>SUM(H192)</f>
        <v>0</v>
      </c>
      <c r="I191" s="213">
        <f t="shared" ref="I191" si="18">SUM(I192)</f>
        <v>0</v>
      </c>
      <c r="J191" s="214">
        <f>SUM(J192)</f>
        <v>0</v>
      </c>
      <c r="K191" s="122">
        <f>SUM(K192)</f>
        <v>0</v>
      </c>
      <c r="L191" s="56"/>
      <c r="M191" s="123"/>
      <c r="N191" s="118"/>
      <c r="O191" s="118"/>
      <c r="P191" s="118"/>
    </row>
    <row r="192" spans="1:16" s="113" customFormat="1" ht="28.5" hidden="1" outlineLevel="5">
      <c r="A192" s="267" t="s">
        <v>37</v>
      </c>
      <c r="B192" s="124" t="s">
        <v>28</v>
      </c>
      <c r="C192" s="124" t="s">
        <v>126</v>
      </c>
      <c r="D192" s="124" t="s">
        <v>231</v>
      </c>
      <c r="E192" s="125" t="s">
        <v>69</v>
      </c>
      <c r="F192" s="124"/>
      <c r="G192" s="124"/>
      <c r="H192" s="215">
        <v>0</v>
      </c>
      <c r="I192" s="216">
        <v>0</v>
      </c>
      <c r="J192" s="217">
        <v>0</v>
      </c>
      <c r="K192" s="69">
        <f t="shared" ref="K192" si="19">I192-J192</f>
        <v>0</v>
      </c>
      <c r="L192" s="56"/>
      <c r="M192" s="126"/>
    </row>
    <row r="193" spans="1:16" s="58" customFormat="1" ht="30" hidden="1" outlineLevel="3">
      <c r="A193" s="268" t="s">
        <v>140</v>
      </c>
      <c r="B193" s="127" t="s">
        <v>28</v>
      </c>
      <c r="C193" s="127" t="s">
        <v>126</v>
      </c>
      <c r="D193" s="127">
        <v>2230155730</v>
      </c>
      <c r="E193" s="128" t="s">
        <v>29</v>
      </c>
      <c r="F193" s="129"/>
      <c r="G193" s="129"/>
      <c r="H193" s="218">
        <f>SUM(H194)</f>
        <v>0</v>
      </c>
      <c r="I193" s="218">
        <f t="shared" ref="I193" si="20">SUM(I194)</f>
        <v>0</v>
      </c>
      <c r="J193" s="219">
        <f>SUM(J194)</f>
        <v>0</v>
      </c>
      <c r="K193" s="64">
        <f>SUM(K194)</f>
        <v>0</v>
      </c>
      <c r="L193" s="56"/>
      <c r="M193" s="65"/>
      <c r="N193" s="60"/>
      <c r="O193" s="88"/>
      <c r="P193" s="88"/>
    </row>
    <row r="194" spans="1:16" s="60" customFormat="1" ht="28.5" hidden="1" outlineLevel="5">
      <c r="A194" s="269" t="s">
        <v>37</v>
      </c>
      <c r="B194" s="130" t="s">
        <v>28</v>
      </c>
      <c r="C194" s="130" t="s">
        <v>126</v>
      </c>
      <c r="D194" s="130">
        <v>2230155730</v>
      </c>
      <c r="E194" s="131">
        <v>313</v>
      </c>
      <c r="F194" s="132"/>
      <c r="G194" s="132"/>
      <c r="H194" s="220">
        <v>0</v>
      </c>
      <c r="I194" s="27">
        <v>0</v>
      </c>
      <c r="J194" s="221">
        <v>0</v>
      </c>
      <c r="K194" s="133">
        <f t="shared" ref="K194" si="21">I194-J194</f>
        <v>0</v>
      </c>
      <c r="L194" s="56"/>
      <c r="M194" s="70"/>
    </row>
    <row r="195" spans="1:16" s="58" customFormat="1" ht="57.75" customHeight="1" outlineLevel="3" collapsed="1">
      <c r="A195" s="253" t="s">
        <v>127</v>
      </c>
      <c r="B195" s="47" t="s">
        <v>28</v>
      </c>
      <c r="C195" s="47" t="s">
        <v>126</v>
      </c>
      <c r="D195" s="47" t="s">
        <v>128</v>
      </c>
      <c r="E195" s="48" t="s">
        <v>29</v>
      </c>
      <c r="F195" s="49"/>
      <c r="G195" s="49"/>
      <c r="H195" s="189">
        <f>SUM(H196:H197)</f>
        <v>639067700</v>
      </c>
      <c r="I195" s="189">
        <f>SUM(I196:I197)</f>
        <v>623202675.61999989</v>
      </c>
      <c r="J195" s="190">
        <f>SUM(J196:J198)</f>
        <v>622475648.38</v>
      </c>
      <c r="K195" s="190">
        <f>SUM(K196:K198)</f>
        <v>727027.24000000011</v>
      </c>
      <c r="L195" s="72"/>
      <c r="M195" s="73"/>
      <c r="N195" s="57"/>
      <c r="O195" s="82"/>
      <c r="P195" s="82"/>
    </row>
    <row r="196" spans="1:16" s="60" customFormat="1" ht="13.5" customHeight="1" outlineLevel="5">
      <c r="A196" s="252" t="s">
        <v>30</v>
      </c>
      <c r="B196" s="78" t="s">
        <v>28</v>
      </c>
      <c r="C196" s="78" t="s">
        <v>126</v>
      </c>
      <c r="D196" s="78" t="s">
        <v>128</v>
      </c>
      <c r="E196" s="74" t="s">
        <v>31</v>
      </c>
      <c r="F196" s="75"/>
      <c r="G196" s="75"/>
      <c r="H196" s="27">
        <v>894700</v>
      </c>
      <c r="I196" s="27">
        <v>682188.81</v>
      </c>
      <c r="J196" s="192">
        <v>641034.56999999995</v>
      </c>
      <c r="K196" s="83">
        <f t="shared" ref="K196:K231" si="22">I196-J196</f>
        <v>41154.240000000107</v>
      </c>
      <c r="L196" s="56"/>
      <c r="M196" s="57"/>
      <c r="N196" s="57"/>
    </row>
    <row r="197" spans="1:16" s="71" customFormat="1" ht="27" customHeight="1" outlineLevel="5">
      <c r="A197" s="261" t="s">
        <v>123</v>
      </c>
      <c r="B197" s="24" t="s">
        <v>28</v>
      </c>
      <c r="C197" s="24" t="s">
        <v>126</v>
      </c>
      <c r="D197" s="24" t="s">
        <v>128</v>
      </c>
      <c r="E197" s="25" t="s">
        <v>69</v>
      </c>
      <c r="F197" s="26"/>
      <c r="G197" s="26"/>
      <c r="H197" s="27">
        <v>638173000</v>
      </c>
      <c r="I197" s="27">
        <v>622520486.80999994</v>
      </c>
      <c r="J197" s="27">
        <v>621835730.05999994</v>
      </c>
      <c r="K197" s="83">
        <f t="shared" si="22"/>
        <v>684756.75</v>
      </c>
      <c r="L197" s="56"/>
      <c r="M197" s="57"/>
      <c r="N197" s="57"/>
      <c r="O197" s="95"/>
      <c r="P197" s="95"/>
    </row>
    <row r="198" spans="1:16" s="71" customFormat="1" ht="36" outlineLevel="5">
      <c r="A198" s="261" t="s">
        <v>123</v>
      </c>
      <c r="B198" s="24" t="s">
        <v>28</v>
      </c>
      <c r="C198" s="24" t="s">
        <v>126</v>
      </c>
      <c r="D198" s="24" t="s">
        <v>128</v>
      </c>
      <c r="E198" s="25" t="s">
        <v>69</v>
      </c>
      <c r="F198" s="299" t="s">
        <v>227</v>
      </c>
      <c r="G198" s="26"/>
      <c r="H198" s="27">
        <v>0</v>
      </c>
      <c r="I198" s="27">
        <v>0</v>
      </c>
      <c r="J198" s="27">
        <v>-1116.25</v>
      </c>
      <c r="K198" s="83">
        <f t="shared" ref="K198" si="23">I198-J198</f>
        <v>1116.25</v>
      </c>
      <c r="L198" s="56"/>
      <c r="M198" s="57"/>
      <c r="N198" s="57"/>
      <c r="O198" s="95"/>
      <c r="P198" s="95"/>
    </row>
    <row r="199" spans="1:16" s="58" customFormat="1" ht="60" customHeight="1" outlineLevel="3">
      <c r="A199" s="253" t="s">
        <v>129</v>
      </c>
      <c r="B199" s="47" t="s">
        <v>28</v>
      </c>
      <c r="C199" s="47" t="s">
        <v>126</v>
      </c>
      <c r="D199" s="47" t="s">
        <v>130</v>
      </c>
      <c r="E199" s="48" t="s">
        <v>29</v>
      </c>
      <c r="F199" s="49"/>
      <c r="G199" s="49"/>
      <c r="H199" s="189">
        <f>SUM(H200:H201)</f>
        <v>17290300</v>
      </c>
      <c r="I199" s="189">
        <f>SUM(I200:I201)</f>
        <v>0</v>
      </c>
      <c r="J199" s="190">
        <f>SUM(J200:J201)</f>
        <v>0</v>
      </c>
      <c r="K199" s="190">
        <f>SUM(K200:K201)</f>
        <v>0</v>
      </c>
      <c r="L199" s="72"/>
      <c r="M199" s="73"/>
      <c r="N199" s="57"/>
      <c r="O199" s="60"/>
      <c r="P199" s="60"/>
    </row>
    <row r="200" spans="1:16" s="60" customFormat="1" ht="18" customHeight="1" outlineLevel="5">
      <c r="A200" s="252" t="s">
        <v>30</v>
      </c>
      <c r="B200" s="78" t="s">
        <v>28</v>
      </c>
      <c r="C200" s="78" t="s">
        <v>126</v>
      </c>
      <c r="D200" s="78" t="s">
        <v>130</v>
      </c>
      <c r="E200" s="74" t="s">
        <v>31</v>
      </c>
      <c r="F200" s="75"/>
      <c r="G200" s="75"/>
      <c r="H200" s="27">
        <v>50000</v>
      </c>
      <c r="I200" s="27">
        <v>0</v>
      </c>
      <c r="J200" s="192">
        <v>0</v>
      </c>
      <c r="K200" s="83">
        <f t="shared" si="22"/>
        <v>0</v>
      </c>
      <c r="L200" s="56"/>
      <c r="M200" s="57"/>
      <c r="N200" s="57"/>
    </row>
    <row r="201" spans="1:16" s="71" customFormat="1" ht="31.5" customHeight="1" outlineLevel="5">
      <c r="A201" s="259" t="s">
        <v>37</v>
      </c>
      <c r="B201" s="24" t="s">
        <v>28</v>
      </c>
      <c r="C201" s="24" t="s">
        <v>126</v>
      </c>
      <c r="D201" s="24">
        <v>2230171320</v>
      </c>
      <c r="E201" s="25" t="s">
        <v>69</v>
      </c>
      <c r="F201" s="26"/>
      <c r="G201" s="26"/>
      <c r="H201" s="27">
        <v>17240300</v>
      </c>
      <c r="I201" s="27">
        <v>0</v>
      </c>
      <c r="J201" s="192">
        <v>0</v>
      </c>
      <c r="K201" s="83">
        <f t="shared" si="22"/>
        <v>0</v>
      </c>
      <c r="L201" s="56"/>
      <c r="M201" s="57"/>
      <c r="N201" s="57"/>
    </row>
    <row r="202" spans="1:16" s="60" customFormat="1" ht="31.5" customHeight="1" outlineLevel="5">
      <c r="A202" s="270" t="s">
        <v>177</v>
      </c>
      <c r="B202" s="47" t="s">
        <v>28</v>
      </c>
      <c r="C202" s="47" t="s">
        <v>126</v>
      </c>
      <c r="D202" s="47" t="s">
        <v>178</v>
      </c>
      <c r="E202" s="48" t="s">
        <v>29</v>
      </c>
      <c r="F202" s="49"/>
      <c r="G202" s="49"/>
      <c r="H202" s="203">
        <f>SUM(H203:H208)</f>
        <v>11534514880</v>
      </c>
      <c r="I202" s="203">
        <f>SUM(I203:I208)</f>
        <v>9506193761.3199997</v>
      </c>
      <c r="J202" s="204">
        <f>SUM(J203:J208)</f>
        <v>9505794244.6100006</v>
      </c>
      <c r="K202" s="85">
        <f>SUM(K203:K208)</f>
        <v>399516.7099988414</v>
      </c>
      <c r="L202" s="134"/>
      <c r="M202" s="135"/>
      <c r="N202" s="57"/>
    </row>
    <row r="203" spans="1:16" s="110" customFormat="1" ht="29.25" customHeight="1" outlineLevel="5">
      <c r="A203" s="255" t="s">
        <v>37</v>
      </c>
      <c r="B203" s="136" t="s">
        <v>28</v>
      </c>
      <c r="C203" s="78" t="s">
        <v>126</v>
      </c>
      <c r="D203" s="78" t="s">
        <v>178</v>
      </c>
      <c r="E203" s="74">
        <v>244</v>
      </c>
      <c r="F203" s="136"/>
      <c r="G203" s="78" t="s">
        <v>35</v>
      </c>
      <c r="H203" s="27">
        <v>2306450</v>
      </c>
      <c r="I203" s="222">
        <v>1064399.1000000001</v>
      </c>
      <c r="J203" s="294">
        <v>1034106.14</v>
      </c>
      <c r="K203" s="137">
        <f>I203-J203</f>
        <v>30292.960000000079</v>
      </c>
      <c r="L203" s="56"/>
      <c r="M203" s="57"/>
      <c r="N203" s="57"/>
      <c r="O203" s="138"/>
      <c r="P203" s="138"/>
    </row>
    <row r="204" spans="1:16" s="113" customFormat="1" ht="38.25" hidden="1" outlineLevel="5">
      <c r="A204" s="264" t="s">
        <v>37</v>
      </c>
      <c r="B204" s="139" t="s">
        <v>28</v>
      </c>
      <c r="C204" s="139" t="s">
        <v>126</v>
      </c>
      <c r="D204" s="139" t="s">
        <v>178</v>
      </c>
      <c r="E204" s="140" t="s">
        <v>69</v>
      </c>
      <c r="F204" s="139" t="s">
        <v>228</v>
      </c>
      <c r="G204" s="139" t="s">
        <v>36</v>
      </c>
      <c r="H204" s="223">
        <v>0</v>
      </c>
      <c r="I204" s="222">
        <v>0</v>
      </c>
      <c r="J204" s="294">
        <v>0</v>
      </c>
      <c r="K204" s="141">
        <f t="shared" ref="K204" si="24">I204-J204</f>
        <v>0</v>
      </c>
      <c r="L204" s="56" t="s">
        <v>244</v>
      </c>
      <c r="M204" s="142"/>
      <c r="N204" s="57"/>
      <c r="O204" s="143"/>
      <c r="P204" s="143"/>
    </row>
    <row r="205" spans="1:16" s="113" customFormat="1" ht="42" customHeight="1" outlineLevel="5">
      <c r="A205" s="264" t="s">
        <v>37</v>
      </c>
      <c r="B205" s="139" t="s">
        <v>28</v>
      </c>
      <c r="C205" s="139" t="s">
        <v>126</v>
      </c>
      <c r="D205" s="139" t="s">
        <v>178</v>
      </c>
      <c r="E205" s="140" t="s">
        <v>69</v>
      </c>
      <c r="F205" s="139" t="s">
        <v>183</v>
      </c>
      <c r="G205" s="139" t="s">
        <v>36</v>
      </c>
      <c r="H205" s="27">
        <v>0</v>
      </c>
      <c r="I205" s="27">
        <v>0</v>
      </c>
      <c r="J205" s="192">
        <v>-4093.41</v>
      </c>
      <c r="K205" s="141">
        <f t="shared" si="22"/>
        <v>4093.41</v>
      </c>
      <c r="L205" s="56"/>
      <c r="M205" s="142"/>
      <c r="N205" s="57"/>
      <c r="O205" s="143"/>
      <c r="P205" s="143"/>
    </row>
    <row r="206" spans="1:16" s="113" customFormat="1" ht="42.75" customHeight="1" outlineLevel="5">
      <c r="A206" s="264" t="s">
        <v>37</v>
      </c>
      <c r="B206" s="139" t="s">
        <v>28</v>
      </c>
      <c r="C206" s="139" t="s">
        <v>126</v>
      </c>
      <c r="D206" s="139" t="s">
        <v>178</v>
      </c>
      <c r="E206" s="140" t="s">
        <v>69</v>
      </c>
      <c r="F206" s="139" t="s">
        <v>271</v>
      </c>
      <c r="G206" s="139" t="s">
        <v>36</v>
      </c>
      <c r="H206" s="27">
        <v>0</v>
      </c>
      <c r="I206" s="27">
        <v>0</v>
      </c>
      <c r="J206" s="192">
        <v>-9500</v>
      </c>
      <c r="K206" s="141">
        <f t="shared" si="22"/>
        <v>9500</v>
      </c>
      <c r="L206" s="56"/>
      <c r="M206" s="142"/>
      <c r="N206" s="57"/>
      <c r="O206" s="143"/>
      <c r="P206" s="143"/>
    </row>
    <row r="207" spans="1:16" s="71" customFormat="1" ht="38.25" outlineLevel="5">
      <c r="A207" s="259" t="s">
        <v>37</v>
      </c>
      <c r="B207" s="24" t="s">
        <v>28</v>
      </c>
      <c r="C207" s="24" t="s">
        <v>126</v>
      </c>
      <c r="D207" s="24" t="s">
        <v>178</v>
      </c>
      <c r="E207" s="25" t="s">
        <v>69</v>
      </c>
      <c r="F207" s="24" t="s">
        <v>227</v>
      </c>
      <c r="G207" s="24" t="s">
        <v>35</v>
      </c>
      <c r="H207" s="27">
        <v>576610430</v>
      </c>
      <c r="I207" s="27">
        <v>475256468.08999997</v>
      </c>
      <c r="J207" s="27">
        <v>475237990.19999999</v>
      </c>
      <c r="K207" s="279">
        <f>I207-J207</f>
        <v>18477.889999985695</v>
      </c>
      <c r="L207" s="295"/>
      <c r="M207" s="98"/>
      <c r="N207" s="296"/>
      <c r="O207" s="95"/>
      <c r="P207" s="95"/>
    </row>
    <row r="208" spans="1:16" s="71" customFormat="1" ht="38.25" outlineLevel="5">
      <c r="A208" s="259" t="s">
        <v>37</v>
      </c>
      <c r="B208" s="24" t="s">
        <v>28</v>
      </c>
      <c r="C208" s="24" t="s">
        <v>126</v>
      </c>
      <c r="D208" s="24" t="s">
        <v>178</v>
      </c>
      <c r="E208" s="25" t="s">
        <v>69</v>
      </c>
      <c r="F208" s="24" t="s">
        <v>227</v>
      </c>
      <c r="G208" s="24" t="s">
        <v>36</v>
      </c>
      <c r="H208" s="27">
        <v>10955598000</v>
      </c>
      <c r="I208" s="27">
        <v>9029872894.1299992</v>
      </c>
      <c r="J208" s="27">
        <v>9029535741.6800003</v>
      </c>
      <c r="K208" s="280">
        <f t="shared" si="22"/>
        <v>337152.44999885559</v>
      </c>
      <c r="L208" s="295"/>
      <c r="M208" s="98"/>
      <c r="N208" s="296"/>
      <c r="O208" s="95"/>
      <c r="P208" s="95"/>
    </row>
    <row r="209" spans="1:16" s="58" customFormat="1" ht="35.25" customHeight="1" outlineLevel="3">
      <c r="A209" s="253" t="s">
        <v>131</v>
      </c>
      <c r="B209" s="47" t="s">
        <v>28</v>
      </c>
      <c r="C209" s="47" t="s">
        <v>126</v>
      </c>
      <c r="D209" s="47" t="s">
        <v>132</v>
      </c>
      <c r="E209" s="48" t="s">
        <v>29</v>
      </c>
      <c r="F209" s="49"/>
      <c r="G209" s="49"/>
      <c r="H209" s="189">
        <f>SUM(H210:H211)</f>
        <v>57633600</v>
      </c>
      <c r="I209" s="189">
        <f>SUM(I210:I211)</f>
        <v>23661123.199999999</v>
      </c>
      <c r="J209" s="190">
        <f>SUM(J210:J211)</f>
        <v>23227789.880000003</v>
      </c>
      <c r="K209" s="55">
        <f>SUM(K210:K211)</f>
        <v>433333.31999999844</v>
      </c>
      <c r="L209" s="72"/>
      <c r="M209" s="73"/>
      <c r="N209" s="57"/>
      <c r="O209" s="60"/>
      <c r="P209" s="60"/>
    </row>
    <row r="210" spans="1:16" s="60" customFormat="1" ht="18" customHeight="1" outlineLevel="5">
      <c r="A210" s="252" t="s">
        <v>30</v>
      </c>
      <c r="B210" s="78" t="s">
        <v>28</v>
      </c>
      <c r="C210" s="78" t="s">
        <v>126</v>
      </c>
      <c r="D210" s="78" t="s">
        <v>132</v>
      </c>
      <c r="E210" s="74" t="s">
        <v>31</v>
      </c>
      <c r="F210" s="75"/>
      <c r="G210" s="75"/>
      <c r="H210" s="27">
        <v>18193600</v>
      </c>
      <c r="I210" s="27">
        <v>10801123.199999999</v>
      </c>
      <c r="J210" s="192">
        <v>10387789.880000001</v>
      </c>
      <c r="K210" s="83">
        <f t="shared" si="22"/>
        <v>413333.31999999844</v>
      </c>
      <c r="L210" s="56"/>
      <c r="M210" s="57"/>
      <c r="N210" s="57"/>
    </row>
    <row r="211" spans="1:16" s="71" customFormat="1" ht="32.25" customHeight="1" outlineLevel="5">
      <c r="A211" s="259" t="s">
        <v>37</v>
      </c>
      <c r="B211" s="24" t="s">
        <v>28</v>
      </c>
      <c r="C211" s="24" t="s">
        <v>126</v>
      </c>
      <c r="D211" s="24" t="s">
        <v>132</v>
      </c>
      <c r="E211" s="25" t="s">
        <v>69</v>
      </c>
      <c r="F211" s="26"/>
      <c r="G211" s="24"/>
      <c r="H211" s="27">
        <v>39440000</v>
      </c>
      <c r="I211" s="27">
        <v>12860000</v>
      </c>
      <c r="J211" s="192">
        <v>12840000</v>
      </c>
      <c r="K211" s="83">
        <f t="shared" si="22"/>
        <v>20000</v>
      </c>
      <c r="L211" s="56"/>
      <c r="M211" s="57"/>
      <c r="N211" s="57"/>
      <c r="O211" s="95"/>
      <c r="P211" s="95"/>
    </row>
    <row r="212" spans="1:16" s="105" customFormat="1" ht="30" hidden="1" outlineLevel="3">
      <c r="A212" s="266" t="s">
        <v>140</v>
      </c>
      <c r="B212" s="119" t="s">
        <v>28</v>
      </c>
      <c r="C212" s="119" t="s">
        <v>126</v>
      </c>
      <c r="D212" s="119" t="s">
        <v>141</v>
      </c>
      <c r="E212" s="120" t="s">
        <v>29</v>
      </c>
      <c r="F212" s="121"/>
      <c r="G212" s="121"/>
      <c r="H212" s="213">
        <f>SUM(H213:H215)</f>
        <v>0</v>
      </c>
      <c r="I212" s="213">
        <f t="shared" ref="I212" si="25">SUM(I213:I215)</f>
        <v>0</v>
      </c>
      <c r="J212" s="214">
        <f>SUM(J213:J215)</f>
        <v>0</v>
      </c>
      <c r="K212" s="122">
        <f>SUM(K213:K215)</f>
        <v>0</v>
      </c>
      <c r="L212" s="144"/>
      <c r="M212" s="123"/>
      <c r="N212" s="110"/>
      <c r="O212" s="138"/>
      <c r="P212" s="138"/>
    </row>
    <row r="213" spans="1:16" s="110" customFormat="1" ht="38.25" hidden="1" outlineLevel="5">
      <c r="A213" s="271" t="s">
        <v>37</v>
      </c>
      <c r="B213" s="145" t="s">
        <v>28</v>
      </c>
      <c r="C213" s="145" t="s">
        <v>126</v>
      </c>
      <c r="D213" s="145" t="s">
        <v>141</v>
      </c>
      <c r="E213" s="146">
        <v>313</v>
      </c>
      <c r="F213" s="147" t="s">
        <v>233</v>
      </c>
      <c r="G213" s="147" t="s">
        <v>36</v>
      </c>
      <c r="H213" s="196">
        <v>0</v>
      </c>
      <c r="I213" s="197">
        <v>0</v>
      </c>
      <c r="J213" s="198">
        <v>0</v>
      </c>
      <c r="K213" s="148">
        <f t="shared" ref="K213:K215" si="26">I213-J213</f>
        <v>0</v>
      </c>
      <c r="L213" s="56" t="s">
        <v>244</v>
      </c>
      <c r="M213" s="126"/>
    </row>
    <row r="214" spans="1:16" s="110" customFormat="1" ht="38.25" hidden="1" outlineLevel="5">
      <c r="A214" s="271" t="s">
        <v>37</v>
      </c>
      <c r="B214" s="145" t="s">
        <v>28</v>
      </c>
      <c r="C214" s="145" t="s">
        <v>126</v>
      </c>
      <c r="D214" s="145" t="s">
        <v>141</v>
      </c>
      <c r="E214" s="146">
        <v>313</v>
      </c>
      <c r="F214" s="147" t="s">
        <v>245</v>
      </c>
      <c r="G214" s="147" t="s">
        <v>36</v>
      </c>
      <c r="H214" s="196">
        <v>0</v>
      </c>
      <c r="I214" s="197">
        <v>0</v>
      </c>
      <c r="J214" s="198">
        <v>0</v>
      </c>
      <c r="K214" s="148">
        <f t="shared" si="26"/>
        <v>0</v>
      </c>
      <c r="L214" s="56"/>
      <c r="M214" s="126"/>
    </row>
    <row r="215" spans="1:16" s="110" customFormat="1" ht="38.25" hidden="1" outlineLevel="5">
      <c r="A215" s="271" t="s">
        <v>37</v>
      </c>
      <c r="B215" s="145" t="s">
        <v>28</v>
      </c>
      <c r="C215" s="145" t="s">
        <v>126</v>
      </c>
      <c r="D215" s="145" t="s">
        <v>252</v>
      </c>
      <c r="E215" s="146">
        <v>313</v>
      </c>
      <c r="F215" s="147" t="s">
        <v>245</v>
      </c>
      <c r="G215" s="147" t="s">
        <v>36</v>
      </c>
      <c r="H215" s="196">
        <v>0</v>
      </c>
      <c r="I215" s="197">
        <v>0</v>
      </c>
      <c r="J215" s="198">
        <v>0</v>
      </c>
      <c r="K215" s="148">
        <f t="shared" si="26"/>
        <v>0</v>
      </c>
      <c r="L215" s="56"/>
      <c r="M215" s="126"/>
    </row>
    <row r="216" spans="1:16" s="58" customFormat="1" ht="33" customHeight="1" outlineLevel="3" collapsed="1">
      <c r="A216" s="253" t="s">
        <v>133</v>
      </c>
      <c r="B216" s="47" t="s">
        <v>28</v>
      </c>
      <c r="C216" s="47" t="s">
        <v>126</v>
      </c>
      <c r="D216" s="47" t="s">
        <v>134</v>
      </c>
      <c r="E216" s="48" t="s">
        <v>29</v>
      </c>
      <c r="F216" s="49"/>
      <c r="G216" s="49"/>
      <c r="H216" s="189">
        <f>SUM(H217)</f>
        <v>25000</v>
      </c>
      <c r="I216" s="189">
        <f>SUM(I217)</f>
        <v>0</v>
      </c>
      <c r="J216" s="190">
        <f>SUM(J217)</f>
        <v>0</v>
      </c>
      <c r="K216" s="55">
        <f>SUM(K217)</f>
        <v>0</v>
      </c>
      <c r="L216" s="72"/>
      <c r="M216" s="73"/>
      <c r="N216" s="57"/>
      <c r="O216" s="60"/>
      <c r="P216" s="60"/>
    </row>
    <row r="217" spans="1:16" s="71" customFormat="1" ht="32.25" customHeight="1" outlineLevel="5">
      <c r="A217" s="259" t="s">
        <v>37</v>
      </c>
      <c r="B217" s="24" t="s">
        <v>28</v>
      </c>
      <c r="C217" s="24" t="s">
        <v>126</v>
      </c>
      <c r="D217" s="24" t="s">
        <v>134</v>
      </c>
      <c r="E217" s="25" t="s">
        <v>69</v>
      </c>
      <c r="F217" s="26"/>
      <c r="G217" s="26"/>
      <c r="H217" s="27">
        <v>25000</v>
      </c>
      <c r="I217" s="27">
        <v>0</v>
      </c>
      <c r="J217" s="207">
        <v>0</v>
      </c>
      <c r="K217" s="83">
        <f t="shared" si="22"/>
        <v>0</v>
      </c>
      <c r="L217" s="56"/>
      <c r="M217" s="57"/>
      <c r="N217" s="57"/>
      <c r="O217" s="95"/>
      <c r="P217" s="95"/>
    </row>
    <row r="218" spans="1:16" s="58" customFormat="1" ht="91.5" customHeight="1" outlineLevel="3">
      <c r="A218" s="253" t="s">
        <v>135</v>
      </c>
      <c r="B218" s="47" t="s">
        <v>28</v>
      </c>
      <c r="C218" s="47" t="s">
        <v>126</v>
      </c>
      <c r="D218" s="47" t="s">
        <v>136</v>
      </c>
      <c r="E218" s="48" t="s">
        <v>29</v>
      </c>
      <c r="F218" s="49"/>
      <c r="G218" s="49"/>
      <c r="H218" s="189">
        <f>SUM(H219:H219)</f>
        <v>84900</v>
      </c>
      <c r="I218" s="189">
        <f>SUM(I219:I219)</f>
        <v>84900</v>
      </c>
      <c r="J218" s="190">
        <f>SUM(J219:J219)</f>
        <v>0</v>
      </c>
      <c r="K218" s="55">
        <f>SUM(K219:K219)</f>
        <v>84900</v>
      </c>
      <c r="L218" s="72"/>
      <c r="M218" s="73"/>
      <c r="N218" s="57"/>
      <c r="O218" s="60"/>
      <c r="P218" s="60"/>
    </row>
    <row r="219" spans="1:16" s="60" customFormat="1" ht="38.25" outlineLevel="5">
      <c r="A219" s="252" t="s">
        <v>137</v>
      </c>
      <c r="B219" s="78" t="s">
        <v>28</v>
      </c>
      <c r="C219" s="78" t="s">
        <v>126</v>
      </c>
      <c r="D219" s="78" t="s">
        <v>136</v>
      </c>
      <c r="E219" s="74">
        <v>112</v>
      </c>
      <c r="F219" s="78" t="s">
        <v>232</v>
      </c>
      <c r="G219" s="78" t="s">
        <v>36</v>
      </c>
      <c r="H219" s="27">
        <v>84900</v>
      </c>
      <c r="I219" s="27">
        <v>84900</v>
      </c>
      <c r="J219" s="192">
        <v>0</v>
      </c>
      <c r="K219" s="83">
        <f t="shared" si="22"/>
        <v>84900</v>
      </c>
      <c r="L219" s="56"/>
      <c r="M219" s="57"/>
      <c r="N219" s="57"/>
      <c r="O219" s="88"/>
      <c r="P219" s="88"/>
    </row>
    <row r="220" spans="1:16" s="58" customFormat="1" ht="81.75" customHeight="1" outlineLevel="3">
      <c r="A220" s="253" t="s">
        <v>138</v>
      </c>
      <c r="B220" s="47" t="s">
        <v>28</v>
      </c>
      <c r="C220" s="47" t="s">
        <v>126</v>
      </c>
      <c r="D220" s="47" t="s">
        <v>139</v>
      </c>
      <c r="E220" s="48" t="s">
        <v>29</v>
      </c>
      <c r="F220" s="49"/>
      <c r="G220" s="49"/>
      <c r="H220" s="189">
        <f>SUM(H221:H221)</f>
        <v>4300</v>
      </c>
      <c r="I220" s="189">
        <f>SUM(I221:I221)</f>
        <v>0</v>
      </c>
      <c r="J220" s="190">
        <f>SUM(J221:J221)</f>
        <v>0</v>
      </c>
      <c r="K220" s="55">
        <f>SUM(K221:K221)</f>
        <v>0</v>
      </c>
      <c r="L220" s="72"/>
      <c r="M220" s="73"/>
      <c r="N220" s="57"/>
      <c r="O220" s="60"/>
      <c r="P220" s="60"/>
    </row>
    <row r="221" spans="1:16" s="60" customFormat="1" ht="28.5" outlineLevel="5">
      <c r="A221" s="255" t="s">
        <v>37</v>
      </c>
      <c r="B221" s="78" t="s">
        <v>28</v>
      </c>
      <c r="C221" s="78" t="s">
        <v>126</v>
      </c>
      <c r="D221" s="78" t="s">
        <v>139</v>
      </c>
      <c r="E221" s="74">
        <v>244</v>
      </c>
      <c r="F221" s="75"/>
      <c r="G221" s="75"/>
      <c r="H221" s="27">
        <v>4300</v>
      </c>
      <c r="I221" s="27">
        <v>0</v>
      </c>
      <c r="J221" s="192">
        <v>0</v>
      </c>
      <c r="K221" s="83">
        <f>I221-J221</f>
        <v>0</v>
      </c>
      <c r="L221" s="56"/>
      <c r="M221" s="57"/>
      <c r="N221" s="57"/>
    </row>
    <row r="222" spans="1:16" s="58" customFormat="1" ht="36.75" customHeight="1" outlineLevel="3">
      <c r="A222" s="253" t="s">
        <v>51</v>
      </c>
      <c r="B222" s="47" t="s">
        <v>28</v>
      </c>
      <c r="C222" s="47" t="s">
        <v>142</v>
      </c>
      <c r="D222" s="47" t="s">
        <v>143</v>
      </c>
      <c r="E222" s="48" t="s">
        <v>29</v>
      </c>
      <c r="F222" s="49"/>
      <c r="G222" s="49"/>
      <c r="H222" s="189">
        <f>SUM(H223:H231)</f>
        <v>621548640.91999996</v>
      </c>
      <c r="I222" s="189">
        <f>SUM(I223:I231)</f>
        <v>308178703.22000003</v>
      </c>
      <c r="J222" s="190">
        <f>SUM(J223:J231)</f>
        <v>295353105.88</v>
      </c>
      <c r="K222" s="55">
        <f>SUM(K223:K231)</f>
        <v>12825597.34</v>
      </c>
      <c r="L222" s="72"/>
      <c r="M222" s="73"/>
      <c r="N222" s="57"/>
      <c r="O222" s="60"/>
      <c r="P222" s="60"/>
    </row>
    <row r="223" spans="1:16" s="60" customFormat="1" ht="20.25" customHeight="1" outlineLevel="5">
      <c r="A223" s="252" t="s">
        <v>53</v>
      </c>
      <c r="B223" s="78" t="s">
        <v>28</v>
      </c>
      <c r="C223" s="78" t="s">
        <v>142</v>
      </c>
      <c r="D223" s="78" t="s">
        <v>143</v>
      </c>
      <c r="E223" s="74" t="s">
        <v>54</v>
      </c>
      <c r="F223" s="75"/>
      <c r="G223" s="75"/>
      <c r="H223" s="27">
        <v>434008610</v>
      </c>
      <c r="I223" s="27">
        <v>212906709</v>
      </c>
      <c r="J223" s="192">
        <v>206330750.09</v>
      </c>
      <c r="K223" s="77">
        <f t="shared" si="22"/>
        <v>6575958.9099999964</v>
      </c>
      <c r="L223" s="56"/>
      <c r="M223" s="57"/>
      <c r="N223" s="57"/>
    </row>
    <row r="224" spans="1:16" s="60" customFormat="1" ht="46.5" customHeight="1" outlineLevel="5">
      <c r="A224" s="252" t="s">
        <v>55</v>
      </c>
      <c r="B224" s="78" t="s">
        <v>28</v>
      </c>
      <c r="C224" s="78" t="s">
        <v>142</v>
      </c>
      <c r="D224" s="78" t="s">
        <v>143</v>
      </c>
      <c r="E224" s="74" t="s">
        <v>56</v>
      </c>
      <c r="F224" s="75"/>
      <c r="G224" s="75"/>
      <c r="H224" s="27">
        <v>131070570</v>
      </c>
      <c r="I224" s="27">
        <v>64297824</v>
      </c>
      <c r="J224" s="192">
        <v>59866432.579999998</v>
      </c>
      <c r="K224" s="83">
        <f t="shared" si="22"/>
        <v>4431391.4200000018</v>
      </c>
      <c r="L224" s="56"/>
      <c r="M224" s="57"/>
      <c r="N224" s="57"/>
    </row>
    <row r="225" spans="1:16" s="60" customFormat="1" ht="30" customHeight="1" outlineLevel="5">
      <c r="A225" s="252" t="s">
        <v>57</v>
      </c>
      <c r="B225" s="78" t="s">
        <v>28</v>
      </c>
      <c r="C225" s="78" t="s">
        <v>142</v>
      </c>
      <c r="D225" s="78" t="s">
        <v>143</v>
      </c>
      <c r="E225" s="74" t="s">
        <v>58</v>
      </c>
      <c r="F225" s="75"/>
      <c r="G225" s="75"/>
      <c r="H225" s="27">
        <v>29594000</v>
      </c>
      <c r="I225" s="27">
        <v>13119485.050000001</v>
      </c>
      <c r="J225" s="192">
        <v>12439595.42</v>
      </c>
      <c r="K225" s="83">
        <f t="shared" si="22"/>
        <v>679889.63000000082</v>
      </c>
      <c r="L225" s="56"/>
      <c r="M225" s="57"/>
      <c r="N225" s="57"/>
    </row>
    <row r="226" spans="1:16" s="60" customFormat="1" ht="18" customHeight="1" outlineLevel="5">
      <c r="A226" s="252" t="s">
        <v>30</v>
      </c>
      <c r="B226" s="78" t="s">
        <v>28</v>
      </c>
      <c r="C226" s="78" t="s">
        <v>142</v>
      </c>
      <c r="D226" s="78" t="s">
        <v>143</v>
      </c>
      <c r="E226" s="74" t="s">
        <v>31</v>
      </c>
      <c r="F226" s="75"/>
      <c r="G226" s="75"/>
      <c r="H226" s="27">
        <v>19898260.920000002</v>
      </c>
      <c r="I226" s="27">
        <v>14764794.1</v>
      </c>
      <c r="J226" s="192">
        <v>14075075.939999999</v>
      </c>
      <c r="K226" s="83">
        <f t="shared" si="22"/>
        <v>689718.16000000015</v>
      </c>
      <c r="L226" s="56"/>
      <c r="M226" s="57"/>
      <c r="N226" s="57"/>
    </row>
    <row r="227" spans="1:16" s="60" customFormat="1" ht="17.25" customHeight="1" outlineLevel="5">
      <c r="A227" s="252" t="s">
        <v>181</v>
      </c>
      <c r="B227" s="78" t="s">
        <v>28</v>
      </c>
      <c r="C227" s="78" t="s">
        <v>142</v>
      </c>
      <c r="D227" s="78" t="s">
        <v>143</v>
      </c>
      <c r="E227" s="74">
        <v>247</v>
      </c>
      <c r="F227" s="75"/>
      <c r="G227" s="75"/>
      <c r="H227" s="27">
        <v>6297200</v>
      </c>
      <c r="I227" s="27">
        <v>3020191</v>
      </c>
      <c r="J227" s="192">
        <v>2606051.7799999998</v>
      </c>
      <c r="K227" s="83">
        <f t="shared" si="22"/>
        <v>414139.2200000002</v>
      </c>
      <c r="L227" s="56"/>
      <c r="M227" s="57"/>
      <c r="N227" s="57"/>
    </row>
    <row r="228" spans="1:16" s="60" customFormat="1" ht="33.75" customHeight="1" outlineLevel="5">
      <c r="A228" s="252" t="s">
        <v>144</v>
      </c>
      <c r="B228" s="78" t="s">
        <v>28</v>
      </c>
      <c r="C228" s="78" t="s">
        <v>142</v>
      </c>
      <c r="D228" s="78" t="s">
        <v>143</v>
      </c>
      <c r="E228" s="74" t="s">
        <v>185</v>
      </c>
      <c r="F228" s="75"/>
      <c r="G228" s="75"/>
      <c r="H228" s="27">
        <v>143546</v>
      </c>
      <c r="I228" s="27">
        <v>33700.07</v>
      </c>
      <c r="J228" s="192">
        <v>19200.07</v>
      </c>
      <c r="K228" s="83">
        <f t="shared" si="22"/>
        <v>14500</v>
      </c>
      <c r="L228" s="56"/>
      <c r="M228" s="57"/>
      <c r="N228" s="57"/>
    </row>
    <row r="229" spans="1:16" s="60" customFormat="1" ht="32.25" customHeight="1" outlineLevel="5">
      <c r="A229" s="252" t="s">
        <v>61</v>
      </c>
      <c r="B229" s="78" t="s">
        <v>28</v>
      </c>
      <c r="C229" s="78" t="s">
        <v>142</v>
      </c>
      <c r="D229" s="78" t="s">
        <v>143</v>
      </c>
      <c r="E229" s="74" t="s">
        <v>62</v>
      </c>
      <c r="F229" s="75"/>
      <c r="G229" s="75"/>
      <c r="H229" s="27">
        <v>443940</v>
      </c>
      <c r="I229" s="27">
        <v>5000</v>
      </c>
      <c r="J229" s="192">
        <v>5000</v>
      </c>
      <c r="K229" s="83">
        <f t="shared" si="22"/>
        <v>0</v>
      </c>
      <c r="L229" s="56"/>
      <c r="M229" s="57"/>
      <c r="N229" s="57"/>
    </row>
    <row r="230" spans="1:16" s="60" customFormat="1" ht="15.75" customHeight="1" outlineLevel="5">
      <c r="A230" s="252" t="s">
        <v>63</v>
      </c>
      <c r="B230" s="78" t="s">
        <v>28</v>
      </c>
      <c r="C230" s="78" t="s">
        <v>142</v>
      </c>
      <c r="D230" s="78" t="s">
        <v>143</v>
      </c>
      <c r="E230" s="74" t="s">
        <v>64</v>
      </c>
      <c r="F230" s="75"/>
      <c r="G230" s="75"/>
      <c r="H230" s="27">
        <v>70514</v>
      </c>
      <c r="I230" s="27">
        <v>31000</v>
      </c>
      <c r="J230" s="192">
        <v>11000</v>
      </c>
      <c r="K230" s="83">
        <f t="shared" si="22"/>
        <v>20000</v>
      </c>
      <c r="L230" s="56"/>
      <c r="M230" s="57"/>
      <c r="N230" s="57"/>
    </row>
    <row r="231" spans="1:16" s="60" customFormat="1" ht="17.25" customHeight="1" outlineLevel="5">
      <c r="A231" s="252" t="s">
        <v>65</v>
      </c>
      <c r="B231" s="78" t="s">
        <v>28</v>
      </c>
      <c r="C231" s="78" t="s">
        <v>142</v>
      </c>
      <c r="D231" s="78" t="s">
        <v>143</v>
      </c>
      <c r="E231" s="74" t="s">
        <v>145</v>
      </c>
      <c r="F231" s="75"/>
      <c r="G231" s="75"/>
      <c r="H231" s="27">
        <v>22000</v>
      </c>
      <c r="I231" s="27">
        <v>0</v>
      </c>
      <c r="J231" s="192">
        <v>0</v>
      </c>
      <c r="K231" s="83">
        <f t="shared" si="22"/>
        <v>0</v>
      </c>
      <c r="L231" s="56"/>
      <c r="M231" s="57"/>
      <c r="N231" s="57"/>
      <c r="O231" s="88"/>
      <c r="P231" s="88"/>
    </row>
    <row r="232" spans="1:16" s="58" customFormat="1" ht="33" customHeight="1" outlineLevel="3">
      <c r="A232" s="253" t="s">
        <v>146</v>
      </c>
      <c r="B232" s="47" t="s">
        <v>28</v>
      </c>
      <c r="C232" s="47" t="s">
        <v>142</v>
      </c>
      <c r="D232" s="47" t="s">
        <v>147</v>
      </c>
      <c r="E232" s="48" t="s">
        <v>29</v>
      </c>
      <c r="F232" s="49"/>
      <c r="G232" s="49"/>
      <c r="H232" s="189">
        <f>SUM(H233:H242)</f>
        <v>252169681.52000001</v>
      </c>
      <c r="I232" s="189">
        <f>SUM(I233:I242)</f>
        <v>137336885.82000002</v>
      </c>
      <c r="J232" s="190">
        <f>SUM(J233:J242)</f>
        <v>127019868.34000002</v>
      </c>
      <c r="K232" s="55">
        <f>SUM(K233:K242)</f>
        <v>10317017.479999993</v>
      </c>
      <c r="L232" s="72"/>
      <c r="M232" s="73"/>
      <c r="N232" s="57"/>
      <c r="O232" s="60"/>
      <c r="P232" s="60"/>
    </row>
    <row r="233" spans="1:16" s="60" customFormat="1" ht="28.5" outlineLevel="5">
      <c r="A233" s="252" t="s">
        <v>148</v>
      </c>
      <c r="B233" s="78" t="s">
        <v>28</v>
      </c>
      <c r="C233" s="78" t="s">
        <v>142</v>
      </c>
      <c r="D233" s="78" t="s">
        <v>147</v>
      </c>
      <c r="E233" s="74" t="s">
        <v>149</v>
      </c>
      <c r="F233" s="75"/>
      <c r="G233" s="75"/>
      <c r="H233" s="27">
        <v>181694600</v>
      </c>
      <c r="I233" s="27">
        <v>97431830</v>
      </c>
      <c r="J233" s="192">
        <v>90715744.180000007</v>
      </c>
      <c r="K233" s="77">
        <f t="shared" ref="K233:K253" si="27">I233-J233</f>
        <v>6716085.8199999928</v>
      </c>
      <c r="L233" s="56"/>
      <c r="M233" s="57"/>
      <c r="N233" s="57"/>
    </row>
    <row r="234" spans="1:16" s="60" customFormat="1" ht="49.5" customHeight="1" outlineLevel="5">
      <c r="A234" s="252" t="s">
        <v>150</v>
      </c>
      <c r="B234" s="78" t="s">
        <v>28</v>
      </c>
      <c r="C234" s="78" t="s">
        <v>142</v>
      </c>
      <c r="D234" s="78" t="s">
        <v>147</v>
      </c>
      <c r="E234" s="74" t="s">
        <v>151</v>
      </c>
      <c r="F234" s="75"/>
      <c r="G234" s="75"/>
      <c r="H234" s="27">
        <v>1200000</v>
      </c>
      <c r="I234" s="27">
        <v>402734.81</v>
      </c>
      <c r="J234" s="192">
        <v>402734.81</v>
      </c>
      <c r="K234" s="77">
        <f t="shared" si="27"/>
        <v>0</v>
      </c>
      <c r="L234" s="56"/>
      <c r="M234" s="57"/>
      <c r="N234" s="57"/>
    </row>
    <row r="235" spans="1:16" s="60" customFormat="1" ht="47.25" customHeight="1" outlineLevel="5">
      <c r="A235" s="252" t="s">
        <v>152</v>
      </c>
      <c r="B235" s="78" t="s">
        <v>28</v>
      </c>
      <c r="C235" s="78" t="s">
        <v>142</v>
      </c>
      <c r="D235" s="78" t="s">
        <v>147</v>
      </c>
      <c r="E235" s="74" t="s">
        <v>153</v>
      </c>
      <c r="F235" s="75"/>
      <c r="G235" s="75"/>
      <c r="H235" s="27">
        <v>54871770</v>
      </c>
      <c r="I235" s="27">
        <v>30737100</v>
      </c>
      <c r="J235" s="192">
        <v>27136168.34</v>
      </c>
      <c r="K235" s="77">
        <f t="shared" si="27"/>
        <v>3600931.66</v>
      </c>
      <c r="L235" s="56"/>
      <c r="M235" s="57"/>
      <c r="N235" s="57"/>
    </row>
    <row r="236" spans="1:16" s="60" customFormat="1" ht="33.75" customHeight="1" outlineLevel="5">
      <c r="A236" s="252" t="s">
        <v>57</v>
      </c>
      <c r="B236" s="78" t="s">
        <v>28</v>
      </c>
      <c r="C236" s="78" t="s">
        <v>142</v>
      </c>
      <c r="D236" s="78" t="s">
        <v>147</v>
      </c>
      <c r="E236" s="74" t="s">
        <v>58</v>
      </c>
      <c r="F236" s="75"/>
      <c r="G236" s="75"/>
      <c r="H236" s="27">
        <v>4851576.3</v>
      </c>
      <c r="I236" s="27">
        <v>3412254.09</v>
      </c>
      <c r="J236" s="27">
        <v>3412254.09</v>
      </c>
      <c r="K236" s="83">
        <f t="shared" si="27"/>
        <v>0</v>
      </c>
      <c r="L236" s="56"/>
      <c r="M236" s="57"/>
      <c r="N236" s="57"/>
    </row>
    <row r="237" spans="1:16" s="60" customFormat="1" ht="18.75" customHeight="1" outlineLevel="5">
      <c r="A237" s="252" t="s">
        <v>30</v>
      </c>
      <c r="B237" s="78" t="s">
        <v>28</v>
      </c>
      <c r="C237" s="78" t="s">
        <v>142</v>
      </c>
      <c r="D237" s="78" t="s">
        <v>147</v>
      </c>
      <c r="E237" s="74" t="s">
        <v>31</v>
      </c>
      <c r="F237" s="75"/>
      <c r="G237" s="75"/>
      <c r="H237" s="27">
        <v>6352124.2199999997</v>
      </c>
      <c r="I237" s="27">
        <v>4004221.02</v>
      </c>
      <c r="J237" s="27">
        <v>4004221.02</v>
      </c>
      <c r="K237" s="83">
        <f t="shared" si="27"/>
        <v>0</v>
      </c>
      <c r="L237" s="56"/>
      <c r="M237" s="57"/>
      <c r="N237" s="57"/>
    </row>
    <row r="238" spans="1:16" s="60" customFormat="1" ht="20.25" customHeight="1" outlineLevel="5">
      <c r="A238" s="252" t="s">
        <v>181</v>
      </c>
      <c r="B238" s="78" t="s">
        <v>28</v>
      </c>
      <c r="C238" s="78" t="s">
        <v>142</v>
      </c>
      <c r="D238" s="78" t="s">
        <v>147</v>
      </c>
      <c r="E238" s="74">
        <v>247</v>
      </c>
      <c r="F238" s="75"/>
      <c r="G238" s="75"/>
      <c r="H238" s="27">
        <v>2722011</v>
      </c>
      <c r="I238" s="27">
        <v>1261461.8999999999</v>
      </c>
      <c r="J238" s="27">
        <v>1261461.8999999999</v>
      </c>
      <c r="K238" s="77">
        <f t="shared" si="27"/>
        <v>0</v>
      </c>
      <c r="L238" s="56"/>
      <c r="M238" s="57"/>
      <c r="N238" s="57"/>
    </row>
    <row r="239" spans="1:16" s="60" customFormat="1" ht="33" customHeight="1" outlineLevel="5">
      <c r="A239" s="252" t="s">
        <v>144</v>
      </c>
      <c r="B239" s="78" t="s">
        <v>28</v>
      </c>
      <c r="C239" s="78" t="s">
        <v>142</v>
      </c>
      <c r="D239" s="78" t="s">
        <v>147</v>
      </c>
      <c r="E239" s="74">
        <v>831</v>
      </c>
      <c r="F239" s="75"/>
      <c r="G239" s="75"/>
      <c r="H239" s="27">
        <v>30000</v>
      </c>
      <c r="I239" s="27">
        <v>0</v>
      </c>
      <c r="J239" s="192">
        <v>0</v>
      </c>
      <c r="K239" s="77">
        <f t="shared" si="27"/>
        <v>0</v>
      </c>
      <c r="L239" s="56"/>
      <c r="M239" s="57"/>
      <c r="N239" s="57"/>
    </row>
    <row r="240" spans="1:16" s="60" customFormat="1" ht="31.5" customHeight="1" outlineLevel="5">
      <c r="A240" s="252" t="s">
        <v>61</v>
      </c>
      <c r="B240" s="78" t="s">
        <v>28</v>
      </c>
      <c r="C240" s="78" t="s">
        <v>142</v>
      </c>
      <c r="D240" s="78" t="s">
        <v>147</v>
      </c>
      <c r="E240" s="74" t="s">
        <v>62</v>
      </c>
      <c r="F240" s="75"/>
      <c r="G240" s="75"/>
      <c r="H240" s="27">
        <v>398600</v>
      </c>
      <c r="I240" s="27">
        <v>82526</v>
      </c>
      <c r="J240" s="192">
        <v>82526</v>
      </c>
      <c r="K240" s="77">
        <f t="shared" si="27"/>
        <v>0</v>
      </c>
      <c r="L240" s="56"/>
      <c r="M240" s="57"/>
      <c r="N240" s="57"/>
    </row>
    <row r="241" spans="1:16" s="60" customFormat="1" ht="17.25" customHeight="1" outlineLevel="5">
      <c r="A241" s="252" t="s">
        <v>63</v>
      </c>
      <c r="B241" s="78" t="s">
        <v>28</v>
      </c>
      <c r="C241" s="78" t="s">
        <v>142</v>
      </c>
      <c r="D241" s="78" t="s">
        <v>147</v>
      </c>
      <c r="E241" s="74" t="s">
        <v>64</v>
      </c>
      <c r="F241" s="75"/>
      <c r="G241" s="75"/>
      <c r="H241" s="27">
        <v>19000</v>
      </c>
      <c r="I241" s="27">
        <v>4758</v>
      </c>
      <c r="J241" s="192">
        <v>4758</v>
      </c>
      <c r="K241" s="77">
        <f t="shared" si="27"/>
        <v>0</v>
      </c>
      <c r="L241" s="56"/>
      <c r="M241" s="57"/>
      <c r="N241" s="57"/>
    </row>
    <row r="242" spans="1:16" s="60" customFormat="1" ht="17.25" customHeight="1" outlineLevel="5">
      <c r="A242" s="252" t="s">
        <v>65</v>
      </c>
      <c r="B242" s="78" t="s">
        <v>28</v>
      </c>
      <c r="C242" s="78" t="s">
        <v>142</v>
      </c>
      <c r="D242" s="78" t="s">
        <v>147</v>
      </c>
      <c r="E242" s="74">
        <v>853</v>
      </c>
      <c r="F242" s="75"/>
      <c r="G242" s="75"/>
      <c r="H242" s="27">
        <v>30000</v>
      </c>
      <c r="I242" s="27">
        <v>0</v>
      </c>
      <c r="J242" s="192">
        <v>0</v>
      </c>
      <c r="K242" s="77">
        <f t="shared" si="27"/>
        <v>0</v>
      </c>
      <c r="L242" s="56"/>
      <c r="M242" s="57"/>
      <c r="N242" s="57"/>
      <c r="O242" s="88"/>
      <c r="P242" s="88"/>
    </row>
    <row r="243" spans="1:16" s="58" customFormat="1" ht="51" customHeight="1" outlineLevel="3">
      <c r="A243" s="253" t="s">
        <v>176</v>
      </c>
      <c r="B243" s="47" t="s">
        <v>28</v>
      </c>
      <c r="C243" s="47" t="s">
        <v>142</v>
      </c>
      <c r="D243" s="47" t="s">
        <v>182</v>
      </c>
      <c r="E243" s="48" t="s">
        <v>29</v>
      </c>
      <c r="F243" s="49"/>
      <c r="G243" s="49"/>
      <c r="H243" s="189">
        <f>SUM(H244:H247)</f>
        <v>1055664842</v>
      </c>
      <c r="I243" s="189">
        <f>SUM(I244:I247)</f>
        <v>742946056.62</v>
      </c>
      <c r="J243" s="190">
        <f>SUM(J244:J247)</f>
        <v>742420682.32000005</v>
      </c>
      <c r="K243" s="55">
        <f>SUM(K244:K247)</f>
        <v>525374.29999993835</v>
      </c>
      <c r="L243" s="72"/>
      <c r="M243" s="73"/>
      <c r="N243" s="57"/>
      <c r="O243" s="60"/>
      <c r="P243" s="60"/>
    </row>
    <row r="244" spans="1:16" s="60" customFormat="1" ht="15.75" customHeight="1" outlineLevel="3">
      <c r="A244" s="252" t="s">
        <v>30</v>
      </c>
      <c r="B244" s="78" t="s">
        <v>28</v>
      </c>
      <c r="C244" s="78" t="s">
        <v>142</v>
      </c>
      <c r="D244" s="78" t="s">
        <v>182</v>
      </c>
      <c r="E244" s="74">
        <v>244</v>
      </c>
      <c r="F244" s="75"/>
      <c r="G244" s="75"/>
      <c r="H244" s="200">
        <v>5252000</v>
      </c>
      <c r="I244" s="27">
        <v>3270764.95</v>
      </c>
      <c r="J244" s="192">
        <v>3134486.59</v>
      </c>
      <c r="K244" s="83">
        <f>I244-J244</f>
        <v>136278.36000000034</v>
      </c>
      <c r="L244" s="56"/>
      <c r="M244" s="57"/>
      <c r="N244" s="57"/>
    </row>
    <row r="245" spans="1:16" s="110" customFormat="1" ht="42.75" outlineLevel="5">
      <c r="A245" s="263" t="s">
        <v>50</v>
      </c>
      <c r="B245" s="136" t="s">
        <v>28</v>
      </c>
      <c r="C245" s="136" t="s">
        <v>142</v>
      </c>
      <c r="D245" s="136" t="s">
        <v>236</v>
      </c>
      <c r="E245" s="149">
        <v>321</v>
      </c>
      <c r="F245" s="75" t="s">
        <v>260</v>
      </c>
      <c r="G245" s="136"/>
      <c r="H245" s="223">
        <v>0</v>
      </c>
      <c r="I245" s="27">
        <v>0</v>
      </c>
      <c r="J245" s="192">
        <v>0</v>
      </c>
      <c r="K245" s="137">
        <f t="shared" si="27"/>
        <v>0</v>
      </c>
      <c r="L245" s="56" t="s">
        <v>244</v>
      </c>
      <c r="M245" s="57"/>
      <c r="N245" s="57"/>
      <c r="O245" s="138"/>
      <c r="P245" s="138"/>
    </row>
    <row r="246" spans="1:16" s="60" customFormat="1" ht="42.75" outlineLevel="5">
      <c r="A246" s="252" t="s">
        <v>50</v>
      </c>
      <c r="B246" s="78" t="s">
        <v>28</v>
      </c>
      <c r="C246" s="78" t="s">
        <v>142</v>
      </c>
      <c r="D246" s="78" t="s">
        <v>182</v>
      </c>
      <c r="E246" s="74">
        <v>321</v>
      </c>
      <c r="F246" s="75" t="s">
        <v>229</v>
      </c>
      <c r="G246" s="78" t="s">
        <v>35</v>
      </c>
      <c r="H246" s="27">
        <v>52520642</v>
      </c>
      <c r="I246" s="27">
        <v>36983764.020000003</v>
      </c>
      <c r="J246" s="27">
        <v>36964309.770000003</v>
      </c>
      <c r="K246" s="279">
        <f>I246-J246</f>
        <v>19454.25</v>
      </c>
      <c r="L246" s="98"/>
      <c r="M246" s="98"/>
      <c r="N246" s="57"/>
    </row>
    <row r="247" spans="1:16" s="60" customFormat="1" ht="42.75" outlineLevel="5">
      <c r="A247" s="252" t="s">
        <v>50</v>
      </c>
      <c r="B247" s="78" t="s">
        <v>28</v>
      </c>
      <c r="C247" s="78" t="s">
        <v>142</v>
      </c>
      <c r="D247" s="78" t="s">
        <v>182</v>
      </c>
      <c r="E247" s="74">
        <v>321</v>
      </c>
      <c r="F247" s="75" t="s">
        <v>229</v>
      </c>
      <c r="G247" s="78" t="s">
        <v>36</v>
      </c>
      <c r="H247" s="27">
        <v>997892200</v>
      </c>
      <c r="I247" s="27">
        <f>739675291.67-I246</f>
        <v>702691527.64999998</v>
      </c>
      <c r="J247" s="27">
        <f>739286195.73-J246</f>
        <v>702321885.96000004</v>
      </c>
      <c r="K247" s="278">
        <f>I247-J247</f>
        <v>369641.68999993801</v>
      </c>
      <c r="L247" s="98"/>
      <c r="M247" s="98"/>
      <c r="N247" s="57"/>
      <c r="O247" s="88"/>
      <c r="P247" s="88"/>
    </row>
    <row r="248" spans="1:16" s="58" customFormat="1" ht="75" outlineLevel="3">
      <c r="A248" s="253" t="s">
        <v>154</v>
      </c>
      <c r="B248" s="47" t="s">
        <v>28</v>
      </c>
      <c r="C248" s="47" t="s">
        <v>142</v>
      </c>
      <c r="D248" s="47" t="s">
        <v>155</v>
      </c>
      <c r="E248" s="48" t="s">
        <v>29</v>
      </c>
      <c r="F248" s="49"/>
      <c r="G248" s="49"/>
      <c r="H248" s="189">
        <f>SUM(H249)</f>
        <v>23183600</v>
      </c>
      <c r="I248" s="189">
        <f>SUM(I249)</f>
        <v>23183600</v>
      </c>
      <c r="J248" s="190">
        <f>SUM(J249)</f>
        <v>23183600</v>
      </c>
      <c r="K248" s="55">
        <f>SUM(K249)</f>
        <v>0</v>
      </c>
      <c r="L248" s="72"/>
      <c r="M248" s="73"/>
      <c r="N248" s="57"/>
      <c r="O248" s="60"/>
      <c r="P248" s="60"/>
    </row>
    <row r="249" spans="1:16" s="60" customFormat="1" ht="31.5" customHeight="1" outlineLevel="5">
      <c r="A249" s="252" t="s">
        <v>156</v>
      </c>
      <c r="B249" s="78" t="s">
        <v>28</v>
      </c>
      <c r="C249" s="78" t="s">
        <v>142</v>
      </c>
      <c r="D249" s="78" t="s">
        <v>155</v>
      </c>
      <c r="E249" s="74">
        <v>633</v>
      </c>
      <c r="F249" s="75"/>
      <c r="G249" s="75"/>
      <c r="H249" s="27">
        <v>23183600</v>
      </c>
      <c r="I249" s="27">
        <v>23183600</v>
      </c>
      <c r="J249" s="27">
        <v>23183600</v>
      </c>
      <c r="K249" s="77">
        <f t="shared" si="27"/>
        <v>0</v>
      </c>
      <c r="L249" s="56"/>
      <c r="M249" s="57"/>
      <c r="N249" s="57"/>
      <c r="O249" s="88"/>
      <c r="P249" s="88"/>
    </row>
    <row r="250" spans="1:16" s="58" customFormat="1" ht="50.25" customHeight="1" outlineLevel="3">
      <c r="A250" s="253" t="s">
        <v>186</v>
      </c>
      <c r="B250" s="47" t="s">
        <v>28</v>
      </c>
      <c r="C250" s="47" t="s">
        <v>142</v>
      </c>
      <c r="D250" s="47" t="s">
        <v>187</v>
      </c>
      <c r="E250" s="48" t="s">
        <v>29</v>
      </c>
      <c r="F250" s="49"/>
      <c r="G250" s="49"/>
      <c r="H250" s="189">
        <f>SUM(H251)</f>
        <v>1000000</v>
      </c>
      <c r="I250" s="189">
        <f>SUM(I251)</f>
        <v>500000</v>
      </c>
      <c r="J250" s="190">
        <f>SUM(J251)</f>
        <v>500000</v>
      </c>
      <c r="K250" s="55">
        <f>SUM(K251)</f>
        <v>0</v>
      </c>
      <c r="L250" s="72"/>
      <c r="M250" s="73"/>
      <c r="N250" s="57"/>
      <c r="O250" s="60"/>
      <c r="P250" s="60"/>
    </row>
    <row r="251" spans="1:16" s="60" customFormat="1" ht="31.5" customHeight="1" outlineLevel="5">
      <c r="A251" s="252" t="s">
        <v>156</v>
      </c>
      <c r="B251" s="78" t="s">
        <v>28</v>
      </c>
      <c r="C251" s="78" t="s">
        <v>142</v>
      </c>
      <c r="D251" s="78" t="s">
        <v>187</v>
      </c>
      <c r="E251" s="74">
        <v>633</v>
      </c>
      <c r="F251" s="75"/>
      <c r="G251" s="75"/>
      <c r="H251" s="27">
        <v>1000000</v>
      </c>
      <c r="I251" s="27">
        <v>500000</v>
      </c>
      <c r="J251" s="27">
        <v>500000</v>
      </c>
      <c r="K251" s="77">
        <f t="shared" si="27"/>
        <v>0</v>
      </c>
      <c r="L251" s="56"/>
      <c r="M251" s="57"/>
      <c r="N251" s="57"/>
      <c r="O251" s="88"/>
      <c r="P251" s="88"/>
    </row>
    <row r="252" spans="1:16" s="58" customFormat="1" ht="79.5" customHeight="1" outlineLevel="3">
      <c r="A252" s="253" t="s">
        <v>188</v>
      </c>
      <c r="B252" s="47" t="s">
        <v>28</v>
      </c>
      <c r="C252" s="47" t="s">
        <v>142</v>
      </c>
      <c r="D252" s="47" t="s">
        <v>189</v>
      </c>
      <c r="E252" s="48" t="s">
        <v>29</v>
      </c>
      <c r="F252" s="49"/>
      <c r="G252" s="49"/>
      <c r="H252" s="189">
        <f>SUM(H253)</f>
        <v>5000000</v>
      </c>
      <c r="I252" s="189">
        <f>SUM(I253)</f>
        <v>2500000</v>
      </c>
      <c r="J252" s="190">
        <f>SUM(J253)</f>
        <v>2500000</v>
      </c>
      <c r="K252" s="55">
        <f>SUM(K253)</f>
        <v>0</v>
      </c>
      <c r="L252" s="56"/>
      <c r="M252" s="57"/>
      <c r="N252" s="57"/>
      <c r="O252" s="60"/>
      <c r="P252" s="60"/>
    </row>
    <row r="253" spans="1:16" s="60" customFormat="1" ht="31.5" customHeight="1" outlineLevel="5">
      <c r="A253" s="252" t="s">
        <v>156</v>
      </c>
      <c r="B253" s="78" t="s">
        <v>28</v>
      </c>
      <c r="C253" s="78" t="s">
        <v>142</v>
      </c>
      <c r="D253" s="78" t="s">
        <v>189</v>
      </c>
      <c r="E253" s="74">
        <v>633</v>
      </c>
      <c r="F253" s="75"/>
      <c r="G253" s="75"/>
      <c r="H253" s="27">
        <v>5000000</v>
      </c>
      <c r="I253" s="27">
        <v>2500000</v>
      </c>
      <c r="J253" s="27">
        <v>2500000</v>
      </c>
      <c r="K253" s="77">
        <f t="shared" si="27"/>
        <v>0</v>
      </c>
      <c r="L253" s="56"/>
      <c r="M253" s="57"/>
      <c r="N253" s="57"/>
      <c r="O253" s="88"/>
      <c r="P253" s="88"/>
    </row>
    <row r="254" spans="1:16" s="58" customFormat="1" ht="38.25" customHeight="1" outlineLevel="3">
      <c r="A254" s="253" t="s">
        <v>197</v>
      </c>
      <c r="B254" s="47" t="s">
        <v>28</v>
      </c>
      <c r="C254" s="47" t="s">
        <v>142</v>
      </c>
      <c r="D254" s="47">
        <v>3020085140</v>
      </c>
      <c r="E254" s="48" t="s">
        <v>29</v>
      </c>
      <c r="F254" s="49"/>
      <c r="G254" s="49"/>
      <c r="H254" s="189">
        <f>SUM(H255)</f>
        <v>6379400</v>
      </c>
      <c r="I254" s="189">
        <f>SUM(I255)</f>
        <v>6379400</v>
      </c>
      <c r="J254" s="190">
        <f>SUM(J255)</f>
        <v>6379400</v>
      </c>
      <c r="K254" s="55">
        <f>SUM(K255)</f>
        <v>0</v>
      </c>
      <c r="L254" s="56"/>
      <c r="M254" s="57"/>
      <c r="N254" s="57"/>
      <c r="O254" s="60"/>
      <c r="P254" s="60"/>
    </row>
    <row r="255" spans="1:16" s="60" customFormat="1" ht="17.25" customHeight="1" outlineLevel="5">
      <c r="A255" s="252" t="s">
        <v>30</v>
      </c>
      <c r="B255" s="78" t="s">
        <v>28</v>
      </c>
      <c r="C255" s="78" t="s">
        <v>142</v>
      </c>
      <c r="D255" s="78">
        <v>3020085140</v>
      </c>
      <c r="E255" s="74">
        <v>612</v>
      </c>
      <c r="F255" s="75"/>
      <c r="G255" s="75"/>
      <c r="H255" s="27">
        <v>6379400</v>
      </c>
      <c r="I255" s="27">
        <v>6379400</v>
      </c>
      <c r="J255" s="27">
        <v>6379400</v>
      </c>
      <c r="K255" s="77">
        <f>I255-J255</f>
        <v>0</v>
      </c>
      <c r="L255" s="56"/>
      <c r="M255" s="57"/>
      <c r="N255" s="57"/>
      <c r="O255" s="88"/>
      <c r="P255" s="88"/>
    </row>
    <row r="256" spans="1:16" s="150" customFormat="1" ht="35.25" customHeight="1" outlineLevel="5">
      <c r="A256" s="253" t="s">
        <v>243</v>
      </c>
      <c r="B256" s="47" t="s">
        <v>28</v>
      </c>
      <c r="C256" s="47" t="s">
        <v>142</v>
      </c>
      <c r="D256" s="47">
        <v>9990020680</v>
      </c>
      <c r="E256" s="48">
        <v>633</v>
      </c>
      <c r="F256" s="49"/>
      <c r="G256" s="49"/>
      <c r="H256" s="189">
        <v>100000000</v>
      </c>
      <c r="I256" s="189">
        <v>100000000</v>
      </c>
      <c r="J256" s="189">
        <v>100000000</v>
      </c>
      <c r="K256" s="77">
        <f>I256-J256</f>
        <v>0</v>
      </c>
      <c r="L256" s="56" t="s">
        <v>264</v>
      </c>
      <c r="M256" s="57"/>
      <c r="N256" s="57"/>
    </row>
    <row r="257" spans="1:14" s="150" customFormat="1" ht="35.25" customHeight="1" outlineLevel="5" thickBot="1">
      <c r="A257" s="253" t="s">
        <v>157</v>
      </c>
      <c r="B257" s="47" t="s">
        <v>28</v>
      </c>
      <c r="C257" s="47" t="s">
        <v>142</v>
      </c>
      <c r="D257" s="47">
        <v>9990081810</v>
      </c>
      <c r="E257" s="48">
        <v>244</v>
      </c>
      <c r="F257" s="49"/>
      <c r="G257" s="49"/>
      <c r="H257" s="189">
        <v>210000</v>
      </c>
      <c r="I257" s="189">
        <v>0</v>
      </c>
      <c r="J257" s="190">
        <v>0</v>
      </c>
      <c r="K257" s="55">
        <f>I257-J257</f>
        <v>0</v>
      </c>
      <c r="L257" s="56"/>
      <c r="M257" s="57"/>
      <c r="N257" s="57"/>
    </row>
    <row r="258" spans="1:14" ht="15.75" thickBot="1">
      <c r="A258" s="18" t="s">
        <v>158</v>
      </c>
      <c r="B258" s="151"/>
      <c r="C258" s="151"/>
      <c r="D258" s="151"/>
      <c r="E258" s="152"/>
      <c r="F258" s="153"/>
      <c r="G258" s="153"/>
      <c r="H258" s="224">
        <f>H19+H21+H27+H31+H34+H36+H38+H40+H42+H54+H59+H62+H65+H68+H70+H73+H75+H78+H81+H83+H95+H97+H98+H101+H103+H105+H107+H110+H113+H116+H123+H126+H129+H133+H136+H139+H142+H145+H149+H154+H157+H159+H162+H166+H169+H171+H173+H176+H182+H186+H187+H189+H195+H199+H202+H209+H216+H218+H220+H222+H232+H243+H248+H250+H252+H254+H256+H257</f>
        <v>26158711492.239998</v>
      </c>
      <c r="I258" s="224">
        <f>I19+I21+I27+I31+I34+I36+I38+I40+I42+I54+I59+I62+I65+I68+I70+I73+I75+I78+I81+I83+I95+I97+I98+I101+I103+I105+I107+I110+I113+I116+I123+I126+I129+I133+I136+I139+I142+I145+I149+I154+I157+I159+I162+I166+I169+I171+I173+I176+I182+I186+I187+I189+I195+I199+I202+I209+I216+I218+I220+I222+I232+I243+I248+I250+I252+I254+I256+I257</f>
        <v>17525838662.579998</v>
      </c>
      <c r="J258" s="224">
        <f>J19+J21+J27+J31+J34+J36+J38+J40+J42+J54+J59+J62+J65+J68+J70+J73+J75+J78+J81+J83+J95+J97+J98+J101+J103+J105+J107+J110+J113+J116+J123+J126+J129+J133+J136+J139+J142+J145+J149+J154+J157+J159+J162+J166+J169+J171+J173+J176+J182+J186+J187+J189+J195+J199+J202+J209+J216+J218+J220+J222+J232+J243+J248+J250+J252+J254+J256+J257+J51</f>
        <v>17376005062.920002</v>
      </c>
      <c r="K258" s="281">
        <f>K21+K29+K31+K34+K36+K38+K40+K42+K54+K62+K68+K70+K73+K75+K78+K81+K83+K95+K97+K98+K101+K103+K105+K107+K110+K113+K116+K123+K126+K129+K133+K136+K139+K142+K145+K149+K154+K157+K159+K162+K166+K169+K171+K173+K176+K182+K187+K189+K191+K193+K195+K199+K202+K209+K216+K218+K220+K222+K232+K243+K248+K250+K252+K254+K257+K212+K186+K27+K19+K59+K51</f>
        <v>149833599.6599988</v>
      </c>
      <c r="L258" s="154" t="s">
        <v>184</v>
      </c>
      <c r="M258" s="155">
        <f>H217+H211+H208+H207+H201+H197+H172+H170+H168+H158+H156+H141+H132+H128+H125+H115+H112+H100+H80</f>
        <v>14064884936</v>
      </c>
      <c r="N258" s="156"/>
    </row>
    <row r="259" spans="1:14" ht="15" thickBot="1">
      <c r="A259" s="272"/>
      <c r="B259" s="157"/>
      <c r="C259" s="157"/>
      <c r="D259" s="157"/>
      <c r="E259" s="158"/>
      <c r="F259" s="159"/>
      <c r="G259" s="159"/>
      <c r="H259" s="225"/>
      <c r="I259" s="226"/>
      <c r="J259" s="227"/>
      <c r="K259" s="160"/>
      <c r="L259" s="155" t="s">
        <v>159</v>
      </c>
      <c r="M259" s="161">
        <f>H22+H23+H24+H25+H31+H34+H36+H38+H40+H42+H54+H62+H68+H70+H73+H75+H79+H81+H83+H95+H97+H99+H101+H103+H105+H107+H111+H114+H116+H124+H127+H130+H133+H136+H140+H142+H145+H149+H155+H159+H162+H167+H173+H182+H187+H189+H196+H200+H203+H210+H218+H220+H222+H232+H243+H248+H250+H252+H254+H257+H186+H27+H19+H65+H26+H59</f>
        <v>11993826556.240002</v>
      </c>
      <c r="N259" s="162"/>
    </row>
    <row r="260" spans="1:14" ht="15" thickBot="1">
      <c r="A260" s="273"/>
      <c r="B260" s="163"/>
      <c r="C260" s="163"/>
      <c r="D260" s="163"/>
      <c r="E260" s="319"/>
      <c r="F260" s="319"/>
      <c r="G260" s="319"/>
      <c r="H260" s="319"/>
      <c r="I260" s="319"/>
      <c r="J260" s="320"/>
      <c r="K260" s="164"/>
      <c r="L260" s="155" t="s">
        <v>160</v>
      </c>
      <c r="M260" s="155">
        <f>I258</f>
        <v>17525838662.579998</v>
      </c>
      <c r="N260" s="165"/>
    </row>
    <row r="261" spans="1:14" ht="15.75" thickBot="1">
      <c r="A261" s="313" t="s">
        <v>162</v>
      </c>
      <c r="B261" s="314"/>
      <c r="C261" s="314"/>
      <c r="D261" s="314"/>
      <c r="E261" s="314"/>
      <c r="F261" s="314"/>
      <c r="G261" s="314"/>
      <c r="H261" s="314"/>
      <c r="I261" s="314"/>
      <c r="J261" s="228"/>
      <c r="K261" s="166"/>
      <c r="L261" s="155" t="s">
        <v>161</v>
      </c>
      <c r="M261" s="155">
        <f>J258</f>
        <v>17376005062.920002</v>
      </c>
      <c r="N261" s="20"/>
    </row>
    <row r="262" spans="1:14" ht="15" thickBot="1">
      <c r="A262" s="313" t="s">
        <v>163</v>
      </c>
      <c r="B262" s="314"/>
      <c r="C262" s="314"/>
      <c r="D262" s="314"/>
      <c r="E262" s="314"/>
      <c r="F262" s="314"/>
      <c r="G262" s="314"/>
      <c r="H262" s="314"/>
      <c r="I262" s="314"/>
      <c r="J262" s="229"/>
      <c r="K262" s="166"/>
      <c r="L262" s="167" t="s">
        <v>25</v>
      </c>
      <c r="M262" s="168">
        <f>M260-M261</f>
        <v>149833599.65999603</v>
      </c>
      <c r="N262" s="34"/>
    </row>
    <row r="263" spans="1:14" ht="76.5">
      <c r="A263" s="1" t="s">
        <v>164</v>
      </c>
      <c r="B263" s="169" t="s">
        <v>165</v>
      </c>
      <c r="C263" s="170" t="s">
        <v>166</v>
      </c>
      <c r="D263" s="321" t="s">
        <v>23</v>
      </c>
      <c r="E263" s="322"/>
      <c r="F263" s="323"/>
      <c r="G263" s="169" t="s">
        <v>24</v>
      </c>
      <c r="H263" s="2" t="s">
        <v>167</v>
      </c>
      <c r="I263" s="6"/>
      <c r="J263" s="229"/>
      <c r="K263" s="166"/>
      <c r="L263" s="297" t="s">
        <v>25</v>
      </c>
      <c r="M263" s="20"/>
    </row>
    <row r="264" spans="1:14" ht="42.75">
      <c r="A264" s="4" t="s">
        <v>168</v>
      </c>
      <c r="B264" s="41" t="s">
        <v>169</v>
      </c>
      <c r="C264" s="172"/>
      <c r="D264" s="324">
        <f>I258</f>
        <v>17525838662.579998</v>
      </c>
      <c r="E264" s="325"/>
      <c r="F264" s="326"/>
      <c r="G264" s="17">
        <f>J258</f>
        <v>17376005062.920002</v>
      </c>
      <c r="H264" s="230">
        <f>K258</f>
        <v>149833599.6599988</v>
      </c>
      <c r="I264" s="6"/>
      <c r="J264" s="229"/>
      <c r="L264" s="165"/>
      <c r="M264" s="165"/>
    </row>
    <row r="265" spans="1:14" ht="15">
      <c r="A265" s="4" t="s">
        <v>170</v>
      </c>
      <c r="B265" s="41" t="s">
        <v>171</v>
      </c>
      <c r="C265" s="41"/>
      <c r="D265" s="316"/>
      <c r="E265" s="317"/>
      <c r="F265" s="318"/>
      <c r="G265" s="17"/>
      <c r="H265" s="231"/>
      <c r="I265" s="6"/>
      <c r="J265" s="229"/>
      <c r="L265" s="165"/>
      <c r="M265" s="165"/>
    </row>
    <row r="266" spans="1:14">
      <c r="A266" s="8" t="s">
        <v>172</v>
      </c>
      <c r="B266" s="41" t="s">
        <v>173</v>
      </c>
      <c r="C266" s="41"/>
      <c r="D266" s="335"/>
      <c r="E266" s="336"/>
      <c r="F266" s="337"/>
      <c r="G266" s="174"/>
      <c r="H266" s="19"/>
      <c r="I266" s="6"/>
      <c r="J266" s="229"/>
      <c r="L266" s="165"/>
      <c r="M266" s="175"/>
    </row>
    <row r="267" spans="1:14">
      <c r="A267" s="4" t="s">
        <v>174</v>
      </c>
      <c r="B267" s="41" t="s">
        <v>175</v>
      </c>
      <c r="C267" s="41"/>
      <c r="D267" s="316"/>
      <c r="E267" s="317"/>
      <c r="F267" s="318"/>
      <c r="G267" s="174"/>
      <c r="H267" s="7"/>
      <c r="I267" s="6"/>
      <c r="J267" s="229"/>
      <c r="M267" s="175"/>
    </row>
    <row r="268" spans="1:14">
      <c r="A268" s="9"/>
      <c r="B268" s="34"/>
      <c r="C268" s="34"/>
      <c r="D268" s="34"/>
      <c r="E268" s="35"/>
      <c r="F268" s="36"/>
      <c r="G268" s="171"/>
      <c r="H268" s="10"/>
      <c r="I268" s="6"/>
      <c r="J268" s="229"/>
      <c r="M268" s="175"/>
    </row>
    <row r="269" spans="1:14">
      <c r="A269" s="11"/>
      <c r="B269" s="34"/>
      <c r="C269" s="34"/>
      <c r="D269" s="34"/>
      <c r="E269" s="35"/>
      <c r="F269" s="36"/>
      <c r="G269" s="36"/>
      <c r="H269" s="36"/>
      <c r="I269" s="6"/>
      <c r="J269" s="229"/>
      <c r="M269" s="165"/>
    </row>
    <row r="270" spans="1:14">
      <c r="A270" s="11"/>
      <c r="B270" s="34"/>
      <c r="C270" s="34"/>
      <c r="D270" s="34"/>
      <c r="E270" s="35"/>
      <c r="F270" s="36"/>
      <c r="G270" s="36"/>
      <c r="H270" s="36"/>
      <c r="I270" s="6"/>
      <c r="J270" s="229"/>
    </row>
    <row r="271" spans="1:14">
      <c r="A271" s="11"/>
      <c r="B271" s="34"/>
      <c r="C271" s="34"/>
      <c r="D271" s="34"/>
      <c r="E271" s="35"/>
      <c r="F271" s="36"/>
      <c r="G271" s="36"/>
      <c r="H271" s="36"/>
      <c r="I271" s="6"/>
      <c r="J271" s="12"/>
      <c r="M271" s="165"/>
    </row>
    <row r="272" spans="1:14">
      <c r="A272" s="11"/>
      <c r="B272" s="34"/>
      <c r="C272" s="34"/>
      <c r="D272" s="34"/>
      <c r="E272" s="35"/>
      <c r="F272" s="36"/>
      <c r="G272" s="36"/>
      <c r="H272" s="10"/>
      <c r="I272" s="6"/>
      <c r="J272" s="229"/>
    </row>
    <row r="273" spans="1:12" ht="15.75">
      <c r="A273" s="338" t="s">
        <v>234</v>
      </c>
      <c r="B273" s="339"/>
      <c r="C273" s="339"/>
      <c r="D273" s="282"/>
      <c r="E273" s="282"/>
      <c r="F273" s="282"/>
      <c r="G273" s="343" t="s">
        <v>235</v>
      </c>
      <c r="H273" s="343"/>
      <c r="I273" s="6"/>
      <c r="J273" s="12"/>
    </row>
    <row r="274" spans="1:12" ht="15.75">
      <c r="A274" s="283"/>
      <c r="B274" s="284"/>
      <c r="C274" s="284"/>
      <c r="D274" s="285"/>
      <c r="E274" s="286"/>
      <c r="F274" s="287"/>
      <c r="G274" s="288"/>
      <c r="H274" s="288"/>
      <c r="I274" s="3"/>
      <c r="J274" s="12"/>
      <c r="L274" s="165"/>
    </row>
    <row r="275" spans="1:12" ht="15.75">
      <c r="A275" s="283"/>
      <c r="B275" s="284"/>
      <c r="C275" s="284"/>
      <c r="D275" s="285"/>
      <c r="E275" s="286"/>
      <c r="F275" s="287"/>
      <c r="G275" s="288"/>
      <c r="H275" s="288"/>
      <c r="I275" s="3"/>
      <c r="J275" s="12"/>
    </row>
    <row r="276" spans="1:12" ht="15.75">
      <c r="A276" s="289"/>
      <c r="B276" s="290"/>
      <c r="C276" s="291"/>
      <c r="D276" s="290"/>
      <c r="E276" s="286"/>
      <c r="F276" s="287"/>
      <c r="G276" s="287"/>
      <c r="H276" s="287"/>
      <c r="I276" s="3"/>
      <c r="J276" s="12"/>
    </row>
    <row r="277" spans="1:12" ht="15.75">
      <c r="A277" s="340" t="s">
        <v>193</v>
      </c>
      <c r="B277" s="341"/>
      <c r="C277" s="341"/>
      <c r="D277" s="285"/>
      <c r="E277" s="286"/>
      <c r="F277" s="287"/>
      <c r="G277" s="342" t="s">
        <v>200</v>
      </c>
      <c r="H277" s="342"/>
      <c r="I277" s="6"/>
      <c r="J277" s="12"/>
    </row>
    <row r="278" spans="1:12">
      <c r="A278" s="11"/>
      <c r="B278" s="34"/>
      <c r="C278" s="34"/>
      <c r="D278" s="34"/>
      <c r="E278" s="35"/>
      <c r="F278" s="36"/>
      <c r="G278" s="36"/>
      <c r="H278" s="10"/>
      <c r="I278" s="3"/>
      <c r="J278" s="12"/>
    </row>
    <row r="279" spans="1:12" ht="15" thickBot="1">
      <c r="A279" s="274"/>
      <c r="B279" s="176"/>
      <c r="C279" s="176"/>
      <c r="D279" s="176"/>
      <c r="E279" s="177"/>
      <c r="F279" s="178"/>
      <c r="G279" s="178"/>
      <c r="H279" s="232"/>
      <c r="I279" s="233"/>
      <c r="J279" s="234"/>
    </row>
    <row r="282" spans="1:12">
      <c r="H282" s="235"/>
    </row>
    <row r="291" spans="1:11">
      <c r="A291" s="276"/>
      <c r="E291" s="32"/>
      <c r="F291" s="32"/>
      <c r="G291" s="32"/>
      <c r="H291" s="237"/>
      <c r="I291" s="237"/>
      <c r="J291" s="237"/>
      <c r="K291" s="32"/>
    </row>
  </sheetData>
  <mergeCells count="25">
    <mergeCell ref="D266:F266"/>
    <mergeCell ref="D267:F267"/>
    <mergeCell ref="A273:C273"/>
    <mergeCell ref="A277:C277"/>
    <mergeCell ref="G277:H277"/>
    <mergeCell ref="G273:H273"/>
    <mergeCell ref="D265:F265"/>
    <mergeCell ref="A11:F11"/>
    <mergeCell ref="E260:J260"/>
    <mergeCell ref="A261:I261"/>
    <mergeCell ref="A262:I262"/>
    <mergeCell ref="D263:F263"/>
    <mergeCell ref="D264:F264"/>
    <mergeCell ref="A71:A72"/>
    <mergeCell ref="A63:A64"/>
    <mergeCell ref="A60:A61"/>
    <mergeCell ref="A66:A67"/>
    <mergeCell ref="A55:A58"/>
    <mergeCell ref="A52:A53"/>
    <mergeCell ref="A10:F10"/>
    <mergeCell ref="A2:J2"/>
    <mergeCell ref="A3:J3"/>
    <mergeCell ref="A4:J4"/>
    <mergeCell ref="D7:G7"/>
    <mergeCell ref="D9:G9"/>
  </mergeCells>
  <pageMargins left="0.35433070866141736" right="3.937007874015748E-2" top="0.15748031496062992" bottom="0.15748031496062992" header="0.31496062992125984" footer="0.31496062992125984"/>
  <pageSetup paperSize="9" scale="56" fitToWidth="0" fitToHeight="0" orientation="portrait" r:id="rId1"/>
  <rowBreaks count="2" manualBreakCount="2">
    <brk id="47" max="9" man="1"/>
    <brk id="18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2023-07-05T07:08:53Z</cp:lastPrinted>
  <dcterms:created xsi:type="dcterms:W3CDTF">2020-02-07T09:07:07Z</dcterms:created>
  <dcterms:modified xsi:type="dcterms:W3CDTF">2023-07-10T06:49:23Z</dcterms:modified>
</cp:coreProperties>
</file>