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435" yWindow="30" windowWidth="12630" windowHeight="13110" tabRatio="412"/>
  </bookViews>
  <sheets>
    <sheet name="1ММ (ФБ)РБ (2)" sheetId="9" r:id="rId1"/>
  </sheets>
  <definedNames>
    <definedName name="_xlnm._FilterDatabase" localSheetId="0" hidden="1">'1ММ (ФБ)РБ (2)'!$A$18:$AD$311</definedName>
    <definedName name="XDO_?C9_S2_1?" localSheetId="0">'1ММ (ФБ)РБ (2)'!$B$3:$B$123</definedName>
    <definedName name="_xlnm.Print_Titles" localSheetId="0">'1ММ (ФБ)РБ (2)'!$3:$5</definedName>
    <definedName name="_xlnm.Print_Area" localSheetId="0">'1ММ (ФБ)РБ (2)'!$A$1:$J$311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6" i="9" l="1"/>
  <c r="L295" i="9"/>
  <c r="J284" i="9"/>
  <c r="K257" i="9" l="1"/>
  <c r="K256" i="9" s="1"/>
  <c r="J256" i="9"/>
  <c r="I256" i="9"/>
  <c r="H256" i="9"/>
  <c r="K276" i="9"/>
  <c r="L196" i="9"/>
  <c r="L197" i="9"/>
  <c r="L157" i="9"/>
  <c r="H172" i="9"/>
  <c r="K167" i="9"/>
  <c r="K166" i="9" s="1"/>
  <c r="J166" i="9"/>
  <c r="I166" i="9"/>
  <c r="H166" i="9"/>
  <c r="K77" i="9"/>
  <c r="H52" i="9" l="1"/>
  <c r="I52" i="9"/>
  <c r="K54" i="9"/>
  <c r="J52" i="9"/>
  <c r="K264" i="9"/>
  <c r="K263" i="9" s="1"/>
  <c r="J263" i="9"/>
  <c r="I263" i="9"/>
  <c r="H263" i="9"/>
  <c r="J116" i="9"/>
  <c r="K59" i="9" l="1"/>
  <c r="K58" i="9" s="1"/>
  <c r="K53" i="9"/>
  <c r="K52" i="9" s="1"/>
  <c r="K169" i="9"/>
  <c r="K168" i="9" s="1"/>
  <c r="J168" i="9"/>
  <c r="I168" i="9"/>
  <c r="H168" i="9"/>
  <c r="L291" i="9"/>
  <c r="K241" i="9" l="1"/>
  <c r="K240" i="9"/>
  <c r="K239" i="9"/>
  <c r="K238" i="9"/>
  <c r="K237" i="9"/>
  <c r="K236" i="9"/>
  <c r="K235" i="9"/>
  <c r="K234" i="9"/>
  <c r="K232" i="9"/>
  <c r="K231" i="9" s="1"/>
  <c r="K230" i="9"/>
  <c r="K229" i="9" s="1"/>
  <c r="K228" i="9"/>
  <c r="K227" i="9" s="1"/>
  <c r="K226" i="9"/>
  <c r="K225" i="9" s="1"/>
  <c r="K224" i="9"/>
  <c r="K223" i="9" s="1"/>
  <c r="K222" i="9"/>
  <c r="K221" i="9"/>
  <c r="K220" i="9"/>
  <c r="K219" i="9"/>
  <c r="K218" i="9"/>
  <c r="K217" i="9"/>
  <c r="K216" i="9"/>
  <c r="K215" i="9"/>
  <c r="K214" i="9"/>
  <c r="K211" i="9"/>
  <c r="K210" i="9"/>
  <c r="K209" i="9"/>
  <c r="K208" i="9"/>
  <c r="K207" i="9"/>
  <c r="K206" i="9"/>
  <c r="K205" i="9"/>
  <c r="K204" i="9"/>
  <c r="K203" i="9"/>
  <c r="K202" i="9"/>
  <c r="K200" i="9"/>
  <c r="K199" i="9"/>
  <c r="K197" i="9"/>
  <c r="K196" i="9"/>
  <c r="K195" i="9"/>
  <c r="K193" i="9"/>
  <c r="K191" i="9"/>
  <c r="K190" i="9"/>
  <c r="K189" i="9"/>
  <c r="K188" i="9"/>
  <c r="K186" i="9"/>
  <c r="K185" i="9" s="1"/>
  <c r="K184" i="9"/>
  <c r="K183" i="9"/>
  <c r="K181" i="9"/>
  <c r="K180" i="9"/>
  <c r="K178" i="9"/>
  <c r="K177" i="9"/>
  <c r="K175" i="9"/>
  <c r="K174" i="9" s="1"/>
  <c r="K173" i="9"/>
  <c r="K172" i="9" s="1"/>
  <c r="K171" i="9"/>
  <c r="K170" i="9" s="1"/>
  <c r="K165" i="9"/>
  <c r="K164" i="9"/>
  <c r="K163" i="9"/>
  <c r="K161" i="9"/>
  <c r="K160" i="9"/>
  <c r="K158" i="9"/>
  <c r="K157" i="9"/>
  <c r="K156" i="9"/>
  <c r="K155" i="9"/>
  <c r="K153" i="9"/>
  <c r="K152" i="9"/>
  <c r="K150" i="9"/>
  <c r="K149" i="9"/>
  <c r="K147" i="9"/>
  <c r="K146" i="9"/>
  <c r="K144" i="9"/>
  <c r="K143" i="9"/>
  <c r="K141" i="9"/>
  <c r="K140" i="9"/>
  <c r="K138" i="9"/>
  <c r="K137" i="9"/>
  <c r="K135" i="9"/>
  <c r="K134" i="9"/>
  <c r="K132" i="9"/>
  <c r="K131" i="9"/>
  <c r="K129" i="9"/>
  <c r="K128" i="9"/>
  <c r="K126" i="9"/>
  <c r="K125" i="9" s="1"/>
  <c r="K124" i="9"/>
  <c r="K123" i="9"/>
  <c r="K121" i="9"/>
  <c r="K120" i="9" s="1"/>
  <c r="K119" i="9"/>
  <c r="K118" i="9"/>
  <c r="K117" i="9"/>
  <c r="K115" i="9"/>
  <c r="K114" i="9"/>
  <c r="K112" i="9"/>
  <c r="K111" i="9"/>
  <c r="K109" i="9"/>
  <c r="K108" i="9" s="1"/>
  <c r="K107" i="9"/>
  <c r="K106" i="9"/>
  <c r="K104" i="9"/>
  <c r="K102" i="9"/>
  <c r="K101" i="9"/>
  <c r="K99" i="9"/>
  <c r="K98" i="9"/>
  <c r="K96" i="9"/>
  <c r="K95" i="9"/>
  <c r="K93" i="9"/>
  <c r="K92" i="9" s="1"/>
  <c r="K91" i="9"/>
  <c r="K90" i="9" s="1"/>
  <c r="K89" i="9"/>
  <c r="K88" i="9" s="1"/>
  <c r="K87" i="9"/>
  <c r="K86" i="9" s="1"/>
  <c r="K85" i="9"/>
  <c r="K84" i="9" s="1"/>
  <c r="K83" i="9"/>
  <c r="K82" i="9"/>
  <c r="K81" i="9"/>
  <c r="K80" i="9"/>
  <c r="K79" i="9"/>
  <c r="K78" i="9"/>
  <c r="K76" i="9"/>
  <c r="K75" i="9"/>
  <c r="K74" i="9"/>
  <c r="K73" i="9"/>
  <c r="K72" i="9"/>
  <c r="K71" i="9"/>
  <c r="K70" i="9"/>
  <c r="K68" i="9"/>
  <c r="K67" i="9" s="1"/>
  <c r="K66" i="9"/>
  <c r="K65" i="9"/>
  <c r="K63" i="9"/>
  <c r="K62" i="9" s="1"/>
  <c r="K61" i="9"/>
  <c r="K60" i="9" s="1"/>
  <c r="K57" i="9"/>
  <c r="K56" i="9"/>
  <c r="K51" i="9"/>
  <c r="K50" i="9" s="1"/>
  <c r="K49" i="9"/>
  <c r="K48" i="9" s="1"/>
  <c r="K47" i="9"/>
  <c r="K46" i="9" s="1"/>
  <c r="K45" i="9"/>
  <c r="K44" i="9" s="1"/>
  <c r="K43" i="9"/>
  <c r="K42" i="9"/>
  <c r="K40" i="9"/>
  <c r="K39" i="9" s="1"/>
  <c r="K37" i="9"/>
  <c r="K36" i="9"/>
  <c r="K35" i="9"/>
  <c r="K34" i="9"/>
  <c r="K33" i="9"/>
  <c r="K32" i="9"/>
  <c r="K31" i="9"/>
  <c r="K29" i="9"/>
  <c r="K28" i="9" s="1"/>
  <c r="K27" i="9"/>
  <c r="K26" i="9" s="1"/>
  <c r="K25" i="9"/>
  <c r="K24" i="9"/>
  <c r="K23" i="9"/>
  <c r="K22" i="9"/>
  <c r="K20" i="9"/>
  <c r="K19" i="9" s="1"/>
  <c r="K38" i="9"/>
  <c r="K213" i="9"/>
  <c r="K243" i="9"/>
  <c r="K245" i="9"/>
  <c r="K244" i="9" s="1"/>
  <c r="K247" i="9"/>
  <c r="K248" i="9"/>
  <c r="K249" i="9"/>
  <c r="K251" i="9"/>
  <c r="K250" i="9" s="1"/>
  <c r="K253" i="9"/>
  <c r="K252" i="9" s="1"/>
  <c r="K255" i="9"/>
  <c r="K254" i="9" s="1"/>
  <c r="K259" i="9"/>
  <c r="K258" i="9" s="1"/>
  <c r="K261" i="9"/>
  <c r="K266" i="9"/>
  <c r="K267" i="9"/>
  <c r="K269" i="9"/>
  <c r="K270" i="9"/>
  <c r="K271" i="9"/>
  <c r="K272" i="9"/>
  <c r="K273" i="9"/>
  <c r="K275" i="9"/>
  <c r="K274" i="9" s="1"/>
  <c r="K278" i="9"/>
  <c r="K279" i="9"/>
  <c r="K280" i="9"/>
  <c r="K281" i="9"/>
  <c r="K282" i="9"/>
  <c r="K283" i="9"/>
  <c r="K285" i="9"/>
  <c r="K286" i="9"/>
  <c r="K287" i="9"/>
  <c r="K288" i="9"/>
  <c r="K289" i="9"/>
  <c r="K262" i="9"/>
  <c r="K97" i="9" l="1"/>
  <c r="K41" i="9"/>
  <c r="K30" i="9"/>
  <c r="K105" i="9"/>
  <c r="K122" i="9"/>
  <c r="K113" i="9"/>
  <c r="K201" i="9"/>
  <c r="K212" i="9"/>
  <c r="K182" i="9"/>
  <c r="K159" i="9"/>
  <c r="K148" i="9"/>
  <c r="K139" i="9"/>
  <c r="K260" i="9"/>
  <c r="K233" i="9"/>
  <c r="K198" i="9"/>
  <c r="K110" i="9"/>
  <c r="K94" i="9"/>
  <c r="K69" i="9"/>
  <c r="K246" i="9"/>
  <c r="K179" i="9"/>
  <c r="K154" i="9"/>
  <c r="K145" i="9"/>
  <c r="K127" i="9"/>
  <c r="K21" i="9"/>
  <c r="K187" i="9"/>
  <c r="K116" i="9"/>
  <c r="K100" i="9"/>
  <c r="K284" i="9"/>
  <c r="K277" i="9"/>
  <c r="K268" i="9"/>
  <c r="K194" i="9"/>
  <c r="K176" i="9"/>
  <c r="K162" i="9"/>
  <c r="K151" i="9"/>
  <c r="K142" i="9"/>
  <c r="K133" i="9"/>
  <c r="K64" i="9"/>
  <c r="K55" i="9"/>
  <c r="K265" i="9"/>
  <c r="K130" i="9"/>
  <c r="K136" i="9"/>
  <c r="H100" i="9"/>
  <c r="H233" i="9"/>
  <c r="H162" i="9"/>
  <c r="J130" i="9" l="1"/>
  <c r="I67" i="9"/>
  <c r="J67" i="9"/>
  <c r="I90" i="9"/>
  <c r="J90" i="9"/>
  <c r="I92" i="9"/>
  <c r="J92" i="9"/>
  <c r="I94" i="9"/>
  <c r="J94" i="9"/>
  <c r="I97" i="9"/>
  <c r="J97" i="9"/>
  <c r="I100" i="9"/>
  <c r="J100" i="9"/>
  <c r="J233" i="9"/>
  <c r="J194" i="9"/>
  <c r="I194" i="9"/>
  <c r="I162" i="9"/>
  <c r="J162" i="9"/>
  <c r="I182" i="9"/>
  <c r="H182" i="9"/>
  <c r="I233" i="9"/>
  <c r="H97" i="9"/>
  <c r="H154" i="9"/>
  <c r="H212" i="9"/>
  <c r="H201" i="9"/>
  <c r="H198" i="9"/>
  <c r="H194" i="9"/>
  <c r="H179" i="9"/>
  <c r="H176" i="9"/>
  <c r="H174" i="9"/>
  <c r="H69" i="9"/>
  <c r="H67" i="9"/>
  <c r="H64" i="9"/>
  <c r="H30" i="9"/>
  <c r="H21" i="9"/>
  <c r="H19" i="9"/>
  <c r="J86" i="9"/>
  <c r="I86" i="9"/>
  <c r="H86" i="9"/>
  <c r="J62" i="9"/>
  <c r="I62" i="9"/>
  <c r="H62" i="9"/>
  <c r="J231" i="9"/>
  <c r="I231" i="9"/>
  <c r="H231" i="9"/>
  <c r="H55" i="9"/>
  <c r="H92" i="9"/>
  <c r="H90" i="9"/>
  <c r="M359" i="9"/>
  <c r="M310" i="9"/>
  <c r="I284" i="9"/>
  <c r="H284" i="9"/>
  <c r="J277" i="9"/>
  <c r="I277" i="9"/>
  <c r="H277" i="9"/>
  <c r="J274" i="9"/>
  <c r="I274" i="9"/>
  <c r="H274" i="9"/>
  <c r="J268" i="9"/>
  <c r="I268" i="9"/>
  <c r="H268" i="9"/>
  <c r="J265" i="9"/>
  <c r="I265" i="9"/>
  <c r="H265" i="9"/>
  <c r="J260" i="9"/>
  <c r="I260" i="9"/>
  <c r="H260" i="9"/>
  <c r="J258" i="9"/>
  <c r="I258" i="9"/>
  <c r="H258" i="9"/>
  <c r="J254" i="9"/>
  <c r="I254" i="9"/>
  <c r="H254" i="9"/>
  <c r="J252" i="9"/>
  <c r="I252" i="9"/>
  <c r="H252" i="9"/>
  <c r="J250" i="9"/>
  <c r="I250" i="9"/>
  <c r="H250" i="9"/>
  <c r="J246" i="9"/>
  <c r="I246" i="9"/>
  <c r="H246" i="9"/>
  <c r="J244" i="9"/>
  <c r="I244" i="9"/>
  <c r="H244" i="9"/>
  <c r="J242" i="9"/>
  <c r="J229" i="9"/>
  <c r="I229" i="9"/>
  <c r="H229" i="9"/>
  <c r="J227" i="9"/>
  <c r="I227" i="9"/>
  <c r="H227" i="9"/>
  <c r="J225" i="9"/>
  <c r="I225" i="9"/>
  <c r="H225" i="9"/>
  <c r="J223" i="9"/>
  <c r="I223" i="9"/>
  <c r="H223" i="9"/>
  <c r="J212" i="9"/>
  <c r="I212" i="9"/>
  <c r="J201" i="9"/>
  <c r="I201" i="9"/>
  <c r="J198" i="9"/>
  <c r="I198" i="9"/>
  <c r="J192" i="9"/>
  <c r="I192" i="9"/>
  <c r="H192" i="9"/>
  <c r="J187" i="9"/>
  <c r="I187" i="9"/>
  <c r="H187" i="9"/>
  <c r="J185" i="9"/>
  <c r="I185" i="9"/>
  <c r="H185" i="9"/>
  <c r="J182" i="9"/>
  <c r="J179" i="9"/>
  <c r="I179" i="9"/>
  <c r="J176" i="9"/>
  <c r="I176" i="9"/>
  <c r="J174" i="9"/>
  <c r="I174" i="9"/>
  <c r="J172" i="9"/>
  <c r="I172" i="9"/>
  <c r="J170" i="9"/>
  <c r="I170" i="9"/>
  <c r="H170" i="9"/>
  <c r="J159" i="9"/>
  <c r="I159" i="9"/>
  <c r="H159" i="9"/>
  <c r="J154" i="9"/>
  <c r="I154" i="9"/>
  <c r="J151" i="9"/>
  <c r="I151" i="9"/>
  <c r="H151" i="9"/>
  <c r="J148" i="9"/>
  <c r="I148" i="9"/>
  <c r="H148" i="9"/>
  <c r="J145" i="9"/>
  <c r="I145" i="9"/>
  <c r="H145" i="9"/>
  <c r="J142" i="9"/>
  <c r="I142" i="9"/>
  <c r="H142" i="9"/>
  <c r="J139" i="9"/>
  <c r="I139" i="9"/>
  <c r="H139" i="9"/>
  <c r="J136" i="9"/>
  <c r="I136" i="9"/>
  <c r="H136" i="9"/>
  <c r="J133" i="9"/>
  <c r="I133" i="9"/>
  <c r="H133" i="9"/>
  <c r="I130" i="9"/>
  <c r="H130" i="9"/>
  <c r="J127" i="9"/>
  <c r="I127" i="9"/>
  <c r="H127" i="9"/>
  <c r="J125" i="9"/>
  <c r="I125" i="9"/>
  <c r="H125" i="9"/>
  <c r="J122" i="9"/>
  <c r="I122" i="9"/>
  <c r="H122" i="9"/>
  <c r="J120" i="9"/>
  <c r="I120" i="9"/>
  <c r="H120" i="9"/>
  <c r="I116" i="9"/>
  <c r="H116" i="9"/>
  <c r="J113" i="9"/>
  <c r="I113" i="9"/>
  <c r="H113" i="9"/>
  <c r="J110" i="9"/>
  <c r="I110" i="9"/>
  <c r="H110" i="9"/>
  <c r="J108" i="9"/>
  <c r="I108" i="9"/>
  <c r="H108" i="9"/>
  <c r="J105" i="9"/>
  <c r="I105" i="9"/>
  <c r="H105" i="9"/>
  <c r="J103" i="9"/>
  <c r="I103" i="9"/>
  <c r="H103" i="9"/>
  <c r="H94" i="9"/>
  <c r="J88" i="9"/>
  <c r="I88" i="9"/>
  <c r="H88" i="9"/>
  <c r="J84" i="9"/>
  <c r="I84" i="9"/>
  <c r="H84" i="9"/>
  <c r="J69" i="9"/>
  <c r="I69" i="9"/>
  <c r="J64" i="9"/>
  <c r="I64" i="9"/>
  <c r="J60" i="9"/>
  <c r="I60" i="9"/>
  <c r="H60" i="9"/>
  <c r="J58" i="9"/>
  <c r="I58" i="9"/>
  <c r="H58" i="9"/>
  <c r="J55" i="9"/>
  <c r="I55" i="9"/>
  <c r="J50" i="9"/>
  <c r="I50" i="9"/>
  <c r="H50" i="9"/>
  <c r="J48" i="9"/>
  <c r="I48" i="9"/>
  <c r="H48" i="9"/>
  <c r="J46" i="9"/>
  <c r="I46" i="9"/>
  <c r="H46" i="9"/>
  <c r="J44" i="9"/>
  <c r="I44" i="9"/>
  <c r="H44" i="9"/>
  <c r="J41" i="9"/>
  <c r="I41" i="9"/>
  <c r="H41" i="9"/>
  <c r="J39" i="9"/>
  <c r="I39" i="9"/>
  <c r="H39" i="9"/>
  <c r="I30" i="9"/>
  <c r="J30" i="9"/>
  <c r="J28" i="9"/>
  <c r="I28" i="9"/>
  <c r="H28" i="9"/>
  <c r="J26" i="9"/>
  <c r="I26" i="9"/>
  <c r="H26" i="9"/>
  <c r="J21" i="9"/>
  <c r="I21" i="9"/>
  <c r="J19" i="9"/>
  <c r="I19" i="9"/>
  <c r="J290" i="9" l="1"/>
  <c r="L294" i="9" s="1"/>
  <c r="I290" i="9"/>
  <c r="L293" i="9" s="1"/>
  <c r="L292" i="9"/>
  <c r="M292" i="9" s="1"/>
  <c r="H290" i="9"/>
  <c r="K192" i="9"/>
  <c r="K103" i="9"/>
  <c r="H242" i="9"/>
  <c r="I242" i="9"/>
  <c r="K242" i="9" s="1"/>
  <c r="K290" i="9" l="1"/>
  <c r="G296" i="9"/>
  <c r="M311" i="9" l="1"/>
  <c r="D296" i="9"/>
</calcChain>
</file>

<file path=xl/sharedStrings.xml><?xml version="1.0" encoding="utf-8"?>
<sst xmlns="http://schemas.openxmlformats.org/spreadsheetml/2006/main" count="1980" uniqueCount="306">
  <si>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</si>
  <si>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</si>
  <si>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</si>
  <si>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</si>
  <si>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</si>
  <si>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</si>
  <si>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</si>
  <si>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</si>
  <si>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</si>
  <si>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</si>
  <si>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</si>
  <si>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</si>
  <si>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</si>
  <si>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</si>
  <si>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</si>
  <si>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</si>
  <si>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</si>
  <si>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</si>
  <si>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</si>
  <si>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</si>
  <si>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</si>
  <si>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</si>
  <si>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</si>
  <si>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</si>
  <si>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</si>
  <si>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</si>
  <si>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</si>
  <si>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</si>
  <si>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</si>
  <si>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</si>
  <si>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</si>
  <si>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</si>
  <si>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</si>
  <si>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</si>
  <si>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</si>
  <si>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</si>
  <si>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</si>
  <si>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</si>
  <si>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</si>
  <si>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</si>
  <si>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</si>
  <si>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</si>
  <si>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</si>
  <si>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</si>
  <si>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</si>
  <si>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</si>
  <si>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</si>
  <si>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</si>
  <si>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</si>
  <si>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</si>
  <si>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</si>
  <si>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</si>
  <si>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</si>
  <si>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</si>
  <si>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</si>
  <si>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</si>
  <si>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</si>
  <si>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</si>
  <si>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</si>
  <si>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</si>
  <si>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</si>
  <si>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</si>
  <si>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</si>
  <si>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</si>
  <si>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</si>
  <si>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</si>
  <si>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</si>
  <si>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</si>
  <si>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</si>
  <si>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</si>
  <si>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</si>
  <si>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</si>
  <si>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</si>
  <si>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</si>
  <si>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</si>
  <si>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</si>
  <si>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</si>
  <si>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</si>
  <si>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</si>
  <si>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</si>
  <si>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</si>
  <si>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</si>
  <si>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</si>
  <si>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</si>
  <si>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</si>
  <si>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</si>
  <si>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</si>
  <si>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</si>
  <si>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</si>
  <si>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</si>
  <si>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</si>
  <si>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</si>
  <si>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</si>
  <si>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</si>
  <si>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</si>
  <si>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</si>
  <si>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</si>
  <si>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</si>
  <si>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</si>
  <si>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</si>
  <si>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</si>
  <si>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</si>
  <si>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</si>
  <si>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</si>
  <si>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</si>
  <si>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</si>
  <si>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</si>
  <si>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</si>
  <si>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</si>
  <si>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Э. Маметова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</si>
  <si>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</si>
  <si>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</si>
  <si>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</si>
  <si>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</si>
  <si>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</si>
  <si>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</si>
  <si>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</si>
  <si>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</si>
  <si>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</si>
  <si>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</si>
  <si>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</si>
  <si>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</si>
  <si>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</si>
  <si>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</si>
  <si>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</si>
  <si>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</si>
  <si>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</si>
  <si>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</si>
  <si>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</si>
  <si>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</si>
  <si>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</si>
  <si>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</si>
  <si>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</si>
  <si>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</si>
  <si>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</si>
  <si>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</si>
  <si>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</si>
  <si>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</si>
  <si>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</si>
  <si>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</si>
  <si>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</si>
  <si>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</si>
  <si>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</si>
  <si>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</si>
  <si>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</si>
  <si>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</si>
  <si>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</si>
  <si>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</si>
  <si>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</si>
  <si>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</si>
  <si>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</si>
  <si>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</si>
  <si>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</si>
  <si>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</si>
  <si>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</si>
  <si>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</si>
  <si>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</si>
  <si>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</si>
  <si>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</si>
  <si>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</si>
  <si>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</si>
  <si>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</si>
  <si>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</si>
  <si>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</si>
  <si>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</si>
  <si>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</si>
  <si>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</si>
  <si>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</si>
  <si>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</si>
  <si>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</si>
  <si>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</si>
  <si>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</si>
  <si>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</si>
  <si>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</si>
  <si>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</si>
  <si>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</si>
  <si>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</si>
  <si>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</si>
  <si>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</si>
  <si>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</si>
  <si>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</si>
  <si>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</si>
  <si>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</si>
  <si>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</si>
  <si>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</si>
  <si>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</si>
  <si>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</si>
  <si>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</si>
  <si>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</si>
  <si>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</si>
  <si>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</si>
  <si>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</si>
  <si>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</si>
  <si>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</si>
  <si>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</si>
  <si>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</si>
  <si>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</si>
  <si>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</si>
  <si>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</si>
  <si>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</si>
  <si>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</si>
  <si>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</si>
  <si>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</si>
  <si>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</si>
  <si>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</si>
  <si>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</si>
  <si>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</si>
  <si>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</si>
  <si>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</si>
  <si>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</si>
  <si>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</si>
  <si>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</si>
  <si>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</si>
  <si>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</si>
  <si>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</si>
  <si>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</si>
  <si>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</si>
  <si>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</si>
  <si>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</si>
  <si>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</si>
  <si>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</si>
  <si>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</si>
  <si>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</si>
  <si>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</si>
  <si>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</si>
  <si>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</si>
  <si>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</si>
  <si>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</si>
  <si>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</si>
  <si>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</si>
  <si>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</si>
  <si>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</si>
  <si>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</si>
  <si>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Начальник управления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</si>
  <si>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</si>
  <si>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</si>
  <si>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</si>
  <si>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Субвенции бюджетам муниципальных районов и городских округов на содержание детей в семьях опекунов (попечителей), приемных семьях, а также на оплату труда приемных родителей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</si>
  <si>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</si>
  <si>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</si>
  <si>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</si>
  <si>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</si>
  <si>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</si>
  <si>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</si>
  <si>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</si>
  <si>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</si>
  <si>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</si>
  <si>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</si>
  <si>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</si>
  <si>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</si>
  <si>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</si>
  <si>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</si>
  <si>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</si>
  <si>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</si>
  <si>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</si>
  <si>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</si>
  <si>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</si>
  <si>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</si>
  <si>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</si>
  <si>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</si>
  <si>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</si>
  <si>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</si>
  <si>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</si>
  <si>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</si>
  <si>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</si>
  <si>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</si>
  <si>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</si>
  <si>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</si>
  <si>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</si>
  <si>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</si>
  <si>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</si>
  <si>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</si>
  <si>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</si>
  <si>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</si>
  <si>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</si>
  <si>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</si>
  <si>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</si>
  <si>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</si>
  <si>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</si>
  <si>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</si>
  <si>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</si>
  <si>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</si>
  <si>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</si>
  <si>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</si>
  <si>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</si>
  <si>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</si>
  <si>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</si>
  <si>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22-52900-00000-00000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</si>
  <si>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</si>
  <si>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</si>
  <si>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</si>
  <si>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</si>
  <si>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</si>
  <si>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</si>
  <si>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</si>
  <si>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</si>
  <si>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</si>
  <si>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</si>
  <si>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</si>
  <si>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</si>
  <si>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</si>
  <si>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</si>
  <si>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</si>
  <si>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</si>
  <si>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</si>
  <si>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 xml:space="preserve"> на 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</si>
</sst>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379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24" fillId="6" borderId="4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4" fontId="1" fillId="9" borderId="1" xfId="42" applyNumberFormat="1" applyFont="1" applyFill="1" applyBorder="1" applyProtection="1">
      <alignment horizontal="right" vertical="top" shrinkToFit="1"/>
    </xf>
    <xf numFmtId="0" fontId="9" fillId="9" borderId="0" xfId="0" applyFont="1" applyFill="1" applyProtection="1">
      <protection locked="0"/>
    </xf>
    <xf numFmtId="4" fontId="15" fillId="9" borderId="1" xfId="37" applyNumberFormat="1" applyFont="1" applyFill="1" applyBorder="1" applyAlignment="1" applyProtection="1">
      <alignment horizontal="center" vertical="center" shrinkToFit="1"/>
    </xf>
    <xf numFmtId="0" fontId="14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7" xfId="0" applyNumberFormat="1" applyFont="1" applyFill="1" applyBorder="1" applyAlignment="1" applyProtection="1">
      <alignment horizontal="center" vertical="center"/>
      <protection locked="0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" xfId="10" applyFill="1" applyBorder="1" applyAlignment="1">
      <alignment horizontal="center" vertical="top" shrinkToFit="1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0" fontId="25" fillId="10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6" xfId="10" applyFill="1" applyBorder="1" applyAlignment="1">
      <alignment horizontal="right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4" fontId="20" fillId="6" borderId="7" xfId="10" applyFont="1" applyFill="1" applyBorder="1" applyAlignment="1">
      <alignment horizontal="center" vertical="center" shrinkToFit="1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0" fontId="33" fillId="6" borderId="7" xfId="36" quotePrefix="1" applyNumberFormat="1" applyFont="1" applyFill="1" applyBorder="1" applyAlignment="1" applyProtection="1">
      <alignment vertical="center" wrapTex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34" fillId="0" borderId="7" xfId="0" applyNumberFormat="1" applyFont="1" applyBorder="1" applyAlignment="1">
      <alignment horizontal="right"/>
    </xf>
    <xf numFmtId="0" fontId="1" fillId="6" borderId="1" xfId="9" applyNumberFormat="1" applyFont="1" applyFill="1" applyBorder="1" applyProtection="1">
      <alignment horizontal="left" vertical="top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0" fontId="0" fillId="0" borderId="36" xfId="0" applyBorder="1"/>
    <xf numFmtId="0" fontId="0" fillId="0" borderId="23" xfId="0" applyBorder="1"/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63"/>
  <sheetViews>
    <sheetView showGridLines="0" tabSelected="1" view="pageBreakPreview" zoomScaleNormal="100" zoomScaleSheetLayoutView="100" workbookViewId="0">
      <selection activeCell="E12" sqref="E12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69" customWidth="1"/>
    <col min="9" max="9" width="21.140625" style="261" customWidth="1"/>
    <col min="10" max="10" width="20.7109375" style="261" customWidth="1"/>
    <col min="11" max="11" width="13.85546875" style="107" bestFit="1" customWidth="1"/>
    <col min="12" max="12" width="16.42578125" style="1" bestFit="1" customWidth="1"/>
    <col min="13" max="13" width="22.140625" style="138" bestFit="1" customWidth="1"/>
    <col min="14" max="14" width="12.42578125" style="1" bestFit="1" customWidth="1"/>
    <col min="15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111</v>
      </c>
      <c r="B1" s="67" t="s">
        <v>111</v>
      </c>
      <c r="C1" s="67" t="s">
        <v>111</v>
      </c>
      <c r="D1" s="67" t="s">
        <v>111</v>
      </c>
      <c r="E1" s="67" t="s">
        <v>111</v>
      </c>
      <c r="F1" s="43" t="s">
        <v>111</v>
      </c>
      <c r="G1" s="96" t="s">
        <v>111</v>
      </c>
      <c r="H1" s="263" t="s">
        <v>111</v>
      </c>
      <c r="I1" s="246" t="s">
        <v>111</v>
      </c>
      <c r="J1" s="247" t="s">
        <v>111</v>
      </c>
      <c r="K1" s="107" t="s">
        <v>111</v>
      </c>
    </row>
    <row r="2" spans="1:11">
      <c r="A2" s="321" t="s">
        <v>116</v>
      </c>
      <c r="B2" s="322"/>
      <c r="C2" s="322"/>
      <c r="D2" s="322"/>
      <c r="E2" s="322"/>
      <c r="F2" s="322"/>
      <c r="G2" s="322"/>
      <c r="H2" s="323"/>
      <c r="I2" s="324"/>
      <c r="J2" s="248" t="s">
        <v>111</v>
      </c>
      <c r="K2" s="107" t="s">
        <v>111</v>
      </c>
    </row>
    <row r="3" spans="1:11">
      <c r="A3" s="321" t="s">
        <v>117</v>
      </c>
      <c r="B3" s="322"/>
      <c r="C3" s="322"/>
      <c r="D3" s="322"/>
      <c r="E3" s="322"/>
      <c r="F3" s="322"/>
      <c r="G3" s="322"/>
      <c r="H3" s="323"/>
      <c r="I3" s="322"/>
      <c r="J3" s="249" t="s">
        <v>111</v>
      </c>
      <c r="K3" s="275" t="s">
        <v>111</v>
      </c>
    </row>
    <row r="4" spans="1:11">
      <c r="A4" s="321" t="s">
        <v>118</v>
      </c>
      <c r="B4" s="322"/>
      <c r="C4" s="322"/>
      <c r="D4" s="322"/>
      <c r="E4" s="322"/>
      <c r="F4" s="322"/>
      <c r="G4" s="322"/>
      <c r="H4" s="323"/>
      <c r="I4" s="322"/>
      <c r="J4" s="249" t="s">
        <v>111</v>
      </c>
      <c r="K4" s="275" t="s">
        <v>111</v>
      </c>
    </row>
    <row r="5" spans="1:11">
      <c r="A5" s="219" t="s">
        <v>111</v>
      </c>
      <c r="B5" s="68" t="s">
        <v>111</v>
      </c>
      <c r="C5" s="68" t="s">
        <v>111</v>
      </c>
      <c r="D5" s="68" t="s">
        <v>111</v>
      </c>
      <c r="E5" s="68" t="s">
        <v>111</v>
      </c>
      <c r="F5" s="220" t="s">
        <v>111</v>
      </c>
      <c r="G5" s="97" t="s">
        <v>111</v>
      </c>
      <c r="H5" s="264" t="s">
        <v>111</v>
      </c>
      <c r="I5" s="250" t="s">
        <v>111</v>
      </c>
      <c r="J5" s="251" t="s">
        <v>111</v>
      </c>
      <c r="K5" s="275" t="s">
        <v>111</v>
      </c>
    </row>
    <row r="6" spans="1:11">
      <c r="A6" s="219" t="s">
        <v>111</v>
      </c>
      <c r="B6" s="68" t="s">
        <v>111</v>
      </c>
      <c r="C6" s="68" t="s">
        <v>111</v>
      </c>
      <c r="D6" s="68" t="s">
        <v>111</v>
      </c>
      <c r="E6" s="68" t="s">
        <v>111</v>
      </c>
      <c r="F6" s="220" t="s">
        <v>111</v>
      </c>
      <c r="G6" s="97" t="s">
        <v>111</v>
      </c>
      <c r="H6" s="264" t="s">
        <v>111</v>
      </c>
      <c r="I6" s="252" t="s">
        <v>111</v>
      </c>
      <c r="J6" s="251" t="s">
        <v>111</v>
      </c>
      <c r="K6" s="107" t="s">
        <v>111</v>
      </c>
    </row>
    <row r="7" spans="1:11">
      <c r="A7" s="219" t="s">
        <v>111</v>
      </c>
      <c r="B7" s="68" t="s">
        <v>111</v>
      </c>
      <c r="C7" s="68" t="s">
        <v>111</v>
      </c>
      <c r="D7" s="325" t="s">
        <v>119</v>
      </c>
      <c r="E7" s="325"/>
      <c r="F7" s="325"/>
      <c r="G7" s="325"/>
      <c r="H7" s="265" t="s">
        <v>111</v>
      </c>
      <c r="I7" s="253" t="s">
        <v>120</v>
      </c>
      <c r="J7" s="254" t="s">
        <v>111</v>
      </c>
      <c r="K7" s="107" t="s">
        <v>111</v>
      </c>
    </row>
    <row r="8" spans="1:11">
      <c r="A8" s="219" t="s">
        <v>111</v>
      </c>
      <c r="B8" s="68" t="s">
        <v>111</v>
      </c>
      <c r="C8" s="68" t="s">
        <v>111</v>
      </c>
      <c r="D8" s="78" t="s">
        <v>111</v>
      </c>
      <c r="E8" s="78" t="s">
        <v>111</v>
      </c>
      <c r="F8" s="218" t="s">
        <v>111</v>
      </c>
      <c r="G8" s="98" t="s">
        <v>111</v>
      </c>
      <c r="H8" s="265" t="s">
        <v>111</v>
      </c>
      <c r="I8" s="253">
        <v>503010</v>
      </c>
      <c r="J8" s="255" t="s">
        <v>111</v>
      </c>
      <c r="K8" s="107" t="s">
        <v>111</v>
      </c>
    </row>
    <row r="9" spans="1:11">
      <c r="A9" s="219" t="s">
        <v>121</v>
      </c>
      <c r="B9" s="68" t="s">
        <v>111</v>
      </c>
      <c r="C9" s="68" t="s">
        <v>111</v>
      </c>
      <c r="D9" s="325" t="s">
        <v>305</v>
      </c>
      <c r="E9" s="325"/>
      <c r="F9" s="325"/>
      <c r="G9" s="325"/>
      <c r="H9" s="265" t="s">
        <v>122</v>
      </c>
      <c r="I9" s="253" t="s">
        <v>111</v>
      </c>
      <c r="J9" s="256" t="s">
        <v>111</v>
      </c>
      <c r="K9" s="107" t="s">
        <v>111</v>
      </c>
    </row>
    <row r="10" spans="1:11">
      <c r="A10" s="319" t="s">
        <v>123</v>
      </c>
      <c r="B10" s="320"/>
      <c r="C10" s="320"/>
      <c r="D10" s="320"/>
      <c r="E10" s="320"/>
      <c r="F10" s="320"/>
      <c r="G10" s="97" t="s">
        <v>111</v>
      </c>
      <c r="H10" s="265" t="s">
        <v>124</v>
      </c>
      <c r="I10" s="253" t="s">
        <v>111</v>
      </c>
      <c r="J10" s="256" t="s">
        <v>111</v>
      </c>
      <c r="K10" s="107" t="s">
        <v>111</v>
      </c>
    </row>
    <row r="11" spans="1:11">
      <c r="A11" s="319" t="s">
        <v>125</v>
      </c>
      <c r="B11" s="320"/>
      <c r="C11" s="320"/>
      <c r="D11" s="320"/>
      <c r="E11" s="320"/>
      <c r="F11" s="320"/>
      <c r="G11" s="97" t="s">
        <v>111</v>
      </c>
      <c r="H11" s="265" t="s">
        <v>126</v>
      </c>
      <c r="I11" s="253" t="s">
        <v>111</v>
      </c>
      <c r="J11" s="256" t="s">
        <v>111</v>
      </c>
      <c r="K11" s="107" t="s">
        <v>111</v>
      </c>
    </row>
    <row r="12" spans="1:11">
      <c r="A12" s="219" t="s">
        <v>127</v>
      </c>
      <c r="B12" s="68" t="s">
        <v>111</v>
      </c>
      <c r="C12" s="68" t="s">
        <v>111</v>
      </c>
      <c r="D12" s="68" t="s">
        <v>111</v>
      </c>
      <c r="E12" s="68" t="s">
        <v>111</v>
      </c>
      <c r="F12" s="220" t="s">
        <v>111</v>
      </c>
      <c r="G12" s="97" t="s">
        <v>111</v>
      </c>
      <c r="H12" s="265" t="s">
        <v>128</v>
      </c>
      <c r="I12" s="253" t="s">
        <v>129</v>
      </c>
      <c r="J12" s="254" t="s">
        <v>111</v>
      </c>
      <c r="K12" s="107" t="s">
        <v>111</v>
      </c>
    </row>
    <row r="13" spans="1:11">
      <c r="A13" s="219" t="s">
        <v>130</v>
      </c>
      <c r="B13" s="68" t="s">
        <v>111</v>
      </c>
      <c r="C13" s="68" t="s">
        <v>111</v>
      </c>
      <c r="D13" s="68" t="s">
        <v>111</v>
      </c>
      <c r="E13" s="68" t="s">
        <v>111</v>
      </c>
      <c r="F13" s="220" t="s">
        <v>111</v>
      </c>
      <c r="G13" s="97" t="s">
        <v>111</v>
      </c>
      <c r="H13" s="265" t="s">
        <v>131</v>
      </c>
      <c r="I13" s="253" t="s">
        <v>132</v>
      </c>
      <c r="J13" s="254" t="s">
        <v>111</v>
      </c>
      <c r="K13" s="107" t="s">
        <v>111</v>
      </c>
    </row>
    <row r="14" spans="1:11">
      <c r="A14" s="219" t="s">
        <v>111</v>
      </c>
      <c r="B14" s="68" t="s">
        <v>111</v>
      </c>
      <c r="C14" s="68" t="s">
        <v>111</v>
      </c>
      <c r="D14" s="68" t="s">
        <v>111</v>
      </c>
      <c r="E14" s="68" t="s">
        <v>111</v>
      </c>
      <c r="F14" s="220" t="s">
        <v>111</v>
      </c>
      <c r="G14" s="97" t="s">
        <v>111</v>
      </c>
      <c r="H14" s="264" t="s">
        <v>111</v>
      </c>
      <c r="I14" s="257" t="s">
        <v>111</v>
      </c>
      <c r="J14" s="258" t="s">
        <v>111</v>
      </c>
      <c r="K14" s="107" t="s">
        <v>111</v>
      </c>
    </row>
    <row r="15" spans="1:11" ht="15.75" thickBot="1">
      <c r="A15" s="44" t="s">
        <v>111</v>
      </c>
      <c r="B15" s="81" t="s">
        <v>111</v>
      </c>
      <c r="C15" s="69" t="s">
        <v>111</v>
      </c>
      <c r="D15" s="69" t="s">
        <v>111</v>
      </c>
      <c r="E15" s="69" t="s">
        <v>111</v>
      </c>
      <c r="F15" s="41" t="s">
        <v>111</v>
      </c>
      <c r="G15" s="99" t="s">
        <v>111</v>
      </c>
      <c r="H15" s="266" t="s">
        <v>111</v>
      </c>
      <c r="I15" s="259" t="s">
        <v>111</v>
      </c>
      <c r="J15" s="255" t="s">
        <v>111</v>
      </c>
      <c r="K15" s="107" t="s">
        <v>111</v>
      </c>
    </row>
    <row r="16" spans="1:11" ht="90" thickBot="1">
      <c r="A16" s="45" t="s">
        <v>133</v>
      </c>
      <c r="B16" s="39" t="s">
        <v>232</v>
      </c>
      <c r="C16" s="39" t="s">
        <v>134</v>
      </c>
      <c r="D16" s="38" t="s">
        <v>135</v>
      </c>
      <c r="E16" s="38" t="s">
        <v>136</v>
      </c>
      <c r="F16" s="38" t="s">
        <v>137</v>
      </c>
      <c r="G16" s="38" t="s">
        <v>138</v>
      </c>
      <c r="H16" s="65" t="s">
        <v>229</v>
      </c>
      <c r="I16" s="65" t="s">
        <v>102</v>
      </c>
      <c r="J16" s="126" t="s">
        <v>103</v>
      </c>
      <c r="K16" s="109" t="s">
        <v>139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7">
        <v>10</v>
      </c>
      <c r="K17" s="276" t="s">
        <v>111</v>
      </c>
    </row>
    <row r="18" spans="1:14" ht="15.75" thickBot="1">
      <c r="A18" s="37" t="s">
        <v>111</v>
      </c>
      <c r="B18" s="49" t="s">
        <v>111</v>
      </c>
      <c r="C18" s="49" t="s">
        <v>111</v>
      </c>
      <c r="D18" s="49" t="s">
        <v>111</v>
      </c>
      <c r="E18" s="49" t="s">
        <v>111</v>
      </c>
      <c r="F18" s="49" t="s">
        <v>111</v>
      </c>
      <c r="G18" s="49" t="s">
        <v>111</v>
      </c>
      <c r="H18" s="65" t="s">
        <v>111</v>
      </c>
      <c r="I18" s="50" t="s">
        <v>111</v>
      </c>
      <c r="J18" s="48" t="s">
        <v>111</v>
      </c>
      <c r="K18" s="276" t="s">
        <v>111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111</v>
      </c>
      <c r="G19" s="70" t="s">
        <v>111</v>
      </c>
      <c r="H19" s="87">
        <f>SUM(H20)</f>
        <v>150000</v>
      </c>
      <c r="I19" s="87">
        <f>SUM(I20)</f>
        <v>0</v>
      </c>
      <c r="J19" s="128">
        <f t="shared" ref="J19" si="0">SUM(J20)</f>
        <v>0</v>
      </c>
      <c r="K19" s="128">
        <f>SUM(K20)</f>
        <v>0</v>
      </c>
      <c r="L19" s="52"/>
      <c r="M19" s="139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28" t="s">
        <v>3</v>
      </c>
      <c r="E20" s="228" t="s">
        <v>4</v>
      </c>
      <c r="F20" s="61" t="s">
        <v>111</v>
      </c>
      <c r="G20" s="100" t="s">
        <v>111</v>
      </c>
      <c r="H20" s="88">
        <v>150000</v>
      </c>
      <c r="I20" s="316">
        <v>0</v>
      </c>
      <c r="J20" s="316">
        <v>0</v>
      </c>
      <c r="K20" s="89">
        <f>I20-J20</f>
        <v>0</v>
      </c>
      <c r="M20" s="136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111</v>
      </c>
      <c r="G21" s="70" t="s">
        <v>111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9"/>
      <c r="N21" s="1"/>
    </row>
    <row r="22" spans="1:14" s="58" customFormat="1" ht="20.25" customHeight="1">
      <c r="A22" s="330" t="s">
        <v>95</v>
      </c>
      <c r="B22" s="100" t="s">
        <v>0</v>
      </c>
      <c r="C22" s="100" t="s">
        <v>5</v>
      </c>
      <c r="D22" s="100" t="s">
        <v>6</v>
      </c>
      <c r="E22" s="228" t="s">
        <v>4</v>
      </c>
      <c r="F22" s="331" t="s">
        <v>272</v>
      </c>
      <c r="G22" s="94" t="s">
        <v>231</v>
      </c>
      <c r="H22" s="88">
        <v>3400</v>
      </c>
      <c r="I22" s="245">
        <v>0</v>
      </c>
      <c r="J22" s="245">
        <v>0</v>
      </c>
      <c r="K22" s="89">
        <f t="shared" ref="K22:K25" si="2">I22-J22</f>
        <v>0</v>
      </c>
      <c r="L22" s="52"/>
      <c r="M22" s="139"/>
      <c r="N22" s="1"/>
    </row>
    <row r="23" spans="1:14" s="63" customFormat="1" ht="24" customHeight="1">
      <c r="A23" s="330"/>
      <c r="B23" s="100" t="s">
        <v>0</v>
      </c>
      <c r="C23" s="100" t="s">
        <v>5</v>
      </c>
      <c r="D23" s="100" t="s">
        <v>6</v>
      </c>
      <c r="E23" s="228" t="s">
        <v>4</v>
      </c>
      <c r="F23" s="332"/>
      <c r="G23" s="94" t="s">
        <v>230</v>
      </c>
      <c r="H23" s="88">
        <v>64600</v>
      </c>
      <c r="I23" s="245">
        <v>0</v>
      </c>
      <c r="J23" s="245">
        <v>0</v>
      </c>
      <c r="K23" s="89">
        <f t="shared" si="2"/>
        <v>0</v>
      </c>
      <c r="M23" s="136"/>
      <c r="N23" s="1"/>
    </row>
    <row r="24" spans="1:14" s="63" customFormat="1" ht="21.75" customHeight="1">
      <c r="A24" s="333" t="s">
        <v>190</v>
      </c>
      <c r="B24" s="100" t="s">
        <v>0</v>
      </c>
      <c r="C24" s="100" t="s">
        <v>5</v>
      </c>
      <c r="D24" s="100" t="s">
        <v>6</v>
      </c>
      <c r="E24" s="228" t="s">
        <v>7</v>
      </c>
      <c r="F24" s="331" t="s">
        <v>272</v>
      </c>
      <c r="G24" s="94" t="s">
        <v>231</v>
      </c>
      <c r="H24" s="88">
        <v>33000</v>
      </c>
      <c r="I24" s="245">
        <v>0</v>
      </c>
      <c r="J24" s="245">
        <v>0</v>
      </c>
      <c r="K24" s="89">
        <f t="shared" si="2"/>
        <v>0</v>
      </c>
      <c r="M24" s="136"/>
      <c r="N24" s="1"/>
    </row>
    <row r="25" spans="1:14" s="63" customFormat="1" ht="20.25" customHeight="1">
      <c r="A25" s="334"/>
      <c r="B25" s="100" t="s">
        <v>0</v>
      </c>
      <c r="C25" s="100" t="s">
        <v>5</v>
      </c>
      <c r="D25" s="100" t="s">
        <v>6</v>
      </c>
      <c r="E25" s="228" t="s">
        <v>7</v>
      </c>
      <c r="F25" s="332"/>
      <c r="G25" s="94" t="s">
        <v>230</v>
      </c>
      <c r="H25" s="88">
        <v>627000</v>
      </c>
      <c r="I25" s="245">
        <v>0</v>
      </c>
      <c r="J25" s="245">
        <v>0</v>
      </c>
      <c r="K25" s="89">
        <f t="shared" si="2"/>
        <v>0</v>
      </c>
      <c r="M25" s="136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111</v>
      </c>
      <c r="G26" s="70" t="s">
        <v>111</v>
      </c>
      <c r="H26" s="87">
        <f>SUM(H27)</f>
        <v>50000</v>
      </c>
      <c r="I26" s="87">
        <f>SUM(I27)</f>
        <v>0</v>
      </c>
      <c r="J26" s="128">
        <f t="shared" ref="J26" si="3">SUM(J27)</f>
        <v>0</v>
      </c>
      <c r="K26" s="87">
        <f>SUM(K27)</f>
        <v>0</v>
      </c>
      <c r="L26" s="52"/>
      <c r="M26" s="139"/>
      <c r="N26" s="1"/>
    </row>
    <row r="27" spans="1:14" s="56" customFormat="1">
      <c r="A27" s="60" t="s">
        <v>95</v>
      </c>
      <c r="B27" s="228" t="s">
        <v>0</v>
      </c>
      <c r="C27" s="228" t="s">
        <v>8</v>
      </c>
      <c r="D27" s="228" t="s">
        <v>9</v>
      </c>
      <c r="E27" s="228" t="s">
        <v>4</v>
      </c>
      <c r="F27" s="66" t="s">
        <v>111</v>
      </c>
      <c r="G27" s="101" t="s">
        <v>111</v>
      </c>
      <c r="H27" s="88">
        <v>50000</v>
      </c>
      <c r="I27" s="245">
        <v>0</v>
      </c>
      <c r="J27" s="245">
        <v>0</v>
      </c>
      <c r="K27" s="89">
        <f>I27-J27</f>
        <v>0</v>
      </c>
      <c r="M27" s="136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111</v>
      </c>
      <c r="G28" s="70" t="s">
        <v>111</v>
      </c>
      <c r="H28" s="87">
        <f>SUM(H29)</f>
        <v>100000</v>
      </c>
      <c r="I28" s="87">
        <f>SUM(I29)</f>
        <v>0</v>
      </c>
      <c r="J28" s="128">
        <f t="shared" ref="J28" si="4">SUM(J29)</f>
        <v>0</v>
      </c>
      <c r="K28" s="87">
        <f>SUM(K29)</f>
        <v>0</v>
      </c>
      <c r="L28" s="52"/>
      <c r="M28" s="139"/>
      <c r="N28" s="1"/>
    </row>
    <row r="29" spans="1:14" s="56" customFormat="1">
      <c r="A29" s="60" t="s">
        <v>95</v>
      </c>
      <c r="B29" s="228" t="s">
        <v>0</v>
      </c>
      <c r="C29" s="228" t="s">
        <v>8</v>
      </c>
      <c r="D29" s="228" t="s">
        <v>10</v>
      </c>
      <c r="E29" s="228" t="s">
        <v>4</v>
      </c>
      <c r="F29" s="66" t="s">
        <v>111</v>
      </c>
      <c r="G29" s="101" t="s">
        <v>111</v>
      </c>
      <c r="H29" s="88">
        <v>100000</v>
      </c>
      <c r="I29" s="245">
        <v>0</v>
      </c>
      <c r="J29" s="245">
        <v>0</v>
      </c>
      <c r="K29" s="89">
        <f>I29-J29</f>
        <v>0</v>
      </c>
      <c r="M29" s="136"/>
      <c r="N29" s="1"/>
    </row>
    <row r="30" spans="1:14" s="58" customFormat="1" ht="25.5">
      <c r="A30" s="84" t="s">
        <v>140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111</v>
      </c>
      <c r="G30" s="70" t="s">
        <v>111</v>
      </c>
      <c r="H30" s="87">
        <f>SUM(H31:H38)</f>
        <v>312171781.5</v>
      </c>
      <c r="I30" s="87">
        <f>SUM(I31:I38)</f>
        <v>112436943.67</v>
      </c>
      <c r="J30" s="128">
        <f t="shared" ref="J30" si="5">SUM(J31:J38)</f>
        <v>106594133.86</v>
      </c>
      <c r="K30" s="87">
        <f>SUM(K31:K38)</f>
        <v>5842809.810000008</v>
      </c>
      <c r="L30" s="52"/>
      <c r="M30" s="139"/>
      <c r="N30" s="1"/>
    </row>
    <row r="31" spans="1:14" s="56" customFormat="1">
      <c r="A31" s="60" t="s">
        <v>99</v>
      </c>
      <c r="B31" s="228" t="s">
        <v>0</v>
      </c>
      <c r="C31" s="228" t="s">
        <v>11</v>
      </c>
      <c r="D31" s="228" t="s">
        <v>13</v>
      </c>
      <c r="E31" s="228" t="s">
        <v>14</v>
      </c>
      <c r="F31" s="66" t="s">
        <v>111</v>
      </c>
      <c r="G31" s="101" t="s">
        <v>111</v>
      </c>
      <c r="H31" s="89">
        <v>217923660</v>
      </c>
      <c r="I31" s="245">
        <v>72641205</v>
      </c>
      <c r="J31" s="245">
        <v>69141134.459999993</v>
      </c>
      <c r="K31" s="89">
        <f t="shared" ref="K31:K37" si="6">I31-J31</f>
        <v>3500070.5400000066</v>
      </c>
      <c r="M31" s="136"/>
      <c r="N31" s="1"/>
    </row>
    <row r="32" spans="1:14" s="56" customFormat="1" ht="25.5">
      <c r="A32" s="60" t="s">
        <v>194</v>
      </c>
      <c r="B32" s="228" t="s">
        <v>0</v>
      </c>
      <c r="C32" s="228" t="s">
        <v>11</v>
      </c>
      <c r="D32" s="228" t="s">
        <v>13</v>
      </c>
      <c r="E32" s="228" t="s">
        <v>15</v>
      </c>
      <c r="F32" s="66" t="s">
        <v>111</v>
      </c>
      <c r="G32" s="101" t="s">
        <v>111</v>
      </c>
      <c r="H32" s="89">
        <v>65812940</v>
      </c>
      <c r="I32" s="245">
        <v>21937641.670000002</v>
      </c>
      <c r="J32" s="245">
        <v>20686954.75</v>
      </c>
      <c r="K32" s="89">
        <f t="shared" si="6"/>
        <v>1250686.9200000018</v>
      </c>
      <c r="M32" s="136"/>
      <c r="N32" s="1"/>
    </row>
    <row r="33" spans="1:14" s="56" customFormat="1" ht="25.5">
      <c r="A33" s="60" t="s">
        <v>195</v>
      </c>
      <c r="B33" s="228" t="s">
        <v>0</v>
      </c>
      <c r="C33" s="228" t="s">
        <v>11</v>
      </c>
      <c r="D33" s="228" t="s">
        <v>13</v>
      </c>
      <c r="E33" s="228" t="s">
        <v>16</v>
      </c>
      <c r="F33" s="66" t="s">
        <v>111</v>
      </c>
      <c r="G33" s="101" t="s">
        <v>111</v>
      </c>
      <c r="H33" s="89">
        <v>14014315</v>
      </c>
      <c r="I33" s="245">
        <v>12119253</v>
      </c>
      <c r="J33" s="245">
        <v>11976179.23</v>
      </c>
      <c r="K33" s="89">
        <f t="shared" si="6"/>
        <v>143073.76999999955</v>
      </c>
      <c r="M33" s="136"/>
      <c r="N33" s="1"/>
    </row>
    <row r="34" spans="1:14" s="56" customFormat="1">
      <c r="A34" s="60" t="s">
        <v>95</v>
      </c>
      <c r="B34" s="228" t="s">
        <v>0</v>
      </c>
      <c r="C34" s="228" t="s">
        <v>11</v>
      </c>
      <c r="D34" s="228" t="s">
        <v>13</v>
      </c>
      <c r="E34" s="228" t="s">
        <v>4</v>
      </c>
      <c r="F34" s="66" t="s">
        <v>111</v>
      </c>
      <c r="G34" s="101" t="s">
        <v>111</v>
      </c>
      <c r="H34" s="89">
        <v>7642066.5</v>
      </c>
      <c r="I34" s="245">
        <v>3245618</v>
      </c>
      <c r="J34" s="245">
        <v>2591983.33</v>
      </c>
      <c r="K34" s="89">
        <f t="shared" si="6"/>
        <v>653634.66999999993</v>
      </c>
      <c r="M34" s="136"/>
      <c r="N34" s="1"/>
    </row>
    <row r="35" spans="1:14" s="56" customFormat="1">
      <c r="A35" s="60" t="s">
        <v>196</v>
      </c>
      <c r="B35" s="228" t="s">
        <v>0</v>
      </c>
      <c r="C35" s="228" t="s">
        <v>11</v>
      </c>
      <c r="D35" s="228" t="s">
        <v>13</v>
      </c>
      <c r="E35" s="228" t="s">
        <v>17</v>
      </c>
      <c r="F35" s="66" t="s">
        <v>111</v>
      </c>
      <c r="G35" s="101" t="s">
        <v>111</v>
      </c>
      <c r="H35" s="89">
        <v>6113800</v>
      </c>
      <c r="I35" s="245">
        <v>2271573.33</v>
      </c>
      <c r="J35" s="245">
        <v>2002969.42</v>
      </c>
      <c r="K35" s="89">
        <f t="shared" si="6"/>
        <v>268603.91000000015</v>
      </c>
      <c r="M35" s="136"/>
      <c r="N35" s="1"/>
    </row>
    <row r="36" spans="1:14" s="56" customFormat="1" ht="25.5">
      <c r="A36" s="60" t="s">
        <v>207</v>
      </c>
      <c r="B36" s="228" t="s">
        <v>0</v>
      </c>
      <c r="C36" s="228" t="s">
        <v>11</v>
      </c>
      <c r="D36" s="228" t="s">
        <v>13</v>
      </c>
      <c r="E36" s="228">
        <v>831</v>
      </c>
      <c r="F36" s="66"/>
      <c r="G36" s="101"/>
      <c r="H36" s="89">
        <v>0</v>
      </c>
      <c r="I36" s="245">
        <v>0</v>
      </c>
      <c r="J36" s="245">
        <v>0</v>
      </c>
      <c r="K36" s="89">
        <f t="shared" si="6"/>
        <v>0</v>
      </c>
      <c r="M36" s="136"/>
      <c r="N36" s="1"/>
    </row>
    <row r="37" spans="1:14" s="56" customFormat="1">
      <c r="A37" s="60" t="s">
        <v>197</v>
      </c>
      <c r="B37" s="228" t="s">
        <v>0</v>
      </c>
      <c r="C37" s="228" t="s">
        <v>11</v>
      </c>
      <c r="D37" s="228" t="s">
        <v>13</v>
      </c>
      <c r="E37" s="228" t="s">
        <v>18</v>
      </c>
      <c r="F37" s="66" t="s">
        <v>111</v>
      </c>
      <c r="G37" s="101" t="s">
        <v>111</v>
      </c>
      <c r="H37" s="89">
        <v>534557</v>
      </c>
      <c r="I37" s="245">
        <v>178176.42</v>
      </c>
      <c r="J37" s="245">
        <v>157886.42000000001</v>
      </c>
      <c r="K37" s="89">
        <f t="shared" si="6"/>
        <v>20290</v>
      </c>
      <c r="M37" s="136"/>
      <c r="N37" s="1"/>
    </row>
    <row r="38" spans="1:14" s="56" customFormat="1">
      <c r="A38" s="60" t="s">
        <v>198</v>
      </c>
      <c r="B38" s="228" t="s">
        <v>0</v>
      </c>
      <c r="C38" s="228" t="s">
        <v>11</v>
      </c>
      <c r="D38" s="228" t="s">
        <v>13</v>
      </c>
      <c r="E38" s="228" t="s">
        <v>19</v>
      </c>
      <c r="F38" s="66" t="s">
        <v>111</v>
      </c>
      <c r="G38" s="101" t="s">
        <v>111</v>
      </c>
      <c r="H38" s="89">
        <v>130443</v>
      </c>
      <c r="I38" s="245">
        <v>43476.25</v>
      </c>
      <c r="J38" s="245">
        <v>37026.25</v>
      </c>
      <c r="K38" s="89">
        <f>I38-J38</f>
        <v>6450</v>
      </c>
      <c r="M38" s="136"/>
      <c r="N38" s="1"/>
    </row>
    <row r="39" spans="1:14" s="58" customFormat="1">
      <c r="A39" s="84" t="s">
        <v>141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111</v>
      </c>
      <c r="G39" s="70" t="s">
        <v>111</v>
      </c>
      <c r="H39" s="87">
        <f>SUM(H40)</f>
        <v>3036447.86</v>
      </c>
      <c r="I39" s="87">
        <f>SUM(I40)</f>
        <v>3036447.86</v>
      </c>
      <c r="J39" s="128">
        <f t="shared" ref="J39" si="7">SUM(J40)</f>
        <v>2529115</v>
      </c>
      <c r="K39" s="87">
        <f>SUM(K40)</f>
        <v>507332.85999999987</v>
      </c>
      <c r="L39" s="52"/>
      <c r="M39" s="139"/>
      <c r="N39" s="1"/>
    </row>
    <row r="40" spans="1:14" s="56" customFormat="1">
      <c r="A40" s="60" t="s">
        <v>95</v>
      </c>
      <c r="B40" s="228" t="s">
        <v>0</v>
      </c>
      <c r="C40" s="228" t="s">
        <v>11</v>
      </c>
      <c r="D40" s="228" t="s">
        <v>20</v>
      </c>
      <c r="E40" s="228" t="s">
        <v>4</v>
      </c>
      <c r="F40" s="66" t="s">
        <v>111</v>
      </c>
      <c r="G40" s="101" t="s">
        <v>111</v>
      </c>
      <c r="H40" s="88">
        <v>3036447.86</v>
      </c>
      <c r="I40" s="88">
        <v>3036447.86</v>
      </c>
      <c r="J40" s="316">
        <v>2529115</v>
      </c>
      <c r="K40" s="89">
        <f>I40-J40</f>
        <v>507332.85999999987</v>
      </c>
      <c r="M40" s="136"/>
      <c r="N40" s="1"/>
    </row>
    <row r="41" spans="1:14" s="58" customFormat="1" ht="163.5" customHeight="1">
      <c r="A41" s="84" t="s">
        <v>142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111</v>
      </c>
      <c r="G41" s="70" t="s">
        <v>111</v>
      </c>
      <c r="H41" s="87">
        <f>SUM(H42:H43)</f>
        <v>13918156.560000001</v>
      </c>
      <c r="I41" s="87">
        <f>SUM(I42:I43)</f>
        <v>1085875.92</v>
      </c>
      <c r="J41" s="128">
        <f t="shared" ref="J41" si="8">SUM(J42:J43)</f>
        <v>723014.64</v>
      </c>
      <c r="K41" s="87">
        <f>SUM(K42:K43)</f>
        <v>362861.28</v>
      </c>
      <c r="L41" s="52"/>
      <c r="M41" s="139"/>
      <c r="N41" s="1"/>
    </row>
    <row r="42" spans="1:14" s="56" customFormat="1">
      <c r="A42" s="60" t="s">
        <v>95</v>
      </c>
      <c r="B42" s="228" t="s">
        <v>0</v>
      </c>
      <c r="C42" s="228" t="s">
        <v>11</v>
      </c>
      <c r="D42" s="228" t="s">
        <v>21</v>
      </c>
      <c r="E42" s="228" t="s">
        <v>4</v>
      </c>
      <c r="F42" s="66" t="s">
        <v>111</v>
      </c>
      <c r="G42" s="101" t="s">
        <v>111</v>
      </c>
      <c r="H42" s="88">
        <v>69244.56</v>
      </c>
      <c r="I42" s="245">
        <v>2707.92</v>
      </c>
      <c r="J42" s="245">
        <v>902.64</v>
      </c>
      <c r="K42" s="89">
        <f t="shared" ref="K42:K43" si="9">I42-J42</f>
        <v>1805.2800000000002</v>
      </c>
      <c r="M42" s="136"/>
      <c r="N42" s="1"/>
    </row>
    <row r="43" spans="1:14" s="56" customFormat="1" ht="25.5">
      <c r="A43" s="60" t="s">
        <v>190</v>
      </c>
      <c r="B43" s="228" t="s">
        <v>0</v>
      </c>
      <c r="C43" s="228" t="s">
        <v>11</v>
      </c>
      <c r="D43" s="228" t="s">
        <v>21</v>
      </c>
      <c r="E43" s="228" t="s">
        <v>7</v>
      </c>
      <c r="F43" s="66" t="s">
        <v>111</v>
      </c>
      <c r="G43" s="101" t="s">
        <v>111</v>
      </c>
      <c r="H43" s="88">
        <v>13848912</v>
      </c>
      <c r="I43" s="245">
        <v>1083168</v>
      </c>
      <c r="J43" s="245">
        <v>722112</v>
      </c>
      <c r="K43" s="89">
        <f t="shared" si="9"/>
        <v>361056</v>
      </c>
      <c r="M43" s="136"/>
      <c r="N43" s="1"/>
    </row>
    <row r="44" spans="1:14" s="58" customFormat="1" ht="38.25">
      <c r="A44" s="84" t="s">
        <v>143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111</v>
      </c>
      <c r="G44" s="70" t="s">
        <v>111</v>
      </c>
      <c r="H44" s="87">
        <f>SUM(H45)</f>
        <v>572250</v>
      </c>
      <c r="I44" s="87">
        <f>SUM(I45)</f>
        <v>0</v>
      </c>
      <c r="J44" s="128">
        <f t="shared" ref="J44" si="10">SUM(J45)</f>
        <v>0</v>
      </c>
      <c r="K44" s="87">
        <f>SUM(K45)</f>
        <v>0</v>
      </c>
      <c r="L44" s="52"/>
      <c r="M44" s="139"/>
      <c r="N44" s="1"/>
    </row>
    <row r="45" spans="1:14" s="56" customFormat="1" ht="38.25">
      <c r="A45" s="60" t="s">
        <v>191</v>
      </c>
      <c r="B45" s="228" t="s">
        <v>0</v>
      </c>
      <c r="C45" s="228" t="s">
        <v>11</v>
      </c>
      <c r="D45" s="228" t="s">
        <v>22</v>
      </c>
      <c r="E45" s="228" t="s">
        <v>23</v>
      </c>
      <c r="F45" s="66" t="s">
        <v>111</v>
      </c>
      <c r="G45" s="101" t="s">
        <v>111</v>
      </c>
      <c r="H45" s="88">
        <v>572250</v>
      </c>
      <c r="I45" s="245">
        <v>0</v>
      </c>
      <c r="J45" s="245">
        <v>0</v>
      </c>
      <c r="K45" s="89">
        <f>I45-J45</f>
        <v>0</v>
      </c>
      <c r="M45" s="136"/>
      <c r="N45" s="1"/>
    </row>
    <row r="46" spans="1:14" s="58" customFormat="1" ht="63.75">
      <c r="A46" s="84" t="s">
        <v>144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111</v>
      </c>
      <c r="G46" s="70" t="s">
        <v>111</v>
      </c>
      <c r="H46" s="87">
        <f>SUM(H47)</f>
        <v>3944278.8</v>
      </c>
      <c r="I46" s="87">
        <f>SUM(I47)</f>
        <v>0</v>
      </c>
      <c r="J46" s="128">
        <f t="shared" ref="J46" si="11">SUM(J47)</f>
        <v>0</v>
      </c>
      <c r="K46" s="87">
        <f>SUM(K47)</f>
        <v>0</v>
      </c>
      <c r="L46" s="52"/>
      <c r="M46" s="139"/>
      <c r="N46" s="1"/>
    </row>
    <row r="47" spans="1:14" s="56" customFormat="1" ht="38.25">
      <c r="A47" s="60" t="s">
        <v>191</v>
      </c>
      <c r="B47" s="228" t="s">
        <v>0</v>
      </c>
      <c r="C47" s="228" t="s">
        <v>11</v>
      </c>
      <c r="D47" s="228" t="s">
        <v>24</v>
      </c>
      <c r="E47" s="228" t="s">
        <v>23</v>
      </c>
      <c r="F47" s="66" t="s">
        <v>111</v>
      </c>
      <c r="G47" s="101" t="s">
        <v>111</v>
      </c>
      <c r="H47" s="88">
        <v>3944278.8</v>
      </c>
      <c r="I47" s="245">
        <v>0</v>
      </c>
      <c r="J47" s="245">
        <v>0</v>
      </c>
      <c r="K47" s="89">
        <f>I47-J47</f>
        <v>0</v>
      </c>
      <c r="M47" s="136"/>
      <c r="N47" s="1"/>
    </row>
    <row r="48" spans="1:14" s="58" customFormat="1" ht="114.75">
      <c r="A48" s="84" t="s">
        <v>145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111</v>
      </c>
      <c r="G48" s="70" t="s">
        <v>111</v>
      </c>
      <c r="H48" s="87">
        <f>SUM(H49)</f>
        <v>438253.2</v>
      </c>
      <c r="I48" s="87">
        <f>SUM(I49)</f>
        <v>0</v>
      </c>
      <c r="J48" s="128">
        <f t="shared" ref="J48" si="12">SUM(J49)</f>
        <v>0</v>
      </c>
      <c r="K48" s="87">
        <f>SUM(K49)</f>
        <v>0</v>
      </c>
      <c r="L48" s="52"/>
      <c r="M48" s="139"/>
      <c r="N48" s="1"/>
    </row>
    <row r="49" spans="1:14" s="56" customFormat="1" ht="38.25">
      <c r="A49" s="60" t="s">
        <v>191</v>
      </c>
      <c r="B49" s="228" t="s">
        <v>0</v>
      </c>
      <c r="C49" s="228" t="s">
        <v>11</v>
      </c>
      <c r="D49" s="228" t="s">
        <v>25</v>
      </c>
      <c r="E49" s="228" t="s">
        <v>23</v>
      </c>
      <c r="F49" s="66" t="s">
        <v>111</v>
      </c>
      <c r="G49" s="101" t="s">
        <v>111</v>
      </c>
      <c r="H49" s="88">
        <v>438253.2</v>
      </c>
      <c r="I49" s="245">
        <v>0</v>
      </c>
      <c r="J49" s="245">
        <v>0</v>
      </c>
      <c r="K49" s="89">
        <f>I49-J49</f>
        <v>0</v>
      </c>
      <c r="M49" s="136"/>
      <c r="N49" s="1"/>
    </row>
    <row r="50" spans="1:14" s="58" customFormat="1" ht="127.5">
      <c r="A50" s="84" t="s">
        <v>146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111</v>
      </c>
      <c r="G50" s="70" t="s">
        <v>111</v>
      </c>
      <c r="H50" s="87">
        <f>SUM(H51)</f>
        <v>3817915.79</v>
      </c>
      <c r="I50" s="87">
        <f>SUM(I51)</f>
        <v>0</v>
      </c>
      <c r="J50" s="128">
        <f t="shared" ref="J50" si="13">SUM(J51)</f>
        <v>0</v>
      </c>
      <c r="K50" s="87">
        <f>SUM(K51)</f>
        <v>0</v>
      </c>
      <c r="L50" s="52"/>
      <c r="M50" s="139"/>
      <c r="N50" s="1"/>
    </row>
    <row r="51" spans="1:14" s="56" customFormat="1" ht="38.25">
      <c r="A51" s="60" t="s">
        <v>191</v>
      </c>
      <c r="B51" s="228" t="s">
        <v>0</v>
      </c>
      <c r="C51" s="228" t="s">
        <v>11</v>
      </c>
      <c r="D51" s="228" t="s">
        <v>26</v>
      </c>
      <c r="E51" s="228" t="s">
        <v>23</v>
      </c>
      <c r="F51" s="66" t="s">
        <v>111</v>
      </c>
      <c r="G51" s="101" t="s">
        <v>111</v>
      </c>
      <c r="H51" s="88">
        <v>3817915.79</v>
      </c>
      <c r="I51" s="245">
        <v>0</v>
      </c>
      <c r="J51" s="245">
        <v>0</v>
      </c>
      <c r="K51" s="89">
        <f>I51-J51</f>
        <v>0</v>
      </c>
      <c r="M51" s="136"/>
      <c r="N51" s="1"/>
    </row>
    <row r="52" spans="1:14" s="58" customFormat="1" ht="38.25">
      <c r="A52" s="84" t="s">
        <v>297</v>
      </c>
      <c r="B52" s="4" t="s">
        <v>0</v>
      </c>
      <c r="C52" s="4" t="s">
        <v>295</v>
      </c>
      <c r="D52" s="4" t="s">
        <v>296</v>
      </c>
      <c r="E52" s="4" t="s">
        <v>1</v>
      </c>
      <c r="F52" s="3" t="s">
        <v>111</v>
      </c>
      <c r="G52" s="70" t="s">
        <v>111</v>
      </c>
      <c r="H52" s="87">
        <f>SUM(H53:H54)</f>
        <v>10526315.789999999</v>
      </c>
      <c r="I52" s="87">
        <f>SUM(I53:I54)</f>
        <v>0</v>
      </c>
      <c r="J52" s="87">
        <f t="shared" ref="J52:K52" si="14">SUM(J53:J54)</f>
        <v>0</v>
      </c>
      <c r="K52" s="87">
        <f t="shared" si="14"/>
        <v>0</v>
      </c>
      <c r="L52" s="52"/>
      <c r="M52" s="139"/>
      <c r="N52" s="1"/>
    </row>
    <row r="53" spans="1:14" s="56" customFormat="1">
      <c r="A53" s="326" t="s">
        <v>298</v>
      </c>
      <c r="B53" s="228" t="s">
        <v>0</v>
      </c>
      <c r="C53" s="228" t="s">
        <v>295</v>
      </c>
      <c r="D53" s="228" t="s">
        <v>296</v>
      </c>
      <c r="E53" s="228">
        <v>323</v>
      </c>
      <c r="F53" s="66" t="s">
        <v>111</v>
      </c>
      <c r="G53" s="94" t="s">
        <v>231</v>
      </c>
      <c r="H53" s="318">
        <v>526315.79</v>
      </c>
      <c r="I53" s="245">
        <v>0</v>
      </c>
      <c r="J53" s="245">
        <v>0</v>
      </c>
      <c r="K53" s="89">
        <f>I53-J53</f>
        <v>0</v>
      </c>
      <c r="M53" s="136"/>
      <c r="N53" s="1"/>
    </row>
    <row r="54" spans="1:14" s="56" customFormat="1">
      <c r="A54" s="327"/>
      <c r="B54" s="228" t="s">
        <v>0</v>
      </c>
      <c r="C54" s="228" t="s">
        <v>295</v>
      </c>
      <c r="D54" s="228" t="s">
        <v>296</v>
      </c>
      <c r="E54" s="228">
        <v>323</v>
      </c>
      <c r="F54" s="315"/>
      <c r="G54" s="290" t="s">
        <v>230</v>
      </c>
      <c r="H54" s="283">
        <v>10000000</v>
      </c>
      <c r="I54" s="284">
        <v>0</v>
      </c>
      <c r="J54" s="245">
        <v>0</v>
      </c>
      <c r="K54" s="89">
        <f>I54-J54</f>
        <v>0</v>
      </c>
      <c r="M54" s="136"/>
      <c r="N54" s="1"/>
    </row>
    <row r="55" spans="1:14" s="58" customFormat="1" ht="38.25">
      <c r="A55" s="84" t="s">
        <v>147</v>
      </c>
      <c r="B55" s="4" t="s">
        <v>0</v>
      </c>
      <c r="C55" s="4" t="s">
        <v>27</v>
      </c>
      <c r="D55" s="4" t="s">
        <v>274</v>
      </c>
      <c r="E55" s="4" t="s">
        <v>1</v>
      </c>
      <c r="F55" s="3" t="s">
        <v>111</v>
      </c>
      <c r="G55" s="70" t="s">
        <v>111</v>
      </c>
      <c r="H55" s="285">
        <f>SUM(H56:H57)</f>
        <v>9949860</v>
      </c>
      <c r="I55" s="87">
        <f t="shared" ref="I55:J55" si="15">SUM(I56:I57)</f>
        <v>0</v>
      </c>
      <c r="J55" s="87">
        <f t="shared" si="15"/>
        <v>0</v>
      </c>
      <c r="K55" s="87">
        <f>SUM(K56:K57)</f>
        <v>0</v>
      </c>
      <c r="L55" s="52"/>
      <c r="M55" s="139"/>
      <c r="N55" s="1"/>
    </row>
    <row r="56" spans="1:14" s="56" customFormat="1" ht="21.75" customHeight="1">
      <c r="A56" s="326" t="s">
        <v>192</v>
      </c>
      <c r="B56" s="228" t="s">
        <v>0</v>
      </c>
      <c r="C56" s="228" t="s">
        <v>27</v>
      </c>
      <c r="D56" s="228" t="s">
        <v>274</v>
      </c>
      <c r="E56" s="228">
        <v>811</v>
      </c>
      <c r="F56" s="328" t="s">
        <v>273</v>
      </c>
      <c r="G56" s="94" t="s">
        <v>231</v>
      </c>
      <c r="H56" s="308">
        <v>99460</v>
      </c>
      <c r="I56" s="89">
        <v>0</v>
      </c>
      <c r="J56" s="245">
        <v>0</v>
      </c>
      <c r="K56" s="89">
        <f t="shared" ref="K56:K57" si="16">I56-J56</f>
        <v>0</v>
      </c>
      <c r="M56" s="136"/>
      <c r="N56" s="1"/>
    </row>
    <row r="57" spans="1:14" s="56" customFormat="1" ht="24.75" customHeight="1">
      <c r="A57" s="327"/>
      <c r="B57" s="228" t="s">
        <v>0</v>
      </c>
      <c r="C57" s="228" t="s">
        <v>27</v>
      </c>
      <c r="D57" s="228" t="s">
        <v>274</v>
      </c>
      <c r="E57" s="228">
        <v>811</v>
      </c>
      <c r="F57" s="329"/>
      <c r="G57" s="94" t="s">
        <v>230</v>
      </c>
      <c r="H57" s="308">
        <v>9850400</v>
      </c>
      <c r="I57" s="89">
        <v>0</v>
      </c>
      <c r="J57" s="245">
        <v>0</v>
      </c>
      <c r="K57" s="89">
        <f t="shared" si="16"/>
        <v>0</v>
      </c>
      <c r="M57" s="136"/>
      <c r="N57" s="1"/>
    </row>
    <row r="58" spans="1:14" s="58" customFormat="1" ht="25.5">
      <c r="A58" s="84" t="s">
        <v>148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111</v>
      </c>
      <c r="G58" s="70" t="s">
        <v>111</v>
      </c>
      <c r="H58" s="87">
        <f>SUM(H59)</f>
        <v>4250000</v>
      </c>
      <c r="I58" s="87">
        <f>SUM(I59)</f>
        <v>0</v>
      </c>
      <c r="J58" s="128">
        <f t="shared" ref="J58" si="17">SUM(J59)</f>
        <v>0</v>
      </c>
      <c r="K58" s="87">
        <f>SUM(K59)</f>
        <v>0</v>
      </c>
      <c r="L58" s="52"/>
      <c r="M58" s="139"/>
      <c r="N58" s="1"/>
    </row>
    <row r="59" spans="1:14" s="56" customFormat="1">
      <c r="A59" s="60" t="s">
        <v>95</v>
      </c>
      <c r="B59" s="228" t="s">
        <v>0</v>
      </c>
      <c r="C59" s="228" t="s">
        <v>27</v>
      </c>
      <c r="D59" s="228" t="s">
        <v>28</v>
      </c>
      <c r="E59" s="228" t="s">
        <v>4</v>
      </c>
      <c r="F59" s="66" t="s">
        <v>111</v>
      </c>
      <c r="G59" s="101" t="s">
        <v>111</v>
      </c>
      <c r="H59" s="88">
        <v>4250000</v>
      </c>
      <c r="I59" s="88">
        <v>0</v>
      </c>
      <c r="J59" s="316">
        <v>0</v>
      </c>
      <c r="K59" s="89">
        <f>I59-J59</f>
        <v>0</v>
      </c>
      <c r="M59" s="136"/>
      <c r="N59" s="1"/>
    </row>
    <row r="60" spans="1:14" s="58" customFormat="1" ht="38.25">
      <c r="A60" s="84" t="s">
        <v>234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111</v>
      </c>
      <c r="G60" s="70" t="s">
        <v>111</v>
      </c>
      <c r="H60" s="87">
        <f>SUM(H61)</f>
        <v>750000</v>
      </c>
      <c r="I60" s="87">
        <f>SUM(I61)</f>
        <v>0</v>
      </c>
      <c r="J60" s="128">
        <f t="shared" ref="J60:J62" si="18">SUM(J61)</f>
        <v>0</v>
      </c>
      <c r="K60" s="87">
        <f>SUM(K61)</f>
        <v>0</v>
      </c>
      <c r="L60" s="52"/>
      <c r="M60" s="139"/>
      <c r="N60" s="1"/>
    </row>
    <row r="61" spans="1:14" s="56" customFormat="1">
      <c r="A61" s="60" t="s">
        <v>95</v>
      </c>
      <c r="B61" s="228" t="s">
        <v>0</v>
      </c>
      <c r="C61" s="228" t="s">
        <v>27</v>
      </c>
      <c r="D61" s="228" t="s">
        <v>29</v>
      </c>
      <c r="E61" s="228" t="s">
        <v>4</v>
      </c>
      <c r="F61" s="66" t="s">
        <v>111</v>
      </c>
      <c r="G61" s="101" t="s">
        <v>111</v>
      </c>
      <c r="H61" s="88">
        <v>750000</v>
      </c>
      <c r="I61" s="88">
        <v>0</v>
      </c>
      <c r="J61" s="316">
        <v>0</v>
      </c>
      <c r="K61" s="89">
        <f>I61-J61</f>
        <v>0</v>
      </c>
      <c r="M61" s="136"/>
      <c r="N61" s="1"/>
    </row>
    <row r="62" spans="1:14" s="58" customFormat="1" ht="51">
      <c r="A62" s="84" t="s">
        <v>285</v>
      </c>
      <c r="B62" s="4" t="s">
        <v>0</v>
      </c>
      <c r="C62" s="4" t="s">
        <v>284</v>
      </c>
      <c r="D62" s="4">
        <v>2120500115</v>
      </c>
      <c r="E62" s="4" t="s">
        <v>1</v>
      </c>
      <c r="F62" s="3" t="s">
        <v>111</v>
      </c>
      <c r="G62" s="70" t="s">
        <v>111</v>
      </c>
      <c r="H62" s="87">
        <f>SUM(H63)</f>
        <v>5000000</v>
      </c>
      <c r="I62" s="87">
        <f>SUM(I63)</f>
        <v>0</v>
      </c>
      <c r="J62" s="128">
        <f t="shared" si="18"/>
        <v>0</v>
      </c>
      <c r="K62" s="87">
        <f>SUM(K63)</f>
        <v>0</v>
      </c>
      <c r="L62" s="52"/>
      <c r="M62" s="139"/>
      <c r="N62" s="1"/>
    </row>
    <row r="63" spans="1:14" s="56" customFormat="1" ht="25.5">
      <c r="A63" s="60" t="s">
        <v>212</v>
      </c>
      <c r="B63" s="228" t="s">
        <v>0</v>
      </c>
      <c r="C63" s="228" t="s">
        <v>284</v>
      </c>
      <c r="D63" s="228">
        <v>2120500115</v>
      </c>
      <c r="E63" s="228">
        <v>633</v>
      </c>
      <c r="F63" s="66" t="s">
        <v>111</v>
      </c>
      <c r="G63" s="101" t="s">
        <v>111</v>
      </c>
      <c r="H63" s="88">
        <v>5000000</v>
      </c>
      <c r="I63" s="245">
        <v>0</v>
      </c>
      <c r="J63" s="245">
        <v>0</v>
      </c>
      <c r="K63" s="89">
        <f>I63-J63</f>
        <v>0</v>
      </c>
      <c r="M63" s="136"/>
      <c r="N63" s="1"/>
    </row>
    <row r="64" spans="1:14" s="63" customFormat="1" ht="51">
      <c r="A64" s="84" t="s">
        <v>149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111</v>
      </c>
      <c r="G64" s="70" t="s">
        <v>111</v>
      </c>
      <c r="H64" s="87">
        <f>SUM(H65:H66)</f>
        <v>219646000</v>
      </c>
      <c r="I64" s="87">
        <f>SUM(I65:I66)</f>
        <v>70039900</v>
      </c>
      <c r="J64" s="128">
        <f t="shared" ref="J64" si="19">SUM(J65:J66)</f>
        <v>69977483.530000001</v>
      </c>
      <c r="K64" s="87">
        <f>SUM(K65:K66)</f>
        <v>62416.469999993453</v>
      </c>
      <c r="M64" s="136"/>
      <c r="N64" s="1"/>
    </row>
    <row r="65" spans="1:14" s="58" customFormat="1">
      <c r="A65" s="60" t="s">
        <v>95</v>
      </c>
      <c r="B65" s="228" t="s">
        <v>0</v>
      </c>
      <c r="C65" s="228" t="s">
        <v>30</v>
      </c>
      <c r="D65" s="228" t="s">
        <v>31</v>
      </c>
      <c r="E65" s="228" t="s">
        <v>4</v>
      </c>
      <c r="F65" s="151"/>
      <c r="G65" s="101" t="s">
        <v>111</v>
      </c>
      <c r="H65" s="88">
        <v>730000</v>
      </c>
      <c r="I65" s="245">
        <v>359900</v>
      </c>
      <c r="J65" s="245">
        <v>335584.99</v>
      </c>
      <c r="K65" s="89">
        <f t="shared" ref="K65:K66" si="20">I65-J65</f>
        <v>24315.010000000009</v>
      </c>
      <c r="L65" s="52"/>
      <c r="M65" s="139"/>
      <c r="N65" s="1"/>
    </row>
    <row r="66" spans="1:14" s="56" customFormat="1" ht="25.5">
      <c r="A66" s="60" t="s">
        <v>193</v>
      </c>
      <c r="B66" s="228" t="s">
        <v>0</v>
      </c>
      <c r="C66" s="228" t="s">
        <v>30</v>
      </c>
      <c r="D66" s="228" t="s">
        <v>31</v>
      </c>
      <c r="E66" s="228" t="s">
        <v>32</v>
      </c>
      <c r="F66" s="151"/>
      <c r="G66" s="100" t="s">
        <v>111</v>
      </c>
      <c r="H66" s="88">
        <v>218916000</v>
      </c>
      <c r="I66" s="281">
        <v>69680000</v>
      </c>
      <c r="J66" s="281">
        <v>69641898.540000007</v>
      </c>
      <c r="K66" s="89">
        <f t="shared" si="20"/>
        <v>38101.459999993443</v>
      </c>
      <c r="M66" s="136"/>
      <c r="N66" s="1"/>
    </row>
    <row r="67" spans="1:14" s="58" customFormat="1">
      <c r="A67" s="84" t="s">
        <v>150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111</v>
      </c>
      <c r="G67" s="70" t="s">
        <v>111</v>
      </c>
      <c r="H67" s="87">
        <f>SUM(H68:H68)</f>
        <v>28500000</v>
      </c>
      <c r="I67" s="87">
        <f>SUM(I68:I68)</f>
        <v>7421587.7400000002</v>
      </c>
      <c r="J67" s="87">
        <f>SUM(J68:J68)</f>
        <v>7421587.7400000002</v>
      </c>
      <c r="K67" s="87">
        <f>SUM(K68)</f>
        <v>0</v>
      </c>
      <c r="L67" s="52"/>
      <c r="M67" s="139"/>
      <c r="N67" s="1"/>
    </row>
    <row r="68" spans="1:14" s="56" customFormat="1">
      <c r="A68" s="60" t="s">
        <v>199</v>
      </c>
      <c r="B68" s="228" t="s">
        <v>0</v>
      </c>
      <c r="C68" s="228" t="s">
        <v>30</v>
      </c>
      <c r="D68" s="228" t="s">
        <v>33</v>
      </c>
      <c r="E68" s="228" t="s">
        <v>34</v>
      </c>
      <c r="F68" s="86" t="s">
        <v>275</v>
      </c>
      <c r="G68" s="94" t="s">
        <v>230</v>
      </c>
      <c r="H68" s="88">
        <v>28500000</v>
      </c>
      <c r="I68" s="245">
        <v>7421587.7400000002</v>
      </c>
      <c r="J68" s="245">
        <v>7421587.7400000002</v>
      </c>
      <c r="K68" s="89">
        <f>I68-J68</f>
        <v>0</v>
      </c>
      <c r="M68" s="136"/>
      <c r="N68" s="1"/>
    </row>
    <row r="69" spans="1:14" s="56" customFormat="1" ht="25.5">
      <c r="A69" s="84" t="s">
        <v>140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111</v>
      </c>
      <c r="G69" s="70" t="s">
        <v>111</v>
      </c>
      <c r="H69" s="87">
        <f>SUM(H70:H83)</f>
        <v>2620424774</v>
      </c>
      <c r="I69" s="87">
        <f>SUM(I70:I83)</f>
        <v>1430976030.3499999</v>
      </c>
      <c r="J69" s="128">
        <f>SUM(J70:J83)</f>
        <v>1417401918.02</v>
      </c>
      <c r="K69" s="87">
        <f>SUM(K70:K83)</f>
        <v>13574112.330000011</v>
      </c>
      <c r="M69" s="136"/>
      <c r="N69" s="1"/>
    </row>
    <row r="70" spans="1:14" s="56" customFormat="1">
      <c r="A70" s="60" t="s">
        <v>99</v>
      </c>
      <c r="B70" s="228" t="s">
        <v>0</v>
      </c>
      <c r="C70" s="228" t="s">
        <v>35</v>
      </c>
      <c r="D70" s="228" t="s">
        <v>36</v>
      </c>
      <c r="E70" s="228" t="s">
        <v>14</v>
      </c>
      <c r="F70" s="66" t="s">
        <v>111</v>
      </c>
      <c r="G70" s="101" t="s">
        <v>111</v>
      </c>
      <c r="H70" s="88">
        <v>502868364</v>
      </c>
      <c r="I70" s="245">
        <v>167996797</v>
      </c>
      <c r="J70" s="245">
        <v>161386481.97999999</v>
      </c>
      <c r="K70" s="89">
        <f t="shared" ref="K70:K83" si="21">I70-J70</f>
        <v>6610315.0200000107</v>
      </c>
      <c r="M70" s="136"/>
      <c r="N70" s="1"/>
    </row>
    <row r="71" spans="1:14" s="56" customFormat="1" ht="15" customHeight="1">
      <c r="A71" s="237" t="s">
        <v>200</v>
      </c>
      <c r="B71" s="187" t="s">
        <v>0</v>
      </c>
      <c r="C71" s="239" t="s">
        <v>35</v>
      </c>
      <c r="D71" s="239" t="s">
        <v>36</v>
      </c>
      <c r="E71" s="240" t="s">
        <v>73</v>
      </c>
      <c r="F71" s="238" t="s">
        <v>111</v>
      </c>
      <c r="G71" s="94"/>
      <c r="H71" s="88">
        <v>129000</v>
      </c>
      <c r="I71" s="245">
        <v>0</v>
      </c>
      <c r="J71" s="245">
        <v>0</v>
      </c>
      <c r="K71" s="89">
        <f t="shared" si="21"/>
        <v>0</v>
      </c>
      <c r="M71" s="136"/>
      <c r="N71" s="1"/>
    </row>
    <row r="72" spans="1:14" s="56" customFormat="1" ht="25.5">
      <c r="A72" s="60" t="s">
        <v>194</v>
      </c>
      <c r="B72" s="228" t="s">
        <v>0</v>
      </c>
      <c r="C72" s="228" t="s">
        <v>35</v>
      </c>
      <c r="D72" s="228" t="s">
        <v>36</v>
      </c>
      <c r="E72" s="228" t="s">
        <v>15</v>
      </c>
      <c r="F72" s="66" t="s">
        <v>111</v>
      </c>
      <c r="G72" s="101" t="s">
        <v>111</v>
      </c>
      <c r="H72" s="88">
        <v>151866312</v>
      </c>
      <c r="I72" s="245">
        <v>50748116</v>
      </c>
      <c r="J72" s="245">
        <v>46754691.100000001</v>
      </c>
      <c r="K72" s="89">
        <f t="shared" si="21"/>
        <v>3993424.8999999985</v>
      </c>
      <c r="M72" s="136"/>
      <c r="N72" s="1"/>
    </row>
    <row r="73" spans="1:14" s="56" customFormat="1" ht="15" customHeight="1">
      <c r="A73" s="237" t="s">
        <v>195</v>
      </c>
      <c r="B73" s="221" t="s">
        <v>0</v>
      </c>
      <c r="C73" s="221" t="s">
        <v>35</v>
      </c>
      <c r="D73" s="221" t="s">
        <v>36</v>
      </c>
      <c r="E73" s="221" t="s">
        <v>16</v>
      </c>
      <c r="F73" s="223" t="s">
        <v>111</v>
      </c>
      <c r="G73" s="94"/>
      <c r="H73" s="88">
        <v>4226970</v>
      </c>
      <c r="I73" s="245">
        <v>2545896</v>
      </c>
      <c r="J73" s="245">
        <v>2427577.36</v>
      </c>
      <c r="K73" s="89">
        <f t="shared" si="21"/>
        <v>118318.64000000013</v>
      </c>
      <c r="L73" s="136"/>
      <c r="M73" s="136"/>
      <c r="N73" s="1"/>
    </row>
    <row r="74" spans="1:14" s="56" customFormat="1" ht="25.5">
      <c r="A74" s="60" t="s">
        <v>201</v>
      </c>
      <c r="B74" s="228" t="s">
        <v>0</v>
      </c>
      <c r="C74" s="228" t="s">
        <v>35</v>
      </c>
      <c r="D74" s="228" t="s">
        <v>36</v>
      </c>
      <c r="E74" s="228" t="s">
        <v>37</v>
      </c>
      <c r="F74" s="66" t="s">
        <v>111</v>
      </c>
      <c r="G74" s="101" t="s">
        <v>111</v>
      </c>
      <c r="H74" s="88">
        <v>41573635</v>
      </c>
      <c r="I74" s="245">
        <v>0</v>
      </c>
      <c r="J74" s="245">
        <v>0</v>
      </c>
      <c r="K74" s="89">
        <f t="shared" si="21"/>
        <v>0</v>
      </c>
      <c r="M74" s="136"/>
      <c r="N74" s="1"/>
    </row>
    <row r="75" spans="1:14" s="241" customFormat="1">
      <c r="A75" s="226" t="s">
        <v>95</v>
      </c>
      <c r="B75" s="225" t="s">
        <v>0</v>
      </c>
      <c r="C75" s="221" t="s">
        <v>35</v>
      </c>
      <c r="D75" s="221" t="s">
        <v>36</v>
      </c>
      <c r="E75" s="221" t="s">
        <v>4</v>
      </c>
      <c r="F75" s="223" t="s">
        <v>111</v>
      </c>
      <c r="G75" s="94"/>
      <c r="H75" s="88">
        <v>69457069</v>
      </c>
      <c r="I75" s="316">
        <v>15782741.710000001</v>
      </c>
      <c r="J75" s="316">
        <v>14227457.77</v>
      </c>
      <c r="K75" s="89">
        <f t="shared" si="21"/>
        <v>1555283.9400000013</v>
      </c>
      <c r="M75" s="242"/>
      <c r="N75" s="77"/>
    </row>
    <row r="76" spans="1:14" s="56" customFormat="1">
      <c r="A76" s="60" t="s">
        <v>196</v>
      </c>
      <c r="B76" s="228" t="s">
        <v>0</v>
      </c>
      <c r="C76" s="228" t="s">
        <v>35</v>
      </c>
      <c r="D76" s="228" t="s">
        <v>36</v>
      </c>
      <c r="E76" s="228" t="s">
        <v>17</v>
      </c>
      <c r="F76" s="66" t="s">
        <v>111</v>
      </c>
      <c r="G76" s="101" t="s">
        <v>111</v>
      </c>
      <c r="H76" s="88">
        <v>23623120</v>
      </c>
      <c r="I76" s="245">
        <v>7786603.3300000001</v>
      </c>
      <c r="J76" s="245">
        <v>6560256.8300000001</v>
      </c>
      <c r="K76" s="89">
        <f t="shared" si="21"/>
        <v>1226346.5</v>
      </c>
      <c r="M76" s="136"/>
      <c r="N76" s="1"/>
    </row>
    <row r="77" spans="1:14" s="210" customFormat="1" ht="25.5">
      <c r="A77" s="60" t="s">
        <v>300</v>
      </c>
      <c r="B77" s="228" t="s">
        <v>0</v>
      </c>
      <c r="C77" s="228" t="s">
        <v>35</v>
      </c>
      <c r="D77" s="228" t="s">
        <v>36</v>
      </c>
      <c r="E77" s="228">
        <v>414</v>
      </c>
      <c r="F77" s="66"/>
      <c r="G77" s="101"/>
      <c r="H77" s="88">
        <v>6078482</v>
      </c>
      <c r="I77" s="245">
        <v>0</v>
      </c>
      <c r="J77" s="245">
        <v>0</v>
      </c>
      <c r="K77" s="209">
        <f>I77-J77</f>
        <v>0</v>
      </c>
      <c r="M77" s="211"/>
      <c r="N77" s="203"/>
    </row>
    <row r="78" spans="1:14" s="56" customFormat="1" ht="25.5">
      <c r="A78" s="60" t="s">
        <v>193</v>
      </c>
      <c r="B78" s="228" t="s">
        <v>0</v>
      </c>
      <c r="C78" s="228" t="s">
        <v>35</v>
      </c>
      <c r="D78" s="228" t="s">
        <v>36</v>
      </c>
      <c r="E78" s="228" t="s">
        <v>32</v>
      </c>
      <c r="F78" s="61" t="s">
        <v>111</v>
      </c>
      <c r="G78" s="100" t="s">
        <v>111</v>
      </c>
      <c r="H78" s="88">
        <v>736584</v>
      </c>
      <c r="I78" s="281">
        <v>0</v>
      </c>
      <c r="J78" s="281">
        <v>0</v>
      </c>
      <c r="K78" s="89">
        <f t="shared" si="21"/>
        <v>0</v>
      </c>
      <c r="M78" s="136"/>
      <c r="N78" s="1"/>
    </row>
    <row r="79" spans="1:14" s="56" customFormat="1" ht="38.25">
      <c r="A79" s="60" t="s">
        <v>202</v>
      </c>
      <c r="B79" s="228" t="s">
        <v>0</v>
      </c>
      <c r="C79" s="228" t="s">
        <v>35</v>
      </c>
      <c r="D79" s="228" t="s">
        <v>36</v>
      </c>
      <c r="E79" s="228" t="s">
        <v>38</v>
      </c>
      <c r="F79" s="66" t="s">
        <v>111</v>
      </c>
      <c r="G79" s="101" t="s">
        <v>111</v>
      </c>
      <c r="H79" s="88">
        <v>1795143418</v>
      </c>
      <c r="I79" s="245">
        <v>1184238694</v>
      </c>
      <c r="J79" s="245">
        <v>1184238694</v>
      </c>
      <c r="K79" s="89">
        <f t="shared" si="21"/>
        <v>0</v>
      </c>
      <c r="M79" s="136"/>
      <c r="N79" s="1"/>
    </row>
    <row r="80" spans="1:14" s="56" customFormat="1">
      <c r="A80" s="60" t="s">
        <v>203</v>
      </c>
      <c r="B80" s="228" t="s">
        <v>0</v>
      </c>
      <c r="C80" s="228" t="s">
        <v>35</v>
      </c>
      <c r="D80" s="228" t="s">
        <v>36</v>
      </c>
      <c r="E80" s="228" t="s">
        <v>39</v>
      </c>
      <c r="F80" s="66" t="s">
        <v>111</v>
      </c>
      <c r="G80" s="101" t="s">
        <v>111</v>
      </c>
      <c r="H80" s="88">
        <v>22705096</v>
      </c>
      <c r="I80" s="245">
        <v>1204941.98</v>
      </c>
      <c r="J80" s="245">
        <v>1204941.98</v>
      </c>
      <c r="K80" s="89">
        <f t="shared" si="21"/>
        <v>0</v>
      </c>
      <c r="M80" s="136"/>
      <c r="N80" s="1"/>
    </row>
    <row r="81" spans="1:14" s="56" customFormat="1">
      <c r="A81" s="60" t="s">
        <v>197</v>
      </c>
      <c r="B81" s="228" t="s">
        <v>0</v>
      </c>
      <c r="C81" s="228" t="s">
        <v>35</v>
      </c>
      <c r="D81" s="228" t="s">
        <v>36</v>
      </c>
      <c r="E81" s="228" t="s">
        <v>18</v>
      </c>
      <c r="F81" s="66" t="s">
        <v>111</v>
      </c>
      <c r="G81" s="101" t="s">
        <v>111</v>
      </c>
      <c r="H81" s="88">
        <v>1943655</v>
      </c>
      <c r="I81" s="245">
        <v>647881.25</v>
      </c>
      <c r="J81" s="245">
        <v>585284.25</v>
      </c>
      <c r="K81" s="89">
        <f t="shared" si="21"/>
        <v>62597</v>
      </c>
      <c r="M81" s="136"/>
      <c r="N81" s="1"/>
    </row>
    <row r="82" spans="1:14" s="58" customFormat="1">
      <c r="A82" s="60" t="s">
        <v>198</v>
      </c>
      <c r="B82" s="228" t="s">
        <v>0</v>
      </c>
      <c r="C82" s="228" t="s">
        <v>35</v>
      </c>
      <c r="D82" s="228" t="s">
        <v>36</v>
      </c>
      <c r="E82" s="228" t="s">
        <v>19</v>
      </c>
      <c r="F82" s="66" t="s">
        <v>111</v>
      </c>
      <c r="G82" s="101" t="s">
        <v>111</v>
      </c>
      <c r="H82" s="88">
        <v>63069</v>
      </c>
      <c r="I82" s="245">
        <v>21025.75</v>
      </c>
      <c r="J82" s="245">
        <v>16532.75</v>
      </c>
      <c r="K82" s="89">
        <f t="shared" si="21"/>
        <v>4493</v>
      </c>
      <c r="L82" s="52"/>
      <c r="M82" s="139"/>
      <c r="N82" s="1"/>
    </row>
    <row r="83" spans="1:14" s="56" customFormat="1">
      <c r="A83" s="60" t="s">
        <v>204</v>
      </c>
      <c r="B83" s="228" t="s">
        <v>0</v>
      </c>
      <c r="C83" s="228" t="s">
        <v>35</v>
      </c>
      <c r="D83" s="228" t="s">
        <v>36</v>
      </c>
      <c r="E83" s="228" t="s">
        <v>40</v>
      </c>
      <c r="F83" s="66" t="s">
        <v>111</v>
      </c>
      <c r="G83" s="101" t="s">
        <v>111</v>
      </c>
      <c r="H83" s="88">
        <v>10000</v>
      </c>
      <c r="I83" s="245">
        <v>3333.33</v>
      </c>
      <c r="J83" s="245">
        <v>0</v>
      </c>
      <c r="K83" s="89">
        <f t="shared" si="21"/>
        <v>3333.33</v>
      </c>
      <c r="M83" s="136"/>
      <c r="N83" s="1"/>
    </row>
    <row r="84" spans="1:14" s="58" customFormat="1" ht="63.75">
      <c r="A84" s="84" t="s">
        <v>151</v>
      </c>
      <c r="B84" s="4" t="s">
        <v>0</v>
      </c>
      <c r="C84" s="4" t="s">
        <v>35</v>
      </c>
      <c r="D84" s="4" t="s">
        <v>41</v>
      </c>
      <c r="E84" s="4" t="s">
        <v>1</v>
      </c>
      <c r="F84" s="3" t="s">
        <v>111</v>
      </c>
      <c r="G84" s="70" t="s">
        <v>111</v>
      </c>
      <c r="H84" s="87">
        <f>SUM(H85)</f>
        <v>2097900</v>
      </c>
      <c r="I84" s="87">
        <f>SUM(I85)</f>
        <v>2097900</v>
      </c>
      <c r="J84" s="128">
        <f>SUM(J85)</f>
        <v>2097900</v>
      </c>
      <c r="K84" s="87">
        <f>SUM(K85)</f>
        <v>0</v>
      </c>
      <c r="L84" s="52"/>
      <c r="M84" s="139"/>
      <c r="N84" s="1"/>
    </row>
    <row r="85" spans="1:14" s="56" customFormat="1" ht="25.5">
      <c r="A85" s="60" t="s">
        <v>205</v>
      </c>
      <c r="B85" s="228" t="s">
        <v>0</v>
      </c>
      <c r="C85" s="228" t="s">
        <v>35</v>
      </c>
      <c r="D85" s="228" t="s">
        <v>41</v>
      </c>
      <c r="E85" s="228" t="s">
        <v>42</v>
      </c>
      <c r="F85" s="66" t="s">
        <v>111</v>
      </c>
      <c r="G85" s="101" t="s">
        <v>111</v>
      </c>
      <c r="H85" s="88">
        <v>2097900</v>
      </c>
      <c r="I85" s="316">
        <v>2097900</v>
      </c>
      <c r="J85" s="316">
        <v>2097900</v>
      </c>
      <c r="K85" s="89">
        <f>I85-J85</f>
        <v>0</v>
      </c>
      <c r="M85" s="136"/>
      <c r="N85" s="1"/>
    </row>
    <row r="86" spans="1:14" s="58" customFormat="1">
      <c r="A86" s="84" t="s">
        <v>286</v>
      </c>
      <c r="B86" s="4" t="s">
        <v>0</v>
      </c>
      <c r="C86" s="4" t="s">
        <v>43</v>
      </c>
      <c r="D86" s="4">
        <v>1620215300</v>
      </c>
      <c r="E86" s="4" t="s">
        <v>1</v>
      </c>
      <c r="F86" s="3" t="s">
        <v>111</v>
      </c>
      <c r="G86" s="70" t="s">
        <v>111</v>
      </c>
      <c r="H86" s="87">
        <f>SUM(H87)</f>
        <v>258130800</v>
      </c>
      <c r="I86" s="87">
        <f>SUM(I87)</f>
        <v>0</v>
      </c>
      <c r="J86" s="128">
        <f>SUM(J87)</f>
        <v>0</v>
      </c>
      <c r="K86" s="87">
        <f>SUM(K87)</f>
        <v>0</v>
      </c>
      <c r="L86" s="52"/>
      <c r="M86" s="139"/>
      <c r="N86" s="1"/>
    </row>
    <row r="87" spans="1:14" s="56" customFormat="1">
      <c r="A87" s="60" t="s">
        <v>206</v>
      </c>
      <c r="B87" s="228" t="s">
        <v>0</v>
      </c>
      <c r="C87" s="228">
        <v>1003</v>
      </c>
      <c r="D87" s="228">
        <v>1620215300</v>
      </c>
      <c r="E87" s="228">
        <v>322</v>
      </c>
      <c r="F87" s="66" t="s">
        <v>111</v>
      </c>
      <c r="G87" s="101" t="s">
        <v>111</v>
      </c>
      <c r="H87" s="88">
        <v>258130800</v>
      </c>
      <c r="I87" s="245">
        <v>0</v>
      </c>
      <c r="J87" s="245">
        <v>0</v>
      </c>
      <c r="K87" s="89">
        <f>I87-J87</f>
        <v>0</v>
      </c>
      <c r="M87" s="136"/>
      <c r="N87" s="1"/>
    </row>
    <row r="88" spans="1:14" s="58" customFormat="1" ht="63.75">
      <c r="A88" s="84" t="s">
        <v>152</v>
      </c>
      <c r="B88" s="4" t="s">
        <v>0</v>
      </c>
      <c r="C88" s="4" t="s">
        <v>43</v>
      </c>
      <c r="D88" s="4" t="s">
        <v>45</v>
      </c>
      <c r="E88" s="4" t="s">
        <v>1</v>
      </c>
      <c r="F88" s="3" t="s">
        <v>111</v>
      </c>
      <c r="G88" s="70" t="s">
        <v>111</v>
      </c>
      <c r="H88" s="87">
        <f>SUM(H89)</f>
        <v>13125100</v>
      </c>
      <c r="I88" s="87">
        <f>SUM(I89)</f>
        <v>13125100</v>
      </c>
      <c r="J88" s="128">
        <f t="shared" ref="J88" si="22">SUM(J89)</f>
        <v>13125100</v>
      </c>
      <c r="K88" s="87">
        <f>SUM(K89)</f>
        <v>0</v>
      </c>
      <c r="L88" s="52"/>
      <c r="M88" s="139"/>
      <c r="N88" s="1"/>
    </row>
    <row r="89" spans="1:14" s="56" customFormat="1">
      <c r="A89" s="149" t="s">
        <v>206</v>
      </c>
      <c r="B89" s="228" t="s">
        <v>0</v>
      </c>
      <c r="C89" s="228" t="s">
        <v>43</v>
      </c>
      <c r="D89" s="228" t="s">
        <v>45</v>
      </c>
      <c r="E89" s="228" t="s">
        <v>44</v>
      </c>
      <c r="F89" s="90" t="s">
        <v>288</v>
      </c>
      <c r="G89" s="94" t="s">
        <v>230</v>
      </c>
      <c r="H89" s="88">
        <v>13125100</v>
      </c>
      <c r="I89" s="245">
        <v>13125100</v>
      </c>
      <c r="J89" s="245">
        <v>13125100</v>
      </c>
      <c r="K89" s="89">
        <f>I89-J89</f>
        <v>0</v>
      </c>
      <c r="M89" s="136"/>
      <c r="N89" s="1"/>
    </row>
    <row r="90" spans="1:14" s="58" customFormat="1" ht="28.5" customHeight="1">
      <c r="A90" s="84" t="s">
        <v>153</v>
      </c>
      <c r="B90" s="4" t="s">
        <v>0</v>
      </c>
      <c r="C90" s="4" t="s">
        <v>43</v>
      </c>
      <c r="D90" s="4" t="s">
        <v>46</v>
      </c>
      <c r="E90" s="4" t="s">
        <v>1</v>
      </c>
      <c r="F90" s="3" t="s">
        <v>111</v>
      </c>
      <c r="G90" s="70" t="s">
        <v>111</v>
      </c>
      <c r="H90" s="87">
        <f>SUM(H91:H91)</f>
        <v>148130800</v>
      </c>
      <c r="I90" s="87">
        <f>SUM(I91:I91)</f>
        <v>0</v>
      </c>
      <c r="J90" s="87">
        <f>SUM(J91:J91)</f>
        <v>0</v>
      </c>
      <c r="K90" s="87">
        <f>SUM(K91:K91)</f>
        <v>0</v>
      </c>
      <c r="L90" s="52"/>
      <c r="M90" s="139"/>
      <c r="N90" s="1"/>
    </row>
    <row r="91" spans="1:14" s="56" customFormat="1">
      <c r="A91" s="149" t="s">
        <v>206</v>
      </c>
      <c r="B91" s="228" t="s">
        <v>0</v>
      </c>
      <c r="C91" s="228" t="s">
        <v>43</v>
      </c>
      <c r="D91" s="228" t="s">
        <v>46</v>
      </c>
      <c r="E91" s="228" t="s">
        <v>44</v>
      </c>
      <c r="F91" s="86" t="s">
        <v>289</v>
      </c>
      <c r="G91" s="94" t="s">
        <v>230</v>
      </c>
      <c r="H91" s="88">
        <v>148130800</v>
      </c>
      <c r="I91" s="245">
        <v>0</v>
      </c>
      <c r="J91" s="245">
        <v>0</v>
      </c>
      <c r="K91" s="89">
        <f>I91-J91</f>
        <v>0</v>
      </c>
      <c r="M91" s="136"/>
      <c r="N91" s="1"/>
    </row>
    <row r="92" spans="1:14" s="58" customFormat="1" ht="38.25">
      <c r="A92" s="84" t="s">
        <v>154</v>
      </c>
      <c r="B92" s="4" t="s">
        <v>0</v>
      </c>
      <c r="C92" s="4" t="s">
        <v>43</v>
      </c>
      <c r="D92" s="4" t="s">
        <v>47</v>
      </c>
      <c r="E92" s="4" t="s">
        <v>1</v>
      </c>
      <c r="F92" s="3" t="s">
        <v>111</v>
      </c>
      <c r="G92" s="70" t="s">
        <v>111</v>
      </c>
      <c r="H92" s="87">
        <f>SUM(H93:H93)</f>
        <v>204799200</v>
      </c>
      <c r="I92" s="87">
        <f>SUM(I93:I93)</f>
        <v>0</v>
      </c>
      <c r="J92" s="87">
        <f>SUM(J93:J93)</f>
        <v>0</v>
      </c>
      <c r="K92" s="87">
        <f>SUM(K93:K93)</f>
        <v>0</v>
      </c>
      <c r="L92" s="52"/>
      <c r="M92" s="139"/>
      <c r="N92" s="1"/>
    </row>
    <row r="93" spans="1:14" s="57" customFormat="1">
      <c r="A93" s="149" t="s">
        <v>206</v>
      </c>
      <c r="B93" s="228" t="s">
        <v>0</v>
      </c>
      <c r="C93" s="228" t="s">
        <v>43</v>
      </c>
      <c r="D93" s="228" t="s">
        <v>47</v>
      </c>
      <c r="E93" s="228" t="s">
        <v>44</v>
      </c>
      <c r="F93" s="86" t="s">
        <v>290</v>
      </c>
      <c r="G93" s="94" t="s">
        <v>230</v>
      </c>
      <c r="H93" s="88">
        <v>204799200</v>
      </c>
      <c r="I93" s="245">
        <v>0</v>
      </c>
      <c r="J93" s="245">
        <v>0</v>
      </c>
      <c r="K93" s="89">
        <f>I93-J93</f>
        <v>0</v>
      </c>
      <c r="L93" s="62"/>
      <c r="M93" s="62"/>
      <c r="N93" s="1"/>
    </row>
    <row r="94" spans="1:14" ht="25.5">
      <c r="A94" s="84" t="s">
        <v>155</v>
      </c>
      <c r="B94" s="4" t="s">
        <v>0</v>
      </c>
      <c r="C94" s="4" t="s">
        <v>43</v>
      </c>
      <c r="D94" s="4" t="s">
        <v>48</v>
      </c>
      <c r="E94" s="4" t="s">
        <v>1</v>
      </c>
      <c r="F94" s="3" t="s">
        <v>111</v>
      </c>
      <c r="G94" s="70" t="s">
        <v>111</v>
      </c>
      <c r="H94" s="87">
        <f>SUM(H95:H96)</f>
        <v>16263000</v>
      </c>
      <c r="I94" s="87">
        <f t="shared" ref="I94:J94" si="23">SUM(I95:I96)</f>
        <v>15506906.130000001</v>
      </c>
      <c r="J94" s="87">
        <f t="shared" si="23"/>
        <v>15462737.15</v>
      </c>
      <c r="K94" s="87">
        <f>SUM(K95:K96)</f>
        <v>44168.980000000374</v>
      </c>
      <c r="M94" s="141"/>
    </row>
    <row r="95" spans="1:14" s="58" customFormat="1">
      <c r="A95" s="149" t="s">
        <v>95</v>
      </c>
      <c r="B95" s="228" t="s">
        <v>0</v>
      </c>
      <c r="C95" s="228" t="s">
        <v>43</v>
      </c>
      <c r="D95" s="228" t="s">
        <v>48</v>
      </c>
      <c r="E95" s="228" t="s">
        <v>4</v>
      </c>
      <c r="F95" s="328" t="s">
        <v>270</v>
      </c>
      <c r="G95" s="94" t="s">
        <v>230</v>
      </c>
      <c r="H95" s="88">
        <v>81300</v>
      </c>
      <c r="I95" s="245">
        <v>73263.22</v>
      </c>
      <c r="J95" s="245">
        <v>66130.89</v>
      </c>
      <c r="K95" s="89">
        <f t="shared" ref="K95:K96" si="24">I95-J95</f>
        <v>7132.3300000000017</v>
      </c>
      <c r="L95" s="52"/>
      <c r="M95" s="139"/>
      <c r="N95" s="1"/>
    </row>
    <row r="96" spans="1:14" s="56" customFormat="1" ht="25.5">
      <c r="A96" s="150" t="s">
        <v>193</v>
      </c>
      <c r="B96" s="228" t="s">
        <v>0</v>
      </c>
      <c r="C96" s="228" t="s">
        <v>43</v>
      </c>
      <c r="D96" s="228" t="s">
        <v>48</v>
      </c>
      <c r="E96" s="228" t="s">
        <v>32</v>
      </c>
      <c r="F96" s="329"/>
      <c r="G96" s="95" t="s">
        <v>230</v>
      </c>
      <c r="H96" s="88">
        <v>16181700</v>
      </c>
      <c r="I96" s="281">
        <v>15433642.91</v>
      </c>
      <c r="J96" s="281">
        <v>15396606.26</v>
      </c>
      <c r="K96" s="89">
        <f t="shared" si="24"/>
        <v>37036.650000000373</v>
      </c>
      <c r="M96" s="136"/>
      <c r="N96" s="1"/>
    </row>
    <row r="97" spans="1:14" ht="25.5">
      <c r="A97" s="84" t="s">
        <v>156</v>
      </c>
      <c r="B97" s="4" t="s">
        <v>0</v>
      </c>
      <c r="C97" s="4" t="s">
        <v>43</v>
      </c>
      <c r="D97" s="4" t="s">
        <v>49</v>
      </c>
      <c r="E97" s="4" t="s">
        <v>1</v>
      </c>
      <c r="F97" s="3" t="s">
        <v>111</v>
      </c>
      <c r="G97" s="70" t="s">
        <v>111</v>
      </c>
      <c r="H97" s="87">
        <f>SUM(H98:H99)</f>
        <v>123200</v>
      </c>
      <c r="I97" s="87">
        <f t="shared" ref="I97:J97" si="25">SUM(I98:I99)</f>
        <v>20637.599999999999</v>
      </c>
      <c r="J97" s="87">
        <f t="shared" si="25"/>
        <v>20637.599999999999</v>
      </c>
      <c r="K97" s="87">
        <f>SUM(K98:K99)</f>
        <v>0</v>
      </c>
      <c r="M97" s="141"/>
    </row>
    <row r="98" spans="1:14" s="58" customFormat="1">
      <c r="A98" s="149" t="s">
        <v>95</v>
      </c>
      <c r="B98" s="228" t="s">
        <v>0</v>
      </c>
      <c r="C98" s="228" t="s">
        <v>43</v>
      </c>
      <c r="D98" s="228" t="s">
        <v>49</v>
      </c>
      <c r="E98" s="228" t="s">
        <v>4</v>
      </c>
      <c r="F98" s="328" t="s">
        <v>271</v>
      </c>
      <c r="G98" s="94" t="s">
        <v>230</v>
      </c>
      <c r="H98" s="88">
        <v>600</v>
      </c>
      <c r="I98" s="88">
        <v>0</v>
      </c>
      <c r="J98" s="245">
        <v>0</v>
      </c>
      <c r="K98" s="89">
        <f t="shared" ref="K98:K99" si="26">I98-J98</f>
        <v>0</v>
      </c>
      <c r="L98" s="52"/>
      <c r="M98" s="139"/>
      <c r="N98" s="1"/>
    </row>
    <row r="99" spans="1:14" s="191" customFormat="1" ht="25.5">
      <c r="A99" s="193" t="s">
        <v>193</v>
      </c>
      <c r="B99" s="221" t="s">
        <v>0</v>
      </c>
      <c r="C99" s="221" t="s">
        <v>43</v>
      </c>
      <c r="D99" s="221" t="s">
        <v>49</v>
      </c>
      <c r="E99" s="221" t="s">
        <v>32</v>
      </c>
      <c r="F99" s="329"/>
      <c r="G99" s="94" t="s">
        <v>230</v>
      </c>
      <c r="H99" s="88">
        <v>122600</v>
      </c>
      <c r="I99" s="281">
        <v>20637.599999999999</v>
      </c>
      <c r="J99" s="129">
        <v>20637.599999999999</v>
      </c>
      <c r="K99" s="188">
        <f t="shared" si="26"/>
        <v>0</v>
      </c>
      <c r="L99" s="189"/>
      <c r="M99" s="190"/>
      <c r="N99" s="192"/>
    </row>
    <row r="100" spans="1:14" s="56" customFormat="1" ht="38.25">
      <c r="A100" s="84" t="s">
        <v>157</v>
      </c>
      <c r="B100" s="4" t="s">
        <v>0</v>
      </c>
      <c r="C100" s="4" t="s">
        <v>43</v>
      </c>
      <c r="D100" s="4" t="s">
        <v>50</v>
      </c>
      <c r="E100" s="4" t="s">
        <v>1</v>
      </c>
      <c r="F100" s="3" t="s">
        <v>111</v>
      </c>
      <c r="G100" s="70" t="s">
        <v>111</v>
      </c>
      <c r="H100" s="87">
        <f>SUM(H101:H102)</f>
        <v>684970200</v>
      </c>
      <c r="I100" s="87">
        <f>SUM(I101:I102)</f>
        <v>269417315</v>
      </c>
      <c r="J100" s="87">
        <f>SUM(J101:J102)</f>
        <v>268993525.66000003</v>
      </c>
      <c r="K100" s="87">
        <f>SUM(K101:K102)</f>
        <v>423789.3399999917</v>
      </c>
      <c r="M100" s="136"/>
      <c r="N100" s="1"/>
    </row>
    <row r="101" spans="1:14" s="58" customFormat="1">
      <c r="A101" s="60" t="s">
        <v>95</v>
      </c>
      <c r="B101" s="228" t="s">
        <v>0</v>
      </c>
      <c r="C101" s="228" t="s">
        <v>43</v>
      </c>
      <c r="D101" s="228" t="s">
        <v>50</v>
      </c>
      <c r="E101" s="228" t="s">
        <v>4</v>
      </c>
      <c r="F101" s="328" t="s">
        <v>276</v>
      </c>
      <c r="G101" s="94" t="s">
        <v>230</v>
      </c>
      <c r="H101" s="88">
        <v>5270000</v>
      </c>
      <c r="I101" s="245">
        <v>1970560</v>
      </c>
      <c r="J101" s="245">
        <v>1771102.45</v>
      </c>
      <c r="K101" s="89">
        <f t="shared" ref="K101:K102" si="27">I101-J101</f>
        <v>199457.55000000005</v>
      </c>
      <c r="L101" s="52"/>
      <c r="M101" s="139"/>
      <c r="N101" s="1"/>
    </row>
    <row r="102" spans="1:14" s="57" customFormat="1" ht="25.5">
      <c r="A102" s="60" t="s">
        <v>190</v>
      </c>
      <c r="B102" s="228" t="s">
        <v>0</v>
      </c>
      <c r="C102" s="228" t="s">
        <v>43</v>
      </c>
      <c r="D102" s="228" t="s">
        <v>50</v>
      </c>
      <c r="E102" s="228" t="s">
        <v>7</v>
      </c>
      <c r="F102" s="329"/>
      <c r="G102" s="94" t="s">
        <v>230</v>
      </c>
      <c r="H102" s="88">
        <v>679700200</v>
      </c>
      <c r="I102" s="245">
        <v>267446755</v>
      </c>
      <c r="J102" s="245">
        <v>267222423.21000001</v>
      </c>
      <c r="K102" s="89">
        <f t="shared" si="27"/>
        <v>224331.78999999166</v>
      </c>
      <c r="L102" s="62"/>
      <c r="M102" s="139"/>
      <c r="N102" s="1"/>
    </row>
    <row r="103" spans="1:14" s="58" customFormat="1" ht="25.5">
      <c r="A103" s="84" t="s">
        <v>247</v>
      </c>
      <c r="B103" s="4" t="s">
        <v>0</v>
      </c>
      <c r="C103" s="4" t="s">
        <v>43</v>
      </c>
      <c r="D103" s="4" t="s">
        <v>259</v>
      </c>
      <c r="E103" s="4" t="s">
        <v>1</v>
      </c>
      <c r="F103" s="3"/>
      <c r="G103" s="70"/>
      <c r="H103" s="87">
        <f>SUM(H104:H104)</f>
        <v>32800</v>
      </c>
      <c r="I103" s="87">
        <f>SUM(I104:I104)</f>
        <v>32800</v>
      </c>
      <c r="J103" s="87">
        <f>SUM(J104:J104)</f>
        <v>32800</v>
      </c>
      <c r="K103" s="87">
        <f>I103-J103</f>
        <v>0</v>
      </c>
      <c r="L103" s="52"/>
      <c r="M103" s="139"/>
      <c r="N103" s="1"/>
    </row>
    <row r="104" spans="1:14" s="93" customFormat="1" ht="15" customHeight="1">
      <c r="A104" s="243" t="s">
        <v>213</v>
      </c>
      <c r="B104" s="221" t="s">
        <v>0</v>
      </c>
      <c r="C104" s="221" t="s">
        <v>43</v>
      </c>
      <c r="D104" s="221">
        <v>2240152520</v>
      </c>
      <c r="E104" s="221">
        <v>321</v>
      </c>
      <c r="F104" s="244"/>
      <c r="G104" s="152"/>
      <c r="H104" s="88">
        <v>32800</v>
      </c>
      <c r="I104" s="316">
        <v>32800</v>
      </c>
      <c r="J104" s="270">
        <v>32800</v>
      </c>
      <c r="K104" s="277">
        <f>I104-J104</f>
        <v>0</v>
      </c>
      <c r="L104" s="62"/>
      <c r="M104" s="142"/>
      <c r="N104" s="63"/>
    </row>
    <row r="105" spans="1:14" s="63" customFormat="1" ht="25.5">
      <c r="A105" s="84" t="s">
        <v>158</v>
      </c>
      <c r="B105" s="4" t="s">
        <v>0</v>
      </c>
      <c r="C105" s="4" t="s">
        <v>43</v>
      </c>
      <c r="D105" s="4" t="s">
        <v>51</v>
      </c>
      <c r="E105" s="4" t="s">
        <v>1</v>
      </c>
      <c r="F105" s="3" t="s">
        <v>111</v>
      </c>
      <c r="G105" s="70" t="s">
        <v>111</v>
      </c>
      <c r="H105" s="87">
        <f>SUM(H106:H107)</f>
        <v>39522000</v>
      </c>
      <c r="I105" s="87">
        <f>SUM(I106:I107)</f>
        <v>12786000</v>
      </c>
      <c r="J105" s="128">
        <f t="shared" ref="J105" si="28">SUM(J106:J107)</f>
        <v>12736709.65</v>
      </c>
      <c r="K105" s="87">
        <f>SUM(K106:K107)</f>
        <v>49290.35000000037</v>
      </c>
      <c r="M105" s="136"/>
      <c r="N105" s="1"/>
    </row>
    <row r="106" spans="1:14" s="58" customFormat="1">
      <c r="A106" s="60" t="s">
        <v>95</v>
      </c>
      <c r="B106" s="228" t="s">
        <v>0</v>
      </c>
      <c r="C106" s="228" t="s">
        <v>43</v>
      </c>
      <c r="D106" s="228" t="s">
        <v>51</v>
      </c>
      <c r="E106" s="228" t="s">
        <v>4</v>
      </c>
      <c r="F106" s="66" t="s">
        <v>111</v>
      </c>
      <c r="G106" s="101" t="s">
        <v>111</v>
      </c>
      <c r="H106" s="88">
        <v>210000</v>
      </c>
      <c r="I106" s="245">
        <v>87000</v>
      </c>
      <c r="J106" s="245">
        <v>77019.55</v>
      </c>
      <c r="K106" s="89">
        <f t="shared" ref="K106:K107" si="29">I106-J106</f>
        <v>9980.4499999999971</v>
      </c>
      <c r="L106" s="52"/>
      <c r="M106" s="139"/>
      <c r="N106" s="1"/>
    </row>
    <row r="107" spans="1:14" s="56" customFormat="1" ht="25.5">
      <c r="A107" s="60" t="s">
        <v>193</v>
      </c>
      <c r="B107" s="228" t="s">
        <v>0</v>
      </c>
      <c r="C107" s="228" t="s">
        <v>43</v>
      </c>
      <c r="D107" s="228" t="s">
        <v>51</v>
      </c>
      <c r="E107" s="228" t="s">
        <v>32</v>
      </c>
      <c r="F107" s="61" t="s">
        <v>111</v>
      </c>
      <c r="G107" s="100" t="s">
        <v>111</v>
      </c>
      <c r="H107" s="88">
        <v>39312000</v>
      </c>
      <c r="I107" s="281">
        <v>12699000</v>
      </c>
      <c r="J107" s="281">
        <v>12659690.1</v>
      </c>
      <c r="K107" s="89">
        <f t="shared" si="29"/>
        <v>39309.900000000373</v>
      </c>
      <c r="M107" s="136"/>
      <c r="N107" s="1"/>
    </row>
    <row r="108" spans="1:14" s="63" customFormat="1">
      <c r="A108" s="84" t="s">
        <v>262</v>
      </c>
      <c r="B108" s="4" t="s">
        <v>0</v>
      </c>
      <c r="C108" s="4" t="s">
        <v>43</v>
      </c>
      <c r="D108" s="4" t="s">
        <v>261</v>
      </c>
      <c r="E108" s="4" t="s">
        <v>1</v>
      </c>
      <c r="F108" s="3" t="s">
        <v>111</v>
      </c>
      <c r="G108" s="70" t="s">
        <v>111</v>
      </c>
      <c r="H108" s="87">
        <f>SUM(H109:H109)</f>
        <v>7320000</v>
      </c>
      <c r="I108" s="87">
        <f>SUM(I109:I109)</f>
        <v>2096000</v>
      </c>
      <c r="J108" s="128">
        <f>SUM(J109:J109)</f>
        <v>2096000</v>
      </c>
      <c r="K108" s="87">
        <f>SUM(K109:K109)</f>
        <v>0</v>
      </c>
      <c r="M108" s="136"/>
      <c r="N108" s="1"/>
    </row>
    <row r="109" spans="1:14" s="56" customFormat="1" ht="25.5">
      <c r="A109" s="60" t="s">
        <v>193</v>
      </c>
      <c r="B109" s="228" t="s">
        <v>0</v>
      </c>
      <c r="C109" s="228" t="s">
        <v>43</v>
      </c>
      <c r="D109" s="228" t="s">
        <v>261</v>
      </c>
      <c r="E109" s="228" t="s">
        <v>32</v>
      </c>
      <c r="F109" s="61" t="s">
        <v>111</v>
      </c>
      <c r="G109" s="100" t="s">
        <v>111</v>
      </c>
      <c r="H109" s="88">
        <v>7320000</v>
      </c>
      <c r="I109" s="281">
        <v>2096000</v>
      </c>
      <c r="J109" s="281">
        <v>2096000</v>
      </c>
      <c r="K109" s="89">
        <f>I109-J109</f>
        <v>0</v>
      </c>
      <c r="M109" s="136"/>
      <c r="N109" s="1"/>
    </row>
    <row r="110" spans="1:14" s="63" customFormat="1" ht="63.75">
      <c r="A110" s="84" t="s">
        <v>159</v>
      </c>
      <c r="B110" s="4" t="s">
        <v>0</v>
      </c>
      <c r="C110" s="4" t="s">
        <v>43</v>
      </c>
      <c r="D110" s="4" t="s">
        <v>52</v>
      </c>
      <c r="E110" s="4" t="s">
        <v>1</v>
      </c>
      <c r="F110" s="3" t="s">
        <v>111</v>
      </c>
      <c r="G110" s="70" t="s">
        <v>111</v>
      </c>
      <c r="H110" s="87">
        <f>SUM(H111:H112)</f>
        <v>6309550</v>
      </c>
      <c r="I110" s="87">
        <f>SUM(I111:I112)</f>
        <v>944141.04</v>
      </c>
      <c r="J110" s="128">
        <f t="shared" ref="J110" si="30">SUM(J111:J112)</f>
        <v>643527.84</v>
      </c>
      <c r="K110" s="87">
        <f>SUM(K111:K112)</f>
        <v>300613.2</v>
      </c>
      <c r="M110" s="136"/>
      <c r="N110" s="1"/>
    </row>
    <row r="111" spans="1:14" s="58" customFormat="1">
      <c r="A111" s="60" t="s">
        <v>95</v>
      </c>
      <c r="B111" s="228" t="s">
        <v>0</v>
      </c>
      <c r="C111" s="228" t="s">
        <v>43</v>
      </c>
      <c r="D111" s="228" t="s">
        <v>52</v>
      </c>
      <c r="E111" s="228" t="s">
        <v>4</v>
      </c>
      <c r="F111" s="66" t="s">
        <v>111</v>
      </c>
      <c r="G111" s="101" t="s">
        <v>111</v>
      </c>
      <c r="H111" s="88">
        <v>33550</v>
      </c>
      <c r="I111" s="245">
        <v>6141.04</v>
      </c>
      <c r="J111" s="245">
        <v>5527.84</v>
      </c>
      <c r="K111" s="89">
        <f t="shared" ref="K111:K112" si="31">I111-J111</f>
        <v>613.19999999999982</v>
      </c>
      <c r="L111" s="52"/>
      <c r="M111" s="139"/>
      <c r="N111" s="1"/>
    </row>
    <row r="112" spans="1:14" s="56" customFormat="1" ht="25.5">
      <c r="A112" s="60" t="s">
        <v>193</v>
      </c>
      <c r="B112" s="228" t="s">
        <v>0</v>
      </c>
      <c r="C112" s="228" t="s">
        <v>43</v>
      </c>
      <c r="D112" s="228" t="s">
        <v>52</v>
      </c>
      <c r="E112" s="228" t="s">
        <v>32</v>
      </c>
      <c r="F112" s="61" t="s">
        <v>111</v>
      </c>
      <c r="G112" s="100" t="s">
        <v>111</v>
      </c>
      <c r="H112" s="88">
        <v>6276000</v>
      </c>
      <c r="I112" s="281">
        <v>938000</v>
      </c>
      <c r="J112" s="281">
        <v>638000</v>
      </c>
      <c r="K112" s="89">
        <f t="shared" si="31"/>
        <v>300000</v>
      </c>
      <c r="M112" s="136"/>
      <c r="N112" s="1"/>
    </row>
    <row r="113" spans="1:14" s="56" customFormat="1" ht="102">
      <c r="A113" s="84" t="s">
        <v>160</v>
      </c>
      <c r="B113" s="4" t="s">
        <v>0</v>
      </c>
      <c r="C113" s="4" t="s">
        <v>43</v>
      </c>
      <c r="D113" s="4" t="s">
        <v>53</v>
      </c>
      <c r="E113" s="4" t="s">
        <v>1</v>
      </c>
      <c r="F113" s="3" t="s">
        <v>111</v>
      </c>
      <c r="G113" s="70" t="s">
        <v>111</v>
      </c>
      <c r="H113" s="87">
        <f>SUM(H114:H115)</f>
        <v>10643750</v>
      </c>
      <c r="I113" s="87">
        <f>SUM(I114:I115)</f>
        <v>5451053</v>
      </c>
      <c r="J113" s="128">
        <f>SUM(J114:J115)</f>
        <v>3137007.3000000003</v>
      </c>
      <c r="K113" s="87">
        <f>SUM(K114:K115)</f>
        <v>2314045.6999999997</v>
      </c>
      <c r="M113" s="136"/>
      <c r="N113" s="1"/>
    </row>
    <row r="114" spans="1:14" s="58" customFormat="1">
      <c r="A114" s="227" t="s">
        <v>95</v>
      </c>
      <c r="B114" s="222" t="s">
        <v>0</v>
      </c>
      <c r="C114" s="222" t="s">
        <v>43</v>
      </c>
      <c r="D114" s="222" t="s">
        <v>53</v>
      </c>
      <c r="E114" s="222" t="s">
        <v>4</v>
      </c>
      <c r="F114" s="122" t="s">
        <v>111</v>
      </c>
      <c r="G114" s="123" t="s">
        <v>111</v>
      </c>
      <c r="H114" s="88">
        <v>76750</v>
      </c>
      <c r="I114" s="245">
        <v>34666</v>
      </c>
      <c r="J114" s="245">
        <v>11085.97</v>
      </c>
      <c r="K114" s="89">
        <f t="shared" ref="K114:K115" si="32">I114-J114</f>
        <v>23580.03</v>
      </c>
      <c r="L114" s="52"/>
      <c r="M114" s="139"/>
      <c r="N114" s="1"/>
    </row>
    <row r="115" spans="1:14" s="56" customFormat="1" ht="25.5">
      <c r="A115" s="60" t="s">
        <v>190</v>
      </c>
      <c r="B115" s="228" t="s">
        <v>0</v>
      </c>
      <c r="C115" s="228" t="s">
        <v>43</v>
      </c>
      <c r="D115" s="228" t="s">
        <v>53</v>
      </c>
      <c r="E115" s="228" t="s">
        <v>7</v>
      </c>
      <c r="F115" s="66" t="s">
        <v>111</v>
      </c>
      <c r="G115" s="101" t="s">
        <v>111</v>
      </c>
      <c r="H115" s="88">
        <v>10567000</v>
      </c>
      <c r="I115" s="245">
        <v>5416387</v>
      </c>
      <c r="J115" s="245">
        <v>3125921.33</v>
      </c>
      <c r="K115" s="89">
        <f t="shared" si="32"/>
        <v>2290465.67</v>
      </c>
      <c r="M115" s="136"/>
      <c r="N115" s="1"/>
    </row>
    <row r="116" spans="1:14" s="56" customFormat="1" ht="76.5">
      <c r="A116" s="84" t="s">
        <v>161</v>
      </c>
      <c r="B116" s="4" t="s">
        <v>0</v>
      </c>
      <c r="C116" s="4" t="s">
        <v>43</v>
      </c>
      <c r="D116" s="4" t="s">
        <v>54</v>
      </c>
      <c r="E116" s="4" t="s">
        <v>1</v>
      </c>
      <c r="F116" s="3" t="s">
        <v>111</v>
      </c>
      <c r="G116" s="70" t="s">
        <v>111</v>
      </c>
      <c r="H116" s="87">
        <f>SUM(H117:H119)</f>
        <v>855000</v>
      </c>
      <c r="I116" s="87">
        <f>SUM(I117:I119)</f>
        <v>141951</v>
      </c>
      <c r="J116" s="128">
        <f>SUM(J117:J119)</f>
        <v>99117.040000000008</v>
      </c>
      <c r="K116" s="87">
        <f>SUM(K117:K119)</f>
        <v>42833.959999999992</v>
      </c>
      <c r="M116" s="136"/>
      <c r="N116" s="1"/>
    </row>
    <row r="117" spans="1:14" s="56" customFormat="1">
      <c r="A117" s="60" t="s">
        <v>95</v>
      </c>
      <c r="B117" s="228" t="s">
        <v>0</v>
      </c>
      <c r="C117" s="228" t="s">
        <v>43</v>
      </c>
      <c r="D117" s="228" t="s">
        <v>54</v>
      </c>
      <c r="E117" s="228" t="s">
        <v>4</v>
      </c>
      <c r="F117" s="66" t="s">
        <v>111</v>
      </c>
      <c r="G117" s="101" t="s">
        <v>111</v>
      </c>
      <c r="H117" s="88">
        <v>5000</v>
      </c>
      <c r="I117" s="245">
        <v>1562</v>
      </c>
      <c r="J117" s="245">
        <v>1235.58</v>
      </c>
      <c r="K117" s="89">
        <f t="shared" ref="K117:K118" si="33">I117-J117</f>
        <v>326.42000000000007</v>
      </c>
      <c r="M117" s="136"/>
      <c r="N117" s="1"/>
    </row>
    <row r="118" spans="1:14" s="58" customFormat="1" ht="25.5">
      <c r="A118" s="60" t="s">
        <v>190</v>
      </c>
      <c r="B118" s="228" t="s">
        <v>0</v>
      </c>
      <c r="C118" s="228" t="s">
        <v>43</v>
      </c>
      <c r="D118" s="228" t="s">
        <v>54</v>
      </c>
      <c r="E118" s="228" t="s">
        <v>7</v>
      </c>
      <c r="F118" s="66" t="s">
        <v>111</v>
      </c>
      <c r="G118" s="101" t="s">
        <v>111</v>
      </c>
      <c r="H118" s="88">
        <v>700000</v>
      </c>
      <c r="I118" s="245">
        <v>140389</v>
      </c>
      <c r="J118" s="245">
        <v>97881.46</v>
      </c>
      <c r="K118" s="89">
        <f t="shared" si="33"/>
        <v>42507.539999999994</v>
      </c>
      <c r="L118" s="52"/>
      <c r="M118" s="139"/>
      <c r="N118" s="1"/>
    </row>
    <row r="119" spans="1:14" s="63" customFormat="1" ht="38.25">
      <c r="A119" s="60" t="s">
        <v>189</v>
      </c>
      <c r="B119" s="228" t="s">
        <v>0</v>
      </c>
      <c r="C119" s="228" t="s">
        <v>43</v>
      </c>
      <c r="D119" s="228" t="s">
        <v>54</v>
      </c>
      <c r="E119" s="228" t="s">
        <v>12</v>
      </c>
      <c r="F119" s="66" t="s">
        <v>111</v>
      </c>
      <c r="G119" s="101" t="s">
        <v>111</v>
      </c>
      <c r="H119" s="88">
        <v>150000</v>
      </c>
      <c r="I119" s="245">
        <v>0</v>
      </c>
      <c r="J119" s="245">
        <v>0</v>
      </c>
      <c r="K119" s="89">
        <f>I119-J119</f>
        <v>0</v>
      </c>
      <c r="M119" s="136"/>
      <c r="N119" s="1"/>
    </row>
    <row r="120" spans="1:14" s="58" customFormat="1" ht="38.25">
      <c r="A120" s="84" t="s">
        <v>162</v>
      </c>
      <c r="B120" s="4" t="s">
        <v>0</v>
      </c>
      <c r="C120" s="4" t="s">
        <v>43</v>
      </c>
      <c r="D120" s="4" t="s">
        <v>55</v>
      </c>
      <c r="E120" s="4" t="s">
        <v>1</v>
      </c>
      <c r="F120" s="3" t="s">
        <v>111</v>
      </c>
      <c r="G120" s="70" t="s">
        <v>111</v>
      </c>
      <c r="H120" s="87">
        <f>SUM(H121)</f>
        <v>2080000</v>
      </c>
      <c r="I120" s="87">
        <f>SUM(I121)</f>
        <v>0</v>
      </c>
      <c r="J120" s="128">
        <f t="shared" ref="J120" si="34">SUM(J121)</f>
        <v>0</v>
      </c>
      <c r="K120" s="87">
        <f>SUM(K121)</f>
        <v>0</v>
      </c>
      <c r="L120" s="52"/>
      <c r="M120" s="139"/>
      <c r="N120" s="1"/>
    </row>
    <row r="121" spans="1:14" s="56" customFormat="1" ht="25.5">
      <c r="A121" s="60" t="s">
        <v>193</v>
      </c>
      <c r="B121" s="228" t="s">
        <v>0</v>
      </c>
      <c r="C121" s="228" t="s">
        <v>43</v>
      </c>
      <c r="D121" s="228" t="s">
        <v>55</v>
      </c>
      <c r="E121" s="228" t="s">
        <v>32</v>
      </c>
      <c r="F121" s="61" t="s">
        <v>111</v>
      </c>
      <c r="G121" s="100" t="s">
        <v>111</v>
      </c>
      <c r="H121" s="88">
        <v>2080000</v>
      </c>
      <c r="I121" s="88">
        <v>0</v>
      </c>
      <c r="J121" s="281">
        <v>0</v>
      </c>
      <c r="K121" s="89">
        <f>I121-J121</f>
        <v>0</v>
      </c>
      <c r="M121" s="136"/>
      <c r="N121" s="1"/>
    </row>
    <row r="122" spans="1:14" s="63" customFormat="1" ht="44.25" customHeight="1">
      <c r="A122" s="84" t="s">
        <v>163</v>
      </c>
      <c r="B122" s="4" t="s">
        <v>0</v>
      </c>
      <c r="C122" s="4" t="s">
        <v>43</v>
      </c>
      <c r="D122" s="4" t="s">
        <v>56</v>
      </c>
      <c r="E122" s="4" t="s">
        <v>1</v>
      </c>
      <c r="F122" s="3" t="s">
        <v>111</v>
      </c>
      <c r="G122" s="70" t="s">
        <v>111</v>
      </c>
      <c r="H122" s="87">
        <f>SUM(H123:H124)</f>
        <v>3490500</v>
      </c>
      <c r="I122" s="87">
        <f>SUM(I123:I124)</f>
        <v>1007739.2</v>
      </c>
      <c r="J122" s="128">
        <f t="shared" ref="J122" si="35">SUM(J123:J124)</f>
        <v>1007398.8</v>
      </c>
      <c r="K122" s="87">
        <f>SUM(K123:K124)</f>
        <v>340.39999999999964</v>
      </c>
      <c r="M122" s="136"/>
      <c r="N122" s="1"/>
    </row>
    <row r="123" spans="1:14" s="58" customFormat="1">
      <c r="A123" s="60" t="s">
        <v>95</v>
      </c>
      <c r="B123" s="228" t="s">
        <v>0</v>
      </c>
      <c r="C123" s="228" t="s">
        <v>43</v>
      </c>
      <c r="D123" s="228" t="s">
        <v>56</v>
      </c>
      <c r="E123" s="228" t="s">
        <v>4</v>
      </c>
      <c r="F123" s="66" t="s">
        <v>111</v>
      </c>
      <c r="G123" s="101" t="s">
        <v>111</v>
      </c>
      <c r="H123" s="88">
        <v>24300</v>
      </c>
      <c r="I123" s="245">
        <v>7739.2</v>
      </c>
      <c r="J123" s="245">
        <v>7398.8</v>
      </c>
      <c r="K123" s="89">
        <f t="shared" ref="K123:K124" si="36">I123-J123</f>
        <v>340.39999999999964</v>
      </c>
      <c r="L123" s="52"/>
      <c r="M123" s="139"/>
      <c r="N123" s="1"/>
    </row>
    <row r="124" spans="1:14" s="63" customFormat="1" ht="25.5">
      <c r="A124" s="60" t="s">
        <v>193</v>
      </c>
      <c r="B124" s="228" t="s">
        <v>0</v>
      </c>
      <c r="C124" s="228" t="s">
        <v>43</v>
      </c>
      <c r="D124" s="228" t="s">
        <v>56</v>
      </c>
      <c r="E124" s="228" t="s">
        <v>32</v>
      </c>
      <c r="F124" s="61" t="s">
        <v>111</v>
      </c>
      <c r="G124" s="100" t="s">
        <v>111</v>
      </c>
      <c r="H124" s="88">
        <v>3466200</v>
      </c>
      <c r="I124" s="281">
        <v>1000000</v>
      </c>
      <c r="J124" s="281">
        <v>1000000</v>
      </c>
      <c r="K124" s="89">
        <f t="shared" si="36"/>
        <v>0</v>
      </c>
      <c r="M124" s="136"/>
      <c r="N124" s="1"/>
    </row>
    <row r="125" spans="1:14" s="58" customFormat="1" ht="41.25" customHeight="1">
      <c r="A125" s="84" t="s">
        <v>164</v>
      </c>
      <c r="B125" s="4" t="s">
        <v>0</v>
      </c>
      <c r="C125" s="4" t="s">
        <v>43</v>
      </c>
      <c r="D125" s="4" t="s">
        <v>57</v>
      </c>
      <c r="E125" s="4" t="s">
        <v>1</v>
      </c>
      <c r="F125" s="3" t="s">
        <v>111</v>
      </c>
      <c r="G125" s="70" t="s">
        <v>111</v>
      </c>
      <c r="H125" s="87">
        <f>SUM(H126)</f>
        <v>2886300</v>
      </c>
      <c r="I125" s="87">
        <f>SUM(I126)</f>
        <v>0</v>
      </c>
      <c r="J125" s="128">
        <f t="shared" ref="J125" si="37">SUM(J126)</f>
        <v>0</v>
      </c>
      <c r="K125" s="87">
        <f>SUM(K126)</f>
        <v>0</v>
      </c>
      <c r="L125" s="52"/>
      <c r="M125" s="139"/>
      <c r="N125" s="1"/>
    </row>
    <row r="126" spans="1:14" s="56" customFormat="1" ht="25.5">
      <c r="A126" s="60" t="s">
        <v>193</v>
      </c>
      <c r="B126" s="228" t="s">
        <v>0</v>
      </c>
      <c r="C126" s="228" t="s">
        <v>43</v>
      </c>
      <c r="D126" s="228" t="s">
        <v>57</v>
      </c>
      <c r="E126" s="228" t="s">
        <v>32</v>
      </c>
      <c r="F126" s="61" t="s">
        <v>111</v>
      </c>
      <c r="G126" s="100" t="s">
        <v>111</v>
      </c>
      <c r="H126" s="88">
        <v>2886300</v>
      </c>
      <c r="I126" s="88">
        <v>0</v>
      </c>
      <c r="J126" s="281">
        <v>0</v>
      </c>
      <c r="K126" s="89">
        <f>I126-J126</f>
        <v>0</v>
      </c>
      <c r="M126" s="136"/>
      <c r="N126" s="1"/>
    </row>
    <row r="127" spans="1:14" s="63" customFormat="1">
      <c r="A127" s="84" t="s">
        <v>165</v>
      </c>
      <c r="B127" s="4" t="s">
        <v>0</v>
      </c>
      <c r="C127" s="4" t="s">
        <v>43</v>
      </c>
      <c r="D127" s="4" t="s">
        <v>58</v>
      </c>
      <c r="E127" s="4" t="s">
        <v>1</v>
      </c>
      <c r="F127" s="3" t="s">
        <v>111</v>
      </c>
      <c r="G127" s="70" t="s">
        <v>111</v>
      </c>
      <c r="H127" s="87">
        <f>SUM(H128:H129)</f>
        <v>420906025</v>
      </c>
      <c r="I127" s="87">
        <f>SUM(I128:I129)</f>
        <v>140181264</v>
      </c>
      <c r="J127" s="128">
        <f t="shared" ref="J127" si="38">SUM(J128:J129)</f>
        <v>140018873.22</v>
      </c>
      <c r="K127" s="87">
        <f>SUM(K128:K129)</f>
        <v>162390.78000000841</v>
      </c>
      <c r="M127" s="136"/>
      <c r="N127" s="1"/>
    </row>
    <row r="128" spans="1:14" s="58" customFormat="1">
      <c r="A128" s="60" t="s">
        <v>95</v>
      </c>
      <c r="B128" s="228" t="s">
        <v>0</v>
      </c>
      <c r="C128" s="228" t="s">
        <v>43</v>
      </c>
      <c r="D128" s="228" t="s">
        <v>58</v>
      </c>
      <c r="E128" s="228" t="s">
        <v>4</v>
      </c>
      <c r="F128" s="66" t="s">
        <v>111</v>
      </c>
      <c r="G128" s="101" t="s">
        <v>111</v>
      </c>
      <c r="H128" s="88">
        <v>2726025</v>
      </c>
      <c r="I128" s="245">
        <v>1260328</v>
      </c>
      <c r="J128" s="245">
        <v>1161838.43</v>
      </c>
      <c r="K128" s="89">
        <f t="shared" ref="K128:K129" si="39">I128-J128</f>
        <v>98489.570000000065</v>
      </c>
      <c r="L128" s="52"/>
      <c r="M128" s="139"/>
      <c r="N128" s="1"/>
    </row>
    <row r="129" spans="1:14" s="56" customFormat="1" ht="25.5">
      <c r="A129" s="60" t="s">
        <v>193</v>
      </c>
      <c r="B129" s="228" t="s">
        <v>0</v>
      </c>
      <c r="C129" s="228" t="s">
        <v>43</v>
      </c>
      <c r="D129" s="228" t="s">
        <v>58</v>
      </c>
      <c r="E129" s="228" t="s">
        <v>32</v>
      </c>
      <c r="F129" s="61" t="s">
        <v>111</v>
      </c>
      <c r="G129" s="100" t="s">
        <v>111</v>
      </c>
      <c r="H129" s="88">
        <v>418180000</v>
      </c>
      <c r="I129" s="281">
        <v>138920936</v>
      </c>
      <c r="J129" s="281">
        <v>138857034.78999999</v>
      </c>
      <c r="K129" s="89">
        <f t="shared" si="39"/>
        <v>63901.210000008345</v>
      </c>
      <c r="M129" s="136"/>
      <c r="N129" s="1"/>
    </row>
    <row r="130" spans="1:14" s="63" customFormat="1" ht="25.5">
      <c r="A130" s="84" t="s">
        <v>166</v>
      </c>
      <c r="B130" s="4" t="s">
        <v>0</v>
      </c>
      <c r="C130" s="4" t="s">
        <v>43</v>
      </c>
      <c r="D130" s="4" t="s">
        <v>59</v>
      </c>
      <c r="E130" s="4" t="s">
        <v>1</v>
      </c>
      <c r="F130" s="3" t="s">
        <v>111</v>
      </c>
      <c r="G130" s="70" t="s">
        <v>111</v>
      </c>
      <c r="H130" s="87">
        <f>SUM(H131:H132)</f>
        <v>77467565</v>
      </c>
      <c r="I130" s="87">
        <f>SUM(I131:I132)</f>
        <v>25621404</v>
      </c>
      <c r="J130" s="128">
        <f>SUM(J131:J132)</f>
        <v>25611491.719999999</v>
      </c>
      <c r="K130" s="87">
        <f>SUM(K131:K132)</f>
        <v>9912.2799999999988</v>
      </c>
      <c r="M130" s="136"/>
      <c r="N130" s="1"/>
    </row>
    <row r="131" spans="1:14" s="58" customFormat="1">
      <c r="A131" s="60" t="s">
        <v>95</v>
      </c>
      <c r="B131" s="228" t="s">
        <v>0</v>
      </c>
      <c r="C131" s="228" t="s">
        <v>43</v>
      </c>
      <c r="D131" s="228" t="s">
        <v>59</v>
      </c>
      <c r="E131" s="228" t="s">
        <v>4</v>
      </c>
      <c r="F131" s="66" t="s">
        <v>111</v>
      </c>
      <c r="G131" s="101" t="s">
        <v>111</v>
      </c>
      <c r="H131" s="88">
        <v>476485</v>
      </c>
      <c r="I131" s="245">
        <v>248830</v>
      </c>
      <c r="J131" s="245">
        <v>244336.72</v>
      </c>
      <c r="K131" s="89">
        <f t="shared" ref="K131:K132" si="40">I131-J131</f>
        <v>4493.2799999999988</v>
      </c>
      <c r="L131" s="52"/>
      <c r="M131" s="139"/>
      <c r="N131" s="1"/>
    </row>
    <row r="132" spans="1:14" s="56" customFormat="1" ht="25.5">
      <c r="A132" s="60" t="s">
        <v>193</v>
      </c>
      <c r="B132" s="228" t="s">
        <v>0</v>
      </c>
      <c r="C132" s="228" t="s">
        <v>43</v>
      </c>
      <c r="D132" s="228" t="s">
        <v>59</v>
      </c>
      <c r="E132" s="228" t="s">
        <v>32</v>
      </c>
      <c r="F132" s="61" t="s">
        <v>111</v>
      </c>
      <c r="G132" s="100" t="s">
        <v>111</v>
      </c>
      <c r="H132" s="88">
        <v>76991080</v>
      </c>
      <c r="I132" s="281">
        <v>25372574</v>
      </c>
      <c r="J132" s="281">
        <v>25367155</v>
      </c>
      <c r="K132" s="89">
        <f t="shared" si="40"/>
        <v>5419</v>
      </c>
      <c r="M132" s="136"/>
      <c r="N132" s="1"/>
    </row>
    <row r="133" spans="1:14" s="93" customFormat="1">
      <c r="A133" s="84" t="s">
        <v>167</v>
      </c>
      <c r="B133" s="4" t="s">
        <v>0</v>
      </c>
      <c r="C133" s="4" t="s">
        <v>43</v>
      </c>
      <c r="D133" s="4" t="s">
        <v>60</v>
      </c>
      <c r="E133" s="4" t="s">
        <v>1</v>
      </c>
      <c r="F133" s="3" t="s">
        <v>111</v>
      </c>
      <c r="G133" s="70" t="s">
        <v>111</v>
      </c>
      <c r="H133" s="87">
        <f>SUM(H134:H135)</f>
        <v>17718640</v>
      </c>
      <c r="I133" s="87">
        <f>SUM(I134:I135)</f>
        <v>4914398</v>
      </c>
      <c r="J133" s="128">
        <f>SUM(J134:J135)</f>
        <v>4909761.6900000004</v>
      </c>
      <c r="K133" s="87">
        <f>SUM(K134:K135)</f>
        <v>4636.3099999999977</v>
      </c>
      <c r="L133" s="62"/>
      <c r="M133" s="142"/>
      <c r="N133" s="1"/>
    </row>
    <row r="134" spans="1:14" s="58" customFormat="1">
      <c r="A134" s="60" t="s">
        <v>95</v>
      </c>
      <c r="B134" s="228" t="s">
        <v>0</v>
      </c>
      <c r="C134" s="228" t="s">
        <v>43</v>
      </c>
      <c r="D134" s="228" t="s">
        <v>60</v>
      </c>
      <c r="E134" s="228" t="s">
        <v>4</v>
      </c>
      <c r="F134" s="66" t="s">
        <v>111</v>
      </c>
      <c r="G134" s="101" t="s">
        <v>111</v>
      </c>
      <c r="H134" s="88">
        <v>114640</v>
      </c>
      <c r="I134" s="245">
        <v>73331</v>
      </c>
      <c r="J134" s="245">
        <v>68694.69</v>
      </c>
      <c r="K134" s="89">
        <f t="shared" ref="K134:K135" si="41">I134-J134</f>
        <v>4636.3099999999977</v>
      </c>
      <c r="L134" s="52"/>
      <c r="M134" s="139"/>
      <c r="N134" s="1"/>
    </row>
    <row r="135" spans="1:14" s="57" customFormat="1" ht="25.5">
      <c r="A135" s="85" t="s">
        <v>193</v>
      </c>
      <c r="B135" s="228" t="s">
        <v>0</v>
      </c>
      <c r="C135" s="228" t="s">
        <v>43</v>
      </c>
      <c r="D135" s="228" t="s">
        <v>60</v>
      </c>
      <c r="E135" s="228" t="s">
        <v>32</v>
      </c>
      <c r="F135" s="59" t="s">
        <v>111</v>
      </c>
      <c r="G135" s="102" t="s">
        <v>111</v>
      </c>
      <c r="H135" s="88">
        <v>17604000</v>
      </c>
      <c r="I135" s="281">
        <v>4841067</v>
      </c>
      <c r="J135" s="281">
        <v>4841067</v>
      </c>
      <c r="K135" s="89">
        <f t="shared" si="41"/>
        <v>0</v>
      </c>
      <c r="L135" s="62"/>
      <c r="M135" s="62"/>
      <c r="N135" s="1"/>
    </row>
    <row r="136" spans="1:14" s="56" customFormat="1" ht="25.5">
      <c r="A136" s="84" t="s">
        <v>168</v>
      </c>
      <c r="B136" s="4" t="s">
        <v>0</v>
      </c>
      <c r="C136" s="4" t="s">
        <v>43</v>
      </c>
      <c r="D136" s="4" t="s">
        <v>61</v>
      </c>
      <c r="E136" s="4" t="s">
        <v>1</v>
      </c>
      <c r="F136" s="3" t="s">
        <v>111</v>
      </c>
      <c r="G136" s="70" t="s">
        <v>111</v>
      </c>
      <c r="H136" s="87">
        <f>SUM(H137:H138)</f>
        <v>188214330</v>
      </c>
      <c r="I136" s="87">
        <f>SUM(I137:I138)</f>
        <v>80377745</v>
      </c>
      <c r="J136" s="128">
        <f>SUM(J137:J138)</f>
        <v>80235729.420000002</v>
      </c>
      <c r="K136" s="87">
        <f>SUM(K137:K138)</f>
        <v>142015.5800000024</v>
      </c>
      <c r="M136" s="136"/>
      <c r="N136" s="1"/>
    </row>
    <row r="137" spans="1:14" s="58" customFormat="1">
      <c r="A137" s="60" t="s">
        <v>95</v>
      </c>
      <c r="B137" s="228" t="s">
        <v>0</v>
      </c>
      <c r="C137" s="228" t="s">
        <v>43</v>
      </c>
      <c r="D137" s="228" t="s">
        <v>61</v>
      </c>
      <c r="E137" s="228" t="s">
        <v>4</v>
      </c>
      <c r="F137" s="66" t="s">
        <v>111</v>
      </c>
      <c r="G137" s="101" t="s">
        <v>111</v>
      </c>
      <c r="H137" s="88">
        <v>1719680</v>
      </c>
      <c r="I137" s="316">
        <v>679016</v>
      </c>
      <c r="J137" s="316">
        <v>602176.23</v>
      </c>
      <c r="K137" s="89">
        <f t="shared" ref="K137:K138" si="42">I137-J137</f>
        <v>76839.770000000019</v>
      </c>
      <c r="L137" s="52"/>
      <c r="M137" s="139"/>
      <c r="N137" s="1"/>
    </row>
    <row r="138" spans="1:14" s="56" customFormat="1" ht="25.5">
      <c r="A138" s="60" t="s">
        <v>190</v>
      </c>
      <c r="B138" s="228" t="s">
        <v>0</v>
      </c>
      <c r="C138" s="228" t="s">
        <v>43</v>
      </c>
      <c r="D138" s="228" t="s">
        <v>61</v>
      </c>
      <c r="E138" s="228" t="s">
        <v>7</v>
      </c>
      <c r="F138" s="66" t="s">
        <v>111</v>
      </c>
      <c r="G138" s="101" t="s">
        <v>111</v>
      </c>
      <c r="H138" s="88">
        <v>186494650</v>
      </c>
      <c r="I138" s="245">
        <v>79698729</v>
      </c>
      <c r="J138" s="245">
        <v>79633553.189999998</v>
      </c>
      <c r="K138" s="89">
        <f t="shared" si="42"/>
        <v>65175.810000002384</v>
      </c>
      <c r="M138" s="136"/>
      <c r="N138" s="1"/>
    </row>
    <row r="139" spans="1:14" s="56" customFormat="1" ht="38.25">
      <c r="A139" s="84" t="s">
        <v>169</v>
      </c>
      <c r="B139" s="4" t="s">
        <v>0</v>
      </c>
      <c r="C139" s="4" t="s">
        <v>43</v>
      </c>
      <c r="D139" s="4" t="s">
        <v>62</v>
      </c>
      <c r="E139" s="4" t="s">
        <v>1</v>
      </c>
      <c r="F139" s="3" t="s">
        <v>111</v>
      </c>
      <c r="G139" s="70" t="s">
        <v>111</v>
      </c>
      <c r="H139" s="87">
        <f>SUM(H140:H141)</f>
        <v>15326700</v>
      </c>
      <c r="I139" s="87">
        <f>SUM(I140:I141)</f>
        <v>8143973</v>
      </c>
      <c r="J139" s="128">
        <f>SUM(J140:J141)</f>
        <v>8107994.7899999991</v>
      </c>
      <c r="K139" s="87">
        <f>SUM(K140:K141)</f>
        <v>35978.210000000443</v>
      </c>
      <c r="M139" s="136"/>
      <c r="N139" s="1"/>
    </row>
    <row r="140" spans="1:14" s="58" customFormat="1">
      <c r="A140" s="60" t="s">
        <v>95</v>
      </c>
      <c r="B140" s="228" t="s">
        <v>0</v>
      </c>
      <c r="C140" s="228" t="s">
        <v>43</v>
      </c>
      <c r="D140" s="228" t="s">
        <v>62</v>
      </c>
      <c r="E140" s="228" t="s">
        <v>4</v>
      </c>
      <c r="F140" s="66" t="s">
        <v>111</v>
      </c>
      <c r="G140" s="101" t="s">
        <v>111</v>
      </c>
      <c r="H140" s="88">
        <v>162200</v>
      </c>
      <c r="I140" s="316">
        <v>72437</v>
      </c>
      <c r="J140" s="316">
        <v>70198.02</v>
      </c>
      <c r="K140" s="89">
        <f t="shared" ref="K140:K141" si="43">I140-J140</f>
        <v>2238.9799999999959</v>
      </c>
      <c r="L140" s="52"/>
      <c r="M140" s="139"/>
      <c r="N140" s="1"/>
    </row>
    <row r="141" spans="1:14" s="57" customFormat="1" ht="25.5">
      <c r="A141" s="60" t="s">
        <v>190</v>
      </c>
      <c r="B141" s="228" t="s">
        <v>0</v>
      </c>
      <c r="C141" s="228" t="s">
        <v>43</v>
      </c>
      <c r="D141" s="228" t="s">
        <v>62</v>
      </c>
      <c r="E141" s="228" t="s">
        <v>7</v>
      </c>
      <c r="F141" s="66" t="s">
        <v>111</v>
      </c>
      <c r="G141" s="101" t="s">
        <v>111</v>
      </c>
      <c r="H141" s="88">
        <v>15164500</v>
      </c>
      <c r="I141" s="245">
        <v>8071536</v>
      </c>
      <c r="J141" s="245">
        <v>8037796.7699999996</v>
      </c>
      <c r="K141" s="89">
        <f t="shared" si="43"/>
        <v>33739.230000000447</v>
      </c>
      <c r="L141" s="62"/>
      <c r="M141" s="142"/>
      <c r="N141" s="1"/>
    </row>
    <row r="142" spans="1:14" s="93" customFormat="1" ht="38.25">
      <c r="A142" s="84" t="s">
        <v>170</v>
      </c>
      <c r="B142" s="4" t="s">
        <v>0</v>
      </c>
      <c r="C142" s="4" t="s">
        <v>43</v>
      </c>
      <c r="D142" s="4" t="s">
        <v>63</v>
      </c>
      <c r="E142" s="4" t="s">
        <v>1</v>
      </c>
      <c r="F142" s="3" t="s">
        <v>111</v>
      </c>
      <c r="G142" s="70" t="s">
        <v>111</v>
      </c>
      <c r="H142" s="87">
        <f>SUM(H143:H144)</f>
        <v>959832406</v>
      </c>
      <c r="I142" s="87">
        <f>SUM(I143:I144)</f>
        <v>424503410</v>
      </c>
      <c r="J142" s="128">
        <f>SUM(J143:J144)</f>
        <v>422595548.20000005</v>
      </c>
      <c r="K142" s="87">
        <f>SUM(K143:K144)</f>
        <v>1907861.7999999714</v>
      </c>
      <c r="L142" s="62"/>
      <c r="M142" s="142"/>
      <c r="N142" s="1"/>
    </row>
    <row r="143" spans="1:14" s="58" customFormat="1">
      <c r="A143" s="60" t="s">
        <v>95</v>
      </c>
      <c r="B143" s="228" t="s">
        <v>0</v>
      </c>
      <c r="C143" s="228" t="s">
        <v>43</v>
      </c>
      <c r="D143" s="228" t="s">
        <v>63</v>
      </c>
      <c r="E143" s="228" t="s">
        <v>4</v>
      </c>
      <c r="F143" s="66" t="s">
        <v>111</v>
      </c>
      <c r="G143" s="101" t="s">
        <v>111</v>
      </c>
      <c r="H143" s="88">
        <v>3500000</v>
      </c>
      <c r="I143" s="316">
        <v>2224541</v>
      </c>
      <c r="J143" s="316">
        <v>1727671.98</v>
      </c>
      <c r="K143" s="89">
        <f t="shared" ref="K143:K144" si="44">I143-J143</f>
        <v>496869.02</v>
      </c>
      <c r="L143" s="52"/>
      <c r="M143" s="139"/>
      <c r="N143" s="1"/>
    </row>
    <row r="144" spans="1:14" s="56" customFormat="1" ht="25.5">
      <c r="A144" s="85" t="s">
        <v>193</v>
      </c>
      <c r="B144" s="228" t="s">
        <v>0</v>
      </c>
      <c r="C144" s="228" t="s">
        <v>43</v>
      </c>
      <c r="D144" s="228" t="s">
        <v>63</v>
      </c>
      <c r="E144" s="228" t="s">
        <v>32</v>
      </c>
      <c r="F144" s="59" t="s">
        <v>111</v>
      </c>
      <c r="G144" s="102" t="s">
        <v>111</v>
      </c>
      <c r="H144" s="88">
        <v>956332406</v>
      </c>
      <c r="I144" s="281">
        <v>422278869</v>
      </c>
      <c r="J144" s="281">
        <v>420867876.22000003</v>
      </c>
      <c r="K144" s="89">
        <f t="shared" si="44"/>
        <v>1410992.7799999714</v>
      </c>
      <c r="M144" s="136"/>
      <c r="N144" s="1"/>
    </row>
    <row r="145" spans="1:14" s="56" customFormat="1" ht="51">
      <c r="A145" s="84" t="s">
        <v>171</v>
      </c>
      <c r="B145" s="4" t="s">
        <v>0</v>
      </c>
      <c r="C145" s="4" t="s">
        <v>43</v>
      </c>
      <c r="D145" s="4" t="s">
        <v>64</v>
      </c>
      <c r="E145" s="4" t="s">
        <v>1</v>
      </c>
      <c r="F145" s="3" t="s">
        <v>111</v>
      </c>
      <c r="G145" s="70" t="s">
        <v>111</v>
      </c>
      <c r="H145" s="87">
        <f>SUM(H146:H147)</f>
        <v>10130400</v>
      </c>
      <c r="I145" s="87">
        <f>SUM(I146:I147)</f>
        <v>4994173</v>
      </c>
      <c r="J145" s="128">
        <f>SUM(J146:J147)</f>
        <v>4921464.0699999994</v>
      </c>
      <c r="K145" s="87">
        <f>SUM(K146:K147)</f>
        <v>72708.930000000299</v>
      </c>
      <c r="M145" s="136"/>
      <c r="N145" s="1"/>
    </row>
    <row r="146" spans="1:14" s="58" customFormat="1">
      <c r="A146" s="60" t="s">
        <v>95</v>
      </c>
      <c r="B146" s="228" t="s">
        <v>0</v>
      </c>
      <c r="C146" s="228" t="s">
        <v>43</v>
      </c>
      <c r="D146" s="228" t="s">
        <v>64</v>
      </c>
      <c r="E146" s="228" t="s">
        <v>4</v>
      </c>
      <c r="F146" s="66" t="s">
        <v>111</v>
      </c>
      <c r="G146" s="101" t="s">
        <v>111</v>
      </c>
      <c r="H146" s="88">
        <v>72000</v>
      </c>
      <c r="I146" s="316">
        <v>30653</v>
      </c>
      <c r="J146" s="316">
        <v>24935.39</v>
      </c>
      <c r="K146" s="89">
        <f t="shared" ref="K146:K147" si="45">I146-J146</f>
        <v>5717.6100000000006</v>
      </c>
      <c r="L146" s="52"/>
      <c r="M146" s="139"/>
      <c r="N146" s="1"/>
    </row>
    <row r="147" spans="1:14" s="56" customFormat="1" ht="25.5">
      <c r="A147" s="60" t="s">
        <v>190</v>
      </c>
      <c r="B147" s="228" t="s">
        <v>0</v>
      </c>
      <c r="C147" s="228" t="s">
        <v>43</v>
      </c>
      <c r="D147" s="228" t="s">
        <v>64</v>
      </c>
      <c r="E147" s="228" t="s">
        <v>7</v>
      </c>
      <c r="F147" s="66" t="s">
        <v>111</v>
      </c>
      <c r="G147" s="101" t="s">
        <v>111</v>
      </c>
      <c r="H147" s="88">
        <v>10058400</v>
      </c>
      <c r="I147" s="245">
        <v>4963520</v>
      </c>
      <c r="J147" s="245">
        <v>4896528.68</v>
      </c>
      <c r="K147" s="89">
        <f t="shared" si="45"/>
        <v>66991.320000000298</v>
      </c>
      <c r="M147" s="136"/>
      <c r="N147" s="1"/>
    </row>
    <row r="148" spans="1:14" s="56" customFormat="1" ht="76.5">
      <c r="A148" s="84" t="s">
        <v>172</v>
      </c>
      <c r="B148" s="4" t="s">
        <v>0</v>
      </c>
      <c r="C148" s="4" t="s">
        <v>43</v>
      </c>
      <c r="D148" s="4" t="s">
        <v>65</v>
      </c>
      <c r="E148" s="4" t="s">
        <v>1</v>
      </c>
      <c r="F148" s="3" t="s">
        <v>111</v>
      </c>
      <c r="G148" s="70" t="s">
        <v>111</v>
      </c>
      <c r="H148" s="87">
        <f>SUM(H149:H150)</f>
        <v>14400100</v>
      </c>
      <c r="I148" s="87">
        <f>SUM(I149:I150)</f>
        <v>12168517</v>
      </c>
      <c r="J148" s="128">
        <f>SUM(J149:J150)</f>
        <v>12137569.409999998</v>
      </c>
      <c r="K148" s="87">
        <f>SUM(K149:K150)</f>
        <v>30947.590000000891</v>
      </c>
      <c r="M148" s="136"/>
      <c r="N148" s="1"/>
    </row>
    <row r="149" spans="1:14" s="58" customFormat="1">
      <c r="A149" s="60" t="s">
        <v>95</v>
      </c>
      <c r="B149" s="228" t="s">
        <v>0</v>
      </c>
      <c r="C149" s="228" t="s">
        <v>43</v>
      </c>
      <c r="D149" s="228" t="s">
        <v>65</v>
      </c>
      <c r="E149" s="228" t="s">
        <v>4</v>
      </c>
      <c r="F149" s="66" t="s">
        <v>111</v>
      </c>
      <c r="G149" s="101" t="s">
        <v>111</v>
      </c>
      <c r="H149" s="88">
        <v>100100</v>
      </c>
      <c r="I149" s="316">
        <v>70408</v>
      </c>
      <c r="J149" s="316">
        <v>49462.37</v>
      </c>
      <c r="K149" s="89">
        <f t="shared" ref="K149:K150" si="46">I149-J149</f>
        <v>20945.629999999997</v>
      </c>
      <c r="L149" s="52"/>
      <c r="M149" s="139"/>
      <c r="N149" s="1"/>
    </row>
    <row r="150" spans="1:14" s="56" customFormat="1" ht="25.5">
      <c r="A150" s="60" t="s">
        <v>190</v>
      </c>
      <c r="B150" s="228" t="s">
        <v>0</v>
      </c>
      <c r="C150" s="228" t="s">
        <v>43</v>
      </c>
      <c r="D150" s="228" t="s">
        <v>65</v>
      </c>
      <c r="E150" s="228" t="s">
        <v>7</v>
      </c>
      <c r="F150" s="66" t="s">
        <v>111</v>
      </c>
      <c r="G150" s="101" t="s">
        <v>111</v>
      </c>
      <c r="H150" s="88">
        <v>14300000</v>
      </c>
      <c r="I150" s="245">
        <v>12098109</v>
      </c>
      <c r="J150" s="245">
        <v>12088107.039999999</v>
      </c>
      <c r="K150" s="89">
        <f t="shared" si="46"/>
        <v>10001.960000000894</v>
      </c>
      <c r="M150" s="136"/>
      <c r="N150" s="1"/>
    </row>
    <row r="151" spans="1:14" s="56" customFormat="1" ht="51.75" customHeight="1">
      <c r="A151" s="84" t="s">
        <v>173</v>
      </c>
      <c r="B151" s="4" t="s">
        <v>0</v>
      </c>
      <c r="C151" s="4" t="s">
        <v>43</v>
      </c>
      <c r="D151" s="4" t="s">
        <v>66</v>
      </c>
      <c r="E151" s="4" t="s">
        <v>1</v>
      </c>
      <c r="F151" s="3" t="s">
        <v>111</v>
      </c>
      <c r="G151" s="70" t="s">
        <v>111</v>
      </c>
      <c r="H151" s="87">
        <f>SUM(H152:H153)</f>
        <v>30150000</v>
      </c>
      <c r="I151" s="87">
        <f>SUM(I152:I153)</f>
        <v>18119017.350000001</v>
      </c>
      <c r="J151" s="128">
        <f>SUM(J152:J153)</f>
        <v>17499493.32</v>
      </c>
      <c r="K151" s="87">
        <f>SUM(K152:K153)</f>
        <v>619524.03000000049</v>
      </c>
      <c r="M151" s="136"/>
      <c r="N151" s="1"/>
    </row>
    <row r="152" spans="1:14" s="58" customFormat="1">
      <c r="A152" s="60" t="s">
        <v>95</v>
      </c>
      <c r="B152" s="228" t="s">
        <v>0</v>
      </c>
      <c r="C152" s="228" t="s">
        <v>43</v>
      </c>
      <c r="D152" s="228" t="s">
        <v>66</v>
      </c>
      <c r="E152" s="228" t="s">
        <v>4</v>
      </c>
      <c r="F152" s="66" t="s">
        <v>111</v>
      </c>
      <c r="G152" s="101" t="s">
        <v>111</v>
      </c>
      <c r="H152" s="88">
        <v>150000</v>
      </c>
      <c r="I152" s="245">
        <v>76197.64</v>
      </c>
      <c r="J152" s="245">
        <v>57516.59</v>
      </c>
      <c r="K152" s="89">
        <f t="shared" ref="K152:K153" si="47">I152-J152</f>
        <v>18681.050000000003</v>
      </c>
      <c r="L152" s="52"/>
      <c r="M152" s="139"/>
      <c r="N152" s="1"/>
    </row>
    <row r="153" spans="1:14" s="57" customFormat="1" ht="25.5">
      <c r="A153" s="60" t="s">
        <v>193</v>
      </c>
      <c r="B153" s="228" t="s">
        <v>0</v>
      </c>
      <c r="C153" s="228" t="s">
        <v>43</v>
      </c>
      <c r="D153" s="228" t="s">
        <v>66</v>
      </c>
      <c r="E153" s="228">
        <v>321</v>
      </c>
      <c r="F153" s="66" t="s">
        <v>111</v>
      </c>
      <c r="G153" s="101" t="s">
        <v>111</v>
      </c>
      <c r="H153" s="88">
        <v>30000000</v>
      </c>
      <c r="I153" s="245">
        <v>18042819.710000001</v>
      </c>
      <c r="J153" s="245">
        <v>17441976.73</v>
      </c>
      <c r="K153" s="89">
        <f t="shared" si="47"/>
        <v>600842.98000000045</v>
      </c>
      <c r="L153" s="82"/>
      <c r="M153" s="62"/>
      <c r="N153" s="1"/>
    </row>
    <row r="154" spans="1:14" s="56" customFormat="1" ht="51">
      <c r="A154" s="84" t="s">
        <v>174</v>
      </c>
      <c r="B154" s="4" t="s">
        <v>0</v>
      </c>
      <c r="C154" s="4" t="s">
        <v>43</v>
      </c>
      <c r="D154" s="4" t="s">
        <v>67</v>
      </c>
      <c r="E154" s="4" t="s">
        <v>1</v>
      </c>
      <c r="F154" s="3" t="s">
        <v>111</v>
      </c>
      <c r="G154" s="70" t="s">
        <v>111</v>
      </c>
      <c r="H154" s="87">
        <f>SUM(H155:H158)</f>
        <v>2609800</v>
      </c>
      <c r="I154" s="87">
        <f>SUM(I155:I158)</f>
        <v>1098917.5</v>
      </c>
      <c r="J154" s="87">
        <f>SUM(J155:J158)</f>
        <v>1095971.26</v>
      </c>
      <c r="K154" s="87">
        <f>SUM(K155:K158)</f>
        <v>2946.2399999999511</v>
      </c>
      <c r="M154" s="136"/>
      <c r="N154" s="1"/>
    </row>
    <row r="155" spans="1:14" s="56" customFormat="1" ht="18.75" customHeight="1">
      <c r="A155" s="335" t="s">
        <v>95</v>
      </c>
      <c r="B155" s="228" t="s">
        <v>0</v>
      </c>
      <c r="C155" s="228" t="s">
        <v>43</v>
      </c>
      <c r="D155" s="228" t="s">
        <v>67</v>
      </c>
      <c r="E155" s="228" t="s">
        <v>4</v>
      </c>
      <c r="F155" s="337" t="s">
        <v>277</v>
      </c>
      <c r="G155" s="232" t="s">
        <v>231</v>
      </c>
      <c r="H155" s="309">
        <v>19550</v>
      </c>
      <c r="I155" s="310">
        <v>6951</v>
      </c>
      <c r="J155" s="310">
        <v>5973.96</v>
      </c>
      <c r="K155" s="234">
        <f t="shared" ref="K155:K158" si="48">I155-J155</f>
        <v>977.04</v>
      </c>
      <c r="L155" s="136"/>
      <c r="M155" s="136"/>
      <c r="N155" s="140"/>
    </row>
    <row r="156" spans="1:14" s="58" customFormat="1" ht="18" customHeight="1">
      <c r="A156" s="336"/>
      <c r="B156" s="228" t="s">
        <v>0</v>
      </c>
      <c r="C156" s="228" t="s">
        <v>43</v>
      </c>
      <c r="D156" s="228" t="s">
        <v>67</v>
      </c>
      <c r="E156" s="228" t="s">
        <v>4</v>
      </c>
      <c r="F156" s="337"/>
      <c r="G156" s="233" t="s">
        <v>230</v>
      </c>
      <c r="H156" s="309">
        <v>6350</v>
      </c>
      <c r="I156" s="310">
        <v>2235</v>
      </c>
      <c r="J156" s="310">
        <v>1920.56</v>
      </c>
      <c r="K156" s="235">
        <f t="shared" si="48"/>
        <v>314.44000000000005</v>
      </c>
      <c r="L156" s="52"/>
      <c r="M156" s="139"/>
      <c r="N156" s="140"/>
    </row>
    <row r="157" spans="1:14" s="58" customFormat="1" ht="18" customHeight="1">
      <c r="A157" s="338" t="s">
        <v>190</v>
      </c>
      <c r="B157" s="228" t="s">
        <v>0</v>
      </c>
      <c r="C157" s="228" t="s">
        <v>43</v>
      </c>
      <c r="D157" s="228" t="s">
        <v>67</v>
      </c>
      <c r="E157" s="228" t="s">
        <v>7</v>
      </c>
      <c r="F157" s="337" t="s">
        <v>277</v>
      </c>
      <c r="G157" s="229" t="s">
        <v>231</v>
      </c>
      <c r="H157" s="309">
        <v>1955350</v>
      </c>
      <c r="I157" s="310">
        <v>824599.71</v>
      </c>
      <c r="J157" s="310">
        <v>823374.49</v>
      </c>
      <c r="K157" s="234">
        <f t="shared" si="48"/>
        <v>1225.2199999999721</v>
      </c>
      <c r="L157" s="52">
        <f>1089731.5-I157+I158</f>
        <v>530263.58000000007</v>
      </c>
      <c r="M157" s="139"/>
      <c r="N157" s="140"/>
    </row>
    <row r="158" spans="1:14" s="56" customFormat="1" ht="18.75" customHeight="1">
      <c r="A158" s="327"/>
      <c r="B158" s="228" t="s">
        <v>0</v>
      </c>
      <c r="C158" s="228" t="s">
        <v>43</v>
      </c>
      <c r="D158" s="228" t="s">
        <v>67</v>
      </c>
      <c r="E158" s="228" t="s">
        <v>7</v>
      </c>
      <c r="F158" s="337"/>
      <c r="G158" s="229" t="s">
        <v>230</v>
      </c>
      <c r="H158" s="309">
        <v>628550</v>
      </c>
      <c r="I158" s="310">
        <v>265131.78999999998</v>
      </c>
      <c r="J158" s="310">
        <v>264702.25</v>
      </c>
      <c r="K158" s="89">
        <f t="shared" si="48"/>
        <v>429.53999999997905</v>
      </c>
      <c r="M158" s="136"/>
      <c r="N158" s="1"/>
    </row>
    <row r="159" spans="1:14" s="56" customFormat="1" ht="25.5">
      <c r="A159" s="84" t="s">
        <v>175</v>
      </c>
      <c r="B159" s="4" t="s">
        <v>0</v>
      </c>
      <c r="C159" s="4" t="s">
        <v>43</v>
      </c>
      <c r="D159" s="4" t="s">
        <v>68</v>
      </c>
      <c r="E159" s="4" t="s">
        <v>1</v>
      </c>
      <c r="F159" s="230" t="s">
        <v>111</v>
      </c>
      <c r="G159" s="70" t="s">
        <v>111</v>
      </c>
      <c r="H159" s="87">
        <f>SUM(H160:H161)</f>
        <v>101336300</v>
      </c>
      <c r="I159" s="285">
        <f>SUM(I160:I161)</f>
        <v>36472077</v>
      </c>
      <c r="J159" s="128">
        <f>SUM(J160:J161)</f>
        <v>36370652.380000003</v>
      </c>
      <c r="K159" s="87">
        <f>SUM(K160:K161)</f>
        <v>101424.61999999703</v>
      </c>
      <c r="M159" s="136"/>
      <c r="N159" s="1"/>
    </row>
    <row r="160" spans="1:14" s="58" customFormat="1">
      <c r="A160" s="60" t="s">
        <v>95</v>
      </c>
      <c r="B160" s="228" t="s">
        <v>0</v>
      </c>
      <c r="C160" s="228" t="s">
        <v>43</v>
      </c>
      <c r="D160" s="228" t="s">
        <v>68</v>
      </c>
      <c r="E160" s="228" t="s">
        <v>4</v>
      </c>
      <c r="F160" s="66" t="s">
        <v>111</v>
      </c>
      <c r="G160" s="101" t="s">
        <v>111</v>
      </c>
      <c r="H160" s="88">
        <v>570300</v>
      </c>
      <c r="I160" s="245">
        <v>185821</v>
      </c>
      <c r="J160" s="245">
        <v>137960.68</v>
      </c>
      <c r="K160" s="89">
        <f t="shared" ref="K160:K161" si="49">I160-J160</f>
        <v>47860.320000000007</v>
      </c>
      <c r="L160" s="52"/>
      <c r="M160" s="139"/>
      <c r="N160" s="1"/>
    </row>
    <row r="161" spans="1:14" s="58" customFormat="1" ht="25.5">
      <c r="A161" s="60" t="s">
        <v>190</v>
      </c>
      <c r="B161" s="228" t="s">
        <v>0</v>
      </c>
      <c r="C161" s="228" t="s">
        <v>43</v>
      </c>
      <c r="D161" s="228" t="s">
        <v>68</v>
      </c>
      <c r="E161" s="228" t="s">
        <v>7</v>
      </c>
      <c r="F161" s="66" t="s">
        <v>111</v>
      </c>
      <c r="G161" s="101" t="s">
        <v>111</v>
      </c>
      <c r="H161" s="88">
        <v>100766000</v>
      </c>
      <c r="I161" s="245">
        <v>36286256</v>
      </c>
      <c r="J161" s="245">
        <v>36232691.700000003</v>
      </c>
      <c r="K161" s="89">
        <f t="shared" si="49"/>
        <v>53564.29999999702</v>
      </c>
      <c r="L161" s="52"/>
      <c r="M161" s="139"/>
      <c r="N161" s="1"/>
    </row>
    <row r="162" spans="1:14" s="56" customFormat="1">
      <c r="A162" s="84" t="s">
        <v>150</v>
      </c>
      <c r="B162" s="4" t="s">
        <v>0</v>
      </c>
      <c r="C162" s="4" t="s">
        <v>43</v>
      </c>
      <c r="D162" s="4" t="s">
        <v>33</v>
      </c>
      <c r="E162" s="4" t="s">
        <v>1</v>
      </c>
      <c r="F162" s="3" t="s">
        <v>111</v>
      </c>
      <c r="G162" s="70" t="s">
        <v>111</v>
      </c>
      <c r="H162" s="87">
        <f>SUM(H163:H165)</f>
        <v>339398300</v>
      </c>
      <c r="I162" s="87">
        <f>SUM(I163:I165)</f>
        <v>83660898.909999996</v>
      </c>
      <c r="J162" s="87">
        <f>SUM(J163:J165)</f>
        <v>83274745.5</v>
      </c>
      <c r="K162" s="87">
        <f>SUM(K163:K165)</f>
        <v>386153.40999999404</v>
      </c>
      <c r="M162" s="136"/>
      <c r="N162" s="1"/>
    </row>
    <row r="163" spans="1:14" s="56" customFormat="1" ht="25.5">
      <c r="A163" s="149" t="s">
        <v>195</v>
      </c>
      <c r="B163" s="228" t="s">
        <v>0</v>
      </c>
      <c r="C163" s="228" t="s">
        <v>43</v>
      </c>
      <c r="D163" s="228" t="s">
        <v>33</v>
      </c>
      <c r="E163" s="228" t="s">
        <v>16</v>
      </c>
      <c r="F163" s="339" t="s">
        <v>275</v>
      </c>
      <c r="G163" s="231" t="s">
        <v>230</v>
      </c>
      <c r="H163" s="88">
        <v>3520000</v>
      </c>
      <c r="I163" s="245">
        <v>423950</v>
      </c>
      <c r="J163" s="245">
        <v>315380</v>
      </c>
      <c r="K163" s="89">
        <f t="shared" ref="K163:K165" si="50">I163-J163</f>
        <v>108570</v>
      </c>
      <c r="M163" s="136"/>
      <c r="N163" s="1"/>
    </row>
    <row r="164" spans="1:14" s="93" customFormat="1">
      <c r="A164" s="149" t="s">
        <v>95</v>
      </c>
      <c r="B164" s="228" t="s">
        <v>0</v>
      </c>
      <c r="C164" s="228" t="s">
        <v>43</v>
      </c>
      <c r="D164" s="228" t="s">
        <v>33</v>
      </c>
      <c r="E164" s="228" t="s">
        <v>4</v>
      </c>
      <c r="F164" s="340"/>
      <c r="G164" s="231" t="s">
        <v>230</v>
      </c>
      <c r="H164" s="88">
        <v>1980000</v>
      </c>
      <c r="I164" s="245">
        <v>212996</v>
      </c>
      <c r="J164" s="245">
        <v>144833.69</v>
      </c>
      <c r="K164" s="89">
        <f t="shared" si="50"/>
        <v>68162.31</v>
      </c>
      <c r="L164" s="62"/>
      <c r="M164" s="142"/>
      <c r="N164" s="1"/>
    </row>
    <row r="165" spans="1:14" s="58" customFormat="1" ht="25.5">
      <c r="A165" s="149" t="s">
        <v>190</v>
      </c>
      <c r="B165" s="228" t="s">
        <v>0</v>
      </c>
      <c r="C165" s="228" t="s">
        <v>43</v>
      </c>
      <c r="D165" s="228" t="s">
        <v>33</v>
      </c>
      <c r="E165" s="228" t="s">
        <v>7</v>
      </c>
      <c r="F165" s="341"/>
      <c r="G165" s="231" t="s">
        <v>230</v>
      </c>
      <c r="H165" s="88">
        <v>333898300</v>
      </c>
      <c r="I165" s="245">
        <v>83023952.909999996</v>
      </c>
      <c r="J165" s="245">
        <v>82814531.810000002</v>
      </c>
      <c r="K165" s="89">
        <f t="shared" si="50"/>
        <v>209421.09999999404</v>
      </c>
      <c r="L165" s="52"/>
      <c r="M165" s="139"/>
      <c r="N165" s="1"/>
    </row>
    <row r="166" spans="1:14" s="58" customFormat="1" ht="63.75">
      <c r="A166" s="84" t="s">
        <v>302</v>
      </c>
      <c r="B166" s="4">
        <v>148</v>
      </c>
      <c r="C166" s="4">
        <v>1003</v>
      </c>
      <c r="D166" s="4" t="s">
        <v>301</v>
      </c>
      <c r="E166" s="4" t="s">
        <v>1</v>
      </c>
      <c r="F166" s="3"/>
      <c r="G166" s="70"/>
      <c r="H166" s="87">
        <f>SUM(H167:H167)</f>
        <v>4120000</v>
      </c>
      <c r="I166" s="87">
        <f>SUM(I167:I167)</f>
        <v>4120000</v>
      </c>
      <c r="J166" s="128">
        <f>SUM(J167:J167)</f>
        <v>4040000</v>
      </c>
      <c r="K166" s="87">
        <f>SUM(K167:K167)</f>
        <v>80000</v>
      </c>
      <c r="L166" s="52"/>
      <c r="M166" s="139"/>
      <c r="N166" s="1"/>
    </row>
    <row r="167" spans="1:14" s="206" customFormat="1" ht="25.5">
      <c r="A167" s="60" t="s">
        <v>190</v>
      </c>
      <c r="B167" s="228">
        <v>148</v>
      </c>
      <c r="C167" s="228">
        <v>1003</v>
      </c>
      <c r="D167" s="228" t="s">
        <v>301</v>
      </c>
      <c r="E167" s="228">
        <v>321</v>
      </c>
      <c r="F167" s="64"/>
      <c r="G167" s="228"/>
      <c r="H167" s="88">
        <v>4120000</v>
      </c>
      <c r="I167" s="245">
        <v>4120000</v>
      </c>
      <c r="J167" s="245">
        <v>4040000</v>
      </c>
      <c r="K167" s="317">
        <f>I167-J167</f>
        <v>80000</v>
      </c>
      <c r="L167" s="201"/>
      <c r="M167" s="201"/>
      <c r="N167" s="203"/>
    </row>
    <row r="168" spans="1:14" s="58" customFormat="1" ht="38.25">
      <c r="A168" s="84" t="s">
        <v>294</v>
      </c>
      <c r="B168" s="4">
        <v>148</v>
      </c>
      <c r="C168" s="4">
        <v>1003</v>
      </c>
      <c r="D168" s="4" t="s">
        <v>293</v>
      </c>
      <c r="E168" s="4" t="s">
        <v>1</v>
      </c>
      <c r="F168" s="3"/>
      <c r="G168" s="70"/>
      <c r="H168" s="87">
        <f>SUM(H169:H169)</f>
        <v>1010000000</v>
      </c>
      <c r="I168" s="87">
        <f>SUM(I169:I169)</f>
        <v>910000000</v>
      </c>
      <c r="J168" s="128">
        <f>SUM(J169:J169)</f>
        <v>889100000</v>
      </c>
      <c r="K168" s="87">
        <f>SUM(K169:K169)</f>
        <v>20900000</v>
      </c>
      <c r="L168" s="52"/>
      <c r="M168" s="139"/>
      <c r="N168" s="1"/>
    </row>
    <row r="169" spans="1:14" s="57" customFormat="1" ht="25.5">
      <c r="A169" s="60" t="s">
        <v>190</v>
      </c>
      <c r="B169" s="228">
        <v>148</v>
      </c>
      <c r="C169" s="228">
        <v>1003</v>
      </c>
      <c r="D169" s="228" t="s">
        <v>293</v>
      </c>
      <c r="E169" s="228">
        <v>321</v>
      </c>
      <c r="F169" s="64"/>
      <c r="G169" s="228"/>
      <c r="H169" s="88">
        <v>1010000000</v>
      </c>
      <c r="I169" s="245">
        <v>910000000</v>
      </c>
      <c r="J169" s="245">
        <v>889100000</v>
      </c>
      <c r="K169" s="88">
        <f>I169-J169</f>
        <v>20900000</v>
      </c>
      <c r="L169" s="62"/>
      <c r="M169" s="62"/>
      <c r="N169" s="1"/>
    </row>
    <row r="170" spans="1:14" s="58" customFormat="1" ht="25.5">
      <c r="A170" s="84" t="s">
        <v>303</v>
      </c>
      <c r="B170" s="4">
        <v>148</v>
      </c>
      <c r="C170" s="4">
        <v>1004</v>
      </c>
      <c r="D170" s="4">
        <v>2240231440</v>
      </c>
      <c r="E170" s="4" t="s">
        <v>1</v>
      </c>
      <c r="F170" s="3"/>
      <c r="G170" s="70"/>
      <c r="H170" s="87">
        <f>SUM(H171:H171)</f>
        <v>15604.33</v>
      </c>
      <c r="I170" s="87">
        <f>SUM(I171:I171)</f>
        <v>15604.33</v>
      </c>
      <c r="J170" s="128">
        <f>SUM(J171:J171)</f>
        <v>15604.33</v>
      </c>
      <c r="K170" s="87">
        <f>SUM(K171:K171)</f>
        <v>0</v>
      </c>
      <c r="L170" s="52"/>
      <c r="M170" s="139"/>
      <c r="N170" s="1"/>
    </row>
    <row r="171" spans="1:14" s="57" customFormat="1">
      <c r="A171" s="60" t="s">
        <v>112</v>
      </c>
      <c r="B171" s="228">
        <v>148</v>
      </c>
      <c r="C171" s="228">
        <v>1004</v>
      </c>
      <c r="D171" s="228">
        <v>2240231440</v>
      </c>
      <c r="E171" s="228">
        <v>530</v>
      </c>
      <c r="F171" s="64"/>
      <c r="G171" s="228"/>
      <c r="H171" s="88">
        <v>15604.33</v>
      </c>
      <c r="I171" s="245">
        <v>15604.33</v>
      </c>
      <c r="J171" s="245">
        <v>15604.33</v>
      </c>
      <c r="K171" s="88">
        <f>I171-J171</f>
        <v>0</v>
      </c>
      <c r="L171" s="62"/>
      <c r="M171" s="62"/>
      <c r="N171" s="1"/>
    </row>
    <row r="172" spans="1:14" s="58" customFormat="1" ht="40.5" customHeight="1">
      <c r="A172" s="84" t="s">
        <v>176</v>
      </c>
      <c r="B172" s="4" t="s">
        <v>0</v>
      </c>
      <c r="C172" s="4" t="s">
        <v>69</v>
      </c>
      <c r="D172" s="4" t="s">
        <v>70</v>
      </c>
      <c r="E172" s="4" t="s">
        <v>1</v>
      </c>
      <c r="F172" s="3" t="s">
        <v>111</v>
      </c>
      <c r="G172" s="70" t="s">
        <v>111</v>
      </c>
      <c r="H172" s="87">
        <f>SUM(H173)</f>
        <v>5316588700</v>
      </c>
      <c r="I172" s="87">
        <f>SUM(I173)</f>
        <v>1772196400</v>
      </c>
      <c r="J172" s="128">
        <f>SUM(J173)</f>
        <v>1772196400</v>
      </c>
      <c r="K172" s="87">
        <f>SUM(K173)</f>
        <v>0</v>
      </c>
      <c r="L172" s="52"/>
      <c r="M172" s="139"/>
      <c r="N172" s="1"/>
    </row>
    <row r="173" spans="1:14" s="57" customFormat="1">
      <c r="A173" s="60" t="s">
        <v>112</v>
      </c>
      <c r="B173" s="228" t="s">
        <v>0</v>
      </c>
      <c r="C173" s="228" t="s">
        <v>69</v>
      </c>
      <c r="D173" s="228" t="s">
        <v>70</v>
      </c>
      <c r="E173" s="228" t="s">
        <v>71</v>
      </c>
      <c r="F173" s="66" t="s">
        <v>111</v>
      </c>
      <c r="G173" s="101" t="s">
        <v>111</v>
      </c>
      <c r="H173" s="88">
        <v>5316588700</v>
      </c>
      <c r="I173" s="245">
        <v>1772196400</v>
      </c>
      <c r="J173" s="245">
        <v>1772196400</v>
      </c>
      <c r="K173" s="89">
        <f>I173-J173</f>
        <v>0</v>
      </c>
      <c r="L173" s="62"/>
      <c r="M173" s="62"/>
      <c r="N173" s="1"/>
    </row>
    <row r="174" spans="1:14" s="93" customFormat="1" ht="89.25">
      <c r="A174" s="84" t="s">
        <v>258</v>
      </c>
      <c r="B174" s="4" t="s">
        <v>0</v>
      </c>
      <c r="C174" s="4" t="s">
        <v>69</v>
      </c>
      <c r="D174" s="4" t="s">
        <v>72</v>
      </c>
      <c r="E174" s="4" t="s">
        <v>1</v>
      </c>
      <c r="F174" s="3" t="s">
        <v>111</v>
      </c>
      <c r="G174" s="70" t="s">
        <v>111</v>
      </c>
      <c r="H174" s="87">
        <f>SUM(H175)</f>
        <v>84900</v>
      </c>
      <c r="I174" s="87">
        <f>SUM(I175)</f>
        <v>0</v>
      </c>
      <c r="J174" s="128">
        <f>SUM(J175)</f>
        <v>0</v>
      </c>
      <c r="K174" s="87">
        <f>SUM(K175)</f>
        <v>0</v>
      </c>
      <c r="L174" s="62"/>
      <c r="M174" s="142"/>
      <c r="N174" s="1"/>
    </row>
    <row r="175" spans="1:14" s="58" customFormat="1" ht="25.5">
      <c r="A175" s="149" t="s">
        <v>200</v>
      </c>
      <c r="B175" s="228" t="s">
        <v>0</v>
      </c>
      <c r="C175" s="228" t="s">
        <v>69</v>
      </c>
      <c r="D175" s="228" t="s">
        <v>72</v>
      </c>
      <c r="E175" s="228" t="s">
        <v>73</v>
      </c>
      <c r="F175" s="86" t="s">
        <v>291</v>
      </c>
      <c r="G175" s="94" t="s">
        <v>230</v>
      </c>
      <c r="H175" s="88">
        <v>84900</v>
      </c>
      <c r="I175" s="245">
        <v>0</v>
      </c>
      <c r="J175" s="245">
        <v>0</v>
      </c>
      <c r="K175" s="89">
        <f>I175-J175</f>
        <v>0</v>
      </c>
      <c r="L175" s="52"/>
      <c r="M175" s="139"/>
      <c r="N175" s="1"/>
    </row>
    <row r="176" spans="1:14" s="57" customFormat="1">
      <c r="A176" s="84" t="s">
        <v>177</v>
      </c>
      <c r="B176" s="4" t="s">
        <v>0</v>
      </c>
      <c r="C176" s="4" t="s">
        <v>69</v>
      </c>
      <c r="D176" s="4" t="s">
        <v>74</v>
      </c>
      <c r="E176" s="4" t="s">
        <v>1</v>
      </c>
      <c r="F176" s="3"/>
      <c r="G176" s="70" t="s">
        <v>111</v>
      </c>
      <c r="H176" s="87">
        <f>SUM(H177:H178)</f>
        <v>40937650</v>
      </c>
      <c r="I176" s="87">
        <f>SUM(I177:I178)</f>
        <v>4283030.9800000004</v>
      </c>
      <c r="J176" s="128">
        <f>SUM(J177:J178)</f>
        <v>4277821.58</v>
      </c>
      <c r="K176" s="128">
        <f>SUM(K177:K178)</f>
        <v>5209.3999999999996</v>
      </c>
      <c r="L176" s="62"/>
      <c r="M176" s="62"/>
      <c r="N176" s="1"/>
    </row>
    <row r="177" spans="1:14" s="93" customFormat="1">
      <c r="A177" s="60" t="s">
        <v>95</v>
      </c>
      <c r="B177" s="228" t="s">
        <v>0</v>
      </c>
      <c r="C177" s="228" t="s">
        <v>69</v>
      </c>
      <c r="D177" s="228" t="s">
        <v>74</v>
      </c>
      <c r="E177" s="228" t="s">
        <v>4</v>
      </c>
      <c r="F177" s="66"/>
      <c r="G177" s="101" t="s">
        <v>111</v>
      </c>
      <c r="H177" s="88">
        <v>10250</v>
      </c>
      <c r="I177" s="245">
        <v>746.98</v>
      </c>
      <c r="J177" s="245">
        <v>731.58</v>
      </c>
      <c r="K177" s="88">
        <f t="shared" ref="K177:K178" si="51">I177-J177</f>
        <v>15.399999999999977</v>
      </c>
      <c r="L177" s="62"/>
      <c r="M177" s="142"/>
      <c r="N177" s="1"/>
    </row>
    <row r="178" spans="1:14" s="58" customFormat="1" ht="25.5">
      <c r="A178" s="85" t="s">
        <v>193</v>
      </c>
      <c r="B178" s="228" t="s">
        <v>0</v>
      </c>
      <c r="C178" s="228" t="s">
        <v>69</v>
      </c>
      <c r="D178" s="228" t="s">
        <v>74</v>
      </c>
      <c r="E178" s="228" t="s">
        <v>32</v>
      </c>
      <c r="F178" s="59" t="s">
        <v>111</v>
      </c>
      <c r="G178" s="102" t="s">
        <v>111</v>
      </c>
      <c r="H178" s="88">
        <v>40927400</v>
      </c>
      <c r="I178" s="281">
        <v>4282284</v>
      </c>
      <c r="J178" s="281">
        <v>4277090</v>
      </c>
      <c r="K178" s="89">
        <f t="shared" si="51"/>
        <v>5194</v>
      </c>
      <c r="L178" s="52"/>
      <c r="M178" s="139"/>
      <c r="N178" s="1"/>
    </row>
    <row r="179" spans="1:14" s="57" customFormat="1" ht="25.5">
      <c r="A179" s="84" t="s">
        <v>178</v>
      </c>
      <c r="B179" s="4" t="s">
        <v>0</v>
      </c>
      <c r="C179" s="4" t="s">
        <v>69</v>
      </c>
      <c r="D179" s="4" t="s">
        <v>75</v>
      </c>
      <c r="E179" s="4" t="s">
        <v>1</v>
      </c>
      <c r="F179" s="3" t="s">
        <v>111</v>
      </c>
      <c r="G179" s="70" t="s">
        <v>111</v>
      </c>
      <c r="H179" s="87">
        <f>SUM(H180:H181)</f>
        <v>7632430</v>
      </c>
      <c r="I179" s="87">
        <f>SUM(I180:I181)</f>
        <v>0</v>
      </c>
      <c r="J179" s="128">
        <f>SUM(J180:J181)</f>
        <v>0</v>
      </c>
      <c r="K179" s="87">
        <f>SUM(K180:K181)</f>
        <v>0</v>
      </c>
      <c r="L179" s="62"/>
      <c r="M179" s="62"/>
      <c r="N179" s="1"/>
    </row>
    <row r="180" spans="1:14" s="111" customFormat="1">
      <c r="A180" s="60" t="s">
        <v>95</v>
      </c>
      <c r="B180" s="228" t="s">
        <v>0</v>
      </c>
      <c r="C180" s="228" t="s">
        <v>69</v>
      </c>
      <c r="D180" s="228" t="s">
        <v>75</v>
      </c>
      <c r="E180" s="228" t="s">
        <v>4</v>
      </c>
      <c r="F180" s="66" t="s">
        <v>111</v>
      </c>
      <c r="G180" s="101" t="s">
        <v>111</v>
      </c>
      <c r="H180" s="88">
        <v>1570</v>
      </c>
      <c r="I180" s="245">
        <v>0</v>
      </c>
      <c r="J180" s="245">
        <v>0</v>
      </c>
      <c r="K180" s="88">
        <f t="shared" ref="K180:K181" si="52">I180-J180</f>
        <v>0</v>
      </c>
      <c r="L180" s="110"/>
      <c r="M180" s="52"/>
      <c r="N180" s="1"/>
    </row>
    <row r="181" spans="1:14" s="112" customFormat="1" ht="25.5">
      <c r="A181" s="85" t="s">
        <v>193</v>
      </c>
      <c r="B181" s="228" t="s">
        <v>0</v>
      </c>
      <c r="C181" s="228" t="s">
        <v>69</v>
      </c>
      <c r="D181" s="228" t="s">
        <v>75</v>
      </c>
      <c r="E181" s="228" t="s">
        <v>32</v>
      </c>
      <c r="F181" s="59" t="s">
        <v>111</v>
      </c>
      <c r="G181" s="102" t="s">
        <v>111</v>
      </c>
      <c r="H181" s="88">
        <v>7630860</v>
      </c>
      <c r="I181" s="281">
        <v>0</v>
      </c>
      <c r="J181" s="281">
        <v>0</v>
      </c>
      <c r="K181" s="89">
        <f t="shared" si="52"/>
        <v>0</v>
      </c>
      <c r="L181" s="52"/>
      <c r="M181" s="52"/>
      <c r="N181" s="1"/>
    </row>
    <row r="182" spans="1:14" s="93" customFormat="1" ht="76.5">
      <c r="A182" s="84" t="s">
        <v>179</v>
      </c>
      <c r="B182" s="4" t="s">
        <v>0</v>
      </c>
      <c r="C182" s="4" t="s">
        <v>69</v>
      </c>
      <c r="D182" s="4" t="s">
        <v>76</v>
      </c>
      <c r="E182" s="4" t="s">
        <v>1</v>
      </c>
      <c r="F182" s="3" t="s">
        <v>111</v>
      </c>
      <c r="G182" s="70" t="s">
        <v>111</v>
      </c>
      <c r="H182" s="87">
        <f>SUM(H183:H184)</f>
        <v>47451350</v>
      </c>
      <c r="I182" s="87">
        <f>SUM(I183:I184)</f>
        <v>6400000</v>
      </c>
      <c r="J182" s="128">
        <f>SUM(J183:J184)</f>
        <v>6400000</v>
      </c>
      <c r="K182" s="87">
        <f>SUM(K183:K184)</f>
        <v>0</v>
      </c>
      <c r="L182" s="62"/>
      <c r="M182" s="142"/>
      <c r="N182" s="1"/>
    </row>
    <row r="183" spans="1:14" s="58" customFormat="1">
      <c r="A183" s="60" t="s">
        <v>95</v>
      </c>
      <c r="B183" s="228" t="s">
        <v>0</v>
      </c>
      <c r="C183" s="228" t="s">
        <v>69</v>
      </c>
      <c r="D183" s="228" t="s">
        <v>76</v>
      </c>
      <c r="E183" s="228" t="s">
        <v>4</v>
      </c>
      <c r="F183" s="66" t="s">
        <v>111</v>
      </c>
      <c r="G183" s="101" t="s">
        <v>111</v>
      </c>
      <c r="H183" s="88">
        <v>18011350</v>
      </c>
      <c r="I183" s="245">
        <v>0</v>
      </c>
      <c r="J183" s="245">
        <v>0</v>
      </c>
      <c r="K183" s="88">
        <f t="shared" ref="K183:K184" si="53">I183-J183</f>
        <v>0</v>
      </c>
      <c r="L183" s="52"/>
      <c r="M183" s="139"/>
      <c r="N183" s="1"/>
    </row>
    <row r="184" spans="1:14" s="56" customFormat="1" ht="25.5">
      <c r="A184" s="85" t="s">
        <v>193</v>
      </c>
      <c r="B184" s="228" t="s">
        <v>0</v>
      </c>
      <c r="C184" s="228" t="s">
        <v>69</v>
      </c>
      <c r="D184" s="228" t="s">
        <v>76</v>
      </c>
      <c r="E184" s="228" t="s">
        <v>32</v>
      </c>
      <c r="F184" s="59" t="s">
        <v>111</v>
      </c>
      <c r="G184" s="102" t="s">
        <v>111</v>
      </c>
      <c r="H184" s="88">
        <v>29440000</v>
      </c>
      <c r="I184" s="281">
        <v>6400000</v>
      </c>
      <c r="J184" s="281">
        <v>6400000</v>
      </c>
      <c r="K184" s="89">
        <f t="shared" si="53"/>
        <v>0</v>
      </c>
      <c r="M184" s="136"/>
      <c r="N184" s="1"/>
    </row>
    <row r="185" spans="1:14" s="56" customFormat="1" ht="38.25">
      <c r="A185" s="84" t="s">
        <v>180</v>
      </c>
      <c r="B185" s="4" t="s">
        <v>0</v>
      </c>
      <c r="C185" s="4" t="s">
        <v>69</v>
      </c>
      <c r="D185" s="4" t="s">
        <v>77</v>
      </c>
      <c r="E185" s="4" t="s">
        <v>1</v>
      </c>
      <c r="F185" s="3" t="s">
        <v>111</v>
      </c>
      <c r="G185" s="70" t="s">
        <v>111</v>
      </c>
      <c r="H185" s="87">
        <f>SUM(H186)</f>
        <v>25000</v>
      </c>
      <c r="I185" s="87">
        <f>SUM(I186)</f>
        <v>0</v>
      </c>
      <c r="J185" s="128">
        <f t="shared" ref="J185" si="54">SUM(J186)</f>
        <v>0</v>
      </c>
      <c r="K185" s="87">
        <f>SUM(K186)</f>
        <v>0</v>
      </c>
      <c r="M185" s="136"/>
      <c r="N185" s="1"/>
    </row>
    <row r="186" spans="1:14" s="58" customFormat="1" ht="25.5">
      <c r="A186" s="85" t="s">
        <v>193</v>
      </c>
      <c r="B186" s="228" t="s">
        <v>0</v>
      </c>
      <c r="C186" s="228" t="s">
        <v>69</v>
      </c>
      <c r="D186" s="228" t="s">
        <v>77</v>
      </c>
      <c r="E186" s="228" t="s">
        <v>32</v>
      </c>
      <c r="F186" s="59" t="s">
        <v>111</v>
      </c>
      <c r="G186" s="102" t="s">
        <v>111</v>
      </c>
      <c r="H186" s="88">
        <v>25000</v>
      </c>
      <c r="I186" s="88">
        <v>0</v>
      </c>
      <c r="J186" s="281">
        <v>0</v>
      </c>
      <c r="K186" s="89">
        <f>I186-J186</f>
        <v>0</v>
      </c>
      <c r="L186" s="52"/>
      <c r="M186" s="139"/>
      <c r="N186" s="1"/>
    </row>
    <row r="187" spans="1:14" s="58" customFormat="1" ht="38.25">
      <c r="A187" s="84" t="s">
        <v>181</v>
      </c>
      <c r="B187" s="4" t="s">
        <v>0</v>
      </c>
      <c r="C187" s="4" t="s">
        <v>69</v>
      </c>
      <c r="D187" s="4" t="s">
        <v>78</v>
      </c>
      <c r="E187" s="4" t="s">
        <v>1</v>
      </c>
      <c r="F187" s="3" t="s">
        <v>111</v>
      </c>
      <c r="G187" s="70" t="s">
        <v>111</v>
      </c>
      <c r="H187" s="87">
        <f>SUM(H188:H189)</f>
        <v>11911000</v>
      </c>
      <c r="I187" s="87">
        <f>SUM(I188:I189)</f>
        <v>15000</v>
      </c>
      <c r="J187" s="128">
        <f t="shared" ref="J187" si="55">SUM(J188:J189)</f>
        <v>15000</v>
      </c>
      <c r="K187" s="87">
        <f>SUM(K188:K189)</f>
        <v>0</v>
      </c>
      <c r="L187" s="52"/>
      <c r="M187" s="139"/>
      <c r="N187" s="1"/>
    </row>
    <row r="188" spans="1:14" s="58" customFormat="1">
      <c r="A188" s="60" t="s">
        <v>95</v>
      </c>
      <c r="B188" s="228" t="s">
        <v>0</v>
      </c>
      <c r="C188" s="228" t="s">
        <v>69</v>
      </c>
      <c r="D188" s="228" t="s">
        <v>78</v>
      </c>
      <c r="E188" s="228" t="s">
        <v>4</v>
      </c>
      <c r="F188" s="66" t="s">
        <v>111</v>
      </c>
      <c r="G188" s="101" t="s">
        <v>111</v>
      </c>
      <c r="H188" s="88">
        <v>9000</v>
      </c>
      <c r="I188" s="88">
        <v>0</v>
      </c>
      <c r="J188" s="245">
        <v>0</v>
      </c>
      <c r="K188" s="88">
        <f t="shared" ref="K188:K189" si="56">I188-J188</f>
        <v>0</v>
      </c>
      <c r="L188" s="52"/>
      <c r="M188" s="139"/>
      <c r="N188" s="1"/>
    </row>
    <row r="189" spans="1:14" s="56" customFormat="1" ht="25.5">
      <c r="A189" s="60" t="s">
        <v>190</v>
      </c>
      <c r="B189" s="228" t="s">
        <v>0</v>
      </c>
      <c r="C189" s="228" t="s">
        <v>69</v>
      </c>
      <c r="D189" s="228" t="s">
        <v>78</v>
      </c>
      <c r="E189" s="228" t="s">
        <v>7</v>
      </c>
      <c r="F189" s="66" t="s">
        <v>111</v>
      </c>
      <c r="G189" s="101" t="s">
        <v>111</v>
      </c>
      <c r="H189" s="88">
        <v>11902000</v>
      </c>
      <c r="I189" s="245">
        <v>15000</v>
      </c>
      <c r="J189" s="245">
        <v>15000</v>
      </c>
      <c r="K189" s="88">
        <f t="shared" si="56"/>
        <v>0</v>
      </c>
      <c r="M189" s="136"/>
      <c r="N189" s="1"/>
    </row>
    <row r="190" spans="1:14" s="58" customFormat="1" ht="38.25">
      <c r="A190" s="84" t="s">
        <v>237</v>
      </c>
      <c r="B190" s="4" t="s">
        <v>0</v>
      </c>
      <c r="C190" s="4" t="s">
        <v>69</v>
      </c>
      <c r="D190" s="4">
        <v>2240271520</v>
      </c>
      <c r="E190" s="4">
        <v>313</v>
      </c>
      <c r="F190" s="3" t="s">
        <v>111</v>
      </c>
      <c r="G190" s="70" t="s">
        <v>111</v>
      </c>
      <c r="H190" s="87">
        <v>234519700</v>
      </c>
      <c r="I190" s="87">
        <v>69037175</v>
      </c>
      <c r="J190" s="87">
        <v>68476479.859999999</v>
      </c>
      <c r="K190" s="87">
        <f>I190-J190</f>
        <v>560695.1400000006</v>
      </c>
      <c r="L190" s="52"/>
      <c r="M190" s="139"/>
      <c r="N190" s="1"/>
    </row>
    <row r="191" spans="1:14" s="58" customFormat="1" ht="63.75">
      <c r="A191" s="84" t="s">
        <v>236</v>
      </c>
      <c r="B191" s="4" t="s">
        <v>0</v>
      </c>
      <c r="C191" s="4" t="s">
        <v>69</v>
      </c>
      <c r="D191" s="4">
        <v>2240271530</v>
      </c>
      <c r="E191" s="4">
        <v>313</v>
      </c>
      <c r="F191" s="3" t="s">
        <v>111</v>
      </c>
      <c r="G191" s="70" t="s">
        <v>111</v>
      </c>
      <c r="H191" s="87">
        <v>2000000</v>
      </c>
      <c r="I191" s="87">
        <v>500000</v>
      </c>
      <c r="J191" s="128">
        <v>500000</v>
      </c>
      <c r="K191" s="89">
        <f>I191-J191</f>
        <v>0</v>
      </c>
      <c r="L191" s="52"/>
      <c r="M191" s="139"/>
      <c r="N191" s="1"/>
    </row>
    <row r="192" spans="1:14" s="58" customFormat="1" ht="51">
      <c r="A192" s="84" t="s">
        <v>182</v>
      </c>
      <c r="B192" s="4" t="s">
        <v>0</v>
      </c>
      <c r="C192" s="4" t="s">
        <v>69</v>
      </c>
      <c r="D192" s="4" t="s">
        <v>79</v>
      </c>
      <c r="E192" s="4" t="s">
        <v>1</v>
      </c>
      <c r="F192" s="3" t="s">
        <v>111</v>
      </c>
      <c r="G192" s="70" t="s">
        <v>111</v>
      </c>
      <c r="H192" s="87">
        <f>SUM(H193)</f>
        <v>4300</v>
      </c>
      <c r="I192" s="87">
        <f t="shared" ref="I192:J192" si="57">SUM(I193)</f>
        <v>0</v>
      </c>
      <c r="J192" s="128">
        <f t="shared" si="57"/>
        <v>0</v>
      </c>
      <c r="K192" s="87">
        <f>I192-J192</f>
        <v>0</v>
      </c>
      <c r="L192" s="52"/>
      <c r="M192" s="139"/>
      <c r="N192" s="1"/>
    </row>
    <row r="193" spans="1:14" s="58" customFormat="1" ht="25.5">
      <c r="A193" s="149" t="s">
        <v>200</v>
      </c>
      <c r="B193" s="228" t="s">
        <v>0</v>
      </c>
      <c r="C193" s="228" t="s">
        <v>69</v>
      </c>
      <c r="D193" s="228" t="s">
        <v>79</v>
      </c>
      <c r="E193" s="228" t="s">
        <v>73</v>
      </c>
      <c r="F193" s="66" t="s">
        <v>111</v>
      </c>
      <c r="G193" s="101" t="s">
        <v>111</v>
      </c>
      <c r="H193" s="88">
        <v>4300</v>
      </c>
      <c r="I193" s="88">
        <v>0</v>
      </c>
      <c r="J193" s="129">
        <v>0</v>
      </c>
      <c r="K193" s="88">
        <f>I193-J193</f>
        <v>0</v>
      </c>
      <c r="L193" s="52"/>
      <c r="M193" s="139"/>
      <c r="N193" s="1"/>
    </row>
    <row r="194" spans="1:14" s="58" customFormat="1" ht="25.5">
      <c r="A194" s="84" t="s">
        <v>184</v>
      </c>
      <c r="B194" s="4" t="s">
        <v>0</v>
      </c>
      <c r="C194" s="4" t="s">
        <v>80</v>
      </c>
      <c r="D194" s="4" t="s">
        <v>281</v>
      </c>
      <c r="E194" s="4" t="s">
        <v>1</v>
      </c>
      <c r="F194" s="3"/>
      <c r="G194" s="70"/>
      <c r="H194" s="87">
        <f>SUM(H195:H197)</f>
        <v>1100288618</v>
      </c>
      <c r="I194" s="87">
        <f>SUM(I195:I197)</f>
        <v>222277293.04999998</v>
      </c>
      <c r="J194" s="87">
        <f>SUM(J195:J197)</f>
        <v>222097438.51000002</v>
      </c>
      <c r="K194" s="87">
        <f>SUM(K195:K197)</f>
        <v>179854.53999998304</v>
      </c>
      <c r="L194" s="52"/>
      <c r="M194" s="139"/>
      <c r="N194" s="1"/>
    </row>
    <row r="195" spans="1:14" s="93" customFormat="1">
      <c r="A195" s="237" t="s">
        <v>203</v>
      </c>
      <c r="B195" s="228" t="s">
        <v>0</v>
      </c>
      <c r="C195" s="228" t="s">
        <v>80</v>
      </c>
      <c r="D195" s="228" t="s">
        <v>281</v>
      </c>
      <c r="E195" s="228">
        <v>244</v>
      </c>
      <c r="G195" s="135"/>
      <c r="H195" s="305">
        <v>2275000</v>
      </c>
      <c r="I195" s="310">
        <v>973235.93</v>
      </c>
      <c r="J195" s="310">
        <v>810974.4</v>
      </c>
      <c r="K195" s="89">
        <f t="shared" ref="K195:K197" si="58">I195-J195</f>
        <v>162261.53000000003</v>
      </c>
      <c r="L195" s="62"/>
      <c r="M195" s="142"/>
      <c r="N195" s="63"/>
    </row>
    <row r="196" spans="1:14" s="56" customFormat="1" ht="18" customHeight="1">
      <c r="A196" s="335" t="s">
        <v>190</v>
      </c>
      <c r="B196" s="228" t="s">
        <v>0</v>
      </c>
      <c r="C196" s="228" t="s">
        <v>80</v>
      </c>
      <c r="D196" s="228" t="s">
        <v>281</v>
      </c>
      <c r="E196" s="228">
        <v>321</v>
      </c>
      <c r="F196" s="343" t="s">
        <v>292</v>
      </c>
      <c r="G196" s="135" t="s">
        <v>231</v>
      </c>
      <c r="H196" s="305">
        <v>54900718</v>
      </c>
      <c r="I196" s="310">
        <v>11065202.859999999</v>
      </c>
      <c r="J196" s="310">
        <v>11064330.68</v>
      </c>
      <c r="K196" s="89">
        <f t="shared" si="58"/>
        <v>872.17999999970198</v>
      </c>
      <c r="L196" s="136">
        <f>J196+J197-120237822.29</f>
        <v>101048641.82000001</v>
      </c>
      <c r="M196" s="136"/>
      <c r="N196" s="1"/>
    </row>
    <row r="197" spans="1:14" s="56" customFormat="1" ht="18" customHeight="1">
      <c r="A197" s="342"/>
      <c r="B197" s="228" t="s">
        <v>0</v>
      </c>
      <c r="C197" s="228" t="s">
        <v>80</v>
      </c>
      <c r="D197" s="228" t="s">
        <v>281</v>
      </c>
      <c r="E197" s="228">
        <v>321</v>
      </c>
      <c r="F197" s="344"/>
      <c r="G197" s="135" t="s">
        <v>230</v>
      </c>
      <c r="H197" s="305">
        <v>1043112900</v>
      </c>
      <c r="I197" s="310">
        <v>210238854.25999999</v>
      </c>
      <c r="J197" s="310">
        <v>210222133.43000001</v>
      </c>
      <c r="K197" s="89">
        <f t="shared" si="58"/>
        <v>16720.829999983311</v>
      </c>
      <c r="L197" s="136">
        <f>221304057.12-I197-I196</f>
        <v>1.4901161193847656E-8</v>
      </c>
      <c r="M197" s="136"/>
      <c r="N197" s="1"/>
    </row>
    <row r="198" spans="1:14" s="58" customFormat="1" ht="25.5">
      <c r="A198" s="84" t="s">
        <v>251</v>
      </c>
      <c r="B198" s="4" t="s">
        <v>0</v>
      </c>
      <c r="C198" s="4" t="s">
        <v>80</v>
      </c>
      <c r="D198" s="4" t="s">
        <v>279</v>
      </c>
      <c r="E198" s="4" t="s">
        <v>1</v>
      </c>
      <c r="F198" s="3"/>
      <c r="G198" s="70"/>
      <c r="H198" s="286">
        <f>SUM(H199:H200)</f>
        <v>104112626.3</v>
      </c>
      <c r="I198" s="87">
        <f>SUM(I199:I200)</f>
        <v>51626570</v>
      </c>
      <c r="J198" s="287">
        <f>SUM(J199:J200)</f>
        <v>51626570</v>
      </c>
      <c r="K198" s="87">
        <f>SUM(K199:K200)</f>
        <v>-1.1641532182693481E-9</v>
      </c>
      <c r="L198" s="52"/>
      <c r="M198" s="139"/>
      <c r="N198" s="1"/>
    </row>
    <row r="199" spans="1:14" s="93" customFormat="1" ht="21" customHeight="1">
      <c r="A199" s="335" t="s">
        <v>203</v>
      </c>
      <c r="B199" s="228" t="s">
        <v>0</v>
      </c>
      <c r="C199" s="228" t="s">
        <v>80</v>
      </c>
      <c r="D199" s="228" t="s">
        <v>279</v>
      </c>
      <c r="E199" s="228">
        <v>612</v>
      </c>
      <c r="F199" s="343" t="s">
        <v>278</v>
      </c>
      <c r="G199" s="135" t="s">
        <v>231</v>
      </c>
      <c r="H199" s="305">
        <v>1041126.3</v>
      </c>
      <c r="I199" s="310">
        <v>516270</v>
      </c>
      <c r="J199" s="310">
        <v>516265.72</v>
      </c>
      <c r="K199" s="89">
        <f t="shared" ref="K199:K200" si="59">I199-J199</f>
        <v>4.2800000000279397</v>
      </c>
      <c r="L199" s="62"/>
      <c r="M199" s="142"/>
      <c r="N199" s="63"/>
    </row>
    <row r="200" spans="1:14" s="56" customFormat="1" ht="18" customHeight="1">
      <c r="A200" s="342"/>
      <c r="B200" s="228" t="s">
        <v>0</v>
      </c>
      <c r="C200" s="228" t="s">
        <v>80</v>
      </c>
      <c r="D200" s="228" t="s">
        <v>279</v>
      </c>
      <c r="E200" s="228">
        <v>612</v>
      </c>
      <c r="F200" s="344"/>
      <c r="G200" s="135" t="s">
        <v>230</v>
      </c>
      <c r="H200" s="305">
        <v>103071500</v>
      </c>
      <c r="I200" s="310">
        <v>51110300</v>
      </c>
      <c r="J200" s="310">
        <v>51110304.280000001</v>
      </c>
      <c r="K200" s="89">
        <f t="shared" si="59"/>
        <v>-4.2800000011920929</v>
      </c>
      <c r="M200" s="136"/>
      <c r="N200" s="1"/>
    </row>
    <row r="201" spans="1:14" s="56" customFormat="1" ht="25.5">
      <c r="A201" s="84" t="s">
        <v>140</v>
      </c>
      <c r="B201" s="4" t="s">
        <v>0</v>
      </c>
      <c r="C201" s="4" t="s">
        <v>80</v>
      </c>
      <c r="D201" s="4" t="s">
        <v>81</v>
      </c>
      <c r="E201" s="4" t="s">
        <v>1</v>
      </c>
      <c r="F201" s="3" t="s">
        <v>111</v>
      </c>
      <c r="G201" s="70" t="s">
        <v>111</v>
      </c>
      <c r="H201" s="286">
        <f>SUM(H202:H211)</f>
        <v>698874130</v>
      </c>
      <c r="I201" s="285">
        <f>SUM(I202:I211)</f>
        <v>235205939.82999998</v>
      </c>
      <c r="J201" s="288">
        <f>SUM(J202:J211)</f>
        <v>213032602.24999997</v>
      </c>
      <c r="K201" s="87">
        <f>SUM(K202:K211)</f>
        <v>22173337.580000017</v>
      </c>
      <c r="M201" s="136"/>
      <c r="N201" s="1"/>
    </row>
    <row r="202" spans="1:14" s="56" customFormat="1">
      <c r="A202" s="60" t="s">
        <v>99</v>
      </c>
      <c r="B202" s="228" t="s">
        <v>0</v>
      </c>
      <c r="C202" s="228" t="s">
        <v>80</v>
      </c>
      <c r="D202" s="228" t="s">
        <v>81</v>
      </c>
      <c r="E202" s="228" t="s">
        <v>14</v>
      </c>
      <c r="F202" s="66" t="s">
        <v>111</v>
      </c>
      <c r="G202" s="101" t="s">
        <v>111</v>
      </c>
      <c r="H202" s="88">
        <v>496028270</v>
      </c>
      <c r="I202" s="306">
        <v>165342729.16</v>
      </c>
      <c r="J202" s="245">
        <v>151399011.91999999</v>
      </c>
      <c r="K202" s="89">
        <f t="shared" ref="K202:K211" si="60">I202-J202</f>
        <v>13943717.24000001</v>
      </c>
      <c r="M202" s="136"/>
      <c r="N202" s="1"/>
    </row>
    <row r="203" spans="1:14" s="56" customFormat="1" ht="25.5">
      <c r="A203" s="60" t="s">
        <v>194</v>
      </c>
      <c r="B203" s="228" t="s">
        <v>0</v>
      </c>
      <c r="C203" s="228" t="s">
        <v>80</v>
      </c>
      <c r="D203" s="228" t="s">
        <v>81</v>
      </c>
      <c r="E203" s="228" t="s">
        <v>15</v>
      </c>
      <c r="F203" s="66" t="s">
        <v>111</v>
      </c>
      <c r="G203" s="101" t="s">
        <v>111</v>
      </c>
      <c r="H203" s="88">
        <v>149800530</v>
      </c>
      <c r="I203" s="245">
        <v>49933517.5</v>
      </c>
      <c r="J203" s="245">
        <v>43347711.229999997</v>
      </c>
      <c r="K203" s="89">
        <f t="shared" si="60"/>
        <v>6585806.2700000033</v>
      </c>
      <c r="M203" s="136"/>
      <c r="N203" s="1"/>
    </row>
    <row r="204" spans="1:14" s="56" customFormat="1" ht="25.5">
      <c r="A204" s="60" t="s">
        <v>195</v>
      </c>
      <c r="B204" s="228" t="s">
        <v>0</v>
      </c>
      <c r="C204" s="228" t="s">
        <v>80</v>
      </c>
      <c r="D204" s="228" t="s">
        <v>81</v>
      </c>
      <c r="E204" s="228" t="s">
        <v>16</v>
      </c>
      <c r="F204" s="66" t="s">
        <v>111</v>
      </c>
      <c r="G204" s="101" t="s">
        <v>111</v>
      </c>
      <c r="H204" s="88">
        <v>24666900</v>
      </c>
      <c r="I204" s="245">
        <v>10105283</v>
      </c>
      <c r="J204" s="245">
        <v>9831263.7300000004</v>
      </c>
      <c r="K204" s="89">
        <f t="shared" si="60"/>
        <v>274019.26999999955</v>
      </c>
      <c r="N204" s="1"/>
    </row>
    <row r="205" spans="1:14" s="56" customFormat="1" ht="25.5">
      <c r="A205" s="60" t="s">
        <v>201</v>
      </c>
      <c r="B205" s="228" t="s">
        <v>0</v>
      </c>
      <c r="C205" s="228" t="s">
        <v>80</v>
      </c>
      <c r="D205" s="228" t="s">
        <v>81</v>
      </c>
      <c r="E205" s="228" t="s">
        <v>37</v>
      </c>
      <c r="F205" s="66" t="s">
        <v>111</v>
      </c>
      <c r="G205" s="101" t="s">
        <v>111</v>
      </c>
      <c r="H205" s="88">
        <v>7359250</v>
      </c>
      <c r="I205" s="245">
        <v>0</v>
      </c>
      <c r="J205" s="245">
        <v>0</v>
      </c>
      <c r="K205" s="89">
        <f t="shared" si="60"/>
        <v>0</v>
      </c>
      <c r="N205" s="1"/>
    </row>
    <row r="206" spans="1:14" s="56" customFormat="1">
      <c r="A206" s="60" t="s">
        <v>95</v>
      </c>
      <c r="B206" s="228" t="s">
        <v>0</v>
      </c>
      <c r="C206" s="228" t="s">
        <v>80</v>
      </c>
      <c r="D206" s="228" t="s">
        <v>81</v>
      </c>
      <c r="E206" s="228" t="s">
        <v>4</v>
      </c>
      <c r="F206" s="66" t="s">
        <v>111</v>
      </c>
      <c r="G206" s="101" t="s">
        <v>111</v>
      </c>
      <c r="H206" s="88">
        <v>13672380</v>
      </c>
      <c r="I206" s="245">
        <v>7074859.5</v>
      </c>
      <c r="J206" s="245">
        <v>6352614.2699999996</v>
      </c>
      <c r="K206" s="89">
        <f t="shared" si="60"/>
        <v>722245.23000000045</v>
      </c>
      <c r="N206" s="1"/>
    </row>
    <row r="207" spans="1:14" s="56" customFormat="1">
      <c r="A207" s="60" t="s">
        <v>196</v>
      </c>
      <c r="B207" s="228" t="s">
        <v>0</v>
      </c>
      <c r="C207" s="228" t="s">
        <v>80</v>
      </c>
      <c r="D207" s="228" t="s">
        <v>81</v>
      </c>
      <c r="E207" s="228" t="s">
        <v>17</v>
      </c>
      <c r="F207" s="66" t="s">
        <v>111</v>
      </c>
      <c r="G207" s="101" t="s">
        <v>111</v>
      </c>
      <c r="H207" s="88">
        <v>6660300</v>
      </c>
      <c r="I207" s="245">
        <v>2545709</v>
      </c>
      <c r="J207" s="245">
        <v>2060243</v>
      </c>
      <c r="K207" s="89">
        <f t="shared" si="60"/>
        <v>485466</v>
      </c>
      <c r="N207" s="1"/>
    </row>
    <row r="208" spans="1:14" s="58" customFormat="1" ht="25.5">
      <c r="A208" s="60" t="s">
        <v>207</v>
      </c>
      <c r="B208" s="228" t="s">
        <v>0</v>
      </c>
      <c r="C208" s="228" t="s">
        <v>80</v>
      </c>
      <c r="D208" s="228" t="s">
        <v>81</v>
      </c>
      <c r="E208" s="228" t="s">
        <v>82</v>
      </c>
      <c r="F208" s="66" t="s">
        <v>111</v>
      </c>
      <c r="G208" s="101" t="s">
        <v>111</v>
      </c>
      <c r="H208" s="88">
        <v>74960</v>
      </c>
      <c r="I208" s="245">
        <v>0</v>
      </c>
      <c r="J208" s="245">
        <v>0</v>
      </c>
      <c r="K208" s="89">
        <f t="shared" si="60"/>
        <v>0</v>
      </c>
      <c r="L208" s="52"/>
      <c r="M208" s="111"/>
      <c r="N208" s="1"/>
    </row>
    <row r="209" spans="1:14" s="57" customFormat="1">
      <c r="A209" s="60" t="s">
        <v>197</v>
      </c>
      <c r="B209" s="228" t="s">
        <v>0</v>
      </c>
      <c r="C209" s="228" t="s">
        <v>80</v>
      </c>
      <c r="D209" s="228" t="s">
        <v>81</v>
      </c>
      <c r="E209" s="228" t="s">
        <v>18</v>
      </c>
      <c r="F209" s="66" t="s">
        <v>111</v>
      </c>
      <c r="G209" s="101" t="s">
        <v>111</v>
      </c>
      <c r="H209" s="88">
        <v>490240</v>
      </c>
      <c r="I209" s="245">
        <v>163413.32999999999</v>
      </c>
      <c r="J209" s="245">
        <v>33702.1</v>
      </c>
      <c r="K209" s="89">
        <f t="shared" si="60"/>
        <v>129711.22999999998</v>
      </c>
      <c r="L209" s="62"/>
      <c r="M209" s="62"/>
      <c r="N209" s="1"/>
    </row>
    <row r="210" spans="1:14" s="57" customFormat="1">
      <c r="A210" s="60" t="s">
        <v>198</v>
      </c>
      <c r="B210" s="228" t="s">
        <v>0</v>
      </c>
      <c r="C210" s="228" t="s">
        <v>80</v>
      </c>
      <c r="D210" s="228" t="s">
        <v>81</v>
      </c>
      <c r="E210" s="228" t="s">
        <v>19</v>
      </c>
      <c r="F210" s="66" t="s">
        <v>111</v>
      </c>
      <c r="G210" s="101" t="s">
        <v>111</v>
      </c>
      <c r="H210" s="88">
        <v>71300</v>
      </c>
      <c r="I210" s="245">
        <v>23761.67</v>
      </c>
      <c r="J210" s="245">
        <v>8056</v>
      </c>
      <c r="K210" s="88">
        <f t="shared" si="60"/>
        <v>15705.669999999998</v>
      </c>
      <c r="L210" s="62"/>
      <c r="M210" s="62"/>
      <c r="N210" s="1"/>
    </row>
    <row r="211" spans="1:14" s="57" customFormat="1">
      <c r="A211" s="60" t="s">
        <v>204</v>
      </c>
      <c r="B211" s="228" t="s">
        <v>0</v>
      </c>
      <c r="C211" s="228" t="s">
        <v>80</v>
      </c>
      <c r="D211" s="228" t="s">
        <v>81</v>
      </c>
      <c r="E211" s="228" t="s">
        <v>40</v>
      </c>
      <c r="F211" s="66" t="s">
        <v>111</v>
      </c>
      <c r="G211" s="101" t="s">
        <v>111</v>
      </c>
      <c r="H211" s="88">
        <v>50000</v>
      </c>
      <c r="I211" s="245">
        <v>16666.669999999998</v>
      </c>
      <c r="J211" s="245">
        <v>0</v>
      </c>
      <c r="K211" s="89">
        <f t="shared" si="60"/>
        <v>16666.669999999998</v>
      </c>
      <c r="L211" s="62"/>
      <c r="M211" s="62"/>
      <c r="N211" s="1"/>
    </row>
    <row r="212" spans="1:14" s="56" customFormat="1" ht="25.5">
      <c r="A212" s="84" t="s">
        <v>183</v>
      </c>
      <c r="B212" s="4" t="s">
        <v>0</v>
      </c>
      <c r="C212" s="4" t="s">
        <v>80</v>
      </c>
      <c r="D212" s="4" t="s">
        <v>83</v>
      </c>
      <c r="E212" s="4" t="s">
        <v>1</v>
      </c>
      <c r="F212" s="3" t="s">
        <v>111</v>
      </c>
      <c r="G212" s="70" t="s">
        <v>111</v>
      </c>
      <c r="H212" s="87">
        <f>SUM(H213:H222)</f>
        <v>266522700</v>
      </c>
      <c r="I212" s="87">
        <f>SUM(I213:I222)</f>
        <v>85167602.099999994</v>
      </c>
      <c r="J212" s="128">
        <f>SUM(J213:J222)</f>
        <v>82367261.179999977</v>
      </c>
      <c r="K212" s="87">
        <f>SUM(K213:K222)</f>
        <v>2800340.920000006</v>
      </c>
      <c r="N212" s="1"/>
    </row>
    <row r="213" spans="1:14" s="56" customFormat="1">
      <c r="A213" s="60" t="s">
        <v>208</v>
      </c>
      <c r="B213" s="228" t="s">
        <v>0</v>
      </c>
      <c r="C213" s="228" t="s">
        <v>80</v>
      </c>
      <c r="D213" s="228" t="s">
        <v>83</v>
      </c>
      <c r="E213" s="228" t="s">
        <v>84</v>
      </c>
      <c r="F213" s="66" t="s">
        <v>111</v>
      </c>
      <c r="G213" s="101" t="s">
        <v>111</v>
      </c>
      <c r="H213" s="88">
        <v>193343780</v>
      </c>
      <c r="I213" s="245">
        <v>62225565.340000004</v>
      </c>
      <c r="J213" s="245">
        <v>60670760.149999999</v>
      </c>
      <c r="K213" s="89">
        <f t="shared" ref="K213:K222" si="61">I213-J213</f>
        <v>1554805.1900000051</v>
      </c>
      <c r="N213" s="1"/>
    </row>
    <row r="214" spans="1:14" s="56" customFormat="1" ht="25.5">
      <c r="A214" s="60" t="s">
        <v>209</v>
      </c>
      <c r="B214" s="228" t="s">
        <v>0</v>
      </c>
      <c r="C214" s="228" t="s">
        <v>80</v>
      </c>
      <c r="D214" s="228" t="s">
        <v>83</v>
      </c>
      <c r="E214" s="228" t="s">
        <v>85</v>
      </c>
      <c r="F214" s="66" t="s">
        <v>111</v>
      </c>
      <c r="G214" s="101" t="s">
        <v>111</v>
      </c>
      <c r="H214" s="88">
        <v>600000</v>
      </c>
      <c r="I214" s="245">
        <v>437500</v>
      </c>
      <c r="J214" s="245">
        <v>387486.9</v>
      </c>
      <c r="K214" s="89">
        <f t="shared" si="61"/>
        <v>50013.099999999977</v>
      </c>
      <c r="N214" s="1"/>
    </row>
    <row r="215" spans="1:14" s="56" customFormat="1" ht="38.25">
      <c r="A215" s="60" t="s">
        <v>210</v>
      </c>
      <c r="B215" s="228" t="s">
        <v>0</v>
      </c>
      <c r="C215" s="228" t="s">
        <v>80</v>
      </c>
      <c r="D215" s="228" t="s">
        <v>83</v>
      </c>
      <c r="E215" s="228" t="s">
        <v>86</v>
      </c>
      <c r="F215" s="66" t="s">
        <v>111</v>
      </c>
      <c r="G215" s="101" t="s">
        <v>111</v>
      </c>
      <c r="H215" s="88">
        <v>58389820</v>
      </c>
      <c r="I215" s="245">
        <v>18490114.670000002</v>
      </c>
      <c r="J215" s="245">
        <v>17949147.460000001</v>
      </c>
      <c r="K215" s="89">
        <f t="shared" si="61"/>
        <v>540967.21000000089</v>
      </c>
      <c r="N215" s="1"/>
    </row>
    <row r="216" spans="1:14" s="56" customFormat="1" ht="25.5">
      <c r="A216" s="60" t="s">
        <v>195</v>
      </c>
      <c r="B216" s="228" t="s">
        <v>0</v>
      </c>
      <c r="C216" s="228" t="s">
        <v>80</v>
      </c>
      <c r="D216" s="228" t="s">
        <v>83</v>
      </c>
      <c r="E216" s="228" t="s">
        <v>16</v>
      </c>
      <c r="F216" s="66" t="s">
        <v>111</v>
      </c>
      <c r="G216" s="101" t="s">
        <v>111</v>
      </c>
      <c r="H216" s="88">
        <v>3550550</v>
      </c>
      <c r="I216" s="245">
        <v>838233.05</v>
      </c>
      <c r="J216" s="245">
        <v>709617.27</v>
      </c>
      <c r="K216" s="89">
        <f t="shared" si="61"/>
        <v>128615.78000000003</v>
      </c>
      <c r="N216" s="1"/>
    </row>
    <row r="217" spans="1:14" s="56" customFormat="1">
      <c r="A217" s="60" t="s">
        <v>95</v>
      </c>
      <c r="B217" s="228" t="s">
        <v>0</v>
      </c>
      <c r="C217" s="228" t="s">
        <v>80</v>
      </c>
      <c r="D217" s="228" t="s">
        <v>83</v>
      </c>
      <c r="E217" s="228" t="s">
        <v>4</v>
      </c>
      <c r="F217" s="66" t="s">
        <v>111</v>
      </c>
      <c r="G217" s="101" t="s">
        <v>111</v>
      </c>
      <c r="H217" s="88">
        <v>4879350</v>
      </c>
      <c r="I217" s="316">
        <v>1206926.6299999999</v>
      </c>
      <c r="J217" s="316">
        <v>940335.72</v>
      </c>
      <c r="K217" s="89">
        <f t="shared" si="61"/>
        <v>266590.90999999992</v>
      </c>
      <c r="N217" s="1"/>
    </row>
    <row r="218" spans="1:14" s="56" customFormat="1">
      <c r="A218" s="60" t="s">
        <v>196</v>
      </c>
      <c r="B218" s="228" t="s">
        <v>0</v>
      </c>
      <c r="C218" s="228" t="s">
        <v>80</v>
      </c>
      <c r="D218" s="228" t="s">
        <v>83</v>
      </c>
      <c r="E218" s="228" t="s">
        <v>17</v>
      </c>
      <c r="F218" s="66" t="s">
        <v>111</v>
      </c>
      <c r="G218" s="101" t="s">
        <v>111</v>
      </c>
      <c r="H218" s="88">
        <v>4125900</v>
      </c>
      <c r="I218" s="245">
        <v>1434824.08</v>
      </c>
      <c r="J218" s="245">
        <v>1316585.3500000001</v>
      </c>
      <c r="K218" s="89">
        <f t="shared" si="61"/>
        <v>118238.72999999998</v>
      </c>
      <c r="N218" s="1"/>
    </row>
    <row r="219" spans="1:14" s="58" customFormat="1" ht="25.5">
      <c r="A219" s="60" t="s">
        <v>207</v>
      </c>
      <c r="B219" s="228" t="s">
        <v>0</v>
      </c>
      <c r="C219" s="228" t="s">
        <v>80</v>
      </c>
      <c r="D219" s="228" t="s">
        <v>83</v>
      </c>
      <c r="E219" s="228" t="s">
        <v>82</v>
      </c>
      <c r="F219" s="66" t="s">
        <v>111</v>
      </c>
      <c r="G219" s="101" t="s">
        <v>111</v>
      </c>
      <c r="H219" s="88">
        <v>30000</v>
      </c>
      <c r="I219" s="245">
        <v>0</v>
      </c>
      <c r="J219" s="245">
        <v>0</v>
      </c>
      <c r="K219" s="89">
        <f t="shared" si="61"/>
        <v>0</v>
      </c>
      <c r="L219" s="52"/>
      <c r="M219" s="111"/>
      <c r="N219" s="1"/>
    </row>
    <row r="220" spans="1:14" s="57" customFormat="1">
      <c r="A220" s="60" t="s">
        <v>197</v>
      </c>
      <c r="B220" s="228" t="s">
        <v>0</v>
      </c>
      <c r="C220" s="228" t="s">
        <v>80</v>
      </c>
      <c r="D220" s="228" t="s">
        <v>83</v>
      </c>
      <c r="E220" s="228" t="s">
        <v>18</v>
      </c>
      <c r="F220" s="66" t="s">
        <v>111</v>
      </c>
      <c r="G220" s="101" t="s">
        <v>111</v>
      </c>
      <c r="H220" s="88">
        <v>1554300</v>
      </c>
      <c r="I220" s="245">
        <v>518105</v>
      </c>
      <c r="J220" s="245">
        <v>388575</v>
      </c>
      <c r="K220" s="89">
        <f t="shared" si="61"/>
        <v>129530</v>
      </c>
      <c r="L220" s="62"/>
      <c r="M220" s="62"/>
      <c r="N220" s="1"/>
    </row>
    <row r="221" spans="1:14" s="83" customFormat="1">
      <c r="A221" s="60" t="s">
        <v>198</v>
      </c>
      <c r="B221" s="228" t="s">
        <v>0</v>
      </c>
      <c r="C221" s="228" t="s">
        <v>80</v>
      </c>
      <c r="D221" s="228" t="s">
        <v>83</v>
      </c>
      <c r="E221" s="228" t="s">
        <v>19</v>
      </c>
      <c r="F221" s="66" t="s">
        <v>111</v>
      </c>
      <c r="G221" s="101" t="s">
        <v>111</v>
      </c>
      <c r="H221" s="88">
        <v>19000</v>
      </c>
      <c r="I221" s="245">
        <v>6333.33</v>
      </c>
      <c r="J221" s="245">
        <v>4753.33</v>
      </c>
      <c r="K221" s="88">
        <f t="shared" si="61"/>
        <v>1580</v>
      </c>
      <c r="L221" s="62"/>
      <c r="M221" s="62"/>
      <c r="N221" s="1"/>
    </row>
    <row r="222" spans="1:14" s="57" customFormat="1">
      <c r="A222" s="60" t="s">
        <v>204</v>
      </c>
      <c r="B222" s="228" t="s">
        <v>0</v>
      </c>
      <c r="C222" s="228" t="s">
        <v>80</v>
      </c>
      <c r="D222" s="228" t="s">
        <v>83</v>
      </c>
      <c r="E222" s="228" t="s">
        <v>40</v>
      </c>
      <c r="F222" s="66" t="s">
        <v>111</v>
      </c>
      <c r="G222" s="101" t="s">
        <v>111</v>
      </c>
      <c r="H222" s="88">
        <v>30000</v>
      </c>
      <c r="I222" s="245">
        <v>10000</v>
      </c>
      <c r="J222" s="245">
        <v>0</v>
      </c>
      <c r="K222" s="89">
        <f t="shared" si="61"/>
        <v>10000</v>
      </c>
      <c r="L222" s="82"/>
      <c r="M222" s="62"/>
      <c r="N222" s="1"/>
    </row>
    <row r="223" spans="1:14" s="58" customFormat="1" ht="38.25">
      <c r="A223" s="84" t="s">
        <v>185</v>
      </c>
      <c r="B223" s="4" t="s">
        <v>0</v>
      </c>
      <c r="C223" s="4" t="s">
        <v>80</v>
      </c>
      <c r="D223" s="4" t="s">
        <v>88</v>
      </c>
      <c r="E223" s="4" t="s">
        <v>1</v>
      </c>
      <c r="F223" s="3" t="s">
        <v>111</v>
      </c>
      <c r="G223" s="70" t="s">
        <v>111</v>
      </c>
      <c r="H223" s="87">
        <f>SUM(H224)</f>
        <v>29400000</v>
      </c>
      <c r="I223" s="87">
        <f>SUM(I224:I224)</f>
        <v>29400000</v>
      </c>
      <c r="J223" s="128">
        <f t="shared" ref="J223" si="62">SUM(J224)</f>
        <v>29400000</v>
      </c>
      <c r="K223" s="87">
        <f>SUM(K224)</f>
        <v>0</v>
      </c>
      <c r="L223" s="52"/>
      <c r="M223" s="111"/>
      <c r="N223" s="1"/>
    </row>
    <row r="224" spans="1:14" s="56" customFormat="1">
      <c r="A224" s="60" t="s">
        <v>112</v>
      </c>
      <c r="B224" s="228" t="s">
        <v>0</v>
      </c>
      <c r="C224" s="228" t="s">
        <v>80</v>
      </c>
      <c r="D224" s="228" t="s">
        <v>88</v>
      </c>
      <c r="E224" s="228" t="s">
        <v>71</v>
      </c>
      <c r="F224" s="66" t="s">
        <v>111</v>
      </c>
      <c r="G224" s="101" t="s">
        <v>111</v>
      </c>
      <c r="H224" s="88">
        <v>29400000</v>
      </c>
      <c r="I224" s="245">
        <v>29400000</v>
      </c>
      <c r="J224" s="245">
        <v>29400000</v>
      </c>
      <c r="K224" s="89">
        <f>I224-J224</f>
        <v>0</v>
      </c>
      <c r="N224" s="1"/>
    </row>
    <row r="225" spans="1:30" s="58" customFormat="1" ht="25.5">
      <c r="A225" s="84" t="s">
        <v>211</v>
      </c>
      <c r="B225" s="4" t="s">
        <v>0</v>
      </c>
      <c r="C225" s="4" t="s">
        <v>80</v>
      </c>
      <c r="D225" s="4" t="s">
        <v>89</v>
      </c>
      <c r="E225" s="4" t="s">
        <v>1</v>
      </c>
      <c r="F225" s="3" t="s">
        <v>111</v>
      </c>
      <c r="G225" s="70" t="s">
        <v>111</v>
      </c>
      <c r="H225" s="87">
        <f>SUM(H226)</f>
        <v>270000</v>
      </c>
      <c r="I225" s="87">
        <f>SUM(I226)</f>
        <v>0</v>
      </c>
      <c r="J225" s="128">
        <f t="shared" ref="J225" si="63">SUM(J226)</f>
        <v>0</v>
      </c>
      <c r="K225" s="87">
        <f>SUM(K226)</f>
        <v>0</v>
      </c>
      <c r="L225" s="52"/>
      <c r="M225" s="111"/>
      <c r="N225" s="1"/>
    </row>
    <row r="226" spans="1:30" s="56" customFormat="1">
      <c r="A226" s="60" t="s">
        <v>95</v>
      </c>
      <c r="B226" s="228" t="s">
        <v>0</v>
      </c>
      <c r="C226" s="228" t="s">
        <v>80</v>
      </c>
      <c r="D226" s="228" t="s">
        <v>89</v>
      </c>
      <c r="E226" s="228" t="s">
        <v>4</v>
      </c>
      <c r="F226" s="66" t="s">
        <v>111</v>
      </c>
      <c r="G226" s="101" t="s">
        <v>111</v>
      </c>
      <c r="H226" s="88">
        <v>270000</v>
      </c>
      <c r="I226" s="316">
        <v>0</v>
      </c>
      <c r="J226" s="316">
        <v>0</v>
      </c>
      <c r="K226" s="89">
        <f>I226-J226</f>
        <v>0</v>
      </c>
      <c r="N226" s="1"/>
    </row>
    <row r="227" spans="1:30" s="58" customFormat="1" ht="25.5">
      <c r="A227" s="84" t="s">
        <v>186</v>
      </c>
      <c r="B227" s="4" t="s">
        <v>0</v>
      </c>
      <c r="C227" s="4" t="s">
        <v>80</v>
      </c>
      <c r="D227" s="4" t="s">
        <v>91</v>
      </c>
      <c r="E227" s="4" t="s">
        <v>1</v>
      </c>
      <c r="F227" s="3" t="s">
        <v>111</v>
      </c>
      <c r="G227" s="70" t="s">
        <v>111</v>
      </c>
      <c r="H227" s="87">
        <f>SUM(H228)</f>
        <v>3000000</v>
      </c>
      <c r="I227" s="87">
        <f>SUM(I228)</f>
        <v>3000000</v>
      </c>
      <c r="J227" s="128">
        <f>SUM(J228)</f>
        <v>3000000</v>
      </c>
      <c r="K227" s="87">
        <f>SUM(K228)</f>
        <v>0</v>
      </c>
      <c r="L227" s="52"/>
      <c r="M227" s="111"/>
      <c r="N227" s="1"/>
    </row>
    <row r="228" spans="1:30" s="63" customFormat="1" ht="25.5">
      <c r="A228" s="60" t="s">
        <v>212</v>
      </c>
      <c r="B228" s="228" t="s">
        <v>0</v>
      </c>
      <c r="C228" s="228" t="s">
        <v>80</v>
      </c>
      <c r="D228" s="228" t="s">
        <v>91</v>
      </c>
      <c r="E228" s="228" t="s">
        <v>90</v>
      </c>
      <c r="F228" s="66" t="s">
        <v>111</v>
      </c>
      <c r="G228" s="101" t="s">
        <v>111</v>
      </c>
      <c r="H228" s="88">
        <v>3000000</v>
      </c>
      <c r="I228" s="245">
        <v>3000000</v>
      </c>
      <c r="J228" s="245">
        <v>3000000</v>
      </c>
      <c r="K228" s="89">
        <f>I228-J228</f>
        <v>0</v>
      </c>
      <c r="M228" s="56"/>
      <c r="N228" s="1"/>
    </row>
    <row r="229" spans="1:30" s="63" customFormat="1" ht="41.25" customHeight="1">
      <c r="A229" s="84" t="s">
        <v>187</v>
      </c>
      <c r="B229" s="4" t="s">
        <v>0</v>
      </c>
      <c r="C229" s="4" t="s">
        <v>80</v>
      </c>
      <c r="D229" s="4" t="s">
        <v>92</v>
      </c>
      <c r="E229" s="4" t="s">
        <v>1</v>
      </c>
      <c r="F229" s="3" t="s">
        <v>111</v>
      </c>
      <c r="G229" s="70" t="s">
        <v>111</v>
      </c>
      <c r="H229" s="87">
        <f>SUM(H230)</f>
        <v>10000000</v>
      </c>
      <c r="I229" s="87">
        <f>SUM(I230)</f>
        <v>10000000</v>
      </c>
      <c r="J229" s="128">
        <f>SUM(J230)</f>
        <v>10000000</v>
      </c>
      <c r="K229" s="87">
        <f>SUM(K230)</f>
        <v>0</v>
      </c>
      <c r="M229" s="56"/>
      <c r="N229" s="138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</row>
    <row r="230" spans="1:30" s="63" customFormat="1" ht="25.5">
      <c r="A230" s="60" t="s">
        <v>212</v>
      </c>
      <c r="B230" s="228" t="s">
        <v>0</v>
      </c>
      <c r="C230" s="228" t="s">
        <v>80</v>
      </c>
      <c r="D230" s="228" t="s">
        <v>92</v>
      </c>
      <c r="E230" s="228" t="s">
        <v>90</v>
      </c>
      <c r="F230" s="66" t="s">
        <v>111</v>
      </c>
      <c r="G230" s="101" t="s">
        <v>111</v>
      </c>
      <c r="H230" s="88">
        <v>10000000</v>
      </c>
      <c r="I230" s="245">
        <v>10000000</v>
      </c>
      <c r="J230" s="245">
        <v>10000000</v>
      </c>
      <c r="K230" s="89">
        <f>I230-J230</f>
        <v>0</v>
      </c>
      <c r="M230" s="56"/>
      <c r="N230" s="138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</row>
    <row r="231" spans="1:30" s="63" customFormat="1" ht="25.5">
      <c r="A231" s="84" t="s">
        <v>283</v>
      </c>
      <c r="B231" s="4" t="s">
        <v>0</v>
      </c>
      <c r="C231" s="4" t="s">
        <v>80</v>
      </c>
      <c r="D231" s="4" t="s">
        <v>282</v>
      </c>
      <c r="E231" s="4" t="s">
        <v>1</v>
      </c>
      <c r="F231" s="3" t="s">
        <v>111</v>
      </c>
      <c r="G231" s="70" t="s">
        <v>111</v>
      </c>
      <c r="H231" s="87">
        <f>SUM(H232)</f>
        <v>50000000</v>
      </c>
      <c r="I231" s="87">
        <f>SUM(I232)</f>
        <v>0</v>
      </c>
      <c r="J231" s="128">
        <f>SUM(J232)</f>
        <v>0</v>
      </c>
      <c r="K231" s="87">
        <f>SUM(K232)</f>
        <v>0</v>
      </c>
      <c r="M231" s="56"/>
      <c r="N231" s="138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</row>
    <row r="232" spans="1:30" s="63" customFormat="1" ht="25.5">
      <c r="A232" s="60" t="s">
        <v>212</v>
      </c>
      <c r="B232" s="228" t="s">
        <v>0</v>
      </c>
      <c r="C232" s="228" t="s">
        <v>80</v>
      </c>
      <c r="D232" s="228" t="s">
        <v>282</v>
      </c>
      <c r="E232" s="228" t="s">
        <v>90</v>
      </c>
      <c r="F232" s="66" t="s">
        <v>111</v>
      </c>
      <c r="G232" s="101" t="s">
        <v>111</v>
      </c>
      <c r="H232" s="307">
        <v>50000000</v>
      </c>
      <c r="I232" s="302">
        <v>0</v>
      </c>
      <c r="J232" s="245">
        <v>0</v>
      </c>
      <c r="K232" s="89">
        <f>I232-J232</f>
        <v>0</v>
      </c>
      <c r="M232" s="56"/>
      <c r="N232" s="138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</row>
    <row r="233" spans="1:30" s="58" customFormat="1" ht="38.25">
      <c r="A233" s="84" t="s">
        <v>188</v>
      </c>
      <c r="B233" s="4" t="s">
        <v>0</v>
      </c>
      <c r="C233" s="4" t="s">
        <v>80</v>
      </c>
      <c r="D233" s="4" t="s">
        <v>93</v>
      </c>
      <c r="E233" s="4" t="s">
        <v>1</v>
      </c>
      <c r="F233" s="3" t="s">
        <v>111</v>
      </c>
      <c r="G233" s="289" t="s">
        <v>111</v>
      </c>
      <c r="H233" s="87">
        <f>SUM(H234:H239)</f>
        <v>42571060</v>
      </c>
      <c r="I233" s="87">
        <f>SUM(I234:I239)</f>
        <v>7044796.6400000006</v>
      </c>
      <c r="J233" s="287">
        <f>SUM(J234:J239)</f>
        <v>1258700</v>
      </c>
      <c r="K233" s="87">
        <f>SUM(K234:K239)</f>
        <v>5786096.6399999997</v>
      </c>
      <c r="L233" s="52"/>
      <c r="M233" s="111"/>
      <c r="N233" s="138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</row>
    <row r="234" spans="1:30" s="58" customFormat="1">
      <c r="A234" s="335" t="s">
        <v>95</v>
      </c>
      <c r="B234" s="228" t="s">
        <v>0</v>
      </c>
      <c r="C234" s="228" t="s">
        <v>80</v>
      </c>
      <c r="D234" s="228" t="s">
        <v>93</v>
      </c>
      <c r="E234" s="228" t="s">
        <v>4</v>
      </c>
      <c r="F234" s="343" t="s">
        <v>280</v>
      </c>
      <c r="G234" s="290" t="s">
        <v>231</v>
      </c>
      <c r="H234" s="310">
        <v>938040</v>
      </c>
      <c r="I234" s="310">
        <v>352239.82</v>
      </c>
      <c r="J234" s="310">
        <v>62935.27</v>
      </c>
      <c r="K234" s="224">
        <f t="shared" ref="K234:K239" si="64">I234-J234</f>
        <v>289304.55</v>
      </c>
      <c r="L234" s="52"/>
      <c r="M234" s="137"/>
      <c r="N234" s="138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</row>
    <row r="235" spans="1:30" s="58" customFormat="1">
      <c r="A235" s="336"/>
      <c r="B235" s="228" t="s">
        <v>0</v>
      </c>
      <c r="C235" s="228" t="s">
        <v>80</v>
      </c>
      <c r="D235" s="228" t="s">
        <v>93</v>
      </c>
      <c r="E235" s="228" t="s">
        <v>4</v>
      </c>
      <c r="F235" s="375"/>
      <c r="G235" s="290" t="s">
        <v>230</v>
      </c>
      <c r="H235" s="310">
        <v>17822800</v>
      </c>
      <c r="I235" s="310">
        <v>6692556.8200000003</v>
      </c>
      <c r="J235" s="310">
        <v>1195764.73</v>
      </c>
      <c r="K235" s="224">
        <f t="shared" si="64"/>
        <v>5496792.0899999999</v>
      </c>
      <c r="L235" s="52"/>
      <c r="M235" s="111"/>
      <c r="N235" s="138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</row>
    <row r="236" spans="1:30" s="58" customFormat="1">
      <c r="A236" s="378" t="s">
        <v>203</v>
      </c>
      <c r="B236" s="228" t="s">
        <v>0</v>
      </c>
      <c r="C236" s="228" t="s">
        <v>80</v>
      </c>
      <c r="D236" s="228" t="s">
        <v>93</v>
      </c>
      <c r="E236" s="228" t="s">
        <v>39</v>
      </c>
      <c r="F236" s="375"/>
      <c r="G236" s="290" t="s">
        <v>231</v>
      </c>
      <c r="H236" s="283">
        <v>348410</v>
      </c>
      <c r="I236" s="303">
        <v>0</v>
      </c>
      <c r="J236" s="284">
        <v>0</v>
      </c>
      <c r="K236" s="224">
        <f t="shared" si="64"/>
        <v>0</v>
      </c>
      <c r="L236" s="52"/>
      <c r="M236" s="111"/>
      <c r="N236" s="138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</row>
    <row r="237" spans="1:30">
      <c r="A237" s="342"/>
      <c r="B237" s="228" t="s">
        <v>0</v>
      </c>
      <c r="C237" s="228" t="s">
        <v>80</v>
      </c>
      <c r="D237" s="228" t="s">
        <v>93</v>
      </c>
      <c r="E237" s="228" t="s">
        <v>39</v>
      </c>
      <c r="F237" s="375"/>
      <c r="G237" s="290" t="s">
        <v>230</v>
      </c>
      <c r="H237" s="283">
        <v>6619700</v>
      </c>
      <c r="I237" s="303">
        <v>0</v>
      </c>
      <c r="J237" s="284">
        <v>0</v>
      </c>
      <c r="K237" s="224">
        <f t="shared" si="64"/>
        <v>0</v>
      </c>
      <c r="L237" s="192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</row>
    <row r="238" spans="1:30" s="58" customFormat="1">
      <c r="A238" s="236" t="s">
        <v>95</v>
      </c>
      <c r="B238" s="228" t="s">
        <v>0</v>
      </c>
      <c r="C238" s="228" t="s">
        <v>80</v>
      </c>
      <c r="D238" s="228" t="s">
        <v>93</v>
      </c>
      <c r="E238" s="228">
        <v>242</v>
      </c>
      <c r="F238" s="375"/>
      <c r="G238" s="290" t="s">
        <v>231</v>
      </c>
      <c r="H238" s="283">
        <v>842110</v>
      </c>
      <c r="I238" s="303">
        <v>0</v>
      </c>
      <c r="J238" s="284">
        <v>0</v>
      </c>
      <c r="K238" s="224">
        <f t="shared" si="64"/>
        <v>0</v>
      </c>
      <c r="L238" s="52"/>
      <c r="M238" s="137"/>
      <c r="N238" s="138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</row>
    <row r="239" spans="1:30" s="58" customFormat="1">
      <c r="A239" s="193" t="s">
        <v>203</v>
      </c>
      <c r="B239" s="228" t="s">
        <v>0</v>
      </c>
      <c r="C239" s="228" t="s">
        <v>80</v>
      </c>
      <c r="D239" s="228" t="s">
        <v>93</v>
      </c>
      <c r="E239" s="228">
        <v>242</v>
      </c>
      <c r="F239" s="344"/>
      <c r="G239" s="290" t="s">
        <v>230</v>
      </c>
      <c r="H239" s="283">
        <v>16000000</v>
      </c>
      <c r="I239" s="303">
        <v>0</v>
      </c>
      <c r="J239" s="284">
        <v>0</v>
      </c>
      <c r="K239" s="224">
        <f t="shared" si="64"/>
        <v>0</v>
      </c>
      <c r="L239" s="52"/>
      <c r="M239" s="111"/>
      <c r="N239" s="138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</row>
    <row r="240" spans="1:30">
      <c r="A240" s="84" t="s">
        <v>228</v>
      </c>
      <c r="B240" s="4" t="s">
        <v>0</v>
      </c>
      <c r="C240" s="4" t="s">
        <v>80</v>
      </c>
      <c r="D240" s="4">
        <v>9990020680</v>
      </c>
      <c r="E240" s="4">
        <v>633</v>
      </c>
      <c r="F240" s="3"/>
      <c r="G240" s="289"/>
      <c r="H240" s="304">
        <v>250000000</v>
      </c>
      <c r="I240" s="304">
        <v>250000000</v>
      </c>
      <c r="J240" s="297">
        <v>250000000</v>
      </c>
      <c r="K240" s="87">
        <f>I240-J240</f>
        <v>0</v>
      </c>
      <c r="L240" s="56"/>
      <c r="M240" s="55"/>
    </row>
    <row r="241" spans="1:30">
      <c r="A241" s="84" t="s">
        <v>228</v>
      </c>
      <c r="B241" s="4" t="s">
        <v>0</v>
      </c>
      <c r="C241" s="4" t="s">
        <v>80</v>
      </c>
      <c r="D241" s="4">
        <v>9990020680</v>
      </c>
      <c r="E241" s="4">
        <v>811</v>
      </c>
      <c r="F241" s="3"/>
      <c r="G241" s="289"/>
      <c r="H241" s="304">
        <v>7288064</v>
      </c>
      <c r="I241" s="304">
        <v>7288064</v>
      </c>
      <c r="J241" s="297">
        <v>7288064</v>
      </c>
      <c r="K241" s="87">
        <f>I241-J241</f>
        <v>0</v>
      </c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</row>
    <row r="242" spans="1:30" s="144" customFormat="1" ht="27.75" customHeight="1">
      <c r="A242" s="165" t="s">
        <v>249</v>
      </c>
      <c r="B242" s="166" t="s">
        <v>0</v>
      </c>
      <c r="C242" s="166" t="s">
        <v>11</v>
      </c>
      <c r="D242" s="166" t="s">
        <v>250</v>
      </c>
      <c r="E242" s="160" t="s">
        <v>1</v>
      </c>
      <c r="F242" s="161"/>
      <c r="G242" s="291"/>
      <c r="H242" s="163">
        <f>SUM(H243:H252)</f>
        <v>0</v>
      </c>
      <c r="I242" s="170">
        <f>SUM(I243:I252)</f>
        <v>0</v>
      </c>
      <c r="J242" s="298">
        <f>SUM(J243)</f>
        <v>0</v>
      </c>
      <c r="K242" s="145">
        <f>I242-J242</f>
        <v>0</v>
      </c>
      <c r="L242" s="143"/>
    </row>
    <row r="243" spans="1:30" s="111" customFormat="1" ht="14.25">
      <c r="A243" s="182" t="s">
        <v>99</v>
      </c>
      <c r="B243" s="172" t="s">
        <v>0</v>
      </c>
      <c r="C243" s="172" t="s">
        <v>11</v>
      </c>
      <c r="D243" s="172" t="s">
        <v>250</v>
      </c>
      <c r="E243" s="173" t="s">
        <v>14</v>
      </c>
      <c r="F243" s="174"/>
      <c r="G243" s="292"/>
      <c r="H243" s="164">
        <v>0</v>
      </c>
      <c r="I243" s="183">
        <v>0</v>
      </c>
      <c r="J243" s="299">
        <v>0</v>
      </c>
      <c r="K243" s="89">
        <f>I243-J243</f>
        <v>0</v>
      </c>
      <c r="L243" s="52"/>
    </row>
    <row r="244" spans="1:30" s="56" customFormat="1" ht="38.25">
      <c r="A244" s="159" t="s">
        <v>265</v>
      </c>
      <c r="B244" s="160" t="s">
        <v>0</v>
      </c>
      <c r="C244" s="160">
        <v>1004</v>
      </c>
      <c r="D244" s="160">
        <v>2230471310</v>
      </c>
      <c r="E244" s="160" t="s">
        <v>1</v>
      </c>
      <c r="F244" s="161"/>
      <c r="G244" s="293"/>
      <c r="H244" s="163">
        <f>SUM(H245)</f>
        <v>0</v>
      </c>
      <c r="I244" s="163">
        <f t="shared" ref="I244" si="65">SUM(I245)</f>
        <v>0</v>
      </c>
      <c r="J244" s="300">
        <f>SUM(J245)</f>
        <v>0</v>
      </c>
      <c r="K244" s="87">
        <f>SUM(K245)</f>
        <v>0</v>
      </c>
      <c r="M244" s="136"/>
      <c r="N244" s="1"/>
    </row>
    <row r="245" spans="1:30" s="56" customFormat="1" ht="25.5">
      <c r="A245" s="119" t="s">
        <v>213</v>
      </c>
      <c r="B245" s="120" t="s">
        <v>0</v>
      </c>
      <c r="C245" s="120">
        <v>1004</v>
      </c>
      <c r="D245" s="120">
        <v>2230171310</v>
      </c>
      <c r="E245" s="120">
        <v>313</v>
      </c>
      <c r="F245" s="121"/>
      <c r="G245" s="294"/>
      <c r="H245" s="164">
        <v>0</v>
      </c>
      <c r="I245" s="196">
        <v>0</v>
      </c>
      <c r="J245" s="301">
        <v>0</v>
      </c>
      <c r="K245" s="89">
        <f>I245-J245</f>
        <v>0</v>
      </c>
      <c r="M245" s="136"/>
      <c r="N245" s="1"/>
    </row>
    <row r="246" spans="1:30" s="144" customFormat="1" ht="30" customHeight="1">
      <c r="A246" s="165" t="s">
        <v>222</v>
      </c>
      <c r="B246" s="166" t="s">
        <v>0</v>
      </c>
      <c r="C246" s="166" t="s">
        <v>43</v>
      </c>
      <c r="D246" s="166" t="s">
        <v>223</v>
      </c>
      <c r="E246" s="160" t="s">
        <v>1</v>
      </c>
      <c r="F246" s="161"/>
      <c r="G246" s="291"/>
      <c r="H246" s="170">
        <f t="shared" ref="H246:I246" si="66">SUM(H248:H249)</f>
        <v>0</v>
      </c>
      <c r="I246" s="170">
        <f t="shared" si="66"/>
        <v>0</v>
      </c>
      <c r="J246" s="298">
        <f>SUM(J247:J249)</f>
        <v>-16593.780000000002</v>
      </c>
      <c r="K246" s="146">
        <f>SUM(K247:K249)</f>
        <v>16593.780000000002</v>
      </c>
      <c r="L246" s="143"/>
    </row>
    <row r="247" spans="1:30" s="111" customFormat="1" ht="12.75">
      <c r="A247" s="353" t="s">
        <v>213</v>
      </c>
      <c r="B247" s="312" t="s">
        <v>0</v>
      </c>
      <c r="C247" s="312" t="s">
        <v>43</v>
      </c>
      <c r="D247" s="312" t="s">
        <v>50</v>
      </c>
      <c r="E247" s="313" t="s">
        <v>7</v>
      </c>
      <c r="F247" s="132"/>
      <c r="G247" s="295"/>
      <c r="H247" s="164">
        <v>0</v>
      </c>
      <c r="I247" s="153">
        <v>0</v>
      </c>
      <c r="J247" s="311">
        <v>-13352.37</v>
      </c>
      <c r="K247" s="89">
        <f>I247-J247</f>
        <v>13352.37</v>
      </c>
      <c r="L247" s="52"/>
    </row>
    <row r="248" spans="1:30" s="111" customFormat="1" ht="22.5">
      <c r="A248" s="371"/>
      <c r="B248" s="271" t="s">
        <v>0</v>
      </c>
      <c r="C248" s="271" t="s">
        <v>43</v>
      </c>
      <c r="D248" s="271" t="s">
        <v>50</v>
      </c>
      <c r="E248" s="271" t="s">
        <v>7</v>
      </c>
      <c r="F248" s="158" t="s">
        <v>248</v>
      </c>
      <c r="G248" s="296" t="s">
        <v>230</v>
      </c>
      <c r="H248" s="164">
        <v>0</v>
      </c>
      <c r="I248" s="153">
        <v>0</v>
      </c>
      <c r="J248" s="311">
        <v>-354.2</v>
      </c>
      <c r="K248" s="89">
        <f>I248-J248</f>
        <v>354.2</v>
      </c>
      <c r="L248" s="52"/>
    </row>
    <row r="249" spans="1:30" s="111" customFormat="1" ht="22.5">
      <c r="A249" s="372"/>
      <c r="B249" s="271" t="s">
        <v>0</v>
      </c>
      <c r="C249" s="271" t="s">
        <v>43</v>
      </c>
      <c r="D249" s="271" t="s">
        <v>223</v>
      </c>
      <c r="E249" s="168" t="s">
        <v>7</v>
      </c>
      <c r="F249" s="158" t="s">
        <v>224</v>
      </c>
      <c r="G249" s="156" t="s">
        <v>230</v>
      </c>
      <c r="H249" s="164">
        <v>0</v>
      </c>
      <c r="I249" s="153">
        <v>0</v>
      </c>
      <c r="J249" s="199">
        <v>-2887.21</v>
      </c>
      <c r="K249" s="89">
        <f>I249-J249</f>
        <v>2887.21</v>
      </c>
      <c r="L249" s="52"/>
    </row>
    <row r="250" spans="1:30" s="56" customFormat="1">
      <c r="A250" s="159" t="s">
        <v>165</v>
      </c>
      <c r="B250" s="160" t="s">
        <v>0</v>
      </c>
      <c r="C250" s="160" t="s">
        <v>43</v>
      </c>
      <c r="D250" s="160" t="s">
        <v>256</v>
      </c>
      <c r="E250" s="160" t="s">
        <v>1</v>
      </c>
      <c r="F250" s="161"/>
      <c r="G250" s="162"/>
      <c r="H250" s="163">
        <f>SUM(H251)</f>
        <v>0</v>
      </c>
      <c r="I250" s="163">
        <f>SUM(I251)</f>
        <v>0</v>
      </c>
      <c r="J250" s="163">
        <f>SUM(J251)</f>
        <v>0</v>
      </c>
      <c r="K250" s="87">
        <f>SUM(K251)</f>
        <v>0</v>
      </c>
      <c r="M250" s="136"/>
      <c r="N250" s="1"/>
    </row>
    <row r="251" spans="1:30" s="56" customFormat="1" ht="25.5">
      <c r="A251" s="130" t="s">
        <v>213</v>
      </c>
      <c r="B251" s="120" t="s">
        <v>0</v>
      </c>
      <c r="C251" s="120" t="s">
        <v>43</v>
      </c>
      <c r="D251" s="120" t="s">
        <v>256</v>
      </c>
      <c r="E251" s="120">
        <v>313</v>
      </c>
      <c r="F251" s="124"/>
      <c r="G251" s="125"/>
      <c r="H251" s="164">
        <v>0</v>
      </c>
      <c r="I251" s="131">
        <v>0</v>
      </c>
      <c r="J251" s="212">
        <v>0</v>
      </c>
      <c r="K251" s="89">
        <f>I251-J251</f>
        <v>0</v>
      </c>
      <c r="M251" s="136"/>
      <c r="N251" s="63"/>
    </row>
    <row r="252" spans="1:30" s="63" customFormat="1" ht="25.5">
      <c r="A252" s="159" t="s">
        <v>266</v>
      </c>
      <c r="B252" s="160" t="s">
        <v>0</v>
      </c>
      <c r="C252" s="160" t="s">
        <v>43</v>
      </c>
      <c r="D252" s="160" t="s">
        <v>267</v>
      </c>
      <c r="E252" s="160" t="s">
        <v>1</v>
      </c>
      <c r="F252" s="161"/>
      <c r="G252" s="162"/>
      <c r="H252" s="163">
        <f>SUM(H253:H253)</f>
        <v>0</v>
      </c>
      <c r="I252" s="163">
        <f>SUM(I253:I253)</f>
        <v>0</v>
      </c>
      <c r="J252" s="169">
        <f>SUM(J253:J253)</f>
        <v>0</v>
      </c>
      <c r="K252" s="87">
        <f>SUM(K253:K253)</f>
        <v>0</v>
      </c>
      <c r="M252" s="136"/>
      <c r="N252" s="1"/>
    </row>
    <row r="253" spans="1:30" s="210" customFormat="1" ht="25.5">
      <c r="A253" s="213" t="s">
        <v>193</v>
      </c>
      <c r="B253" s="120" t="s">
        <v>0</v>
      </c>
      <c r="C253" s="120" t="s">
        <v>43</v>
      </c>
      <c r="D253" s="120" t="s">
        <v>267</v>
      </c>
      <c r="E253" s="120">
        <v>313</v>
      </c>
      <c r="F253" s="134" t="s">
        <v>268</v>
      </c>
      <c r="G253" s="125" t="s">
        <v>230</v>
      </c>
      <c r="H253" s="164">
        <v>0</v>
      </c>
      <c r="I253" s="131">
        <v>0</v>
      </c>
      <c r="J253" s="133">
        <v>0</v>
      </c>
      <c r="K253" s="209">
        <f>I253-J253</f>
        <v>0</v>
      </c>
      <c r="M253" s="211"/>
      <c r="N253" s="203"/>
    </row>
    <row r="254" spans="1:30" s="56" customFormat="1" ht="25.5">
      <c r="A254" s="165" t="s">
        <v>166</v>
      </c>
      <c r="B254" s="166" t="s">
        <v>0</v>
      </c>
      <c r="C254" s="160" t="s">
        <v>43</v>
      </c>
      <c r="D254" s="166" t="s">
        <v>253</v>
      </c>
      <c r="E254" s="160" t="s">
        <v>1</v>
      </c>
      <c r="F254" s="161"/>
      <c r="G254" s="161"/>
      <c r="H254" s="170">
        <f>SUM(H255:H255)</f>
        <v>0</v>
      </c>
      <c r="I254" s="170">
        <f>SUM(I255:I255)</f>
        <v>0</v>
      </c>
      <c r="J254" s="167">
        <f>SUM(J255:J255)</f>
        <v>0</v>
      </c>
      <c r="K254" s="145">
        <f>SUM(K255:K255)</f>
        <v>0</v>
      </c>
      <c r="M254" s="136"/>
      <c r="N254" s="1"/>
    </row>
    <row r="255" spans="1:30" s="56" customFormat="1" ht="25.5">
      <c r="A255" s="184" t="s">
        <v>213</v>
      </c>
      <c r="B255" s="185" t="s">
        <v>0</v>
      </c>
      <c r="C255" s="120" t="s">
        <v>43</v>
      </c>
      <c r="D255" s="185" t="s">
        <v>253</v>
      </c>
      <c r="E255" s="120">
        <v>313</v>
      </c>
      <c r="F255" s="124"/>
      <c r="G255" s="124"/>
      <c r="H255" s="153">
        <v>0</v>
      </c>
      <c r="I255" s="153">
        <v>0</v>
      </c>
      <c r="J255" s="153">
        <v>0</v>
      </c>
      <c r="K255" s="89">
        <f>I255-J255</f>
        <v>0</v>
      </c>
      <c r="M255" s="136"/>
      <c r="N255" s="1"/>
    </row>
    <row r="256" spans="1:30" s="56" customFormat="1" ht="25.5">
      <c r="A256" s="165" t="s">
        <v>168</v>
      </c>
      <c r="B256" s="166" t="s">
        <v>0</v>
      </c>
      <c r="C256" s="160" t="s">
        <v>43</v>
      </c>
      <c r="D256" s="166" t="s">
        <v>304</v>
      </c>
      <c r="E256" s="160" t="s">
        <v>1</v>
      </c>
      <c r="F256" s="161"/>
      <c r="G256" s="161"/>
      <c r="H256" s="170">
        <f>SUM(H257:H257)</f>
        <v>0</v>
      </c>
      <c r="I256" s="170">
        <f>SUM(I257:I257)</f>
        <v>0</v>
      </c>
      <c r="J256" s="167">
        <f>SUM(J257:J257)</f>
        <v>-2094.4</v>
      </c>
      <c r="K256" s="145">
        <f>SUM(K257:K257)</f>
        <v>2094.4</v>
      </c>
      <c r="M256" s="136"/>
      <c r="N256" s="1"/>
    </row>
    <row r="257" spans="1:14" s="210" customFormat="1" ht="25.5">
      <c r="A257" s="184" t="s">
        <v>213</v>
      </c>
      <c r="B257" s="185" t="s">
        <v>0</v>
      </c>
      <c r="C257" s="120" t="s">
        <v>43</v>
      </c>
      <c r="D257" s="185" t="s">
        <v>304</v>
      </c>
      <c r="E257" s="120" t="s">
        <v>7</v>
      </c>
      <c r="F257" s="124"/>
      <c r="G257" s="124"/>
      <c r="H257" s="153">
        <v>0</v>
      </c>
      <c r="I257" s="153">
        <v>0</v>
      </c>
      <c r="J257" s="153">
        <v>-2094.4</v>
      </c>
      <c r="K257" s="209">
        <f>I257-J257</f>
        <v>2094.4</v>
      </c>
      <c r="M257" s="211"/>
      <c r="N257" s="203"/>
    </row>
    <row r="258" spans="1:14" s="56" customFormat="1" ht="38.25">
      <c r="A258" s="165" t="s">
        <v>169</v>
      </c>
      <c r="B258" s="166" t="s">
        <v>0</v>
      </c>
      <c r="C258" s="160" t="s">
        <v>43</v>
      </c>
      <c r="D258" s="166" t="s">
        <v>254</v>
      </c>
      <c r="E258" s="160" t="s">
        <v>1</v>
      </c>
      <c r="F258" s="161"/>
      <c r="G258" s="161"/>
      <c r="H258" s="170">
        <f>SUM(H259:H259)</f>
        <v>0</v>
      </c>
      <c r="I258" s="170">
        <f>SUM(I259:I259)</f>
        <v>0</v>
      </c>
      <c r="J258" s="167">
        <f>SUM(J259:J259)</f>
        <v>0</v>
      </c>
      <c r="K258" s="145">
        <f>SUM(K259:K259)</f>
        <v>0</v>
      </c>
      <c r="M258" s="136"/>
      <c r="N258" s="1"/>
    </row>
    <row r="259" spans="1:14" s="56" customFormat="1" ht="25.5">
      <c r="A259" s="171" t="s">
        <v>213</v>
      </c>
      <c r="B259" s="172" t="s">
        <v>0</v>
      </c>
      <c r="C259" s="173" t="s">
        <v>43</v>
      </c>
      <c r="D259" s="172" t="s">
        <v>254</v>
      </c>
      <c r="E259" s="173" t="s">
        <v>7</v>
      </c>
      <c r="F259" s="174"/>
      <c r="G259" s="174"/>
      <c r="H259" s="153">
        <v>0</v>
      </c>
      <c r="I259" s="153">
        <v>0</v>
      </c>
      <c r="J259" s="153">
        <v>0</v>
      </c>
      <c r="K259" s="89">
        <f>I259-J259</f>
        <v>0</v>
      </c>
      <c r="M259" s="136"/>
      <c r="N259" s="1"/>
    </row>
    <row r="260" spans="1:14" s="93" customFormat="1" ht="38.25">
      <c r="A260" s="159" t="s">
        <v>170</v>
      </c>
      <c r="B260" s="160" t="s">
        <v>0</v>
      </c>
      <c r="C260" s="160" t="s">
        <v>43</v>
      </c>
      <c r="D260" s="160" t="s">
        <v>214</v>
      </c>
      <c r="E260" s="160" t="s">
        <v>1</v>
      </c>
      <c r="F260" s="161"/>
      <c r="G260" s="162"/>
      <c r="H260" s="163">
        <f>SUM(H261:H262)</f>
        <v>0</v>
      </c>
      <c r="I260" s="163">
        <f t="shared" ref="I260:J260" si="67">SUM(I261:I262)</f>
        <v>0</v>
      </c>
      <c r="J260" s="163">
        <f t="shared" si="67"/>
        <v>-1400</v>
      </c>
      <c r="K260" s="163">
        <f>SUM(K261:K262)</f>
        <v>1400</v>
      </c>
      <c r="L260" s="62"/>
      <c r="M260" s="142"/>
      <c r="N260" s="1"/>
    </row>
    <row r="261" spans="1:14" s="56" customFormat="1" ht="25.5" customHeight="1">
      <c r="A261" s="373" t="s">
        <v>213</v>
      </c>
      <c r="B261" s="120" t="s">
        <v>0</v>
      </c>
      <c r="C261" s="120" t="s">
        <v>43</v>
      </c>
      <c r="D261" s="120" t="s">
        <v>214</v>
      </c>
      <c r="E261" s="120" t="s">
        <v>32</v>
      </c>
      <c r="F261" s="124"/>
      <c r="G261" s="125"/>
      <c r="H261" s="164">
        <v>0</v>
      </c>
      <c r="I261" s="195">
        <v>0</v>
      </c>
      <c r="J261" s="214">
        <v>-1400</v>
      </c>
      <c r="K261" s="89">
        <f>I261-J261</f>
        <v>1400</v>
      </c>
      <c r="M261" s="136"/>
      <c r="N261" s="1"/>
    </row>
    <row r="262" spans="1:14" s="56" customFormat="1" ht="22.5">
      <c r="A262" s="374"/>
      <c r="B262" s="120" t="s">
        <v>0</v>
      </c>
      <c r="C262" s="120" t="s">
        <v>43</v>
      </c>
      <c r="D262" s="120">
        <v>2240172009</v>
      </c>
      <c r="E262" s="120" t="s">
        <v>32</v>
      </c>
      <c r="F262" s="134" t="s">
        <v>248</v>
      </c>
      <c r="G262" s="125"/>
      <c r="H262" s="164">
        <v>0</v>
      </c>
      <c r="I262" s="196">
        <v>0</v>
      </c>
      <c r="J262" s="196">
        <v>0</v>
      </c>
      <c r="K262" s="89">
        <f>I262-J262</f>
        <v>0</v>
      </c>
      <c r="M262" s="136"/>
      <c r="N262" s="1"/>
    </row>
    <row r="263" spans="1:14" s="58" customFormat="1" ht="38.25">
      <c r="A263" s="84" t="s">
        <v>294</v>
      </c>
      <c r="B263" s="4">
        <v>148</v>
      </c>
      <c r="C263" s="4">
        <v>1003</v>
      </c>
      <c r="D263" s="4" t="s">
        <v>299</v>
      </c>
      <c r="E263" s="4" t="s">
        <v>1</v>
      </c>
      <c r="F263" s="3"/>
      <c r="G263" s="70"/>
      <c r="H263" s="87">
        <f>SUM(H264:H264)</f>
        <v>0</v>
      </c>
      <c r="I263" s="87">
        <f>SUM(I264:I264)</f>
        <v>0</v>
      </c>
      <c r="J263" s="128">
        <f>SUM(J264:J264)</f>
        <v>0</v>
      </c>
      <c r="K263" s="87">
        <f>SUM(K264:K264)</f>
        <v>0</v>
      </c>
      <c r="L263" s="52"/>
      <c r="M263" s="139"/>
      <c r="N263" s="1"/>
    </row>
    <row r="264" spans="1:14" s="57" customFormat="1" ht="25.5">
      <c r="A264" s="60" t="s">
        <v>190</v>
      </c>
      <c r="B264" s="228">
        <v>148</v>
      </c>
      <c r="C264" s="228">
        <v>1003</v>
      </c>
      <c r="D264" s="228" t="s">
        <v>299</v>
      </c>
      <c r="E264" s="228">
        <v>321</v>
      </c>
      <c r="F264" s="64"/>
      <c r="G264" s="228"/>
      <c r="H264" s="88">
        <v>0</v>
      </c>
      <c r="I264" s="316">
        <v>0</v>
      </c>
      <c r="J264" s="316">
        <v>0</v>
      </c>
      <c r="K264" s="88">
        <f>I264-J264</f>
        <v>0</v>
      </c>
      <c r="L264" s="62"/>
      <c r="M264" s="62"/>
      <c r="N264" s="1"/>
    </row>
    <row r="265" spans="1:14" s="57" customFormat="1" ht="32.25" customHeight="1">
      <c r="A265" s="159" t="s">
        <v>225</v>
      </c>
      <c r="B265" s="160" t="s">
        <v>0</v>
      </c>
      <c r="C265" s="160" t="s">
        <v>43</v>
      </c>
      <c r="D265" s="160" t="s">
        <v>226</v>
      </c>
      <c r="E265" s="160" t="s">
        <v>1</v>
      </c>
      <c r="F265" s="161"/>
      <c r="G265" s="162"/>
      <c r="H265" s="163">
        <f>SUM(H266:H267)</f>
        <v>0</v>
      </c>
      <c r="I265" s="163">
        <f>SUM(I266:I267)</f>
        <v>0</v>
      </c>
      <c r="J265" s="169">
        <f>SUM(J266:J267)</f>
        <v>0</v>
      </c>
      <c r="K265" s="87">
        <f>SUM(K266:K267)</f>
        <v>0</v>
      </c>
      <c r="L265" s="82"/>
      <c r="M265" s="62"/>
      <c r="N265" s="1"/>
    </row>
    <row r="266" spans="1:14" s="58" customFormat="1">
      <c r="A266" s="350" t="s">
        <v>213</v>
      </c>
      <c r="B266" s="120" t="s">
        <v>0</v>
      </c>
      <c r="C266" s="120" t="s">
        <v>43</v>
      </c>
      <c r="D266" s="120" t="s">
        <v>226</v>
      </c>
      <c r="E266" s="120">
        <v>321</v>
      </c>
      <c r="F266" s="132"/>
      <c r="G266" s="103"/>
      <c r="H266" s="164">
        <v>0</v>
      </c>
      <c r="I266" s="131">
        <v>0</v>
      </c>
      <c r="J266" s="133">
        <v>0</v>
      </c>
      <c r="K266" s="89">
        <f>I266-J266</f>
        <v>0</v>
      </c>
      <c r="L266" s="52"/>
      <c r="M266" s="139"/>
      <c r="N266" s="1"/>
    </row>
    <row r="267" spans="1:14" s="56" customFormat="1" ht="22.5">
      <c r="A267" s="352"/>
      <c r="B267" s="120" t="s">
        <v>0</v>
      </c>
      <c r="C267" s="120" t="s">
        <v>43</v>
      </c>
      <c r="D267" s="120" t="s">
        <v>226</v>
      </c>
      <c r="E267" s="120" t="s">
        <v>7</v>
      </c>
      <c r="F267" s="132" t="s">
        <v>227</v>
      </c>
      <c r="G267" s="103" t="s">
        <v>230</v>
      </c>
      <c r="H267" s="164">
        <v>0</v>
      </c>
      <c r="I267" s="131">
        <v>0</v>
      </c>
      <c r="J267" s="133">
        <v>0</v>
      </c>
      <c r="K267" s="89">
        <f>I267-J267</f>
        <v>0</v>
      </c>
      <c r="M267" s="136"/>
      <c r="N267" s="1"/>
    </row>
    <row r="268" spans="1:14" s="57" customFormat="1" ht="38.25">
      <c r="A268" s="159" t="s">
        <v>219</v>
      </c>
      <c r="B268" s="160" t="s">
        <v>0</v>
      </c>
      <c r="C268" s="160" t="s">
        <v>43</v>
      </c>
      <c r="D268" s="160" t="s">
        <v>220</v>
      </c>
      <c r="E268" s="160" t="s">
        <v>1</v>
      </c>
      <c r="F268" s="161"/>
      <c r="G268" s="162"/>
      <c r="H268" s="163">
        <f>SUM(H273:H273)</f>
        <v>0</v>
      </c>
      <c r="I268" s="163">
        <f>SUM(I273:I273)</f>
        <v>0</v>
      </c>
      <c r="J268" s="169">
        <f>SUM(J269:J273)</f>
        <v>-86525.91</v>
      </c>
      <c r="K268" s="128">
        <f>SUM(K269:K273)</f>
        <v>86525.91</v>
      </c>
      <c r="L268" s="62"/>
      <c r="M268" s="62"/>
      <c r="N268" s="1"/>
    </row>
    <row r="269" spans="1:14" s="56" customFormat="1" ht="22.5">
      <c r="A269" s="350" t="s">
        <v>213</v>
      </c>
      <c r="B269" s="120" t="s">
        <v>0</v>
      </c>
      <c r="C269" s="120" t="s">
        <v>43</v>
      </c>
      <c r="D269" s="120" t="s">
        <v>220</v>
      </c>
      <c r="E269" s="120">
        <v>313</v>
      </c>
      <c r="F269" s="134" t="s">
        <v>287</v>
      </c>
      <c r="G269" s="103"/>
      <c r="H269" s="164">
        <v>0</v>
      </c>
      <c r="I269" s="131">
        <v>0</v>
      </c>
      <c r="J269" s="133">
        <v>0</v>
      </c>
      <c r="K269" s="89">
        <f>I269-J269</f>
        <v>0</v>
      </c>
      <c r="M269" s="136"/>
      <c r="N269" s="1"/>
    </row>
    <row r="270" spans="1:14" s="56" customFormat="1" ht="22.5">
      <c r="A270" s="351"/>
      <c r="B270" s="120" t="s">
        <v>0</v>
      </c>
      <c r="C270" s="120" t="s">
        <v>43</v>
      </c>
      <c r="D270" s="120" t="s">
        <v>220</v>
      </c>
      <c r="E270" s="120">
        <v>321</v>
      </c>
      <c r="F270" s="134" t="s">
        <v>221</v>
      </c>
      <c r="G270" s="103" t="s">
        <v>230</v>
      </c>
      <c r="H270" s="164">
        <v>0</v>
      </c>
      <c r="I270" s="131">
        <v>0</v>
      </c>
      <c r="J270" s="133">
        <v>0</v>
      </c>
      <c r="K270" s="89">
        <f>I270-J270</f>
        <v>0</v>
      </c>
      <c r="M270" s="136"/>
      <c r="N270" s="1"/>
    </row>
    <row r="271" spans="1:14" s="56" customFormat="1" ht="22.5">
      <c r="A271" s="351"/>
      <c r="B271" s="120" t="s">
        <v>0</v>
      </c>
      <c r="C271" s="120" t="s">
        <v>43</v>
      </c>
      <c r="D271" s="120" t="s">
        <v>33</v>
      </c>
      <c r="E271" s="120">
        <v>321</v>
      </c>
      <c r="F271" s="134" t="s">
        <v>235</v>
      </c>
      <c r="G271" s="103" t="s">
        <v>230</v>
      </c>
      <c r="H271" s="164">
        <v>0</v>
      </c>
      <c r="I271" s="131">
        <v>0</v>
      </c>
      <c r="J271" s="133">
        <v>-84055.91</v>
      </c>
      <c r="K271" s="89">
        <f t="shared" ref="K271:K272" si="68">I271-J271</f>
        <v>84055.91</v>
      </c>
      <c r="M271" s="136"/>
      <c r="N271" s="1"/>
    </row>
    <row r="272" spans="1:14" s="56" customFormat="1">
      <c r="A272" s="351"/>
      <c r="B272" s="120">
        <v>148</v>
      </c>
      <c r="C272" s="120">
        <v>1003</v>
      </c>
      <c r="D272" s="120" t="s">
        <v>33</v>
      </c>
      <c r="E272" s="120">
        <v>321</v>
      </c>
      <c r="F272" s="134"/>
      <c r="G272" s="103"/>
      <c r="H272" s="180">
        <v>0</v>
      </c>
      <c r="I272" s="180">
        <v>0</v>
      </c>
      <c r="J272" s="133">
        <v>0</v>
      </c>
      <c r="K272" s="89">
        <f t="shared" si="68"/>
        <v>0</v>
      </c>
      <c r="M272" s="136"/>
      <c r="N272" s="1"/>
    </row>
    <row r="273" spans="1:16" s="56" customFormat="1" ht="22.5">
      <c r="A273" s="352"/>
      <c r="B273" s="120" t="s">
        <v>0</v>
      </c>
      <c r="C273" s="120" t="s">
        <v>43</v>
      </c>
      <c r="D273" s="120" t="s">
        <v>220</v>
      </c>
      <c r="E273" s="120">
        <v>321</v>
      </c>
      <c r="F273" s="134" t="s">
        <v>221</v>
      </c>
      <c r="G273" s="103" t="s">
        <v>230</v>
      </c>
      <c r="H273" s="164">
        <v>0</v>
      </c>
      <c r="I273" s="131">
        <v>0</v>
      </c>
      <c r="J273" s="133">
        <v>-2470</v>
      </c>
      <c r="K273" s="89">
        <f>I273-J273</f>
        <v>2470</v>
      </c>
      <c r="M273" s="136"/>
      <c r="N273" s="1"/>
    </row>
    <row r="274" spans="1:16" s="144" customFormat="1" ht="38.25">
      <c r="A274" s="159" t="s">
        <v>157</v>
      </c>
      <c r="B274" s="160" t="s">
        <v>0</v>
      </c>
      <c r="C274" s="160" t="s">
        <v>43</v>
      </c>
      <c r="D274" s="160" t="s">
        <v>50</v>
      </c>
      <c r="E274" s="160" t="s">
        <v>1</v>
      </c>
      <c r="F274" s="161"/>
      <c r="G274" s="161"/>
      <c r="H274" s="163">
        <f>SUM(H275:H275)</f>
        <v>0</v>
      </c>
      <c r="I274" s="170">
        <f>SUM(I275:I275)</f>
        <v>0</v>
      </c>
      <c r="J274" s="167">
        <f>SUM(J275:J275)</f>
        <v>0</v>
      </c>
      <c r="K274" s="146">
        <f>SUM(K275:K275)</f>
        <v>0</v>
      </c>
      <c r="L274" s="143"/>
    </row>
    <row r="275" spans="1:16" s="115" customFormat="1" ht="27" customHeight="1">
      <c r="A275" s="175" t="s">
        <v>193</v>
      </c>
      <c r="B275" s="156" t="s">
        <v>0</v>
      </c>
      <c r="C275" s="157" t="s">
        <v>43</v>
      </c>
      <c r="D275" s="156" t="s">
        <v>50</v>
      </c>
      <c r="E275" s="157" t="s">
        <v>32</v>
      </c>
      <c r="F275" s="176"/>
      <c r="G275" s="176"/>
      <c r="H275" s="164">
        <v>0</v>
      </c>
      <c r="I275" s="153">
        <v>0</v>
      </c>
      <c r="J275" s="154">
        <v>0</v>
      </c>
      <c r="K275" s="89">
        <f>I275-J275</f>
        <v>0</v>
      </c>
      <c r="L275" s="52"/>
    </row>
    <row r="276" spans="1:16">
      <c r="A276" s="159" t="s">
        <v>228</v>
      </c>
      <c r="B276" s="160" t="s">
        <v>0</v>
      </c>
      <c r="C276" s="160">
        <v>1003</v>
      </c>
      <c r="D276" s="160">
        <v>9990020680</v>
      </c>
      <c r="E276" s="160">
        <v>321</v>
      </c>
      <c r="F276" s="161"/>
      <c r="G276" s="293"/>
      <c r="H276" s="170">
        <v>0</v>
      </c>
      <c r="I276" s="170">
        <v>0</v>
      </c>
      <c r="J276" s="298">
        <v>-500000</v>
      </c>
      <c r="K276" s="163">
        <f>I276-J276</f>
        <v>500000</v>
      </c>
      <c r="L276" s="56"/>
      <c r="M276" s="55"/>
    </row>
    <row r="277" spans="1:16" s="114" customFormat="1" ht="25.5">
      <c r="A277" s="177" t="s">
        <v>242</v>
      </c>
      <c r="B277" s="166" t="s">
        <v>0</v>
      </c>
      <c r="C277" s="160" t="s">
        <v>69</v>
      </c>
      <c r="D277" s="166" t="s">
        <v>243</v>
      </c>
      <c r="E277" s="160" t="s">
        <v>1</v>
      </c>
      <c r="F277" s="161"/>
      <c r="G277" s="161"/>
      <c r="H277" s="163">
        <f>SUM(H278:H283)</f>
        <v>0</v>
      </c>
      <c r="I277" s="163">
        <f t="shared" ref="I277:J277" si="69">SUM(I278:I283)</f>
        <v>0</v>
      </c>
      <c r="J277" s="163">
        <f t="shared" si="69"/>
        <v>-330068.69</v>
      </c>
      <c r="K277" s="163">
        <f>SUM(K278:K283)</f>
        <v>330068.69</v>
      </c>
      <c r="L277" s="113"/>
      <c r="M277" s="52"/>
      <c r="N277" s="1"/>
      <c r="O277" s="147"/>
      <c r="P277" s="148"/>
    </row>
    <row r="278" spans="1:16" s="208" customFormat="1" ht="22.5" customHeight="1">
      <c r="A278" s="353" t="s">
        <v>213</v>
      </c>
      <c r="B278" s="185" t="s">
        <v>0</v>
      </c>
      <c r="C278" s="120" t="s">
        <v>69</v>
      </c>
      <c r="D278" s="120" t="s">
        <v>243</v>
      </c>
      <c r="E278" s="120" t="s">
        <v>32</v>
      </c>
      <c r="F278" s="132" t="s">
        <v>245</v>
      </c>
      <c r="G278" s="132" t="s">
        <v>230</v>
      </c>
      <c r="H278" s="153">
        <v>0</v>
      </c>
      <c r="I278" s="180">
        <v>0</v>
      </c>
      <c r="J278" s="155">
        <v>-8675.0400000000009</v>
      </c>
      <c r="K278" s="272">
        <f t="shared" ref="K278:K283" si="70">I278-J278</f>
        <v>8675.0400000000009</v>
      </c>
      <c r="L278" s="207"/>
      <c r="M278" s="201"/>
      <c r="N278" s="203"/>
    </row>
    <row r="279" spans="1:16" s="206" customFormat="1" ht="22.5">
      <c r="A279" s="354"/>
      <c r="B279" s="185" t="s">
        <v>0</v>
      </c>
      <c r="C279" s="120" t="s">
        <v>69</v>
      </c>
      <c r="D279" s="120" t="s">
        <v>243</v>
      </c>
      <c r="E279" s="120" t="s">
        <v>32</v>
      </c>
      <c r="F279" s="194" t="s">
        <v>257</v>
      </c>
      <c r="G279" s="132" t="s">
        <v>230</v>
      </c>
      <c r="H279" s="180">
        <v>0</v>
      </c>
      <c r="I279" s="180">
        <v>0</v>
      </c>
      <c r="J279" s="155">
        <v>-219808.48</v>
      </c>
      <c r="K279" s="272">
        <f t="shared" si="70"/>
        <v>219808.48</v>
      </c>
      <c r="L279" s="205"/>
      <c r="M279" s="116"/>
      <c r="N279" s="203"/>
    </row>
    <row r="280" spans="1:16" s="206" customFormat="1">
      <c r="A280" s="354"/>
      <c r="B280" s="185">
        <v>148</v>
      </c>
      <c r="C280" s="120" t="s">
        <v>69</v>
      </c>
      <c r="D280" s="120" t="s">
        <v>243</v>
      </c>
      <c r="E280" s="120" t="s">
        <v>32</v>
      </c>
      <c r="F280" s="194"/>
      <c r="G280" s="132"/>
      <c r="H280" s="180">
        <v>0</v>
      </c>
      <c r="I280" s="180">
        <v>0</v>
      </c>
      <c r="J280" s="155">
        <v>-81099.55</v>
      </c>
      <c r="K280" s="272">
        <f t="shared" si="70"/>
        <v>81099.55</v>
      </c>
      <c r="L280" s="205"/>
      <c r="M280" s="116"/>
      <c r="N280" s="203"/>
    </row>
    <row r="281" spans="1:16" s="206" customFormat="1" ht="22.5">
      <c r="A281" s="354"/>
      <c r="B281" s="185" t="s">
        <v>0</v>
      </c>
      <c r="C281" s="120" t="s">
        <v>69</v>
      </c>
      <c r="D281" s="120" t="s">
        <v>243</v>
      </c>
      <c r="E281" s="120" t="s">
        <v>32</v>
      </c>
      <c r="F281" s="194" t="s">
        <v>244</v>
      </c>
      <c r="G281" s="132" t="s">
        <v>230</v>
      </c>
      <c r="H281" s="180">
        <v>0</v>
      </c>
      <c r="I281" s="180">
        <v>0</v>
      </c>
      <c r="J281" s="155">
        <v>-20485.62</v>
      </c>
      <c r="K281" s="272">
        <f t="shared" si="70"/>
        <v>20485.62</v>
      </c>
      <c r="L281" s="205"/>
      <c r="M281" s="116"/>
      <c r="N281" s="203"/>
    </row>
    <row r="282" spans="1:16" s="204" customFormat="1" ht="22.5">
      <c r="A282" s="354"/>
      <c r="B282" s="185" t="s">
        <v>0</v>
      </c>
      <c r="C282" s="120" t="s">
        <v>69</v>
      </c>
      <c r="D282" s="120" t="s">
        <v>243</v>
      </c>
      <c r="E282" s="120" t="s">
        <v>32</v>
      </c>
      <c r="F282" s="194" t="s">
        <v>263</v>
      </c>
      <c r="G282" s="132" t="s">
        <v>230</v>
      </c>
      <c r="H282" s="180">
        <v>0</v>
      </c>
      <c r="I282" s="180">
        <v>0</v>
      </c>
      <c r="J282" s="155">
        <v>0</v>
      </c>
      <c r="K282" s="273">
        <f t="shared" si="70"/>
        <v>0</v>
      </c>
      <c r="L282" s="201"/>
      <c r="M282" s="202"/>
      <c r="N282" s="203"/>
    </row>
    <row r="283" spans="1:16" s="93" customFormat="1" ht="22.5">
      <c r="A283" s="355"/>
      <c r="B283" s="185" t="s">
        <v>0</v>
      </c>
      <c r="C283" s="120" t="s">
        <v>69</v>
      </c>
      <c r="D283" s="120" t="s">
        <v>243</v>
      </c>
      <c r="E283" s="120" t="s">
        <v>32</v>
      </c>
      <c r="F283" s="194" t="s">
        <v>260</v>
      </c>
      <c r="G283" s="132"/>
      <c r="H283" s="180">
        <v>0</v>
      </c>
      <c r="I283" s="180">
        <v>0</v>
      </c>
      <c r="J283" s="200">
        <v>0</v>
      </c>
      <c r="K283" s="274">
        <f t="shared" si="70"/>
        <v>0</v>
      </c>
      <c r="L283" s="62"/>
      <c r="M283" s="142"/>
      <c r="N283" s="1"/>
    </row>
    <row r="284" spans="1:16" s="114" customFormat="1" ht="25.5">
      <c r="A284" s="177" t="s">
        <v>184</v>
      </c>
      <c r="B284" s="166" t="s">
        <v>0</v>
      </c>
      <c r="C284" s="160">
        <v>1006</v>
      </c>
      <c r="D284" s="166" t="s">
        <v>255</v>
      </c>
      <c r="E284" s="160" t="s">
        <v>1</v>
      </c>
      <c r="F284" s="161"/>
      <c r="G284" s="161"/>
      <c r="H284" s="163">
        <f>SUM(H286:H289)</f>
        <v>0</v>
      </c>
      <c r="I284" s="178">
        <f>SUM(I286:I289)</f>
        <v>0</v>
      </c>
      <c r="J284" s="179">
        <f>SUM(J285:J289)</f>
        <v>-1</v>
      </c>
      <c r="K284" s="179">
        <f>SUM(K285:K289)</f>
        <v>1</v>
      </c>
      <c r="L284" s="113"/>
      <c r="M284" s="52"/>
      <c r="N284" s="1"/>
      <c r="O284" s="147"/>
      <c r="P284" s="148"/>
    </row>
    <row r="285" spans="1:16" s="114" customFormat="1" ht="18.75" customHeight="1">
      <c r="A285" s="376" t="s">
        <v>213</v>
      </c>
      <c r="B285" s="156" t="s">
        <v>0</v>
      </c>
      <c r="C285" s="157">
        <v>1006</v>
      </c>
      <c r="D285" s="157" t="s">
        <v>255</v>
      </c>
      <c r="E285" s="120">
        <v>321</v>
      </c>
      <c r="F285" s="158"/>
      <c r="G285" s="158"/>
      <c r="H285" s="153">
        <v>0</v>
      </c>
      <c r="I285" s="180">
        <v>0</v>
      </c>
      <c r="J285" s="155">
        <v>-0.02</v>
      </c>
      <c r="K285" s="274">
        <f>I285-J285</f>
        <v>0.02</v>
      </c>
      <c r="L285" s="113"/>
      <c r="M285" s="52"/>
      <c r="N285" s="1"/>
    </row>
    <row r="286" spans="1:16" s="114" customFormat="1" ht="18" customHeight="1">
      <c r="A286" s="371"/>
      <c r="B286" s="156" t="s">
        <v>0</v>
      </c>
      <c r="C286" s="157">
        <v>1006</v>
      </c>
      <c r="D286" s="157" t="s">
        <v>255</v>
      </c>
      <c r="E286" s="120">
        <v>321</v>
      </c>
      <c r="F286" s="158" t="s">
        <v>264</v>
      </c>
      <c r="G286" s="158"/>
      <c r="H286" s="153">
        <v>0</v>
      </c>
      <c r="I286" s="180">
        <v>0</v>
      </c>
      <c r="J286" s="155">
        <v>0.02</v>
      </c>
      <c r="K286" s="274">
        <f>I286-J286</f>
        <v>-0.02</v>
      </c>
      <c r="L286" s="113"/>
      <c r="M286" s="52"/>
      <c r="N286" s="1"/>
    </row>
    <row r="287" spans="1:16" s="115" customFormat="1">
      <c r="A287" s="371"/>
      <c r="B287" s="156" t="s">
        <v>0</v>
      </c>
      <c r="C287" s="157">
        <v>1006</v>
      </c>
      <c r="D287" s="157" t="s">
        <v>87</v>
      </c>
      <c r="E287" s="120">
        <v>321</v>
      </c>
      <c r="F287" s="181"/>
      <c r="G287" s="158"/>
      <c r="H287" s="180">
        <v>0</v>
      </c>
      <c r="I287" s="180">
        <v>0</v>
      </c>
      <c r="J287" s="155">
        <v>-0.05</v>
      </c>
      <c r="K287" s="274">
        <f>I287-J287</f>
        <v>0.05</v>
      </c>
      <c r="L287" s="82"/>
      <c r="M287" s="116"/>
      <c r="N287" s="1"/>
    </row>
    <row r="288" spans="1:16" s="206" customFormat="1" ht="22.5">
      <c r="A288" s="371"/>
      <c r="B288" s="185" t="s">
        <v>0</v>
      </c>
      <c r="C288" s="120">
        <v>1006</v>
      </c>
      <c r="D288" s="120" t="s">
        <v>87</v>
      </c>
      <c r="E288" s="120">
        <v>321</v>
      </c>
      <c r="F288" s="194" t="s">
        <v>246</v>
      </c>
      <c r="G288" s="132" t="s">
        <v>230</v>
      </c>
      <c r="H288" s="180">
        <v>0</v>
      </c>
      <c r="I288" s="180">
        <v>0</v>
      </c>
      <c r="J288" s="155">
        <v>-0.95</v>
      </c>
      <c r="K288" s="272">
        <f>I288-J288</f>
        <v>0.95</v>
      </c>
      <c r="L288" s="205"/>
      <c r="M288" s="116"/>
      <c r="N288" s="203"/>
    </row>
    <row r="289" spans="1:30" s="204" customFormat="1" ht="23.25" thickBot="1">
      <c r="A289" s="377"/>
      <c r="B289" s="185" t="s">
        <v>0</v>
      </c>
      <c r="C289" s="120">
        <v>1006</v>
      </c>
      <c r="D289" s="120" t="s">
        <v>87</v>
      </c>
      <c r="E289" s="120">
        <v>321</v>
      </c>
      <c r="F289" s="194" t="s">
        <v>292</v>
      </c>
      <c r="G289" s="132" t="s">
        <v>230</v>
      </c>
      <c r="H289" s="180">
        <v>0</v>
      </c>
      <c r="I289" s="180">
        <v>0</v>
      </c>
      <c r="J289" s="155">
        <v>0</v>
      </c>
      <c r="K289" s="273">
        <f>I289-J289</f>
        <v>0</v>
      </c>
      <c r="L289" s="201"/>
      <c r="M289" s="202"/>
      <c r="N289" s="203"/>
    </row>
    <row r="290" spans="1:30" ht="15.75" thickBot="1">
      <c r="A290" s="51" t="s">
        <v>110</v>
      </c>
      <c r="B290" s="71" t="s">
        <v>111</v>
      </c>
      <c r="C290" s="71" t="s">
        <v>111</v>
      </c>
      <c r="D290" s="71" t="s">
        <v>111</v>
      </c>
      <c r="E290" s="35" t="s">
        <v>111</v>
      </c>
      <c r="F290" s="36" t="s">
        <v>111</v>
      </c>
      <c r="G290" s="35" t="s">
        <v>111</v>
      </c>
      <c r="H290" s="186">
        <f>H19+H21+H26+H28+H30+H39+H41+H44+H46+H48+H50+H55+H58+H60+H62+H64+H67+H69+H84+H86+H88+H90+H92+H94+H97+H100+H103+H105+H108+H110+H113+H116+H120+H122+H125+H127+H130+H133+H136+H139+H142+H145+H148+H151+H154+H159+H162+H170+H172+H174+H176+H179+H182+H185+H187+H190+H191+H192+H194+H198+H201+H212+H223+H225+H227+H229+H231+H233+H240+H241+H168+H52+H166</f>
        <v>16053862532.130001</v>
      </c>
      <c r="I290" s="186">
        <f>I19+I21+I26+I28+I30+I39+I41+I44+I46+I48+I50+I55+I58+I60+I62+I64+I67+I69+I84+I86+I88+I90+I92+I94+I97+I100+I103+I105+I108+I110+I113+I116+I120+I122+I125+I127+I130+I133+I136+I139+I142+I145+I148+I151+I154+I159+I162+I170+I172+I174+I176+I179+I182+I185+I187+I190+I191+I192+I194+I198+I201+I212+I223+I225+I227+I229+I231+I233+I240+I241+I168+I52+I166</f>
        <v>6455457599.2000008</v>
      </c>
      <c r="J290" s="186">
        <f>J19+J21+J26+J28+J30+J39+J41+J44+J46+J48+J50+J55+J58+J60+J62+J64+J67+J69+J84+J86+J88+J90+J92+J94+J97+J100+J103+J105+J108+J110+J113+J116+J120+J122+J125+J127+J130+J133+J136+J139+J142+J145+J148+J151+J154+J159+J162+J170+J172+J174+J176+J179+J182+J185+J187+J190+J191+J192+J194+J198+J201+J212+J223+J225+J227+J229+J231+J233+J240+J241+J168+J242+J244+J246+J250+J252+J254+J258+J260+J263+J265+J268+J274+J277+J284+J166+J256+J276</f>
        <v>6375034266.7400017</v>
      </c>
      <c r="K290" s="186">
        <f>K19+K21+K26+K28+K30+K39+K41+K44+K46+K48+K50+K55+K58+K60+K62+K64+K67+K69+K84+K86+K88+K90+K92+K94+K97+K100+K103+K105+K108+K110+K113+K116+K120+K122+K125+K127+K130+K133+K136+K139+K142+K145+K148+K151+K154+K159+K162+K170+K172+K174+K176+K179+K182+K185+K187+K190+K191+K192+K194+K198+K201+K212+K223+K225+K227+K229+K231+K233+K240+K241+K168+K242+K244+K246+K250+K252+K254+K258+K260+K263+K265+K268+K274+K277+K284+K166+K256+K276</f>
        <v>80423332.459999979</v>
      </c>
      <c r="L290" s="314"/>
      <c r="M290" s="141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</row>
    <row r="291" spans="1:30" ht="15.75" thickBot="1">
      <c r="A291" s="46" t="s">
        <v>111</v>
      </c>
      <c r="B291" s="72" t="s">
        <v>111</v>
      </c>
      <c r="C291" s="72" t="s">
        <v>111</v>
      </c>
      <c r="D291" s="72" t="s">
        <v>111</v>
      </c>
      <c r="E291" s="72" t="s">
        <v>111</v>
      </c>
      <c r="F291" s="2" t="s">
        <v>111</v>
      </c>
      <c r="G291" s="104" t="s">
        <v>111</v>
      </c>
      <c r="H291" s="267"/>
      <c r="I291" s="118"/>
      <c r="J291" s="118"/>
      <c r="K291" s="278" t="s">
        <v>215</v>
      </c>
      <c r="L291" s="53">
        <f>H66+H78+H96+H99+H107+H112+H121+H124+H126+H129+H132+H135+H144+H178+H181+H184+H186+H109+H190+H191</f>
        <v>2080947830</v>
      </c>
      <c r="M291" s="141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</row>
    <row r="292" spans="1:30" ht="15.75" thickBot="1">
      <c r="A292" s="6" t="s">
        <v>111</v>
      </c>
      <c r="B292" s="73" t="s">
        <v>111</v>
      </c>
      <c r="C292" s="73" t="s">
        <v>111</v>
      </c>
      <c r="D292" s="73" t="s">
        <v>111</v>
      </c>
      <c r="E292" s="73" t="s">
        <v>111</v>
      </c>
      <c r="F292" s="7" t="s">
        <v>111</v>
      </c>
      <c r="G292" s="105" t="s">
        <v>111</v>
      </c>
      <c r="H292" s="268"/>
      <c r="I292" s="260"/>
      <c r="J292" s="260"/>
      <c r="K292" s="279" t="s">
        <v>216</v>
      </c>
      <c r="L292" s="54">
        <f>H19+H21+H26+H28+H30+H39+H41+H44+H46+H48+H50+H55+H58+H60+H62+H65+H67+H69-H78+H84+H86+H88+H90+H92+H95+H98+H100+H103+H106+H111+H113+H116+H123+H128+H131+H134+H136+H139+H143+H145+H148+H151+H154+H159+H162+H170+H172+H174+H177+H180+H183+H187+H192+H194+H198+H201+H212+H223+H225+H227+H229+H231+H233+H240+H241+H52+H168+H166</f>
        <v>13972914702.130001</v>
      </c>
      <c r="M292" s="141">
        <f>13972914702.13-L292</f>
        <v>0</v>
      </c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</row>
    <row r="293" spans="1:30" ht="15.75" thickBot="1">
      <c r="A293" s="345" t="s">
        <v>113</v>
      </c>
      <c r="B293" s="346"/>
      <c r="C293" s="346"/>
      <c r="D293" s="346"/>
      <c r="E293" s="346"/>
      <c r="F293" s="346"/>
      <c r="G293" s="346"/>
      <c r="H293" s="346"/>
      <c r="I293" s="346"/>
      <c r="J293" s="8"/>
      <c r="K293" s="279" t="s">
        <v>217</v>
      </c>
      <c r="L293" s="53">
        <f>I290</f>
        <v>6455457599.2000008</v>
      </c>
      <c r="M293" s="141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</row>
    <row r="294" spans="1:30" ht="15.75" thickBot="1">
      <c r="A294" s="345" t="s">
        <v>114</v>
      </c>
      <c r="B294" s="346"/>
      <c r="C294" s="346"/>
      <c r="D294" s="346"/>
      <c r="E294" s="346"/>
      <c r="F294" s="346"/>
      <c r="G294" s="346"/>
      <c r="H294" s="346"/>
      <c r="I294" s="346"/>
      <c r="J294" s="8" t="s">
        <v>111</v>
      </c>
      <c r="K294" s="279" t="s">
        <v>218</v>
      </c>
      <c r="L294" s="53">
        <f>J290</f>
        <v>6375034266.7400017</v>
      </c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</row>
    <row r="295" spans="1:30" ht="45.75" thickBot="1">
      <c r="A295" s="47" t="s">
        <v>115</v>
      </c>
      <c r="B295" s="92" t="s">
        <v>100</v>
      </c>
      <c r="C295" s="91" t="s">
        <v>101</v>
      </c>
      <c r="D295" s="347" t="s">
        <v>102</v>
      </c>
      <c r="E295" s="348"/>
      <c r="F295" s="349"/>
      <c r="G295" s="347" t="s">
        <v>103</v>
      </c>
      <c r="H295" s="349"/>
      <c r="I295" s="117" t="s">
        <v>104</v>
      </c>
      <c r="J295" s="10"/>
      <c r="K295" s="280" t="s">
        <v>139</v>
      </c>
      <c r="L295" s="282">
        <f>L293-L294</f>
        <v>80423332.459999084</v>
      </c>
      <c r="M295" s="141"/>
    </row>
    <row r="296" spans="1:30" ht="42.75">
      <c r="A296" s="11" t="s">
        <v>238</v>
      </c>
      <c r="B296" s="12" t="s">
        <v>105</v>
      </c>
      <c r="C296" s="13" t="s">
        <v>111</v>
      </c>
      <c r="D296" s="359">
        <f>I290</f>
        <v>6455457599.2000008</v>
      </c>
      <c r="E296" s="360"/>
      <c r="F296" s="361"/>
      <c r="G296" s="359">
        <f>J290</f>
        <v>6375034266.7400017</v>
      </c>
      <c r="H296" s="361"/>
      <c r="I296" s="14">
        <f>K290</f>
        <v>80423332.459999979</v>
      </c>
      <c r="J296" s="10"/>
      <c r="K296" s="107" t="s">
        <v>111</v>
      </c>
      <c r="L296" s="55"/>
    </row>
    <row r="297" spans="1:30">
      <c r="A297" s="11" t="s">
        <v>239</v>
      </c>
      <c r="B297" s="12" t="s">
        <v>106</v>
      </c>
      <c r="C297" s="12" t="s">
        <v>111</v>
      </c>
      <c r="D297" s="365"/>
      <c r="E297" s="366"/>
      <c r="F297" s="367"/>
      <c r="G297" s="359"/>
      <c r="H297" s="361"/>
      <c r="I297" s="16"/>
      <c r="J297" s="10"/>
      <c r="K297" s="107" t="s">
        <v>111</v>
      </c>
    </row>
    <row r="298" spans="1:30">
      <c r="A298" s="15" t="s">
        <v>240</v>
      </c>
      <c r="B298" s="12" t="s">
        <v>107</v>
      </c>
      <c r="C298" s="12" t="s">
        <v>111</v>
      </c>
      <c r="D298" s="365"/>
      <c r="E298" s="366"/>
      <c r="F298" s="367"/>
      <c r="G298" s="365"/>
      <c r="H298" s="367"/>
      <c r="I298" s="16"/>
      <c r="J298" s="10" t="s">
        <v>111</v>
      </c>
      <c r="L298" s="55"/>
      <c r="M298" s="141"/>
    </row>
    <row r="299" spans="1:30">
      <c r="A299" s="11" t="s">
        <v>241</v>
      </c>
      <c r="B299" s="12" t="s">
        <v>108</v>
      </c>
      <c r="C299" s="12" t="s">
        <v>111</v>
      </c>
      <c r="D299" s="368"/>
      <c r="E299" s="369"/>
      <c r="F299" s="370"/>
      <c r="G299" s="365"/>
      <c r="H299" s="367"/>
      <c r="I299" s="16"/>
      <c r="J299" s="10" t="s">
        <v>111</v>
      </c>
      <c r="L299" s="55"/>
      <c r="M299" s="141"/>
    </row>
    <row r="300" spans="1:30">
      <c r="A300" s="17" t="s">
        <v>111</v>
      </c>
      <c r="B300" s="74" t="s">
        <v>111</v>
      </c>
      <c r="C300" s="74" t="s">
        <v>111</v>
      </c>
      <c r="D300" s="74" t="s">
        <v>111</v>
      </c>
      <c r="E300" s="18" t="s">
        <v>111</v>
      </c>
      <c r="F300" s="19" t="s">
        <v>111</v>
      </c>
      <c r="G300" s="106" t="s">
        <v>111</v>
      </c>
      <c r="H300" s="21" t="s">
        <v>111</v>
      </c>
      <c r="I300" s="9" t="s">
        <v>111</v>
      </c>
      <c r="J300" s="10" t="s">
        <v>111</v>
      </c>
      <c r="L300" s="55"/>
      <c r="M300" s="141"/>
      <c r="N300" s="55"/>
    </row>
    <row r="301" spans="1:30">
      <c r="A301" s="22" t="s">
        <v>111</v>
      </c>
      <c r="B301" s="74" t="s">
        <v>111</v>
      </c>
      <c r="C301" s="74" t="s">
        <v>111</v>
      </c>
      <c r="D301" s="74" t="s">
        <v>111</v>
      </c>
      <c r="E301" s="18" t="s">
        <v>111</v>
      </c>
      <c r="F301" s="19" t="s">
        <v>111</v>
      </c>
      <c r="G301" s="18" t="s">
        <v>111</v>
      </c>
      <c r="H301" s="20"/>
      <c r="I301" s="9" t="s">
        <v>111</v>
      </c>
      <c r="J301" s="10" t="s">
        <v>111</v>
      </c>
      <c r="L301" s="55"/>
      <c r="M301" s="141"/>
    </row>
    <row r="302" spans="1:30">
      <c r="A302" s="22" t="s">
        <v>111</v>
      </c>
      <c r="B302" s="74" t="s">
        <v>111</v>
      </c>
      <c r="C302" s="74" t="s">
        <v>111</v>
      </c>
      <c r="D302" s="74" t="s">
        <v>111</v>
      </c>
      <c r="E302" s="18" t="s">
        <v>111</v>
      </c>
      <c r="F302" s="19" t="s">
        <v>111</v>
      </c>
      <c r="G302" s="18" t="s">
        <v>111</v>
      </c>
      <c r="H302" s="20"/>
      <c r="I302" s="9" t="s">
        <v>111</v>
      </c>
      <c r="J302" s="10" t="s">
        <v>111</v>
      </c>
      <c r="L302" s="55"/>
      <c r="M302" s="141"/>
    </row>
    <row r="303" spans="1:30">
      <c r="A303" s="22" t="s">
        <v>111</v>
      </c>
      <c r="B303" s="74" t="s">
        <v>111</v>
      </c>
      <c r="C303" s="74" t="s">
        <v>111</v>
      </c>
      <c r="D303" s="74" t="s">
        <v>111</v>
      </c>
      <c r="E303" s="18" t="s">
        <v>111</v>
      </c>
      <c r="F303" s="19" t="s">
        <v>111</v>
      </c>
      <c r="G303" s="18" t="s">
        <v>111</v>
      </c>
      <c r="H303" s="19" t="s">
        <v>111</v>
      </c>
      <c r="I303" s="9" t="s">
        <v>111</v>
      </c>
      <c r="J303" s="23" t="s">
        <v>111</v>
      </c>
      <c r="K303" s="107" t="s">
        <v>111</v>
      </c>
      <c r="M303" s="141"/>
    </row>
    <row r="304" spans="1:30">
      <c r="A304" s="22" t="s">
        <v>111</v>
      </c>
      <c r="B304" s="74" t="s">
        <v>111</v>
      </c>
      <c r="C304" s="74" t="s">
        <v>111</v>
      </c>
      <c r="D304" s="74" t="s">
        <v>111</v>
      </c>
      <c r="E304" s="18" t="s">
        <v>111</v>
      </c>
      <c r="F304" s="19" t="s">
        <v>111</v>
      </c>
      <c r="G304" s="18" t="s">
        <v>111</v>
      </c>
      <c r="H304" s="21" t="s">
        <v>111</v>
      </c>
      <c r="I304" s="9" t="s">
        <v>111</v>
      </c>
      <c r="J304" s="10" t="s">
        <v>111</v>
      </c>
      <c r="K304" s="107" t="s">
        <v>111</v>
      </c>
    </row>
    <row r="305" spans="1:30" ht="15.75">
      <c r="A305" s="356" t="s">
        <v>269</v>
      </c>
      <c r="B305" s="357"/>
      <c r="C305" s="357"/>
      <c r="D305" s="79" t="s">
        <v>111</v>
      </c>
      <c r="E305" s="79" t="s">
        <v>111</v>
      </c>
      <c r="F305" s="24" t="s">
        <v>111</v>
      </c>
      <c r="G305" s="358" t="s">
        <v>252</v>
      </c>
      <c r="H305" s="358"/>
      <c r="I305" s="9" t="s">
        <v>111</v>
      </c>
      <c r="J305" s="23" t="s">
        <v>111</v>
      </c>
      <c r="K305" s="107" t="s">
        <v>111</v>
      </c>
      <c r="L305" s="197"/>
    </row>
    <row r="306" spans="1:30" ht="15.75">
      <c r="A306" s="215" t="s">
        <v>111</v>
      </c>
      <c r="B306" s="216" t="s">
        <v>111</v>
      </c>
      <c r="C306" s="216" t="s">
        <v>111</v>
      </c>
      <c r="D306" s="80" t="s">
        <v>111</v>
      </c>
      <c r="E306" s="25" t="s">
        <v>111</v>
      </c>
      <c r="F306" s="26" t="s">
        <v>111</v>
      </c>
      <c r="G306" s="216" t="s">
        <v>111</v>
      </c>
      <c r="H306" s="217" t="s">
        <v>111</v>
      </c>
      <c r="I306" s="27" t="s">
        <v>111</v>
      </c>
      <c r="J306" s="23" t="s">
        <v>111</v>
      </c>
      <c r="K306" s="107" t="s">
        <v>111</v>
      </c>
      <c r="L306" s="198"/>
    </row>
    <row r="307" spans="1:30" ht="15.75">
      <c r="A307" s="215" t="s">
        <v>111</v>
      </c>
      <c r="B307" s="216" t="s">
        <v>111</v>
      </c>
      <c r="C307" s="216" t="s">
        <v>111</v>
      </c>
      <c r="D307" s="80" t="s">
        <v>111</v>
      </c>
      <c r="E307" s="25" t="s">
        <v>111</v>
      </c>
      <c r="F307" s="26" t="s">
        <v>111</v>
      </c>
      <c r="G307" s="216" t="s">
        <v>111</v>
      </c>
      <c r="H307" s="217" t="s">
        <v>111</v>
      </c>
      <c r="I307" s="27" t="s">
        <v>111</v>
      </c>
      <c r="J307" s="23" t="s">
        <v>111</v>
      </c>
      <c r="K307" s="107" t="s">
        <v>111</v>
      </c>
      <c r="L307" s="198"/>
    </row>
    <row r="308" spans="1:30" ht="15.75">
      <c r="A308" s="28" t="s">
        <v>111</v>
      </c>
      <c r="B308" s="80" t="s">
        <v>111</v>
      </c>
      <c r="C308" s="75" t="s">
        <v>111</v>
      </c>
      <c r="D308" s="80" t="s">
        <v>111</v>
      </c>
      <c r="E308" s="25" t="s">
        <v>111</v>
      </c>
      <c r="F308" s="26" t="s">
        <v>111</v>
      </c>
      <c r="G308" s="25" t="s">
        <v>111</v>
      </c>
      <c r="H308" s="26" t="s">
        <v>111</v>
      </c>
      <c r="I308" s="27" t="s">
        <v>111</v>
      </c>
      <c r="J308" s="23" t="s">
        <v>111</v>
      </c>
      <c r="K308" s="107" t="s">
        <v>111</v>
      </c>
      <c r="L308" s="198"/>
      <c r="M308" s="141">
        <v>1851477000</v>
      </c>
    </row>
    <row r="309" spans="1:30" ht="15.75">
      <c r="A309" s="362" t="s">
        <v>233</v>
      </c>
      <c r="B309" s="363"/>
      <c r="C309" s="363"/>
      <c r="D309" s="80" t="s">
        <v>111</v>
      </c>
      <c r="E309" s="25" t="s">
        <v>111</v>
      </c>
      <c r="F309" s="26" t="s">
        <v>111</v>
      </c>
      <c r="G309" s="364" t="s">
        <v>109</v>
      </c>
      <c r="H309" s="364"/>
      <c r="I309" s="9" t="s">
        <v>111</v>
      </c>
      <c r="J309" s="23" t="s">
        <v>111</v>
      </c>
      <c r="K309" s="107" t="s">
        <v>111</v>
      </c>
      <c r="L309" s="198"/>
      <c r="M309" s="141">
        <v>14886158006.530001</v>
      </c>
    </row>
    <row r="310" spans="1:30">
      <c r="A310" s="22" t="s">
        <v>111</v>
      </c>
      <c r="B310" s="74" t="s">
        <v>111</v>
      </c>
      <c r="C310" s="74" t="s">
        <v>111</v>
      </c>
      <c r="D310" s="74" t="s">
        <v>111</v>
      </c>
      <c r="E310" s="18" t="s">
        <v>111</v>
      </c>
      <c r="F310" s="19" t="s">
        <v>111</v>
      </c>
      <c r="G310" s="18" t="s">
        <v>111</v>
      </c>
      <c r="H310" s="21" t="s">
        <v>111</v>
      </c>
      <c r="I310" s="27" t="s">
        <v>111</v>
      </c>
      <c r="J310" s="23" t="s">
        <v>111</v>
      </c>
      <c r="L310" s="198"/>
      <c r="M310" s="141">
        <f>M309+M308</f>
        <v>16737635006.530001</v>
      </c>
    </row>
    <row r="311" spans="1:30" ht="15.75" thickBot="1">
      <c r="A311" s="29" t="s">
        <v>111</v>
      </c>
      <c r="B311" s="76" t="s">
        <v>111</v>
      </c>
      <c r="C311" s="76" t="s">
        <v>111</v>
      </c>
      <c r="D311" s="76" t="s">
        <v>111</v>
      </c>
      <c r="E311" s="30" t="s">
        <v>111</v>
      </c>
      <c r="F311" s="31" t="s">
        <v>111</v>
      </c>
      <c r="G311" s="30" t="s">
        <v>111</v>
      </c>
      <c r="H311" s="32" t="s">
        <v>111</v>
      </c>
      <c r="I311" s="33" t="s">
        <v>111</v>
      </c>
      <c r="J311" s="34" t="s">
        <v>111</v>
      </c>
      <c r="L311" s="198"/>
      <c r="M311" s="141">
        <f>M310-H290</f>
        <v>683772474.39999962</v>
      </c>
    </row>
    <row r="312" spans="1:30">
      <c r="L312" s="198"/>
    </row>
    <row r="313" spans="1:30">
      <c r="L313" s="198"/>
    </row>
    <row r="314" spans="1:30">
      <c r="L314" s="198"/>
    </row>
    <row r="315" spans="1:30">
      <c r="L315" s="198"/>
    </row>
    <row r="316" spans="1:30">
      <c r="L316" s="198"/>
    </row>
    <row r="317" spans="1:30">
      <c r="L317" s="198"/>
    </row>
    <row r="318" spans="1:30">
      <c r="L318" s="198"/>
    </row>
    <row r="319" spans="1:30">
      <c r="L319" s="198"/>
    </row>
    <row r="320" spans="1:30" s="138" customFormat="1">
      <c r="A320" s="5"/>
      <c r="B320" s="77"/>
      <c r="C320" s="77"/>
      <c r="D320" s="77"/>
      <c r="E320" s="77"/>
      <c r="F320" s="1"/>
      <c r="G320" s="107"/>
      <c r="H320" s="269"/>
      <c r="I320" s="261"/>
      <c r="J320" s="261"/>
      <c r="K320" s="107"/>
      <c r="L320" s="198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s="138" customFormat="1">
      <c r="A321" s="5"/>
      <c r="B321" s="77"/>
      <c r="C321" s="77"/>
      <c r="D321" s="77"/>
      <c r="E321" s="77"/>
      <c r="F321" s="1"/>
      <c r="G321" s="107"/>
      <c r="H321" s="269"/>
      <c r="I321" s="261"/>
      <c r="J321" s="261"/>
      <c r="K321" s="107"/>
      <c r="L321" s="198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s="138" customFormat="1">
      <c r="A322" s="1"/>
      <c r="B322" s="77"/>
      <c r="C322" s="77"/>
      <c r="D322" s="77"/>
      <c r="E322" s="77"/>
      <c r="F322" s="1"/>
      <c r="G322" s="107"/>
      <c r="H322" s="269"/>
      <c r="I322" s="262"/>
      <c r="J322" s="262"/>
      <c r="K322" s="107"/>
      <c r="L322" s="198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s="138" customFormat="1">
      <c r="A323" s="1"/>
      <c r="B323" s="77"/>
      <c r="C323" s="77"/>
      <c r="D323" s="77"/>
      <c r="E323" s="77"/>
      <c r="F323" s="1"/>
      <c r="G323" s="107"/>
      <c r="H323" s="269"/>
      <c r="I323" s="262"/>
      <c r="J323" s="262"/>
      <c r="K323" s="107"/>
      <c r="L323" s="198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s="138" customFormat="1">
      <c r="A324" s="5"/>
      <c r="B324" s="77"/>
      <c r="C324" s="77"/>
      <c r="D324" s="77"/>
      <c r="E324" s="77"/>
      <c r="F324" s="1"/>
      <c r="G324" s="107"/>
      <c r="H324" s="269"/>
      <c r="I324" s="261"/>
      <c r="J324" s="261"/>
      <c r="K324" s="107"/>
      <c r="L324" s="198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s="138" customFormat="1">
      <c r="A325" s="5"/>
      <c r="B325" s="77"/>
      <c r="C325" s="77"/>
      <c r="D325" s="77"/>
      <c r="E325" s="77"/>
      <c r="F325" s="1"/>
      <c r="G325" s="107"/>
      <c r="H325" s="269"/>
      <c r="I325" s="261"/>
      <c r="J325" s="261"/>
      <c r="K325" s="107"/>
      <c r="L325" s="198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s="138" customFormat="1">
      <c r="A326" s="5"/>
      <c r="B326" s="77"/>
      <c r="C326" s="77"/>
      <c r="D326" s="77"/>
      <c r="E326" s="77"/>
      <c r="F326" s="1"/>
      <c r="G326" s="107"/>
      <c r="H326" s="269"/>
      <c r="I326" s="261"/>
      <c r="J326" s="261"/>
      <c r="K326" s="107"/>
      <c r="L326" s="198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s="138" customFormat="1">
      <c r="A327" s="5"/>
      <c r="B327" s="77"/>
      <c r="C327" s="77"/>
      <c r="D327" s="77"/>
      <c r="E327" s="77"/>
      <c r="F327" s="1"/>
      <c r="G327" s="107"/>
      <c r="H327" s="269"/>
      <c r="I327" s="261"/>
      <c r="J327" s="261"/>
      <c r="K327" s="107"/>
      <c r="L327" s="198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s="138" customFormat="1">
      <c r="A328" s="5"/>
      <c r="B328" s="77"/>
      <c r="C328" s="77"/>
      <c r="D328" s="77"/>
      <c r="E328" s="77"/>
      <c r="F328" s="1"/>
      <c r="G328" s="107"/>
      <c r="H328" s="269"/>
      <c r="I328" s="261"/>
      <c r="J328" s="261"/>
      <c r="K328" s="107"/>
      <c r="L328" s="198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s="138" customFormat="1">
      <c r="A329" s="5"/>
      <c r="B329" s="77"/>
      <c r="C329" s="77"/>
      <c r="D329" s="77"/>
      <c r="E329" s="77"/>
      <c r="F329" s="1"/>
      <c r="G329" s="107"/>
      <c r="H329" s="269"/>
      <c r="I329" s="261"/>
      <c r="J329" s="261"/>
      <c r="K329" s="107"/>
      <c r="L329" s="198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s="138" customFormat="1">
      <c r="A330" s="5"/>
      <c r="B330" s="77"/>
      <c r="C330" s="77"/>
      <c r="D330" s="77"/>
      <c r="E330" s="77"/>
      <c r="F330" s="1"/>
      <c r="G330" s="107"/>
      <c r="H330" s="269"/>
      <c r="I330" s="261"/>
      <c r="J330" s="261"/>
      <c r="K330" s="107"/>
      <c r="L330" s="198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s="138" customFormat="1">
      <c r="A331" s="5"/>
      <c r="B331" s="77"/>
      <c r="C331" s="77"/>
      <c r="D331" s="77"/>
      <c r="E331" s="77"/>
      <c r="F331" s="1"/>
      <c r="G331" s="107"/>
      <c r="H331" s="269"/>
      <c r="I331" s="261"/>
      <c r="J331" s="261"/>
      <c r="K331" s="107"/>
      <c r="L331" s="198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s="138" customFormat="1">
      <c r="A332" s="5"/>
      <c r="B332" s="77"/>
      <c r="C332" s="77"/>
      <c r="D332" s="77"/>
      <c r="E332" s="77"/>
      <c r="F332" s="1"/>
      <c r="G332" s="107"/>
      <c r="H332" s="269"/>
      <c r="I332" s="261"/>
      <c r="J332" s="261"/>
      <c r="K332" s="107"/>
      <c r="L332" s="198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s="138" customFormat="1">
      <c r="A333" s="5"/>
      <c r="B333" s="77"/>
      <c r="C333" s="77"/>
      <c r="D333" s="77"/>
      <c r="E333" s="77"/>
      <c r="F333" s="1"/>
      <c r="G333" s="107"/>
      <c r="H333" s="269"/>
      <c r="I333" s="261"/>
      <c r="J333" s="261"/>
      <c r="K333" s="107"/>
      <c r="L333" s="198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s="138" customFormat="1">
      <c r="A334" s="5"/>
      <c r="B334" s="77"/>
      <c r="C334" s="77"/>
      <c r="D334" s="77"/>
      <c r="E334" s="77"/>
      <c r="F334" s="1"/>
      <c r="G334" s="107"/>
      <c r="H334" s="269"/>
      <c r="I334" s="261"/>
      <c r="J334" s="261"/>
      <c r="K334" s="107"/>
      <c r="L334" s="198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s="138" customFormat="1">
      <c r="A335" s="5"/>
      <c r="B335" s="77"/>
      <c r="C335" s="77"/>
      <c r="D335" s="77"/>
      <c r="E335" s="77"/>
      <c r="F335" s="1"/>
      <c r="G335" s="107"/>
      <c r="H335" s="269"/>
      <c r="I335" s="261"/>
      <c r="J335" s="261"/>
      <c r="K335" s="107"/>
      <c r="L335" s="198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s="138" customFormat="1">
      <c r="A336" s="5"/>
      <c r="B336" s="77"/>
      <c r="C336" s="77"/>
      <c r="D336" s="77"/>
      <c r="E336" s="77"/>
      <c r="F336" s="1"/>
      <c r="G336" s="107"/>
      <c r="H336" s="269"/>
      <c r="I336" s="261"/>
      <c r="J336" s="261"/>
      <c r="K336" s="107"/>
      <c r="L336" s="198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s="138" customFormat="1">
      <c r="A337" s="5"/>
      <c r="B337" s="77"/>
      <c r="C337" s="77"/>
      <c r="D337" s="77"/>
      <c r="E337" s="77"/>
      <c r="F337" s="1"/>
      <c r="G337" s="107"/>
      <c r="H337" s="269"/>
      <c r="I337" s="261"/>
      <c r="J337" s="261"/>
      <c r="K337" s="107"/>
      <c r="L337" s="198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s="138" customFormat="1">
      <c r="A338" s="5"/>
      <c r="B338" s="77"/>
      <c r="C338" s="77"/>
      <c r="D338" s="77"/>
      <c r="E338" s="77"/>
      <c r="F338" s="1"/>
      <c r="G338" s="107"/>
      <c r="H338" s="269"/>
      <c r="I338" s="261"/>
      <c r="J338" s="261"/>
      <c r="K338" s="107"/>
      <c r="L338" s="198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s="138" customFormat="1">
      <c r="A339" s="5"/>
      <c r="B339" s="77"/>
      <c r="C339" s="77"/>
      <c r="D339" s="77"/>
      <c r="E339" s="77"/>
      <c r="F339" s="1"/>
      <c r="G339" s="107"/>
      <c r="H339" s="269"/>
      <c r="I339" s="261"/>
      <c r="J339" s="261"/>
      <c r="K339" s="107"/>
      <c r="L339" s="198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s="138" customFormat="1">
      <c r="A340" s="5"/>
      <c r="B340" s="77"/>
      <c r="C340" s="77"/>
      <c r="D340" s="77"/>
      <c r="E340" s="77"/>
      <c r="F340" s="1"/>
      <c r="G340" s="107"/>
      <c r="H340" s="269"/>
      <c r="I340" s="261"/>
      <c r="J340" s="261"/>
      <c r="K340" s="107"/>
      <c r="L340" s="198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s="138" customFormat="1">
      <c r="A341" s="5"/>
      <c r="B341" s="77"/>
      <c r="C341" s="77"/>
      <c r="D341" s="77"/>
      <c r="E341" s="77"/>
      <c r="F341" s="1"/>
      <c r="G341" s="107"/>
      <c r="H341" s="269"/>
      <c r="I341" s="261"/>
      <c r="J341" s="261"/>
      <c r="K341" s="107"/>
      <c r="L341" s="19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s="138" customFormat="1">
      <c r="A342" s="5"/>
      <c r="B342" s="77"/>
      <c r="C342" s="77"/>
      <c r="D342" s="77"/>
      <c r="E342" s="77"/>
      <c r="F342" s="1"/>
      <c r="G342" s="107"/>
      <c r="H342" s="269"/>
      <c r="I342" s="261"/>
      <c r="J342" s="261"/>
      <c r="K342" s="107"/>
      <c r="L342" s="19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s="138" customFormat="1">
      <c r="A343" s="5"/>
      <c r="B343" s="77"/>
      <c r="C343" s="77"/>
      <c r="D343" s="77"/>
      <c r="E343" s="77"/>
      <c r="F343" s="1"/>
      <c r="G343" s="107"/>
      <c r="H343" s="269"/>
      <c r="I343" s="261"/>
      <c r="J343" s="261"/>
      <c r="K343" s="107"/>
      <c r="L343" s="19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8" customFormat="1">
      <c r="A344" s="5"/>
      <c r="B344" s="77"/>
      <c r="C344" s="77"/>
      <c r="D344" s="77"/>
      <c r="E344" s="77"/>
      <c r="F344" s="1"/>
      <c r="G344" s="107"/>
      <c r="H344" s="269"/>
      <c r="I344" s="261"/>
      <c r="J344" s="261"/>
      <c r="K344" s="107"/>
      <c r="L344" s="19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8" customFormat="1">
      <c r="A345" s="5"/>
      <c r="B345" s="77"/>
      <c r="C345" s="77"/>
      <c r="D345" s="77"/>
      <c r="E345" s="77"/>
      <c r="F345" s="1"/>
      <c r="G345" s="107"/>
      <c r="H345" s="269"/>
      <c r="I345" s="261"/>
      <c r="J345" s="261"/>
      <c r="K345" s="107"/>
      <c r="L345" s="19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38" customFormat="1">
      <c r="A346" s="5"/>
      <c r="B346" s="77"/>
      <c r="C346" s="77"/>
      <c r="D346" s="77"/>
      <c r="E346" s="77"/>
      <c r="F346" s="1"/>
      <c r="G346" s="107"/>
      <c r="H346" s="269"/>
      <c r="I346" s="261"/>
      <c r="J346" s="261"/>
      <c r="K346" s="107"/>
      <c r="L346" s="19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38" customFormat="1">
      <c r="A347" s="5"/>
      <c r="B347" s="77"/>
      <c r="C347" s="77"/>
      <c r="D347" s="77"/>
      <c r="E347" s="77"/>
      <c r="F347" s="1"/>
      <c r="G347" s="107"/>
      <c r="H347" s="269"/>
      <c r="I347" s="261"/>
      <c r="J347" s="261"/>
      <c r="K347" s="107"/>
      <c r="L347" s="19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38" customFormat="1">
      <c r="A348" s="5"/>
      <c r="B348" s="77"/>
      <c r="C348" s="77"/>
      <c r="D348" s="77"/>
      <c r="E348" s="77"/>
      <c r="F348" s="1"/>
      <c r="G348" s="107"/>
      <c r="H348" s="269"/>
      <c r="I348" s="261"/>
      <c r="J348" s="261"/>
      <c r="K348" s="107"/>
      <c r="L348" s="19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38" customFormat="1">
      <c r="A349" s="5"/>
      <c r="B349" s="77"/>
      <c r="C349" s="77"/>
      <c r="D349" s="77"/>
      <c r="E349" s="77"/>
      <c r="F349" s="1"/>
      <c r="G349" s="107"/>
      <c r="H349" s="269"/>
      <c r="I349" s="261"/>
      <c r="J349" s="261"/>
      <c r="K349" s="107"/>
      <c r="L349" s="19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38" customFormat="1">
      <c r="A350" s="5"/>
      <c r="B350" s="77"/>
      <c r="C350" s="77"/>
      <c r="D350" s="77"/>
      <c r="E350" s="77"/>
      <c r="F350" s="1"/>
      <c r="G350" s="107"/>
      <c r="H350" s="269"/>
      <c r="I350" s="261"/>
      <c r="J350" s="261"/>
      <c r="K350" s="107"/>
      <c r="L350" s="19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38" customFormat="1">
      <c r="A351" s="5"/>
      <c r="B351" s="77"/>
      <c r="C351" s="77"/>
      <c r="D351" s="77"/>
      <c r="E351" s="77"/>
      <c r="F351" s="1"/>
      <c r="G351" s="107"/>
      <c r="H351" s="269"/>
      <c r="I351" s="261"/>
      <c r="J351" s="261"/>
      <c r="K351" s="107"/>
      <c r="L351" s="19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>
      <c r="L352" s="197"/>
    </row>
    <row r="359" spans="1:13">
      <c r="M359" s="141" t="e">
        <f>#REF!+H66+H78+#REF!+H96+#REF!+#REF!+#REF!+H107+#REF!+H112+#REF!+H121+#REF!+H124+#REF!+H126+H253+H129+#REF!+H132+#REF!+H135+H261+H144+H153+#REF!+#REF!+H178+#REF!+H181+#REF!+H184+#REF!+H186</f>
        <v>#REF!</v>
      </c>
    </row>
    <row r="363" spans="1:13">
      <c r="A363" s="1"/>
      <c r="H363" s="262"/>
      <c r="I363" s="262"/>
      <c r="J363" s="262"/>
    </row>
  </sheetData>
  <autoFilter ref="A18:AD311"/>
  <mergeCells count="51">
    <mergeCell ref="A247:A249"/>
    <mergeCell ref="A261:A262"/>
    <mergeCell ref="A266:A267"/>
    <mergeCell ref="F234:F239"/>
    <mergeCell ref="A285:A289"/>
    <mergeCell ref="A234:A235"/>
    <mergeCell ref="A236:A237"/>
    <mergeCell ref="A305:C305"/>
    <mergeCell ref="G305:H305"/>
    <mergeCell ref="D296:F296"/>
    <mergeCell ref="G296:H296"/>
    <mergeCell ref="A309:C309"/>
    <mergeCell ref="G309:H309"/>
    <mergeCell ref="D297:F297"/>
    <mergeCell ref="G297:H297"/>
    <mergeCell ref="D298:F298"/>
    <mergeCell ref="G298:H298"/>
    <mergeCell ref="D299:F299"/>
    <mergeCell ref="G299:H299"/>
    <mergeCell ref="A293:I293"/>
    <mergeCell ref="A294:I294"/>
    <mergeCell ref="D295:F295"/>
    <mergeCell ref="G295:H295"/>
    <mergeCell ref="A269:A273"/>
    <mergeCell ref="A278:A283"/>
    <mergeCell ref="A157:A158"/>
    <mergeCell ref="F157:F158"/>
    <mergeCell ref="F163:F165"/>
    <mergeCell ref="A199:A200"/>
    <mergeCell ref="F199:F200"/>
    <mergeCell ref="A196:A197"/>
    <mergeCell ref="F196:F197"/>
    <mergeCell ref="A155:A156"/>
    <mergeCell ref="F155:F156"/>
    <mergeCell ref="F95:F96"/>
    <mergeCell ref="F98:F99"/>
    <mergeCell ref="F101:F102"/>
    <mergeCell ref="A56:A57"/>
    <mergeCell ref="F56:F57"/>
    <mergeCell ref="A11:F11"/>
    <mergeCell ref="A22:A23"/>
    <mergeCell ref="F22:F23"/>
    <mergeCell ref="A24:A25"/>
    <mergeCell ref="F24:F25"/>
    <mergeCell ref="A53:A54"/>
    <mergeCell ref="A10:F10"/>
    <mergeCell ref="A2:I2"/>
    <mergeCell ref="A3:I3"/>
    <mergeCell ref="A4:I4"/>
    <mergeCell ref="D7:G7"/>
    <mergeCell ref="D9:G9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 (2)</vt:lpstr>
      <vt:lpstr>'1ММ (ФБ)РБ (2)'!XDO_?C9_S2_1?</vt:lpstr>
      <vt:lpstr>'1ММ (ФБ)РБ (2)'!Заголовки_для_печати</vt:lpstr>
      <vt:lpstr>'1ММ (ФБ)РБ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2025-04-03T09:47:40Z</cp:lastPrinted>
  <dcterms:created xsi:type="dcterms:W3CDTF">2024-01-12T08:00:34Z</dcterms:created>
  <dcterms:modified xsi:type="dcterms:W3CDTF">2025-05-12T06:31:19Z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