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0" yWindow="-315" windowWidth="17700" windowHeight="13110" tabRatio="412"/>
  </bookViews>
  <sheets>
    <sheet name="1ММ (ФБ)РБ" sheetId="8" r:id="rId1"/>
    <sheet name="1ММ" sheetId="7" r:id="rId2"/>
  </sheets>
  <definedNames>
    <definedName name="_xlnm._FilterDatabase" localSheetId="1" hidden="1">'1ММ'!$A$18:$P$282</definedName>
    <definedName name="_xlnm._FilterDatabase" localSheetId="0" hidden="1">'1ММ (ФБ)РБ'!$A$18:$AF$289</definedName>
    <definedName name="_xlnm.Print_Titles" localSheetId="1">'1ММ'!$3:$5</definedName>
    <definedName name="_xlnm.Print_Titles" localSheetId="0">'1ММ (ФБ)РБ'!$3:$5</definedName>
    <definedName name="_xlnm.Print_Area" localSheetId="1">'1ММ'!$A$1:$J$282</definedName>
    <definedName name="_xlnm.Print_Area" localSheetId="0">'1ММ (ФБ)РБ'!$A$1:$J$289</definedName>
  </definedNames>
  <calcPr calcId="144525"/>
</workbook>
</file>

<file path=xl/calcChain.xml><?xml version="1.0" encoding="utf-8"?>
<calcChain xmlns="http://schemas.openxmlformats.org/spreadsheetml/2006/main">
  <c r="J259" i="8" l="1"/>
  <c r="H57" i="8"/>
  <c r="H23" i="8"/>
  <c r="H32" i="8"/>
  <c r="H60" i="8"/>
  <c r="H156" i="8"/>
  <c r="H192" i="8"/>
  <c r="H195" i="8"/>
  <c r="H220" i="8"/>
  <c r="I57" i="8"/>
  <c r="J57" i="8"/>
  <c r="K57" i="8"/>
  <c r="L58" i="8"/>
  <c r="I195" i="8"/>
  <c r="J195" i="8"/>
  <c r="L196" i="8"/>
  <c r="K196" i="8"/>
  <c r="J254" i="8"/>
  <c r="J244" i="8"/>
  <c r="L245" i="8"/>
  <c r="K245" i="8"/>
  <c r="H246" i="8"/>
  <c r="I246" i="8"/>
  <c r="J246" i="8"/>
  <c r="K246" i="8"/>
  <c r="L247" i="8"/>
  <c r="L246" i="8" s="1"/>
  <c r="L249" i="8"/>
  <c r="H248" i="8"/>
  <c r="K249" i="8"/>
  <c r="K248" i="8" s="1"/>
  <c r="J248" i="8"/>
  <c r="I248" i="8"/>
  <c r="L248" i="8" s="1"/>
  <c r="L262" i="8"/>
  <c r="J261" i="8"/>
  <c r="H261" i="8"/>
  <c r="K262" i="8"/>
  <c r="I261" i="8"/>
  <c r="L261" i="8" l="1"/>
  <c r="K261" i="8"/>
  <c r="M223" i="8" l="1"/>
  <c r="J220" i="7"/>
  <c r="J258" i="7" l="1"/>
  <c r="J256" i="7"/>
  <c r="J254" i="7"/>
  <c r="J252" i="7"/>
  <c r="J249" i="7"/>
  <c r="J247" i="7"/>
  <c r="J245" i="7"/>
  <c r="J237" i="7"/>
  <c r="J243" i="7"/>
  <c r="J239" i="7"/>
  <c r="L257" i="7"/>
  <c r="K257" i="7"/>
  <c r="I256" i="7"/>
  <c r="H256" i="7"/>
  <c r="L240" i="7"/>
  <c r="K240" i="7"/>
  <c r="L256" i="7" l="1"/>
  <c r="K256" i="7"/>
  <c r="L244" i="7" l="1"/>
  <c r="K244" i="7"/>
  <c r="I243" i="7"/>
  <c r="H243" i="7"/>
  <c r="K243" i="7" l="1"/>
  <c r="L243" i="7"/>
  <c r="L157" i="7" l="1"/>
  <c r="M159" i="8"/>
  <c r="M158" i="8"/>
  <c r="M157" i="8"/>
  <c r="L240" i="8"/>
  <c r="L197" i="8"/>
  <c r="L195" i="8" s="1"/>
  <c r="K197" i="8"/>
  <c r="K195" i="8" s="1"/>
  <c r="L59" i="8"/>
  <c r="L57" i="8" s="1"/>
  <c r="H54" i="7"/>
  <c r="I54" i="7"/>
  <c r="J54" i="7"/>
  <c r="K54" i="7"/>
  <c r="L55" i="7"/>
  <c r="L54" i="7" s="1"/>
  <c r="L235" i="7"/>
  <c r="L195" i="7"/>
  <c r="L194" i="7" s="1"/>
  <c r="K195" i="7"/>
  <c r="K194" i="7" s="1"/>
  <c r="J194" i="7"/>
  <c r="I194" i="7"/>
  <c r="H194" i="7"/>
  <c r="L157" i="8" l="1"/>
  <c r="J156" i="8"/>
  <c r="I156" i="8"/>
  <c r="L159" i="8"/>
  <c r="J242" i="8" l="1"/>
  <c r="J250" i="8"/>
  <c r="J252" i="8"/>
  <c r="J256" i="8"/>
  <c r="J263" i="8"/>
  <c r="I250" i="8"/>
  <c r="K250" i="8"/>
  <c r="H250" i="8"/>
  <c r="L251" i="8"/>
  <c r="L250" i="8" s="1"/>
  <c r="J218" i="7" l="1"/>
  <c r="K245" i="7"/>
  <c r="K241" i="7"/>
  <c r="I245" i="7"/>
  <c r="H245" i="7"/>
  <c r="L246" i="7"/>
  <c r="L245" i="7" s="1"/>
  <c r="M262" i="7"/>
  <c r="H241" i="7"/>
  <c r="I241" i="7"/>
  <c r="J241" i="7"/>
  <c r="L225" i="8" l="1"/>
  <c r="L41" i="8"/>
  <c r="L38" i="7" l="1"/>
  <c r="K259" i="7" l="1"/>
  <c r="L259" i="7"/>
  <c r="H256" i="8"/>
  <c r="L257" i="8"/>
  <c r="K156" i="8" l="1"/>
  <c r="I60" i="8"/>
  <c r="J60" i="8"/>
  <c r="K60" i="8"/>
  <c r="L62" i="8"/>
  <c r="I32" i="8"/>
  <c r="L33" i="8"/>
  <c r="J32" i="8"/>
  <c r="K32" i="8"/>
  <c r="L24" i="8" l="1"/>
  <c r="L26" i="8"/>
  <c r="I23" i="8"/>
  <c r="J23" i="8"/>
  <c r="K23" i="8"/>
  <c r="I234" i="8"/>
  <c r="J234" i="8"/>
  <c r="K234" i="8"/>
  <c r="H234" i="8"/>
  <c r="L236" i="8"/>
  <c r="L237" i="8"/>
  <c r="L238" i="8"/>
  <c r="I192" i="8"/>
  <c r="J192" i="8"/>
  <c r="L193" i="8"/>
  <c r="L222" i="8"/>
  <c r="H28" i="8"/>
  <c r="N337" i="8"/>
  <c r="H300" i="8"/>
  <c r="H301" i="8" s="1"/>
  <c r="M269" i="8"/>
  <c r="L241" i="8"/>
  <c r="L239" i="8"/>
  <c r="L235" i="8"/>
  <c r="L233" i="8"/>
  <c r="L232" i="8" s="1"/>
  <c r="K232" i="8"/>
  <c r="I232" i="8"/>
  <c r="H232" i="8"/>
  <c r="J230" i="8"/>
  <c r="K230" i="8"/>
  <c r="I230" i="8"/>
  <c r="H230" i="8"/>
  <c r="L229" i="8"/>
  <c r="L228" i="8" s="1"/>
  <c r="H228" i="8"/>
  <c r="K228" i="8"/>
  <c r="J228" i="8"/>
  <c r="I228" i="8"/>
  <c r="L227" i="8"/>
  <c r="L226" i="8" s="1"/>
  <c r="K226" i="8"/>
  <c r="J226" i="8"/>
  <c r="I226" i="8"/>
  <c r="H226" i="8"/>
  <c r="L224" i="8"/>
  <c r="K224" i="8"/>
  <c r="J224" i="8"/>
  <c r="I224" i="8"/>
  <c r="H224" i="8"/>
  <c r="L223" i="8"/>
  <c r="L221" i="8"/>
  <c r="K220" i="8"/>
  <c r="J220" i="8"/>
  <c r="I220" i="8"/>
  <c r="L219" i="8"/>
  <c r="L218" i="8"/>
  <c r="L217" i="8"/>
  <c r="L216" i="8"/>
  <c r="L215" i="8"/>
  <c r="L214" i="8"/>
  <c r="L213" i="8"/>
  <c r="L212" i="8"/>
  <c r="L211" i="8"/>
  <c r="L210" i="8"/>
  <c r="K209" i="8"/>
  <c r="J209" i="8"/>
  <c r="I209" i="8"/>
  <c r="H209" i="8"/>
  <c r="L208" i="8"/>
  <c r="L207" i="8"/>
  <c r="L206" i="8"/>
  <c r="L205" i="8"/>
  <c r="L204" i="8"/>
  <c r="L203" i="8"/>
  <c r="L202" i="8"/>
  <c r="L201" i="8"/>
  <c r="L200" i="8"/>
  <c r="L199" i="8"/>
  <c r="K198" i="8"/>
  <c r="J198" i="8"/>
  <c r="I198" i="8"/>
  <c r="H198" i="8"/>
  <c r="L194" i="8"/>
  <c r="K194" i="8"/>
  <c r="K192" i="8" s="1"/>
  <c r="L191" i="8"/>
  <c r="L190" i="8" s="1"/>
  <c r="K190" i="8"/>
  <c r="J190" i="8"/>
  <c r="J189" i="8" s="1"/>
  <c r="L189" i="8" s="1"/>
  <c r="I190" i="8"/>
  <c r="H190" i="8"/>
  <c r="L188" i="8"/>
  <c r="L187" i="8"/>
  <c r="L186" i="8"/>
  <c r="K185" i="8"/>
  <c r="J185" i="8"/>
  <c r="I185" i="8"/>
  <c r="H185" i="8"/>
  <c r="L184" i="8"/>
  <c r="L183" i="8" s="1"/>
  <c r="K183" i="8"/>
  <c r="J183" i="8"/>
  <c r="I183" i="8"/>
  <c r="H183" i="8"/>
  <c r="L182" i="8"/>
  <c r="L181" i="8"/>
  <c r="K180" i="8"/>
  <c r="J180" i="8"/>
  <c r="I180" i="8"/>
  <c r="H180" i="8"/>
  <c r="L267" i="8"/>
  <c r="K267" i="8"/>
  <c r="L266" i="8"/>
  <c r="K266" i="8"/>
  <c r="L265" i="8"/>
  <c r="K265" i="8"/>
  <c r="L264" i="8"/>
  <c r="K264" i="8"/>
  <c r="I263" i="8"/>
  <c r="H263" i="8"/>
  <c r="L179" i="8"/>
  <c r="L178" i="8"/>
  <c r="K177" i="8"/>
  <c r="J177" i="8"/>
  <c r="I177" i="8"/>
  <c r="H177" i="8"/>
  <c r="L176" i="8"/>
  <c r="L175" i="8"/>
  <c r="K174" i="8"/>
  <c r="J174" i="8"/>
  <c r="I174" i="8"/>
  <c r="H174" i="8"/>
  <c r="L173" i="8"/>
  <c r="L172" i="8" s="1"/>
  <c r="K172" i="8"/>
  <c r="J172" i="8"/>
  <c r="I172" i="8"/>
  <c r="H172" i="8"/>
  <c r="L171" i="8"/>
  <c r="L170" i="8" s="1"/>
  <c r="K170" i="8"/>
  <c r="J170" i="8"/>
  <c r="I170" i="8"/>
  <c r="H170" i="8"/>
  <c r="L169" i="8"/>
  <c r="L168" i="8" s="1"/>
  <c r="K169" i="8"/>
  <c r="K168" i="8" s="1"/>
  <c r="J168" i="8"/>
  <c r="I168" i="8"/>
  <c r="H168" i="8"/>
  <c r="L167" i="8"/>
  <c r="L166" i="8"/>
  <c r="L165" i="8"/>
  <c r="K164" i="8"/>
  <c r="J164" i="8"/>
  <c r="I164" i="8"/>
  <c r="H164" i="8"/>
  <c r="L260" i="8"/>
  <c r="K260" i="8"/>
  <c r="I259" i="8"/>
  <c r="H259" i="8"/>
  <c r="L163" i="8"/>
  <c r="L162" i="8"/>
  <c r="K161" i="8"/>
  <c r="J161" i="8"/>
  <c r="I161" i="8"/>
  <c r="H161" i="8"/>
  <c r="L160" i="8"/>
  <c r="L158" i="8"/>
  <c r="L258" i="8"/>
  <c r="K258" i="8"/>
  <c r="I256" i="8"/>
  <c r="L155" i="8"/>
  <c r="L154" i="8"/>
  <c r="K153" i="8"/>
  <c r="J153" i="8"/>
  <c r="I153" i="8"/>
  <c r="H153" i="8"/>
  <c r="L152" i="8"/>
  <c r="L151" i="8"/>
  <c r="K150" i="8"/>
  <c r="J150" i="8"/>
  <c r="I150" i="8"/>
  <c r="H150" i="8"/>
  <c r="L149" i="8"/>
  <c r="L148" i="8"/>
  <c r="K147" i="8"/>
  <c r="J147" i="8"/>
  <c r="I147" i="8"/>
  <c r="H147" i="8"/>
  <c r="L146" i="8"/>
  <c r="L145" i="8"/>
  <c r="K144" i="8"/>
  <c r="J144" i="8"/>
  <c r="I144" i="8"/>
  <c r="H144" i="8"/>
  <c r="L255" i="8"/>
  <c r="K255" i="8"/>
  <c r="I254" i="8"/>
  <c r="H254" i="8"/>
  <c r="L143" i="8"/>
  <c r="L142" i="8"/>
  <c r="K141" i="8"/>
  <c r="J141" i="8"/>
  <c r="I141" i="8"/>
  <c r="H141" i="8"/>
  <c r="L140" i="8"/>
  <c r="L139" i="8"/>
  <c r="K138" i="8"/>
  <c r="J138" i="8"/>
  <c r="I138" i="8"/>
  <c r="H138" i="8"/>
  <c r="L137" i="8"/>
  <c r="L136" i="8"/>
  <c r="K135" i="8"/>
  <c r="J135" i="8"/>
  <c r="I135" i="8"/>
  <c r="H135" i="8"/>
  <c r="L134" i="8"/>
  <c r="L133" i="8"/>
  <c r="K132" i="8"/>
  <c r="J132" i="8"/>
  <c r="I132" i="8"/>
  <c r="H132" i="8"/>
  <c r="L131" i="8"/>
  <c r="L130" i="8"/>
  <c r="K129" i="8"/>
  <c r="J129" i="8"/>
  <c r="I129" i="8"/>
  <c r="H129" i="8"/>
  <c r="L253" i="8"/>
  <c r="K252" i="8"/>
  <c r="K244" i="8" s="1"/>
  <c r="I252" i="8"/>
  <c r="I244" i="8" s="1"/>
  <c r="L244" i="8" s="1"/>
  <c r="H252" i="8"/>
  <c r="H244" i="8" s="1"/>
  <c r="L128" i="8"/>
  <c r="L127" i="8" s="1"/>
  <c r="K127" i="8"/>
  <c r="J127" i="8"/>
  <c r="I127" i="8"/>
  <c r="H127" i="8"/>
  <c r="L126" i="8"/>
  <c r="L125" i="8"/>
  <c r="K124" i="8"/>
  <c r="J124" i="8"/>
  <c r="I124" i="8"/>
  <c r="H124" i="8"/>
  <c r="L123" i="8"/>
  <c r="L122" i="8" s="1"/>
  <c r="K122" i="8"/>
  <c r="J122" i="8"/>
  <c r="I122" i="8"/>
  <c r="H122" i="8"/>
  <c r="L121" i="8"/>
  <c r="L120" i="8"/>
  <c r="L119" i="8"/>
  <c r="K118" i="8"/>
  <c r="J118" i="8"/>
  <c r="I118" i="8"/>
  <c r="H118" i="8"/>
  <c r="L117" i="8"/>
  <c r="L116" i="8"/>
  <c r="H116" i="8"/>
  <c r="K115" i="8"/>
  <c r="J115" i="8"/>
  <c r="I115" i="8"/>
  <c r="L114" i="8"/>
  <c r="L113" i="8"/>
  <c r="K112" i="8"/>
  <c r="J112" i="8"/>
  <c r="I112" i="8"/>
  <c r="H112" i="8"/>
  <c r="L111" i="8"/>
  <c r="L110" i="8"/>
  <c r="K109" i="8"/>
  <c r="J109" i="8"/>
  <c r="I109" i="8"/>
  <c r="H109" i="8"/>
  <c r="L108" i="8"/>
  <c r="L107" i="8" s="1"/>
  <c r="K107" i="8"/>
  <c r="J107" i="8"/>
  <c r="I107" i="8"/>
  <c r="H107" i="8"/>
  <c r="L106" i="8"/>
  <c r="L105" i="8" s="1"/>
  <c r="K106" i="8"/>
  <c r="K105" i="8" s="1"/>
  <c r="J105" i="8"/>
  <c r="I105" i="8"/>
  <c r="H105" i="8"/>
  <c r="L104" i="8"/>
  <c r="L103" i="8"/>
  <c r="K102" i="8"/>
  <c r="J102" i="8"/>
  <c r="I102" i="8"/>
  <c r="H102" i="8"/>
  <c r="L101" i="8"/>
  <c r="L100" i="8"/>
  <c r="K99" i="8"/>
  <c r="J99" i="8"/>
  <c r="I99" i="8"/>
  <c r="H99" i="8"/>
  <c r="L98" i="8"/>
  <c r="L97" i="8"/>
  <c r="K96" i="8"/>
  <c r="J96" i="8"/>
  <c r="I96" i="8"/>
  <c r="H96" i="8"/>
  <c r="L95" i="8"/>
  <c r="L94" i="8" s="1"/>
  <c r="K94" i="8"/>
  <c r="J94" i="8"/>
  <c r="I94" i="8"/>
  <c r="H94" i="8"/>
  <c r="L93" i="8"/>
  <c r="L92" i="8" s="1"/>
  <c r="K92" i="8"/>
  <c r="J92" i="8"/>
  <c r="I92" i="8"/>
  <c r="H92" i="8"/>
  <c r="L91" i="8"/>
  <c r="L90" i="8" s="1"/>
  <c r="K90" i="8"/>
  <c r="J90" i="8"/>
  <c r="I90" i="8"/>
  <c r="H90" i="8"/>
  <c r="L89" i="8"/>
  <c r="L88" i="8" s="1"/>
  <c r="K88" i="8"/>
  <c r="J88" i="8"/>
  <c r="I88" i="8"/>
  <c r="H88" i="8"/>
  <c r="L87" i="8"/>
  <c r="L86" i="8" s="1"/>
  <c r="H87" i="8"/>
  <c r="H86" i="8" s="1"/>
  <c r="K86" i="8"/>
  <c r="J86" i="8"/>
  <c r="I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K72" i="8"/>
  <c r="J72" i="8"/>
  <c r="I72" i="8"/>
  <c r="H72" i="8"/>
  <c r="L71" i="8"/>
  <c r="L70" i="8" s="1"/>
  <c r="K70" i="8"/>
  <c r="J70" i="8"/>
  <c r="I70" i="8"/>
  <c r="H70" i="8"/>
  <c r="L69" i="8"/>
  <c r="L68" i="8"/>
  <c r="H67" i="8"/>
  <c r="K67" i="8"/>
  <c r="J67" i="8"/>
  <c r="I67" i="8"/>
  <c r="L66" i="8"/>
  <c r="L65" i="8" s="1"/>
  <c r="K65" i="8"/>
  <c r="J65" i="8"/>
  <c r="I65" i="8"/>
  <c r="H65" i="8"/>
  <c r="L64" i="8"/>
  <c r="L63" i="8" s="1"/>
  <c r="K63" i="8"/>
  <c r="J63" i="8"/>
  <c r="I63" i="8"/>
  <c r="H63" i="8"/>
  <c r="L61" i="8"/>
  <c r="L60" i="8" s="1"/>
  <c r="L56" i="8"/>
  <c r="L55" i="8" s="1"/>
  <c r="K55" i="8"/>
  <c r="J55" i="8"/>
  <c r="I55" i="8"/>
  <c r="H55" i="8"/>
  <c r="L54" i="8"/>
  <c r="L53" i="8" s="1"/>
  <c r="K53" i="8"/>
  <c r="J53" i="8"/>
  <c r="I53" i="8"/>
  <c r="H53" i="8"/>
  <c r="L52" i="8"/>
  <c r="L51" i="8" s="1"/>
  <c r="H52" i="8"/>
  <c r="H51" i="8" s="1"/>
  <c r="K51" i="8"/>
  <c r="J51" i="8"/>
  <c r="I51" i="8"/>
  <c r="L50" i="8"/>
  <c r="L49" i="8" s="1"/>
  <c r="K49" i="8"/>
  <c r="J49" i="8"/>
  <c r="I49" i="8"/>
  <c r="H49" i="8"/>
  <c r="L48" i="8"/>
  <c r="L47" i="8"/>
  <c r="K46" i="8"/>
  <c r="J46" i="8"/>
  <c r="I46" i="8"/>
  <c r="H46" i="8"/>
  <c r="L45" i="8"/>
  <c r="L44" i="8" s="1"/>
  <c r="K44" i="8"/>
  <c r="J44" i="8"/>
  <c r="I44" i="8"/>
  <c r="H44" i="8"/>
  <c r="L43" i="8"/>
  <c r="L42" i="8"/>
  <c r="L40" i="8"/>
  <c r="L39" i="8"/>
  <c r="L38" i="8"/>
  <c r="L37" i="8"/>
  <c r="L36" i="8"/>
  <c r="K35" i="8"/>
  <c r="J35" i="8"/>
  <c r="I35" i="8"/>
  <c r="H35" i="8"/>
  <c r="L34" i="8"/>
  <c r="L32" i="8" s="1"/>
  <c r="L243" i="8"/>
  <c r="K243" i="8"/>
  <c r="I242" i="8"/>
  <c r="H242" i="8"/>
  <c r="L31" i="8"/>
  <c r="L30" i="8" s="1"/>
  <c r="K30" i="8"/>
  <c r="J30" i="8"/>
  <c r="I30" i="8"/>
  <c r="H30" i="8"/>
  <c r="L29" i="8"/>
  <c r="L28" i="8" s="1"/>
  <c r="K28" i="8"/>
  <c r="J28" i="8"/>
  <c r="I28" i="8"/>
  <c r="L27" i="8"/>
  <c r="L25" i="8"/>
  <c r="L22" i="8"/>
  <c r="L21" i="8" s="1"/>
  <c r="K21" i="8"/>
  <c r="J21" i="8"/>
  <c r="I21" i="8"/>
  <c r="H21" i="8"/>
  <c r="L20" i="8"/>
  <c r="L19" i="8" s="1"/>
  <c r="K19" i="8"/>
  <c r="J19" i="8"/>
  <c r="I19" i="8"/>
  <c r="H19" i="8"/>
  <c r="L156" i="8" l="1"/>
  <c r="I268" i="8"/>
  <c r="H115" i="8"/>
  <c r="M270" i="8" s="1"/>
  <c r="L185" i="8"/>
  <c r="L252" i="8"/>
  <c r="L256" i="8"/>
  <c r="L234" i="8"/>
  <c r="K242" i="8"/>
  <c r="K268" i="8" s="1"/>
  <c r="L115" i="8"/>
  <c r="L220" i="8"/>
  <c r="L192" i="8"/>
  <c r="L180" i="8"/>
  <c r="L23" i="8"/>
  <c r="L124" i="8"/>
  <c r="L259" i="8"/>
  <c r="L174" i="8"/>
  <c r="L177" i="8"/>
  <c r="L263" i="8"/>
  <c r="L242" i="8"/>
  <c r="L67" i="8"/>
  <c r="L109" i="8"/>
  <c r="L112" i="8"/>
  <c r="L129" i="8"/>
  <c r="L135" i="8"/>
  <c r="L209" i="8"/>
  <c r="L96" i="8"/>
  <c r="L144" i="8"/>
  <c r="L147" i="8"/>
  <c r="L153" i="8"/>
  <c r="L164" i="8"/>
  <c r="L231" i="8"/>
  <c r="L230" i="8" s="1"/>
  <c r="K259" i="8"/>
  <c r="L161" i="8"/>
  <c r="L198" i="8"/>
  <c r="K263" i="8"/>
  <c r="K254" i="8"/>
  <c r="L138" i="8"/>
  <c r="L118" i="8"/>
  <c r="L150" i="8"/>
  <c r="L72" i="8"/>
  <c r="L102" i="8"/>
  <c r="L132" i="8"/>
  <c r="L254" i="8"/>
  <c r="L46" i="8"/>
  <c r="L99" i="8"/>
  <c r="L141" i="8"/>
  <c r="K256" i="8"/>
  <c r="L35" i="8"/>
  <c r="J232" i="8"/>
  <c r="J268" i="8" l="1"/>
  <c r="L268" i="8"/>
  <c r="H268" i="8"/>
  <c r="M271" i="8"/>
  <c r="D274" i="8"/>
  <c r="G274" i="8" l="1"/>
  <c r="M272" i="8"/>
  <c r="M273" i="8"/>
  <c r="I274" i="8"/>
  <c r="L118" i="7"/>
  <c r="J117" i="7"/>
  <c r="I117" i="7"/>
  <c r="L236" i="7"/>
  <c r="L234" i="7"/>
  <c r="L188" i="7"/>
  <c r="K56" i="7"/>
  <c r="J56" i="7"/>
  <c r="I56" i="7"/>
  <c r="K231" i="7"/>
  <c r="K229" i="7"/>
  <c r="K227" i="7"/>
  <c r="K225" i="7"/>
  <c r="K223" i="7"/>
  <c r="K221" i="7"/>
  <c r="K218" i="7"/>
  <c r="K207" i="7"/>
  <c r="K196" i="7"/>
  <c r="K190" i="7"/>
  <c r="K185" i="7"/>
  <c r="K183" i="7"/>
  <c r="K180" i="7"/>
  <c r="K177" i="7"/>
  <c r="K174" i="7"/>
  <c r="K172" i="7"/>
  <c r="K170" i="7"/>
  <c r="K164" i="7"/>
  <c r="K161" i="7"/>
  <c r="K158" i="7"/>
  <c r="K155" i="7"/>
  <c r="K152" i="7"/>
  <c r="K149" i="7"/>
  <c r="K146" i="7"/>
  <c r="K143" i="7"/>
  <c r="K140" i="7"/>
  <c r="K137" i="7"/>
  <c r="K134" i="7"/>
  <c r="K131" i="7"/>
  <c r="K247" i="7"/>
  <c r="K129" i="7"/>
  <c r="K126" i="7"/>
  <c r="K124" i="7"/>
  <c r="K120" i="7"/>
  <c r="K117" i="7"/>
  <c r="K114" i="7"/>
  <c r="K111" i="7"/>
  <c r="K106" i="7"/>
  <c r="K100" i="7"/>
  <c r="K97" i="7"/>
  <c r="K94" i="7"/>
  <c r="K89" i="7"/>
  <c r="K87" i="7"/>
  <c r="K85" i="7"/>
  <c r="K83" i="7"/>
  <c r="K81" i="7"/>
  <c r="K67" i="7"/>
  <c r="K65" i="7"/>
  <c r="K62" i="7"/>
  <c r="K60" i="7"/>
  <c r="K58" i="7"/>
  <c r="K52" i="7"/>
  <c r="K50" i="7"/>
  <c r="K48" i="7"/>
  <c r="K46" i="7"/>
  <c r="K43" i="7"/>
  <c r="K41" i="7"/>
  <c r="K32" i="7"/>
  <c r="K30" i="7"/>
  <c r="K28" i="7"/>
  <c r="K26" i="7"/>
  <c r="K23" i="7"/>
  <c r="K21" i="7"/>
  <c r="K19" i="7"/>
  <c r="L242" i="7"/>
  <c r="L241" i="7" s="1"/>
  <c r="J100" i="7"/>
  <c r="L101" i="7"/>
  <c r="I231" i="7" l="1"/>
  <c r="I89" i="7"/>
  <c r="I87" i="7"/>
  <c r="I85" i="7"/>
  <c r="I83" i="7"/>
  <c r="I81" i="7"/>
  <c r="I67" i="7"/>
  <c r="I65" i="7"/>
  <c r="I62" i="7"/>
  <c r="I60" i="7"/>
  <c r="I58" i="7"/>
  <c r="I52" i="7"/>
  <c r="I50" i="7"/>
  <c r="I48" i="7"/>
  <c r="I46" i="7"/>
  <c r="I43" i="7"/>
  <c r="I41" i="7"/>
  <c r="I32" i="7"/>
  <c r="I30" i="7"/>
  <c r="I237" i="7"/>
  <c r="I28" i="7"/>
  <c r="I26" i="7"/>
  <c r="I23" i="7"/>
  <c r="I21" i="7"/>
  <c r="I19" i="7"/>
  <c r="I229" i="7"/>
  <c r="I227" i="7"/>
  <c r="I225" i="7"/>
  <c r="I223" i="7"/>
  <c r="I221" i="7"/>
  <c r="I218" i="7"/>
  <c r="I207" i="7"/>
  <c r="I196" i="7"/>
  <c r="I192" i="7"/>
  <c r="I185" i="7"/>
  <c r="I183" i="7"/>
  <c r="I180" i="7"/>
  <c r="I258" i="7"/>
  <c r="I177" i="7"/>
  <c r="I174" i="7"/>
  <c r="I172" i="7"/>
  <c r="I170" i="7"/>
  <c r="I168" i="7"/>
  <c r="I164" i="7"/>
  <c r="I254" i="7"/>
  <c r="I161" i="7"/>
  <c r="I158" i="7"/>
  <c r="I252" i="7"/>
  <c r="I155" i="7"/>
  <c r="I152" i="7"/>
  <c r="I149" i="7"/>
  <c r="I146" i="7"/>
  <c r="I249" i="7"/>
  <c r="I143" i="7"/>
  <c r="I140" i="7"/>
  <c r="I137" i="7"/>
  <c r="I134" i="7"/>
  <c r="I131" i="7"/>
  <c r="I247" i="7"/>
  <c r="I239" i="7" s="1"/>
  <c r="L239" i="7" s="1"/>
  <c r="I129" i="7"/>
  <c r="I126" i="7"/>
  <c r="I124" i="7"/>
  <c r="I120" i="7"/>
  <c r="I114" i="7"/>
  <c r="I111" i="7"/>
  <c r="I108" i="7"/>
  <c r="I106" i="7"/>
  <c r="I104" i="7"/>
  <c r="I100" i="7"/>
  <c r="I97" i="7"/>
  <c r="I94" i="7"/>
  <c r="I91" i="7"/>
  <c r="I190" i="7"/>
  <c r="H192" i="7"/>
  <c r="H56" i="7"/>
  <c r="L57" i="7"/>
  <c r="L56" i="7" s="1"/>
  <c r="H58" i="7"/>
  <c r="L59" i="7"/>
  <c r="L58" i="7" s="1"/>
  <c r="I261" i="7" l="1"/>
  <c r="J58" i="7"/>
  <c r="H231" i="7"/>
  <c r="H229" i="7"/>
  <c r="H227" i="7"/>
  <c r="H223" i="7"/>
  <c r="H221" i="7"/>
  <c r="H207" i="7"/>
  <c r="H196" i="7"/>
  <c r="H190" i="7"/>
  <c r="H185" i="7"/>
  <c r="H183" i="7"/>
  <c r="H180" i="7"/>
  <c r="H177" i="7"/>
  <c r="H174" i="7"/>
  <c r="H172" i="7"/>
  <c r="H170" i="7"/>
  <c r="H168" i="7"/>
  <c r="H164" i="7"/>
  <c r="H161" i="7"/>
  <c r="H155" i="7"/>
  <c r="H152" i="7"/>
  <c r="H149" i="7"/>
  <c r="H146" i="7"/>
  <c r="H143" i="7"/>
  <c r="H140" i="7"/>
  <c r="H137" i="7"/>
  <c r="H134" i="7"/>
  <c r="H131" i="7"/>
  <c r="H129" i="7"/>
  <c r="H126" i="7"/>
  <c r="H124" i="7"/>
  <c r="H120" i="7"/>
  <c r="H114" i="7"/>
  <c r="H111" i="7"/>
  <c r="H106" i="7"/>
  <c r="H104" i="7"/>
  <c r="H100" i="7"/>
  <c r="H97" i="7"/>
  <c r="H94" i="7"/>
  <c r="H89" i="7"/>
  <c r="H87" i="7"/>
  <c r="H85" i="7"/>
  <c r="H83" i="7"/>
  <c r="H67" i="7"/>
  <c r="H65" i="7"/>
  <c r="H60" i="7"/>
  <c r="H52" i="7"/>
  <c r="H50" i="7"/>
  <c r="H46" i="7"/>
  <c r="H43" i="7"/>
  <c r="H41" i="7"/>
  <c r="H32" i="7"/>
  <c r="H28" i="7"/>
  <c r="H26" i="7"/>
  <c r="H21" i="7"/>
  <c r="H19" i="7"/>
  <c r="N330" i="7"/>
  <c r="L233" i="7"/>
  <c r="L232" i="7"/>
  <c r="J231" i="7"/>
  <c r="L230" i="7"/>
  <c r="L229" i="7" s="1"/>
  <c r="J229" i="7"/>
  <c r="L228" i="7"/>
  <c r="L227" i="7" s="1"/>
  <c r="J227" i="7"/>
  <c r="L226" i="7"/>
  <c r="L225" i="7" s="1"/>
  <c r="L224" i="7"/>
  <c r="L223" i="7" s="1"/>
  <c r="J223" i="7"/>
  <c r="L222" i="7"/>
  <c r="L221" i="7" s="1"/>
  <c r="J221" i="7"/>
  <c r="L193" i="7"/>
  <c r="L192" i="7" s="1"/>
  <c r="H220" i="7"/>
  <c r="L220" i="7" s="1"/>
  <c r="L219" i="7"/>
  <c r="L217" i="7"/>
  <c r="L216" i="7"/>
  <c r="L215" i="7"/>
  <c r="L214" i="7"/>
  <c r="L213" i="7"/>
  <c r="L212" i="7"/>
  <c r="L211" i="7"/>
  <c r="L210" i="7"/>
  <c r="L209" i="7"/>
  <c r="L208" i="7"/>
  <c r="J207" i="7"/>
  <c r="L206" i="7"/>
  <c r="L205" i="7"/>
  <c r="L204" i="7"/>
  <c r="L203" i="7"/>
  <c r="L202" i="7"/>
  <c r="L201" i="7"/>
  <c r="L200" i="7"/>
  <c r="L199" i="7"/>
  <c r="L198" i="7"/>
  <c r="L197" i="7"/>
  <c r="J196" i="7"/>
  <c r="L191" i="7"/>
  <c r="L190" i="7" s="1"/>
  <c r="J190" i="7"/>
  <c r="J189" i="7" s="1"/>
  <c r="L187" i="7"/>
  <c r="L186" i="7"/>
  <c r="J185" i="7"/>
  <c r="L184" i="7"/>
  <c r="L183" i="7" s="1"/>
  <c r="J183" i="7"/>
  <c r="L182" i="7"/>
  <c r="L181" i="7"/>
  <c r="J180" i="7"/>
  <c r="L260" i="7"/>
  <c r="K260" i="7"/>
  <c r="H258" i="7"/>
  <c r="L179" i="7"/>
  <c r="L178" i="7"/>
  <c r="J177" i="7"/>
  <c r="L176" i="7"/>
  <c r="L175" i="7"/>
  <c r="J174" i="7"/>
  <c r="L173" i="7"/>
  <c r="L172" i="7" s="1"/>
  <c r="J172" i="7"/>
  <c r="L171" i="7"/>
  <c r="L170" i="7" s="1"/>
  <c r="J170" i="7"/>
  <c r="L169" i="7"/>
  <c r="L168" i="7" s="1"/>
  <c r="K169" i="7"/>
  <c r="K168" i="7" s="1"/>
  <c r="J168" i="7"/>
  <c r="L167" i="7"/>
  <c r="L166" i="7"/>
  <c r="L165" i="7"/>
  <c r="J164" i="7"/>
  <c r="L255" i="7"/>
  <c r="K255" i="7"/>
  <c r="H254" i="7"/>
  <c r="L163" i="7"/>
  <c r="L162" i="7"/>
  <c r="J161" i="7"/>
  <c r="H160" i="7"/>
  <c r="L160" i="7" s="1"/>
  <c r="H159" i="7"/>
  <c r="L159" i="7" s="1"/>
  <c r="L253" i="7"/>
  <c r="K253" i="7"/>
  <c r="H252" i="7"/>
  <c r="L156" i="7"/>
  <c r="J155" i="7"/>
  <c r="L154" i="7"/>
  <c r="L153" i="7"/>
  <c r="J152" i="7"/>
  <c r="L151" i="7"/>
  <c r="L150" i="7"/>
  <c r="J149" i="7"/>
  <c r="L148" i="7"/>
  <c r="L147" i="7"/>
  <c r="J146" i="7"/>
  <c r="L251" i="7"/>
  <c r="K251" i="7"/>
  <c r="L250" i="7"/>
  <c r="K250" i="7"/>
  <c r="H249" i="7"/>
  <c r="L145" i="7"/>
  <c r="L144" i="7"/>
  <c r="J143" i="7"/>
  <c r="L142" i="7"/>
  <c r="L141" i="7"/>
  <c r="J140" i="7"/>
  <c r="L139" i="7"/>
  <c r="L138" i="7"/>
  <c r="J137" i="7"/>
  <c r="L136" i="7"/>
  <c r="L135" i="7"/>
  <c r="J134" i="7"/>
  <c r="L133" i="7"/>
  <c r="L132" i="7"/>
  <c r="J131" i="7"/>
  <c r="L248" i="7"/>
  <c r="H247" i="7"/>
  <c r="H239" i="7" s="1"/>
  <c r="L130" i="7"/>
  <c r="L129" i="7" s="1"/>
  <c r="J129" i="7"/>
  <c r="L128" i="7"/>
  <c r="L127" i="7"/>
  <c r="J126" i="7"/>
  <c r="L125" i="7"/>
  <c r="L124" i="7" s="1"/>
  <c r="J124" i="7"/>
  <c r="L123" i="7"/>
  <c r="L122" i="7"/>
  <c r="L121" i="7"/>
  <c r="J120" i="7"/>
  <c r="H118" i="7"/>
  <c r="L116" i="7"/>
  <c r="L115" i="7"/>
  <c r="J114" i="7"/>
  <c r="L113" i="7"/>
  <c r="L112" i="7"/>
  <c r="J111" i="7"/>
  <c r="L110" i="7"/>
  <c r="K110" i="7"/>
  <c r="L109" i="7"/>
  <c r="K109" i="7"/>
  <c r="J108" i="7"/>
  <c r="H108" i="7"/>
  <c r="L107" i="7"/>
  <c r="L106" i="7" s="1"/>
  <c r="J106" i="7"/>
  <c r="L105" i="7"/>
  <c r="L104" i="7" s="1"/>
  <c r="K105" i="7"/>
  <c r="K104" i="7" s="1"/>
  <c r="J104" i="7"/>
  <c r="L103" i="7"/>
  <c r="L102" i="7"/>
  <c r="L99" i="7"/>
  <c r="L98" i="7"/>
  <c r="J97" i="7"/>
  <c r="L96" i="7"/>
  <c r="L95" i="7"/>
  <c r="J94" i="7"/>
  <c r="L93" i="7"/>
  <c r="K93" i="7"/>
  <c r="L92" i="7"/>
  <c r="K92" i="7"/>
  <c r="J91" i="7"/>
  <c r="H91" i="7"/>
  <c r="L90" i="7"/>
  <c r="L89" i="7" s="1"/>
  <c r="J89" i="7"/>
  <c r="L88" i="7"/>
  <c r="L87" i="7" s="1"/>
  <c r="J87" i="7"/>
  <c r="L86" i="7"/>
  <c r="L85" i="7" s="1"/>
  <c r="J85" i="7"/>
  <c r="L84" i="7"/>
  <c r="L83" i="7" s="1"/>
  <c r="J83" i="7"/>
  <c r="H82" i="7"/>
  <c r="L82" i="7" s="1"/>
  <c r="L81" i="7" s="1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J67" i="7"/>
  <c r="L66" i="7"/>
  <c r="L65" i="7" s="1"/>
  <c r="J65" i="7"/>
  <c r="L64" i="7"/>
  <c r="J62" i="7"/>
  <c r="L61" i="7"/>
  <c r="L60" i="7" s="1"/>
  <c r="J60" i="7"/>
  <c r="L53" i="7"/>
  <c r="L52" i="7" s="1"/>
  <c r="J52" i="7"/>
  <c r="L51" i="7"/>
  <c r="L50" i="7" s="1"/>
  <c r="J50" i="7"/>
  <c r="H49" i="7"/>
  <c r="J48" i="7" s="1"/>
  <c r="L47" i="7"/>
  <c r="L46" i="7" s="1"/>
  <c r="J46" i="7"/>
  <c r="L45" i="7"/>
  <c r="L44" i="7"/>
  <c r="J43" i="7"/>
  <c r="L42" i="7"/>
  <c r="L41" i="7" s="1"/>
  <c r="J41" i="7"/>
  <c r="L40" i="7"/>
  <c r="L39" i="7"/>
  <c r="L37" i="7"/>
  <c r="L36" i="7"/>
  <c r="L35" i="7"/>
  <c r="L34" i="7"/>
  <c r="L33" i="7"/>
  <c r="J32" i="7"/>
  <c r="H31" i="7"/>
  <c r="L31" i="7" s="1"/>
  <c r="L30" i="7" s="1"/>
  <c r="L238" i="7"/>
  <c r="K238" i="7"/>
  <c r="H237" i="7"/>
  <c r="L29" i="7"/>
  <c r="L28" i="7" s="1"/>
  <c r="J28" i="7"/>
  <c r="L27" i="7"/>
  <c r="L26" i="7" s="1"/>
  <c r="J26" i="7"/>
  <c r="L25" i="7"/>
  <c r="H24" i="7"/>
  <c r="J23" i="7" s="1"/>
  <c r="L22" i="7"/>
  <c r="L21" i="7" s="1"/>
  <c r="J21" i="7"/>
  <c r="L20" i="7"/>
  <c r="L19" i="7" s="1"/>
  <c r="J19" i="7"/>
  <c r="L158" i="7" l="1"/>
  <c r="L189" i="7"/>
  <c r="L94" i="7"/>
  <c r="H117" i="7"/>
  <c r="L131" i="7"/>
  <c r="L137" i="7"/>
  <c r="L180" i="7"/>
  <c r="L43" i="7"/>
  <c r="L97" i="7"/>
  <c r="L126" i="7"/>
  <c r="L247" i="7"/>
  <c r="L134" i="7"/>
  <c r="L108" i="7"/>
  <c r="L120" i="7"/>
  <c r="K239" i="7"/>
  <c r="K249" i="7"/>
  <c r="K252" i="7"/>
  <c r="K254" i="7"/>
  <c r="L114" i="7"/>
  <c r="L161" i="7"/>
  <c r="L177" i="7"/>
  <c r="L231" i="7"/>
  <c r="L218" i="7"/>
  <c r="L249" i="7"/>
  <c r="L252" i="7"/>
  <c r="L164" i="7"/>
  <c r="K237" i="7"/>
  <c r="L237" i="7"/>
  <c r="L100" i="7"/>
  <c r="L143" i="7"/>
  <c r="L149" i="7"/>
  <c r="L155" i="7"/>
  <c r="L185" i="7"/>
  <c r="L67" i="7"/>
  <c r="K91" i="7"/>
  <c r="L111" i="7"/>
  <c r="L174" i="7"/>
  <c r="K258" i="7"/>
  <c r="L32" i="7"/>
  <c r="L91" i="7"/>
  <c r="K108" i="7"/>
  <c r="L140" i="7"/>
  <c r="L146" i="7"/>
  <c r="L152" i="7"/>
  <c r="L254" i="7"/>
  <c r="L258" i="7"/>
  <c r="L196" i="7"/>
  <c r="L207" i="7"/>
  <c r="L49" i="7"/>
  <c r="L48" i="7" s="1"/>
  <c r="J225" i="7"/>
  <c r="L24" i="7"/>
  <c r="L23" i="7" s="1"/>
  <c r="H30" i="7"/>
  <c r="J30" i="7"/>
  <c r="J192" i="7"/>
  <c r="J81" i="7"/>
  <c r="K193" i="7"/>
  <c r="K192" i="7" s="1"/>
  <c r="L63" i="7"/>
  <c r="L62" i="7" s="1"/>
  <c r="L119" i="7"/>
  <c r="L117" i="7" s="1"/>
  <c r="J158" i="7"/>
  <c r="H23" i="7"/>
  <c r="H62" i="7"/>
  <c r="H158" i="7"/>
  <c r="H225" i="7"/>
  <c r="H48" i="7"/>
  <c r="H218" i="7"/>
  <c r="H81" i="7"/>
  <c r="M264" i="7"/>
  <c r="J261" i="7" l="1"/>
  <c r="L261" i="7"/>
  <c r="M263" i="7"/>
  <c r="H261" i="7"/>
  <c r="K261" i="7"/>
  <c r="D267" i="7"/>
  <c r="M265" i="7" l="1"/>
  <c r="M266" i="7" s="1"/>
  <c r="G267" i="7"/>
  <c r="I267" i="7"/>
</calcChain>
</file>

<file path=xl/comments1.xml><?xml version="1.0" encoding="utf-8"?>
<comments xmlns="http://schemas.openxmlformats.org/spreadsheetml/2006/main">
  <authors>
    <author>Аликади Муртазалиев</author>
  </authors>
  <commentList>
    <comment ref="I269" authorId="0">
      <text>
        <r>
          <rPr>
            <b/>
            <sz val="9"/>
            <color indexed="81"/>
            <rFont val="Tahoma"/>
            <charset val="1"/>
          </rPr>
          <t>Аликади Муртазалиев: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<sst xmlns="http://schemas.openxmlformats.org/spreadsheetml/2006/main" count="4225" uniqueCount="309">
  <si>
    <t>148</t>
  </si>
  <si>
    <t>000</t>
  </si>
  <si>
    <t>0113</t>
  </si>
  <si>
    <t>4240172340</t>
  </si>
  <si>
    <t>244</t>
  </si>
  <si>
    <t>0311</t>
  </si>
  <si>
    <t>47401R0860</t>
  </si>
  <si>
    <t>321</t>
  </si>
  <si>
    <t>0314</t>
  </si>
  <si>
    <t>0620380610</t>
  </si>
  <si>
    <t>0620380640</t>
  </si>
  <si>
    <t>0401</t>
  </si>
  <si>
    <t>231P253000</t>
  </si>
  <si>
    <t>813</t>
  </si>
  <si>
    <t>2340100590</t>
  </si>
  <si>
    <t>111</t>
  </si>
  <si>
    <t>119</t>
  </si>
  <si>
    <t>242</t>
  </si>
  <si>
    <t>247</t>
  </si>
  <si>
    <t>851</t>
  </si>
  <si>
    <t>852</t>
  </si>
  <si>
    <t>2340181011</t>
  </si>
  <si>
    <t>2340181016</t>
  </si>
  <si>
    <t>2340181017</t>
  </si>
  <si>
    <t>811</t>
  </si>
  <si>
    <t>2340181019</t>
  </si>
  <si>
    <t>2340181110</t>
  </si>
  <si>
    <t>2340181120</t>
  </si>
  <si>
    <t>0705</t>
  </si>
  <si>
    <t>231P252920</t>
  </si>
  <si>
    <t>812</t>
  </si>
  <si>
    <t>2340181022</t>
  </si>
  <si>
    <t>2340281320</t>
  </si>
  <si>
    <t>1001</t>
  </si>
  <si>
    <t>2240128960</t>
  </si>
  <si>
    <t>313</t>
  </si>
  <si>
    <t>2340152900</t>
  </si>
  <si>
    <t>540</t>
  </si>
  <si>
    <t>1002</t>
  </si>
  <si>
    <t>2240300590</t>
  </si>
  <si>
    <t>243</t>
  </si>
  <si>
    <t>611</t>
  </si>
  <si>
    <t>612</t>
  </si>
  <si>
    <t>853</t>
  </si>
  <si>
    <t>2240381950</t>
  </si>
  <si>
    <t>631</t>
  </si>
  <si>
    <t>1003</t>
  </si>
  <si>
    <t>1620215300</t>
  </si>
  <si>
    <t>322</t>
  </si>
  <si>
    <t>1620251340</t>
  </si>
  <si>
    <t>1620251350</t>
  </si>
  <si>
    <t>1620251760</t>
  </si>
  <si>
    <t>2240152200</t>
  </si>
  <si>
    <t>2240152400</t>
  </si>
  <si>
    <t>2240152500</t>
  </si>
  <si>
    <t>2240171110</t>
  </si>
  <si>
    <t>2240171120</t>
  </si>
  <si>
    <t>2240171140</t>
  </si>
  <si>
    <t>2240171150</t>
  </si>
  <si>
    <t>2240171160</t>
  </si>
  <si>
    <t>2240171170</t>
  </si>
  <si>
    <t>2240171180</t>
  </si>
  <si>
    <t>2240171280</t>
  </si>
  <si>
    <t>2240172003</t>
  </si>
  <si>
    <t>2240172004</t>
  </si>
  <si>
    <t>2240172005</t>
  </si>
  <si>
    <t>2240172007</t>
  </si>
  <si>
    <t>2240172008</t>
  </si>
  <si>
    <t>2240172009</t>
  </si>
  <si>
    <t>2240172015</t>
  </si>
  <si>
    <t>2240172020</t>
  </si>
  <si>
    <t>2240189300</t>
  </si>
  <si>
    <t>22401R4620</t>
  </si>
  <si>
    <t>2240272055</t>
  </si>
  <si>
    <t>1004</t>
  </si>
  <si>
    <t>2240231460</t>
  </si>
  <si>
    <t>530</t>
  </si>
  <si>
    <t>2240259400</t>
  </si>
  <si>
    <t>112</t>
  </si>
  <si>
    <t>2240271310</t>
  </si>
  <si>
    <t>2240271320</t>
  </si>
  <si>
    <t>2240271330</t>
  </si>
  <si>
    <t>2240271340</t>
  </si>
  <si>
    <t>2240271360</t>
  </si>
  <si>
    <t>2240289400</t>
  </si>
  <si>
    <t>1006</t>
  </si>
  <si>
    <t>2240100590</t>
  </si>
  <si>
    <t>831</t>
  </si>
  <si>
    <t>2240120000</t>
  </si>
  <si>
    <t>121</t>
  </si>
  <si>
    <t>122</t>
  </si>
  <si>
    <t>129</t>
  </si>
  <si>
    <t>22401R4040</t>
  </si>
  <si>
    <t>2240277740</t>
  </si>
  <si>
    <t>2240381810</t>
  </si>
  <si>
    <t>2240480850</t>
  </si>
  <si>
    <t>633</t>
  </si>
  <si>
    <t>2240481920</t>
  </si>
  <si>
    <t>2240481930</t>
  </si>
  <si>
    <t>22405R5140</t>
  </si>
  <si>
    <t>Министр</t>
  </si>
  <si>
    <t>Повышение эффективности мероприятий, направленных на активизацию антикоррупционного обучения и антикоррупционной пропаганды, вовлечение ресурсов гражданского общества в противодействие коррупции</t>
  </si>
  <si>
    <t>Прочая закупка товаров, работ и услуг</t>
  </si>
  <si>
    <t>Совершенствование подготовки и квалификации работников системы профилактики безнадзорности и правонарушений несовершеннолетних</t>
  </si>
  <si>
    <t>Профилактика безнадзорности и правонарушений среди несовершеннолетних, формирование здорового образа жизни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</si>
  <si>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</si>
  <si>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Фонд оплаты труда учреждений</t>
  </si>
  <si>
    <t>Код строки</t>
  </si>
  <si>
    <t>Остаток на начало года</t>
  </si>
  <si>
    <t>Профинансировано</t>
  </si>
  <si>
    <t>Кассовый расход</t>
  </si>
  <si>
    <t>Остаток на конец отчетного периода</t>
  </si>
  <si>
    <t>010</t>
  </si>
  <si>
    <t>020</t>
  </si>
  <si>
    <t>030</t>
  </si>
  <si>
    <t>040</t>
  </si>
  <si>
    <t>М. Казиев</t>
  </si>
  <si>
    <t>Э. Маметова</t>
  </si>
  <si>
    <t>Итого</t>
  </si>
  <si>
    <t xml:space="preserve"> </t>
  </si>
  <si>
    <t>Субвенции</t>
  </si>
  <si>
    <t>1.СведенияодвижениисредствбюджетовсубъектовРоссийскойФедерации</t>
  </si>
  <si>
    <t>иместныхбюджетовнасчетахучреждений</t>
  </si>
  <si>
    <t>Наименованиетекущегосчета</t>
  </si>
  <si>
    <t>Отчет</t>
  </si>
  <si>
    <t>об исполнении  бюджетной сметы  учреждений и организаций, финансируемых</t>
  </si>
  <si>
    <t>из бюджетов субъектов Российской Федерации и местных бюджетов</t>
  </si>
  <si>
    <t>Форма № 1 ММ по ОКУД</t>
  </si>
  <si>
    <t>КОДЫ</t>
  </si>
  <si>
    <t xml:space="preserve">                                                                </t>
  </si>
  <si>
    <t>Дата</t>
  </si>
  <si>
    <t>Учреждение - Министерство труда и социального развития РД</t>
  </si>
  <si>
    <t>по ОКПО</t>
  </si>
  <si>
    <t>Главный распорядитель (распорядитель)_________________________________</t>
  </si>
  <si>
    <t>по ППП</t>
  </si>
  <si>
    <t>Периодичность: месячная</t>
  </si>
  <si>
    <t>по ОКУД</t>
  </si>
  <si>
    <t>08</t>
  </si>
  <si>
    <t>Единица измерения: руб.</t>
  </si>
  <si>
    <t>по ОКЕИ</t>
  </si>
  <si>
    <t>383</t>
  </si>
  <si>
    <t>Мин</t>
  </si>
  <si>
    <t>РЗ</t>
  </si>
  <si>
    <t>ЦСР</t>
  </si>
  <si>
    <t>ВР</t>
  </si>
  <si>
    <t>Доп. кл.</t>
  </si>
  <si>
    <t>Рег. Класс</t>
  </si>
  <si>
    <t>Остаток</t>
  </si>
  <si>
    <t>Реализация дополнительных мероприятий, направленных на снижение напряжённости на рынке труда Республики Дагестан, по организации общественных работ</t>
  </si>
  <si>
    <t>Финансовое обеспечение выполнения функций государственных учреждений, оказания услуг, выполнения работ</t>
  </si>
  <si>
    <t>Организация ярмарок вакансий и учебных рабочих мест</t>
  </si>
  <si>
    <t>Содействие началу осуществления предпринимательской деятельности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государственной регистрации в качестве индивидуального предпринимателя, государственной регистрации создаваемого юридического лица, государственной регистрации крестьянского (фермерского) хозяйства, постановке на учет физического лица в качестве налогоплательщика налога на профессиональный доход (оказание консультационных, профориентационных, юридических услуг)</t>
  </si>
  <si>
    <t>Оказание содействия в трудоустройстве незанятых инвалидов, в том числе инвалидов, использующих кресла-коляски, на оборудованные (оснащенные) для них рабочие места</t>
  </si>
  <si>
    <t>Возмещение юридическим лицам, образованным общественными организациями инвалидов,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инвалидов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</si>
  <si>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граждан, освобожденных из учреждений, исполняющих наказание в виде лишения свободы, зарегистрированных в органах государственной службы занятости населения Республики Дагестан в целях поиска подходящей работы или в качестве безработных граждан, путем их трудоустройства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</si>
  <si>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временной занятости несовершеннолетних граждан в возрасте от 14 до 18 лет, в том числе состоящих на учете в комиссиях по делам несовершеннолетних и защите их прав при администрациях муниципальных образований, зарегистрированных в органах государственной службы занятости населения Республики Дагестан, путем их трудоустройства</t>
  </si>
  <si>
    <t>Профессиональное обучение и дополнительное профессиональное образование работников промышленных предприятий</t>
  </si>
  <si>
    <t>Организация профессионального обучения и дополнительного образования безработных граждан</t>
  </si>
  <si>
    <t>Ежемесячная доплата к пенсиям лицам, замещавшим государственные должности Республики Дагестан, и пенсия за выслугу лет лицам, замещавшим должности государственной гражданской службы Республики Дагестан</t>
  </si>
  <si>
    <t>Социальные выплаты безработным гражданам</t>
  </si>
  <si>
    <t>Финансовое обеспечение предоставления социальных услуг негосударственными организациями, индивидуальными предпринимателями, социально ориентированными некоммерческими организациями, осуществляющими деятельность по социальному обслуживанию населения</t>
  </si>
  <si>
    <t>Социальное обеспечение и иные выплаты населению</t>
  </si>
  <si>
    <t>Обеспечение жильем отдельных категорий граждан, установленных Федеральным законом от 12 января 1995 г. № 5-ФЗ "О ветеранах", в соответствии с Указом Президента Российской Федерации от 7 мая 2008 г. № 714 "Об обеспечении жильем ветеранов Великой Отечественной войны 1941-1945 годов"</t>
  </si>
  <si>
    <t>Обеспечение жильем отдельных категорий граждан, установленных Федеральным законом от 12 января 1995 г. № 5-ФЗ "О ветеранах"</t>
  </si>
  <si>
    <t>Обеспечение жильем отдельных категорий граждан, установленных Федеральным законом от 24 ноября 1995 г. № 181-ФЗ "О социальной защите инвалидов в Российской Федерации"</t>
  </si>
  <si>
    <t>Ежегодная денежная выплата лицам, награжденным нагрудным знаком «Почетный донор России»</t>
  </si>
  <si>
    <t>Единовременные пособия и ежемесячные денежные компенсации гражданам при возникновении поствакцинальных осложнений</t>
  </si>
  <si>
    <t>Ежемесячная денежная выплата по оплате жилого помещения и коммунальных услуг отдельным категориям граждан (федеральным льготникам)</t>
  </si>
  <si>
    <t>Ежемесячная денежная выплата гражданам, больным фенилкетонурией</t>
  </si>
  <si>
    <t>Дополнительное ежемесячное материальное обеспечение гражданам, имеющим особые заслуги перед Республикой Дагестан</t>
  </si>
  <si>
    <t>Дополнительные меры по улучшению материального обеспечения участников Великой Отечественной войны 1941 - 1945 годов и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</t>
  </si>
  <si>
    <t>Выплата социального пособия на погребение умерших,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пенсионерами, а также в случае рождения мертвого ребенка по истечении 154 дней беременности, и возмещение стоимости услуг на захоронение указанных категорий умерших граждан, оказываемых специализированными службами по вопросам похоронного дела</t>
  </si>
  <si>
    <t>Возмещение затрат, связанных с погребением умерших реабилитированных лиц, а также возмещение расходов по погребению умерших, личность которых не установлена органами внутренних дел в определенные законодательством Российской Федерации сроки, в соответствии с Федеральным законом от 12 января 1996 г. № 8-ФЗ "О погребении и похоронном деле"</t>
  </si>
  <si>
    <t>Единовременное пособие в случае гибели (смерти) или причинения вреда здоровью народного дружинника в связи с его участием в охране общественного порядка</t>
  </si>
  <si>
    <t>Дополнительные меры социальной поддержки инвалидов и ветеранов боевых действий в Афганистане, членов семей погибших (умерших) инвалидов и ветеранов боевых действий в Афганистане</t>
  </si>
  <si>
    <t>Единовременное пособие в случае гибели или получения работником добровольной пожарной охраны и добровольным пожарным увечья, заболевания, приведших к стойкой утрате трудоспособности</t>
  </si>
  <si>
    <t>Ежемесячная денежная выплата ветеранам труда</t>
  </si>
  <si>
    <t>Ежемесячная денежная выплата реабилитированным лицам и лицам, признанным пострадавшими от политических репрессий</t>
  </si>
  <si>
    <t>Ежемесячная денежная выплата труженикам тыла</t>
  </si>
  <si>
    <t>Ежемесячная денежная выплата по оплате жилого помещения и коммунальных услуг ветеранам труда</t>
  </si>
  <si>
    <t>Ежемесячная денежная выплата по оплате жилого помещения и коммунальных услуг реабилитированным лицам и лицам, признанным пострадавшими от политических репрессий</t>
  </si>
  <si>
    <t>Ежемесячная денежная выплата отдельным категориям граждан, работающим и проживающим в сельской местности и поселках городского типа</t>
  </si>
  <si>
    <t>Ежемесячная денежная выплата по оплате жилого помещения и коммунальных услуг участникам Великой Отечественной войны и приравненным к ним лицам, а также членам семей погибших (умерших) инвалидов и ветеранов боевых действий в Афганистане</t>
  </si>
  <si>
    <t>Ежемесячная денежная выплата по оплате жилого помещения и коммунальных услуг гражданам Российской Федерации, призванным на военную службу по мобилизации в Вооруженные Силы Российской Федерации, а также гражданам Российской Федерации, принимающим участие в специальной военной операции на добровольной основе, и членам их семей.</t>
  </si>
  <si>
    <t>Предоставление отдельным категориям граждан единовременной денежной выплаты на оплату расходов, связанных с приобретением и установкой внутридомового газового оборудования и проведением газопровода внутри земельного участка</t>
  </si>
  <si>
    <t>Компенсация расходов на уплату взноса на капитальный ремонт общего имущества в многоквартирных домах, расположенных на территории Республики Дагестан, отдельным категориям граждан, проживающих на территории Республики Дагестан</t>
  </si>
  <si>
    <t>Осуществление ежемесячной денежной выплаты по оплате жилого помещения и коммунальных услуг многодетным семьям</t>
  </si>
  <si>
    <t>Субвенции бюджету Фонда пенсионного и социального страхования Российской Федерации на осуществление выплаты ежемесячного пособия в связи с рождением и воспитанием ребенка</t>
  </si>
  <si>
    <t>Осуществление переданных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</si>
  <si>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Осуществление выплаты ежемесячного пособия на ребенка</t>
  </si>
  <si>
    <t>Осуществление единовременной денежной выплаты на детей, поступающих в первый класс, из малоимущих многодетных семей</t>
  </si>
  <si>
    <t>Осуществление единовременной денежной выплаты семьям при рождении пятого и каждого последующего ребенка, десятого и каждого последующего ребенка, одновременно двух детей, одновременно трех и более детей, а также предоставление малоимущим многодетным семьям, имеющим десять и более детей, автотранспорта (микроавтобуса)</t>
  </si>
  <si>
    <t>Осуществление выплаты единовременного денежного поощрения одному из родителей (усыновителей) при награждении орденом «Родительская слава»</t>
  </si>
  <si>
    <t>Компенсация части стоимости обучения детей из многодетных семей по образовательным программам среднего профессионального образования на платной основе.</t>
  </si>
  <si>
    <t>Перевозка в пределах территории Республики Дагестан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</si>
  <si>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Финансовое обеспечение выполнения функций государственных органов</t>
  </si>
  <si>
    <t>Оказание государственной социальной помощи на основании социального контракта отдельным категориям граждан</t>
  </si>
  <si>
    <t>Осуществление государственных полномочий Республики Дагестан по организации и осуществлению деятельности по опеке и попечительству</t>
  </si>
  <si>
    <t xml:space="preserve"> Государственная поддержка на конкурсной основе социально ориентированных некоммерческих организаций Республики Дагестан в части реализации проектов социальной направленности (повышение качества жизни людей пожилого возраста, социальная адаптация и поддержка лиц с ограниченными возможностями, поддержка и развитие института семьи, материнства и детства, занятость населения и другие проекты)</t>
  </si>
  <si>
    <t>Государственная поддержка Дагестанского регионального отделения Общероссийского общественного фонда «Победа»</t>
  </si>
  <si>
    <t>Государственная поддержка Дагестанского регионального отделения Всероссийской общественной организации ветеранов (пенсионеров) войны, труда, Вооруженных Сил и правоохранительных органов</t>
  </si>
  <si>
    <t>Мероприятия по формированию условий для развития системы комплексной реабилитации и абилитации инвалидов, в том числе детей-инвалидов, в Республике Дагестан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</si>
  <si>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</si>
  <si>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Пособия, компенсации и иные социальные выплаты гражданам, кроме публичных нормативных обязательств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</si>
  <si>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</si>
  <si>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</si>
  <si>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Пособия, компенсации, меры социальной поддержки по публичным нормативным обязательствам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</si>
  <si>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</si>
  <si>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работ, услуг в сфере информационно-коммуникационных технологий</t>
  </si>
  <si>
    <t>Закупка энергетических ресурсов</t>
  </si>
  <si>
    <t>Уплата налога на имущество организаций и земельного налога</t>
  </si>
  <si>
    <t>Уплата прочих налогов, сборов</t>
  </si>
  <si>
    <t>Иные межбюджетные трансферты</t>
  </si>
  <si>
    <t>Иные выплаты персоналу учреждений, за исключением фонда оплаты труда</t>
  </si>
  <si>
    <t>Закупка товаров, работ, услуг в целях капитального ремонта государственного (муниципального) имущества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</si>
  <si>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</si>
  <si>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</si>
  <si>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Уплата иных платежей</t>
  </si>
  <si>
    <t>Субсидии на возмещение недополученных доходов и (или) возмещение фактически понесенных затрат</t>
  </si>
  <si>
    <t>Субсидии гражданам на приобретение жилья</t>
  </si>
  <si>
    <t>Исполнение судебных актов Российской Федерации и мировых соглашений по возмещению причиненного вреда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</si>
  <si>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</si>
  <si>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</si>
  <si>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</si>
  <si>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Независимая оценка качества оказания услуг организациями социальной сферы</t>
  </si>
  <si>
    <t>Субсидии (гранты в форме субсидий), не подлежащие казначейскому сопровождению</t>
  </si>
  <si>
    <t>2210872003</t>
  </si>
  <si>
    <t>Пособия и компенсации гражданам и иные социальные выплаты, кроме публичных нормативных обязательств</t>
  </si>
  <si>
    <t>2210872009</t>
  </si>
  <si>
    <t>Дополнительное ежемесячное материальное обеспечение граждан за особые заслуги перед Республикой Дагестан</t>
  </si>
  <si>
    <t>2211971120</t>
  </si>
  <si>
    <t>БА</t>
  </si>
  <si>
    <t>ЛБО</t>
  </si>
  <si>
    <t>ПОФ</t>
  </si>
  <si>
    <t>К/Р</t>
  </si>
  <si>
    <t>0310</t>
  </si>
  <si>
    <t>9990020670</t>
  </si>
  <si>
    <t>360</t>
  </si>
  <si>
    <t>Развитие предпринимательской инициативы граждан</t>
  </si>
  <si>
    <t>2310181016</t>
  </si>
  <si>
    <t>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</si>
  <si>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2310552900</t>
  </si>
  <si>
    <t>23-52900-00000-00000</t>
  </si>
  <si>
    <t>Оплата жилищно-коммунальных услуг отдельным категориям граждан</t>
  </si>
  <si>
    <t>2210852500</t>
  </si>
  <si>
    <t>23-52500-00000-00000</t>
  </si>
  <si>
    <t>22-52500-00000-00000</t>
  </si>
  <si>
    <t>Компенсация отдельным категориям граждан оплаты взноса на капитальный ремонт общего имущества в многоквартирном доме</t>
  </si>
  <si>
    <t>22108R4620</t>
  </si>
  <si>
    <t>23-54620-00000-00000</t>
  </si>
  <si>
    <t>22127R4040</t>
  </si>
  <si>
    <t>Субсидии на создание системы долговременного ухода за гражданами пожилого возраста и инвалидами из резервного фонда Правительства РФ</t>
  </si>
  <si>
    <t>222P351630</t>
  </si>
  <si>
    <t>23-51630-00000-00000</t>
  </si>
  <si>
    <t>Резервный фонд Правительства Республики Дагестан</t>
  </si>
  <si>
    <t>Иные выплаты населению</t>
  </si>
  <si>
    <t>Резервный фонд Правительства Республики Дагестан по предупреждению и ликвидации чрезвычайных ситуаций и последствий стихийных бедствий</t>
  </si>
  <si>
    <t>Утверждено бюджетных ассигнований (лимитов бюджетных обязательств)                      на 2024 год</t>
  </si>
  <si>
    <t>ФБ</t>
  </si>
  <si>
    <t>РБ</t>
  </si>
  <si>
    <t>Вед</t>
  </si>
  <si>
    <t>Начальник управления</t>
  </si>
  <si>
    <t>Профессиональное обучение и дополнительное профессиональное  образование безработных граждан из числа молодых инвалидов, включая обучение в другой местности</t>
  </si>
  <si>
    <t>24-52900-00000-00000</t>
  </si>
  <si>
    <t>24-51340-00000-00000</t>
  </si>
  <si>
    <t>24-51350-00000-00000</t>
  </si>
  <si>
    <t>24-51760-00000-00000</t>
  </si>
  <si>
    <t xml:space="preserve">Субвенции бюджетам муниципальных районов и городских округов на выплату единовременного денежного пособия гражданам, усыновившим (удочерившим), взявшим под опеку (попечительство), в приемную семью ребенка (детей) из числа детей-сирот и детей, оставшихся </t>
  </si>
  <si>
    <t>Субвенции бюджетам муниципальных районов и городских округов на содержание детей в семьях опекунов (попечителей), приемных семьях, а также на оплату труда приемных родителей</t>
  </si>
  <si>
    <t>24-55140-00000-00000</t>
  </si>
  <si>
    <t>Средства для перевода учреждениям, находящимся в ведении главного распорядителя (распорядителя), и на другие мероприятия</t>
  </si>
  <si>
    <t>Средства на расходы учреждения</t>
  </si>
  <si>
    <t>Средства в иностранной валюте</t>
  </si>
  <si>
    <t>То же в пересчете на рубли</t>
  </si>
  <si>
    <t>Осуществление ежемесячных выплат на детей в возрасте от 3 до 7 лет включительно</t>
  </si>
  <si>
    <t>22301R3020</t>
  </si>
  <si>
    <t>21-53020-00000-00000</t>
  </si>
  <si>
    <t>22-53020-00000-00000</t>
  </si>
  <si>
    <t>24-52200-00000-00000</t>
  </si>
  <si>
    <t>24-52400-00000-00000</t>
  </si>
  <si>
    <t>24-59000-00000-00400</t>
  </si>
  <si>
    <t>24-54040-00000-00000</t>
  </si>
  <si>
    <t>Социальная поддержка Героев Советского Союза, Героев Российской Федерации и полных кавалеров ордена Славы</t>
  </si>
  <si>
    <t>221P351630</t>
  </si>
  <si>
    <t>24-50860-00000-00000</t>
  </si>
  <si>
    <t>24-53000-00000-00000</t>
  </si>
  <si>
    <t>24-52500-00000-00000</t>
  </si>
  <si>
    <t>24-54620-00000-00000</t>
  </si>
  <si>
    <t>24-52920-00000-00000</t>
  </si>
  <si>
    <t>20-53020-00000-00000</t>
  </si>
  <si>
    <t>добав</t>
  </si>
  <si>
    <t>20-52200-00000-00000</t>
  </si>
  <si>
    <t>2220300590</t>
  </si>
  <si>
    <t>2211471150</t>
  </si>
  <si>
    <t>добав 01.05.2024</t>
  </si>
  <si>
    <t>22401R1570</t>
  </si>
  <si>
    <t>222P35163F</t>
  </si>
  <si>
    <t>221P35163F</t>
  </si>
  <si>
    <t>(24-5163F-00000-00000)</t>
  </si>
  <si>
    <t>24-51630-00000-00000</t>
  </si>
  <si>
    <t>24-5163F-00000-00000</t>
  </si>
  <si>
    <t>Предоставление субсидий льготным категориям граждан на покупку и установку газоиспользующего оборудования, проведение работ по социальной газификации (догазификации)</t>
  </si>
  <si>
    <t>0402</t>
  </si>
  <si>
    <t>Приобретение товаров, работ, услуг в пользу граждан в целях их социального обеспечения</t>
  </si>
  <si>
    <t>Расходы на обеспечение деятельности (оказание услуг) государственных учреждений</t>
  </si>
  <si>
    <t>Выплата ежемесячного пособия на ребенка в соответствии с Федеральным законом от 19 мая 1995 года N 81-ФЗ "О государственных пособиях гражданам, имеющим детей"</t>
  </si>
  <si>
    <t>2230171310</t>
  </si>
  <si>
    <t xml:space="preserve"> на 1 мая 2024 года</t>
  </si>
  <si>
    <t>2310800590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</si>
</sst>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7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indexed="8"/>
      <name val="Arial Cyr"/>
    </font>
    <font>
      <b/>
      <sz val="10"/>
      <name val="Arial cry"/>
      <charset val="204"/>
    </font>
    <font>
      <b/>
      <sz val="11"/>
      <name val="Arial cry"/>
      <charset val="204"/>
    </font>
    <font>
      <sz val="11"/>
      <name val="Arial cry"/>
      <charset val="204"/>
    </font>
    <font>
      <sz val="10"/>
      <name val="Arial cry"/>
      <charset val="204"/>
    </font>
    <font>
      <b/>
      <sz val="12"/>
      <name val="Arial"/>
      <family val="2"/>
      <charset val="204"/>
    </font>
    <font>
      <b/>
      <sz val="12"/>
      <name val="Arial cry"/>
      <charset val="204"/>
    </font>
    <font>
      <b/>
      <sz val="11"/>
      <name val="Calibri"/>
      <family val="2"/>
      <charset val="204"/>
      <scheme val="minor"/>
    </font>
    <font>
      <sz val="10"/>
      <color indexed="8"/>
      <name val="Arial cry"/>
      <charset val="204"/>
    </font>
    <font>
      <u/>
      <sz val="10"/>
      <name val="Arial cry"/>
      <charset val="204"/>
    </font>
    <font>
      <b/>
      <u/>
      <sz val="10"/>
      <name val="Arial cry"/>
      <charset val="204"/>
    </font>
    <font>
      <sz val="10"/>
      <color indexed="10"/>
      <name val="Arial cry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ry"/>
      <charset val="204"/>
    </font>
    <font>
      <sz val="10"/>
      <color rgb="FF000000"/>
      <name val="Arial Cyr"/>
      <charset val="204"/>
    </font>
    <font>
      <i/>
      <u/>
      <sz val="8"/>
      <name val="Arial cry"/>
      <charset val="204"/>
    </font>
    <font>
      <sz val="8"/>
      <color rgb="FF000000"/>
      <name val="Arial Cyr"/>
    </font>
    <font>
      <u/>
      <sz val="8"/>
      <name val="Arial cry"/>
      <charset val="204"/>
    </font>
    <font>
      <sz val="10"/>
      <name val="Arial"/>
      <family val="2"/>
      <charset val="204"/>
    </font>
    <font>
      <i/>
      <u/>
      <sz val="10"/>
      <color rgb="FF000000"/>
      <name val="Arial Cyr"/>
    </font>
    <font>
      <i/>
      <u/>
      <sz val="10"/>
      <name val="Arial cry"/>
      <charset val="204"/>
    </font>
    <font>
      <i/>
      <u/>
      <sz val="10"/>
      <name val="Arial Cyr"/>
      <charset val="204"/>
    </font>
    <font>
      <i/>
      <u/>
      <sz val="10"/>
      <color rgb="FF000000"/>
      <name val="Arial Cyr"/>
      <charset val="204"/>
    </font>
    <font>
      <i/>
      <sz val="10"/>
      <color rgb="FF000000"/>
      <name val="Arial Cyr"/>
    </font>
    <font>
      <i/>
      <sz val="10"/>
      <name val="Arial cry"/>
      <charset val="204"/>
    </font>
    <font>
      <i/>
      <sz val="8"/>
      <name val="Arial cry"/>
      <charset val="204"/>
    </font>
    <font>
      <i/>
      <u/>
      <sz val="11"/>
      <name val="Calibri"/>
      <family val="2"/>
      <scheme val="minor"/>
    </font>
    <font>
      <sz val="10"/>
      <name val="Arial Cy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rgb="FF000000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7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14999847407452621"/>
      </left>
      <right/>
      <top style="medium">
        <color indexed="64"/>
      </top>
      <bottom style="thin">
        <color theme="0" tint="-0.14999847407452621"/>
      </bottom>
      <diagonal/>
    </border>
    <border>
      <left style="thin">
        <color theme="0" tint="-4.9989318521683403E-2"/>
      </left>
      <right/>
      <top/>
      <bottom style="medium">
        <color theme="0" tint="-0.1499984740745262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4">
      <alignment horizontal="center" vertical="center" shrinkToFit="1"/>
    </xf>
    <xf numFmtId="0" fontId="1" fillId="0" borderId="4">
      <alignment horizontal="left" vertical="top" wrapText="1"/>
    </xf>
    <xf numFmtId="4" fontId="1" fillId="2" borderId="4">
      <alignment horizontal="right" vertical="top" shrinkToFit="1"/>
    </xf>
    <xf numFmtId="4" fontId="1" fillId="0" borderId="4">
      <alignment horizontal="right" vertical="top" shrinkToFit="1"/>
    </xf>
    <xf numFmtId="4" fontId="1" fillId="0" borderId="1">
      <alignment horizontal="right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3" borderId="1"/>
    <xf numFmtId="0" fontId="3" fillId="0" borderId="6">
      <alignment horizontal="left"/>
    </xf>
    <xf numFmtId="4" fontId="3" fillId="4" borderId="4">
      <alignment horizontal="right" vertical="top" shrinkToFit="1"/>
    </xf>
    <xf numFmtId="0" fontId="3" fillId="0" borderId="4">
      <alignment horizontal="left" vertical="top" wrapText="1"/>
    </xf>
    <xf numFmtId="0" fontId="1" fillId="3" borderId="1">
      <alignment horizontal="center"/>
    </xf>
    <xf numFmtId="0" fontId="4" fillId="0" borderId="1"/>
    <xf numFmtId="0" fontId="4" fillId="0" borderId="1"/>
    <xf numFmtId="0" fontId="1" fillId="0" borderId="3">
      <alignment horizontal="center" vertical="center" wrapText="1"/>
    </xf>
    <xf numFmtId="164" fontId="1" fillId="2" borderId="4">
      <alignment horizontal="right" vertical="top" shrinkToFit="1"/>
    </xf>
    <xf numFmtId="164" fontId="1" fillId="0" borderId="4">
      <alignment horizontal="right" vertical="top" shrinkToFit="1"/>
    </xf>
    <xf numFmtId="164" fontId="1" fillId="0" borderId="1">
      <alignment horizontal="right" shrinkToFit="1"/>
    </xf>
    <xf numFmtId="164" fontId="3" fillId="4" borderId="4">
      <alignment horizontal="right" vertical="top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5" fillId="0" borderId="8">
      <alignment horizontal="left" vertical="top" wrapText="1"/>
    </xf>
    <xf numFmtId="164" fontId="5" fillId="7" borderId="8">
      <alignment horizontal="right" vertical="top" shrinkToFit="1"/>
    </xf>
    <xf numFmtId="0" fontId="5" fillId="0" borderId="1">
      <alignment horizontal="left" wrapText="1"/>
    </xf>
    <xf numFmtId="164" fontId="5" fillId="0" borderId="8">
      <alignment horizontal="right" vertical="top" shrinkToFit="1"/>
    </xf>
    <xf numFmtId="4" fontId="5" fillId="0" borderId="8">
      <alignment horizontal="right" vertical="top" shrinkToFit="1"/>
    </xf>
    <xf numFmtId="0" fontId="5" fillId="0" borderId="8">
      <alignment horizontal="left" vertical="top" wrapText="1"/>
    </xf>
    <xf numFmtId="4" fontId="1" fillId="2" borderId="4">
      <alignment horizontal="right" vertical="top" shrinkToFit="1"/>
    </xf>
    <xf numFmtId="0" fontId="1" fillId="0" borderId="4">
      <alignment horizontal="left" vertical="top" wrapText="1"/>
    </xf>
  </cellStyleXfs>
  <cellXfs count="355">
    <xf numFmtId="0" fontId="0" fillId="0" borderId="0" xfId="0"/>
    <xf numFmtId="0" fontId="1" fillId="0" borderId="1" xfId="2" applyNumberFormat="1" applyFill="1" applyProtection="1"/>
    <xf numFmtId="0" fontId="0" fillId="0" borderId="0" xfId="0" applyFill="1" applyProtection="1">
      <protection locked="0"/>
    </xf>
    <xf numFmtId="4" fontId="1" fillId="0" borderId="1" xfId="12" applyNumberFormat="1" applyFill="1" applyProtection="1">
      <alignment horizontal="right" shrinkToFit="1"/>
    </xf>
    <xf numFmtId="0" fontId="1" fillId="0" borderId="1" xfId="9" applyNumberFormat="1" applyFill="1" applyBorder="1" applyProtection="1">
      <alignment horizontal="left" vertical="top" wrapText="1"/>
    </xf>
    <xf numFmtId="0" fontId="6" fillId="5" borderId="7" xfId="36" applyNumberFormat="1" applyFont="1" applyFill="1" applyBorder="1" applyAlignment="1" applyProtection="1">
      <alignment horizontal="left" vertical="center" wrapText="1"/>
    </xf>
    <xf numFmtId="0" fontId="6" fillId="5" borderId="7" xfId="36" quotePrefix="1" applyNumberFormat="1" applyFont="1" applyFill="1" applyBorder="1" applyAlignment="1" applyProtection="1">
      <alignment horizontal="left" vertical="center" wrapText="1"/>
    </xf>
    <xf numFmtId="0" fontId="6" fillId="5" borderId="7" xfId="36" quotePrefix="1" applyNumberFormat="1" applyFont="1" applyFill="1" applyBorder="1" applyAlignment="1" applyProtection="1">
      <alignment horizontal="center" vertical="center" wrapText="1"/>
    </xf>
    <xf numFmtId="4" fontId="1" fillId="0" borderId="1" xfId="11" applyNumberFormat="1" applyFill="1" applyBorder="1" applyAlignment="1" applyProtection="1">
      <alignment horizontal="center" vertical="top" shrinkToFit="1"/>
    </xf>
    <xf numFmtId="4" fontId="0" fillId="0" borderId="0" xfId="0" applyNumberForma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8" fillId="0" borderId="11" xfId="38" applyNumberFormat="1" applyFont="1" applyBorder="1" applyAlignment="1" applyProtection="1">
      <alignment wrapText="1"/>
    </xf>
    <xf numFmtId="0" fontId="9" fillId="0" borderId="1" xfId="38" applyNumberFormat="1" applyFont="1" applyBorder="1" applyAlignment="1" applyProtection="1">
      <alignment wrapText="1"/>
    </xf>
    <xf numFmtId="4" fontId="7" fillId="6" borderId="12" xfId="31" applyNumberFormat="1" applyFont="1" applyFill="1" applyBorder="1" applyAlignment="1" applyProtection="1">
      <alignment horizontal="center" vertical="center" shrinkToFit="1"/>
    </xf>
    <xf numFmtId="4" fontId="8" fillId="0" borderId="1" xfId="0" applyNumberFormat="1" applyFont="1" applyBorder="1" applyAlignment="1" applyProtection="1">
      <alignment vertical="center"/>
      <protection locked="0"/>
    </xf>
    <xf numFmtId="4" fontId="8" fillId="0" borderId="12" xfId="0" applyNumberFormat="1" applyFont="1" applyBorder="1" applyAlignment="1" applyProtection="1">
      <alignment vertical="center"/>
      <protection locked="0"/>
    </xf>
    <xf numFmtId="0" fontId="8" fillId="0" borderId="9" xfId="0" applyFont="1" applyFill="1" applyBorder="1" applyAlignment="1">
      <alignment vertical="center" wrapText="1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4" fontId="9" fillId="0" borderId="1" xfId="0" applyNumberFormat="1" applyFont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10" fillId="0" borderId="1" xfId="0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8" fillId="0" borderId="1" xfId="0" applyFont="1" applyBorder="1" applyAlignment="1" applyProtection="1">
      <alignment vertical="center"/>
      <protection locked="0"/>
    </xf>
    <xf numFmtId="0" fontId="11" fillId="0" borderId="11" xfId="0" applyFont="1" applyFill="1" applyBorder="1" applyAlignment="1">
      <alignment wrapText="1"/>
    </xf>
    <xf numFmtId="0" fontId="8" fillId="0" borderId="17" xfId="0" applyFont="1" applyBorder="1" applyAlignment="1" applyProtection="1">
      <alignment wrapText="1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vertical="center"/>
      <protection locked="0"/>
    </xf>
    <xf numFmtId="0" fontId="8" fillId="0" borderId="18" xfId="0" applyFont="1" applyFill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6" fillId="8" borderId="21" xfId="21" applyNumberFormat="1" applyFont="1" applyFill="1" applyBorder="1" applyAlignment="1" applyProtection="1">
      <alignment horizontal="center" vertical="center"/>
    </xf>
    <xf numFmtId="0" fontId="6" fillId="8" borderId="21" xfId="21" applyNumberFormat="1" applyFont="1" applyFill="1" applyBorder="1" applyAlignment="1" applyProtection="1">
      <alignment horizontal="left" vertical="center"/>
    </xf>
    <xf numFmtId="0" fontId="7" fillId="8" borderId="20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49" fontId="6" fillId="8" borderId="21" xfId="0" applyNumberFormat="1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29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7" xfId="0" applyBorder="1"/>
    <xf numFmtId="0" fontId="0" fillId="0" borderId="38" xfId="0" applyBorder="1"/>
    <xf numFmtId="0" fontId="6" fillId="8" borderId="20" xfId="0" applyFont="1" applyFill="1" applyBorder="1" applyAlignment="1">
      <alignment horizontal="center" vertical="center" wrapText="1"/>
    </xf>
    <xf numFmtId="0" fontId="1" fillId="0" borderId="39" xfId="9" applyNumberFormat="1" applyFill="1" applyBorder="1" applyAlignment="1" applyProtection="1">
      <alignment horizontal="left" vertical="top" wrapText="1"/>
    </xf>
    <xf numFmtId="0" fontId="1" fillId="0" borderId="11" xfId="9" applyNumberFormat="1" applyFill="1" applyBorder="1" applyAlignment="1" applyProtection="1">
      <alignment horizontal="left" vertical="top" wrapText="1"/>
    </xf>
    <xf numFmtId="4" fontId="1" fillId="0" borderId="12" xfId="11" applyNumberFormat="1" applyFill="1" applyBorder="1" applyAlignment="1" applyProtection="1">
      <alignment horizontal="center" vertical="top" shrinkToFit="1"/>
    </xf>
    <xf numFmtId="0" fontId="8" fillId="0" borderId="9" xfId="0" applyFont="1" applyFill="1" applyBorder="1" applyAlignment="1">
      <alignment horizontal="center" vertical="center" wrapText="1"/>
    </xf>
    <xf numFmtId="0" fontId="0" fillId="0" borderId="40" xfId="0" applyBorder="1"/>
    <xf numFmtId="0" fontId="0" fillId="0" borderId="41" xfId="0" applyBorder="1"/>
    <xf numFmtId="4" fontId="1" fillId="0" borderId="7" xfId="10" applyNumberFormat="1" applyFill="1" applyBorder="1" applyAlignment="1" applyProtection="1">
      <alignment horizontal="center" vertical="top" shrinkToFit="1"/>
    </xf>
    <xf numFmtId="0" fontId="7" fillId="8" borderId="30" xfId="0" applyFont="1" applyFill="1" applyBorder="1" applyAlignment="1">
      <alignment horizontal="center" vertical="center" wrapText="1"/>
    </xf>
    <xf numFmtId="0" fontId="0" fillId="0" borderId="43" xfId="0" applyBorder="1"/>
    <xf numFmtId="0" fontId="0" fillId="0" borderId="12" xfId="0" applyBorder="1"/>
    <xf numFmtId="0" fontId="7" fillId="8" borderId="45" xfId="0" applyFont="1" applyFill="1" applyBorder="1" applyAlignment="1">
      <alignment horizontal="center" vertical="center" wrapText="1"/>
    </xf>
    <xf numFmtId="0" fontId="7" fillId="8" borderId="46" xfId="0" applyFont="1" applyFill="1" applyBorder="1" applyAlignment="1">
      <alignment horizontal="center" vertical="center" wrapText="1"/>
    </xf>
    <xf numFmtId="0" fontId="7" fillId="8" borderId="20" xfId="21" applyNumberFormat="1" applyFont="1" applyFill="1" applyBorder="1" applyAlignment="1" applyProtection="1">
      <alignment horizontal="left" wrapText="1"/>
    </xf>
    <xf numFmtId="0" fontId="12" fillId="0" borderId="47" xfId="0" applyFont="1" applyBorder="1" applyAlignment="1"/>
    <xf numFmtId="0" fontId="12" fillId="0" borderId="35" xfId="0" applyFont="1" applyBorder="1" applyAlignment="1"/>
    <xf numFmtId="0" fontId="0" fillId="0" borderId="35" xfId="0" applyBorder="1"/>
    <xf numFmtId="0" fontId="0" fillId="0" borderId="48" xfId="0" applyBorder="1"/>
    <xf numFmtId="0" fontId="0" fillId="0" borderId="49" xfId="0" applyBorder="1"/>
    <xf numFmtId="4" fontId="9" fillId="0" borderId="1" xfId="0" applyNumberFormat="1" applyFont="1" applyBorder="1" applyProtection="1">
      <protection locked="0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4" fontId="6" fillId="11" borderId="30" xfId="0" applyNumberFormat="1" applyFont="1" applyFill="1" applyBorder="1" applyProtection="1">
      <protection locked="0"/>
    </xf>
    <xf numFmtId="4" fontId="6" fillId="11" borderId="51" xfId="0" applyNumberFormat="1" applyFont="1" applyFill="1" applyBorder="1" applyProtection="1">
      <protection locked="0"/>
    </xf>
    <xf numFmtId="4" fontId="6" fillId="0" borderId="50" xfId="0" applyNumberFormat="1" applyFont="1" applyBorder="1" applyProtection="1">
      <protection locked="0"/>
    </xf>
    <xf numFmtId="4" fontId="6" fillId="0" borderId="30" xfId="0" applyNumberFormat="1" applyFont="1" applyBorder="1" applyProtection="1">
      <protection locked="0"/>
    </xf>
    <xf numFmtId="4" fontId="0" fillId="0" borderId="0" xfId="0" applyNumberFormat="1" applyFill="1" applyProtection="1">
      <protection locked="0"/>
    </xf>
    <xf numFmtId="0" fontId="0" fillId="6" borderId="32" xfId="0" applyFill="1" applyBorder="1"/>
    <xf numFmtId="0" fontId="0" fillId="6" borderId="23" xfId="0" applyFill="1" applyBorder="1"/>
    <xf numFmtId="0" fontId="0" fillId="6" borderId="24" xfId="0" applyFill="1" applyBorder="1"/>
    <xf numFmtId="0" fontId="0" fillId="6" borderId="27" xfId="0" applyFill="1" applyBorder="1"/>
    <xf numFmtId="4" fontId="0" fillId="6" borderId="0" xfId="0" applyNumberFormat="1" applyFill="1" applyAlignment="1" applyProtection="1">
      <alignment horizontal="center"/>
      <protection locked="0"/>
    </xf>
    <xf numFmtId="4" fontId="8" fillId="6" borderId="7" xfId="37" applyNumberFormat="1" applyFont="1" applyFill="1" applyBorder="1" applyAlignment="1" applyProtection="1">
      <alignment horizontal="center" vertical="center" shrinkToFit="1"/>
    </xf>
    <xf numFmtId="0" fontId="1" fillId="6" borderId="1" xfId="2" applyNumberFormat="1" applyFont="1" applyFill="1" applyProtection="1"/>
    <xf numFmtId="0" fontId="0" fillId="6" borderId="0" xfId="0" applyFont="1" applyFill="1" applyProtection="1">
      <protection locked="0"/>
    </xf>
    <xf numFmtId="4" fontId="6" fillId="0" borderId="14" xfId="37" applyNumberFormat="1" applyFont="1" applyFill="1" applyBorder="1" applyAlignment="1" applyProtection="1">
      <alignment horizontal="center" vertical="center" shrinkToFit="1"/>
    </xf>
    <xf numFmtId="4" fontId="6" fillId="6" borderId="14" xfId="37" applyNumberFormat="1" applyFont="1" applyFill="1" applyBorder="1" applyAlignment="1" applyProtection="1">
      <alignment horizontal="center" vertical="center" shrinkToFit="1"/>
    </xf>
    <xf numFmtId="0" fontId="9" fillId="6" borderId="1" xfId="0" applyFont="1" applyFill="1" applyBorder="1" applyProtection="1">
      <protection locked="0"/>
    </xf>
    <xf numFmtId="0" fontId="9" fillId="6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9" fillId="6" borderId="7" xfId="36" applyNumberFormat="1" applyFont="1" applyFill="1" applyBorder="1" applyAlignment="1" applyProtection="1">
      <alignment horizontal="left" vertical="center" wrapText="1"/>
    </xf>
    <xf numFmtId="0" fontId="1" fillId="6" borderId="39" xfId="9" applyNumberFormat="1" applyFill="1" applyBorder="1" applyAlignment="1" applyProtection="1">
      <alignment horizontal="left" vertical="top" wrapText="1"/>
    </xf>
    <xf numFmtId="0" fontId="1" fillId="6" borderId="4" xfId="9" applyNumberFormat="1" applyFill="1" applyBorder="1" applyProtection="1">
      <alignment horizontal="left" vertical="top" wrapText="1"/>
    </xf>
    <xf numFmtId="4" fontId="9" fillId="6" borderId="1" xfId="0" applyNumberFormat="1" applyFont="1" applyFill="1" applyBorder="1" applyProtection="1">
      <protection locked="0"/>
    </xf>
    <xf numFmtId="4" fontId="1" fillId="6" borderId="1" xfId="12" applyNumberFormat="1" applyFill="1" applyProtection="1">
      <alignment horizontal="right" shrinkToFit="1"/>
    </xf>
    <xf numFmtId="0" fontId="0" fillId="6" borderId="0" xfId="0" applyFill="1" applyProtection="1">
      <protection locked="0"/>
    </xf>
    <xf numFmtId="0" fontId="1" fillId="6" borderId="1" xfId="2" applyNumberFormat="1" applyFill="1" applyProtection="1"/>
    <xf numFmtId="0" fontId="13" fillId="6" borderId="7" xfId="41" applyNumberFormat="1" applyFont="1" applyFill="1" applyBorder="1" applyAlignment="1" applyProtection="1">
      <alignment horizontal="left" vertical="center" wrapText="1"/>
    </xf>
    <xf numFmtId="4" fontId="6" fillId="8" borderId="42" xfId="0" applyNumberFormat="1" applyFont="1" applyFill="1" applyBorder="1" applyAlignment="1">
      <alignment horizontal="center" vertical="center" wrapText="1"/>
    </xf>
    <xf numFmtId="0" fontId="1" fillId="6" borderId="4" xfId="9" applyNumberFormat="1" applyFont="1" applyFill="1" applyBorder="1" applyProtection="1">
      <alignment horizontal="left" vertical="top" wrapText="1"/>
    </xf>
    <xf numFmtId="4" fontId="1" fillId="6" borderId="1" xfId="12" applyNumberFormat="1" applyFont="1" applyFill="1" applyProtection="1">
      <alignment horizontal="right" shrinkToFit="1"/>
    </xf>
    <xf numFmtId="0" fontId="0" fillId="0" borderId="3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49" fontId="9" fillId="6" borderId="7" xfId="36" applyNumberFormat="1" applyFont="1" applyFill="1" applyBorder="1" applyAlignment="1" applyProtection="1">
      <alignment horizontal="center" vertical="center" wrapText="1"/>
    </xf>
    <xf numFmtId="0" fontId="6" fillId="5" borderId="7" xfId="36" applyNumberFormat="1" applyFont="1" applyFill="1" applyBorder="1" applyAlignment="1" applyProtection="1">
      <alignment horizontal="center" vertical="center" wrapText="1"/>
    </xf>
    <xf numFmtId="0" fontId="6" fillId="8" borderId="21" xfId="21" applyNumberFormat="1" applyFont="1" applyFill="1" applyBorder="1" applyAlignment="1" applyProtection="1">
      <alignment horizontal="center"/>
    </xf>
    <xf numFmtId="0" fontId="1" fillId="0" borderId="1" xfId="9" applyNumberFormat="1" applyFill="1" applyBorder="1" applyAlignment="1" applyProtection="1">
      <alignment horizontal="center" vertical="top" wrapText="1"/>
    </xf>
    <xf numFmtId="0" fontId="9" fillId="0" borderId="1" xfId="38" applyNumberFormat="1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>
      <alignment horizontal="center"/>
    </xf>
    <xf numFmtId="0" fontId="9" fillId="0" borderId="18" xfId="0" applyFont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12" fillId="0" borderId="23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4" fontId="9" fillId="6" borderId="14" xfId="37" applyNumberFormat="1" applyFont="1" applyFill="1" applyBorder="1" applyAlignment="1" applyProtection="1">
      <alignment horizontal="center" vertical="center" shrinkToFit="1"/>
    </xf>
    <xf numFmtId="4" fontId="1" fillId="6" borderId="1" xfId="42" applyNumberFormat="1" applyFont="1" applyFill="1" applyBorder="1" applyProtection="1">
      <alignment horizontal="right" vertical="top" shrinkToFit="1"/>
    </xf>
    <xf numFmtId="0" fontId="14" fillId="6" borderId="0" xfId="0" applyFont="1" applyFill="1" applyProtection="1">
      <protection locked="0"/>
    </xf>
    <xf numFmtId="0" fontId="17" fillId="5" borderId="9" xfId="36" applyNumberFormat="1" applyFont="1" applyFill="1" applyBorder="1" applyAlignment="1" applyProtection="1">
      <alignment horizontal="left" vertical="top" wrapText="1"/>
    </xf>
    <xf numFmtId="0" fontId="18" fillId="6" borderId="9" xfId="36" applyNumberFormat="1" applyFont="1" applyFill="1" applyBorder="1" applyAlignment="1" applyProtection="1">
      <alignment horizontal="left" vertical="top" wrapText="1"/>
    </xf>
    <xf numFmtId="0" fontId="19" fillId="6" borderId="7" xfId="36" quotePrefix="1" applyNumberFormat="1" applyFont="1" applyFill="1" applyBorder="1" applyAlignment="1" applyProtection="1">
      <alignment horizontal="left" vertical="center" wrapText="1"/>
    </xf>
    <xf numFmtId="4" fontId="17" fillId="5" borderId="7" xfId="37" applyNumberFormat="1" applyFont="1" applyFill="1" applyBorder="1" applyAlignment="1" applyProtection="1">
      <alignment horizontal="center" vertical="center" shrinkToFit="1"/>
    </xf>
    <xf numFmtId="4" fontId="18" fillId="6" borderId="7" xfId="37" applyNumberFormat="1" applyFont="1" applyFill="1" applyBorder="1" applyAlignment="1" applyProtection="1">
      <alignment horizontal="center" vertical="center" shrinkToFit="1"/>
    </xf>
    <xf numFmtId="4" fontId="20" fillId="6" borderId="4" xfId="11" applyNumberFormat="1" applyFont="1" applyFill="1" applyBorder="1" applyAlignment="1" applyProtection="1">
      <alignment horizontal="center" vertical="center" shrinkToFit="1"/>
    </xf>
    <xf numFmtId="49" fontId="9" fillId="6" borderId="7" xfId="37" applyNumberFormat="1" applyFont="1" applyFill="1" applyBorder="1" applyAlignment="1" applyProtection="1">
      <alignment horizontal="center" vertical="center" shrinkToFit="1"/>
    </xf>
    <xf numFmtId="0" fontId="19" fillId="6" borderId="7" xfId="36" quotePrefix="1" applyNumberFormat="1" applyFont="1" applyFill="1" applyBorder="1" applyAlignment="1" applyProtection="1">
      <alignment horizontal="left" vertical="justify" wrapText="1"/>
    </xf>
    <xf numFmtId="0" fontId="19" fillId="6" borderId="7" xfId="36" applyNumberFormat="1" applyFont="1" applyFill="1" applyBorder="1" applyAlignment="1" applyProtection="1">
      <alignment horizontal="left" vertical="center" wrapText="1"/>
    </xf>
    <xf numFmtId="49" fontId="19" fillId="0" borderId="7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6" fillId="6" borderId="0" xfId="0" applyFont="1" applyFill="1" applyProtection="1">
      <protection locked="0"/>
    </xf>
    <xf numFmtId="0" fontId="22" fillId="6" borderId="4" xfId="9" applyNumberFormat="1" applyFont="1" applyFill="1" applyBorder="1" applyAlignment="1" applyProtection="1">
      <alignment horizontal="center" vertical="center" wrapText="1"/>
    </xf>
    <xf numFmtId="0" fontId="19" fillId="6" borderId="7" xfId="36" quotePrefix="1" applyNumberFormat="1" applyFont="1" applyFill="1" applyBorder="1" applyAlignment="1" applyProtection="1">
      <alignment horizontal="center" vertical="center" wrapText="1"/>
    </xf>
    <xf numFmtId="0" fontId="22" fillId="0" borderId="4" xfId="9" applyNumberFormat="1" applyFont="1" applyFill="1" applyBorder="1" applyAlignment="1" applyProtection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6" borderId="4" xfId="9" applyNumberFormat="1" applyFill="1" applyBorder="1" applyAlignment="1" applyProtection="1">
      <alignment horizontal="center" vertical="center" wrapText="1"/>
    </xf>
    <xf numFmtId="0" fontId="1" fillId="6" borderId="4" xfId="9" applyNumberFormat="1" applyFont="1" applyFill="1" applyBorder="1" applyAlignment="1" applyProtection="1">
      <alignment horizontal="center" vertical="center" wrapText="1"/>
    </xf>
    <xf numFmtId="0" fontId="9" fillId="6" borderId="7" xfId="36" applyNumberFormat="1" applyFont="1" applyFill="1" applyBorder="1" applyAlignment="1" applyProtection="1">
      <alignment horizontal="center" vertical="center" wrapText="1"/>
    </xf>
    <xf numFmtId="0" fontId="21" fillId="6" borderId="7" xfId="36" quotePrefix="1" applyNumberFormat="1" applyFont="1" applyFill="1" applyBorder="1" applyAlignment="1" applyProtection="1">
      <alignment horizontal="center" vertical="center" wrapText="1"/>
    </xf>
    <xf numFmtId="0" fontId="1" fillId="0" borderId="1" xfId="9" applyNumberFormat="1" applyFill="1" applyBorder="1" applyAlignment="1" applyProtection="1">
      <alignment horizontal="center" vertical="center" wrapText="1"/>
    </xf>
    <xf numFmtId="0" fontId="9" fillId="0" borderId="1" xfId="38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" fillId="6" borderId="4" xfId="9" applyNumberFormat="1" applyFill="1" applyBorder="1" applyAlignment="1" applyProtection="1">
      <alignment horizontal="center" vertical="top" wrapText="1"/>
    </xf>
    <xf numFmtId="0" fontId="0" fillId="6" borderId="1" xfId="0" applyFont="1" applyFill="1" applyBorder="1" applyProtection="1">
      <protection locked="0"/>
    </xf>
    <xf numFmtId="0" fontId="0" fillId="6" borderId="1" xfId="0" applyFill="1" applyBorder="1" applyProtection="1">
      <protection locked="0"/>
    </xf>
    <xf numFmtId="4" fontId="6" fillId="11" borderId="17" xfId="0" applyNumberFormat="1" applyFont="1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6" fillId="12" borderId="7" xfId="0" applyFont="1" applyFill="1" applyBorder="1" applyAlignment="1">
      <alignment horizontal="center" vertical="center" wrapText="1"/>
    </xf>
    <xf numFmtId="4" fontId="6" fillId="5" borderId="1" xfId="39" applyNumberFormat="1" applyFont="1" applyFill="1" applyBorder="1" applyAlignment="1" applyProtection="1">
      <alignment horizontal="center" vertical="center" shrinkToFit="1"/>
    </xf>
    <xf numFmtId="0" fontId="9" fillId="0" borderId="0" xfId="0" applyFont="1" applyFill="1" applyProtection="1">
      <protection locked="0"/>
    </xf>
    <xf numFmtId="0" fontId="9" fillId="0" borderId="7" xfId="36" quotePrefix="1" applyNumberFormat="1" applyFont="1" applyFill="1" applyBorder="1" applyAlignment="1" applyProtection="1">
      <alignment horizontal="left" vertical="center" wrapText="1"/>
    </xf>
    <xf numFmtId="0" fontId="9" fillId="0" borderId="7" xfId="36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0" fontId="14" fillId="11" borderId="7" xfId="36" quotePrefix="1" applyNumberFormat="1" applyFont="1" applyFill="1" applyBorder="1" applyAlignment="1" applyProtection="1">
      <alignment horizontal="left" vertical="center" wrapText="1"/>
    </xf>
    <xf numFmtId="0" fontId="14" fillId="11" borderId="7" xfId="36" quotePrefix="1" applyNumberFormat="1" applyFont="1" applyFill="1" applyBorder="1" applyAlignment="1" applyProtection="1">
      <alignment horizontal="center" vertical="center" wrapText="1"/>
    </xf>
    <xf numFmtId="4" fontId="15" fillId="11" borderId="14" xfId="37" applyNumberFormat="1" applyFont="1" applyFill="1" applyBorder="1" applyAlignment="1" applyProtection="1">
      <alignment horizontal="center" vertical="center" shrinkToFit="1"/>
    </xf>
    <xf numFmtId="4" fontId="15" fillId="11" borderId="1" xfId="37" applyNumberFormat="1" applyFont="1" applyFill="1" applyBorder="1" applyAlignment="1" applyProtection="1">
      <alignment horizontal="center" vertical="center" shrinkToFit="1"/>
    </xf>
    <xf numFmtId="0" fontId="15" fillId="11" borderId="0" xfId="0" applyFont="1" applyFill="1" applyProtection="1">
      <protection locked="0"/>
    </xf>
    <xf numFmtId="0" fontId="14" fillId="11" borderId="0" xfId="0" applyFont="1" applyFill="1" applyProtection="1">
      <protection locked="0"/>
    </xf>
    <xf numFmtId="0" fontId="9" fillId="11" borderId="7" xfId="36" quotePrefix="1" applyNumberFormat="1" applyFont="1" applyFill="1" applyBorder="1" applyAlignment="1" applyProtection="1">
      <alignment horizontal="left" vertical="center" wrapText="1"/>
    </xf>
    <xf numFmtId="0" fontId="9" fillId="11" borderId="7" xfId="36" quotePrefix="1" applyNumberFormat="1" applyFont="1" applyFill="1" applyBorder="1" applyAlignment="1" applyProtection="1">
      <alignment horizontal="center" vertical="center" wrapText="1"/>
    </xf>
    <xf numFmtId="4" fontId="6" fillId="10" borderId="15" xfId="37" applyNumberFormat="1" applyFont="1" applyFill="1" applyBorder="1" applyAlignment="1" applyProtection="1">
      <alignment horizontal="center" vertical="center" shrinkToFit="1"/>
    </xf>
    <xf numFmtId="0" fontId="6" fillId="11" borderId="0" xfId="0" applyFont="1" applyFill="1" applyProtection="1">
      <protection locked="0"/>
    </xf>
    <xf numFmtId="0" fontId="9" fillId="11" borderId="0" xfId="0" applyFont="1" applyFill="1" applyProtection="1">
      <protection locked="0"/>
    </xf>
    <xf numFmtId="0" fontId="23" fillId="11" borderId="7" xfId="36" quotePrefix="1" applyNumberFormat="1" applyFont="1" applyFill="1" applyBorder="1" applyAlignment="1" applyProtection="1">
      <alignment horizontal="left" vertical="center" wrapText="1"/>
    </xf>
    <xf numFmtId="0" fontId="19" fillId="11" borderId="7" xfId="36" quotePrefix="1" applyNumberFormat="1" applyFont="1" applyFill="1" applyBorder="1" applyAlignment="1" applyProtection="1">
      <alignment horizontal="left" vertical="center" wrapText="1"/>
    </xf>
    <xf numFmtId="0" fontId="6" fillId="5" borderId="9" xfId="40" applyNumberFormat="1" applyFont="1" applyFill="1" applyBorder="1" applyAlignment="1" applyProtection="1">
      <alignment vertical="top" wrapText="1"/>
    </xf>
    <xf numFmtId="4" fontId="6" fillId="5" borderId="7" xfId="39" applyNumberFormat="1" applyFont="1" applyFill="1" applyBorder="1" applyAlignment="1" applyProtection="1">
      <alignment horizontal="center" vertical="center" shrinkToFit="1"/>
    </xf>
    <xf numFmtId="4" fontId="6" fillId="5" borderId="10" xfId="39" applyNumberFormat="1" applyFont="1" applyFill="1" applyBorder="1" applyAlignment="1" applyProtection="1">
      <alignment horizontal="center" vertical="center" shrinkToFit="1"/>
    </xf>
    <xf numFmtId="4" fontId="1" fillId="6" borderId="7" xfId="42" applyNumberFormat="1" applyFont="1" applyFill="1" applyBorder="1" applyAlignment="1" applyProtection="1">
      <alignment horizontal="center" vertical="center" shrinkToFit="1"/>
    </xf>
    <xf numFmtId="4" fontId="1" fillId="6" borderId="10" xfId="42" applyNumberFormat="1" applyFont="1" applyFill="1" applyBorder="1" applyAlignment="1" applyProtection="1">
      <alignment horizontal="center" vertical="center" shrinkToFit="1"/>
    </xf>
    <xf numFmtId="0" fontId="14" fillId="11" borderId="9" xfId="40" applyNumberFormat="1" applyFont="1" applyFill="1" applyBorder="1" applyAlignment="1" applyProtection="1">
      <alignment vertical="top" wrapText="1"/>
    </xf>
    <xf numFmtId="4" fontId="14" fillId="6" borderId="7" xfId="39" applyNumberFormat="1" applyFont="1" applyFill="1" applyBorder="1" applyAlignment="1" applyProtection="1">
      <alignment horizontal="center" vertical="center" shrinkToFit="1"/>
    </xf>
    <xf numFmtId="0" fontId="9" fillId="11" borderId="9" xfId="40" applyNumberFormat="1" applyFont="1" applyFill="1" applyBorder="1" applyAlignment="1" applyProtection="1">
      <alignment vertical="top" wrapText="1"/>
    </xf>
    <xf numFmtId="4" fontId="24" fillId="9" borderId="1" xfId="0" applyNumberFormat="1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center" vertical="center" wrapText="1"/>
    </xf>
    <xf numFmtId="0" fontId="1" fillId="6" borderId="55" xfId="9" applyNumberFormat="1" applyFill="1" applyBorder="1" applyAlignment="1" applyProtection="1">
      <alignment vertical="top" wrapText="1"/>
    </xf>
    <xf numFmtId="0" fontId="1" fillId="6" borderId="57" xfId="9" applyNumberFormat="1" applyFill="1" applyBorder="1" applyAlignment="1" applyProtection="1">
      <alignment vertical="top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2" fillId="0" borderId="23" xfId="0" applyFont="1" applyBorder="1"/>
    <xf numFmtId="0" fontId="0" fillId="0" borderId="23" xfId="0" applyBorder="1"/>
    <xf numFmtId="0" fontId="0" fillId="0" borderId="36" xfId="0" applyBorder="1"/>
    <xf numFmtId="0" fontId="1" fillId="6" borderId="52" xfId="9" applyNumberFormat="1" applyFill="1" applyBorder="1" applyAlignment="1" applyProtection="1">
      <alignment vertical="top" wrapText="1"/>
    </xf>
    <xf numFmtId="0" fontId="6" fillId="6" borderId="7" xfId="36" applyNumberFormat="1" applyFont="1" applyFill="1" applyBorder="1" applyAlignment="1" applyProtection="1">
      <alignment horizontal="left" vertical="center" wrapText="1"/>
    </xf>
    <xf numFmtId="0" fontId="6" fillId="6" borderId="1" xfId="36" applyNumberFormat="1" applyFont="1" applyFill="1" applyBorder="1" applyAlignment="1" applyProtection="1">
      <alignment horizontal="center" vertical="center" wrapText="1"/>
    </xf>
    <xf numFmtId="4" fontId="17" fillId="6" borderId="1" xfId="37" applyNumberFormat="1" applyFont="1" applyFill="1" applyBorder="1" applyAlignment="1" applyProtection="1">
      <alignment horizontal="center" vertical="center" shrinkToFit="1"/>
    </xf>
    <xf numFmtId="4" fontId="20" fillId="6" borderId="59" xfId="11" applyNumberFormat="1" applyFont="1" applyFill="1" applyBorder="1" applyAlignment="1" applyProtection="1">
      <alignment horizontal="center" vertical="center" shrinkToFit="1"/>
    </xf>
    <xf numFmtId="0" fontId="25" fillId="6" borderId="39" xfId="9" applyNumberFormat="1" applyFont="1" applyFill="1" applyBorder="1" applyAlignment="1" applyProtection="1">
      <alignment horizontal="left" vertical="top" wrapText="1"/>
    </xf>
    <xf numFmtId="0" fontId="26" fillId="6" borderId="7" xfId="36" quotePrefix="1" applyNumberFormat="1" applyFont="1" applyFill="1" applyBorder="1" applyAlignment="1" applyProtection="1">
      <alignment horizontal="center" vertical="center" wrapText="1"/>
    </xf>
    <xf numFmtId="0" fontId="25" fillId="6" borderId="4" xfId="9" applyNumberFormat="1" applyFont="1" applyFill="1" applyBorder="1" applyProtection="1">
      <alignment horizontal="left" vertical="top" wrapText="1"/>
    </xf>
    <xf numFmtId="0" fontId="25" fillId="6" borderId="4" xfId="9" applyNumberFormat="1" applyFont="1" applyFill="1" applyBorder="1" applyAlignment="1" applyProtection="1">
      <alignment horizontal="center" vertical="center" wrapText="1"/>
    </xf>
    <xf numFmtId="0" fontId="1" fillId="6" borderId="56" xfId="9" applyNumberFormat="1" applyFill="1" applyBorder="1" applyAlignment="1" applyProtection="1">
      <alignment horizontal="left" vertical="top" wrapText="1"/>
    </xf>
    <xf numFmtId="0" fontId="9" fillId="6" borderId="16" xfId="36" quotePrefix="1" applyNumberFormat="1" applyFont="1" applyFill="1" applyBorder="1" applyAlignment="1" applyProtection="1">
      <alignment horizontal="center" vertical="center" wrapText="1"/>
    </xf>
    <xf numFmtId="0" fontId="1" fillId="6" borderId="59" xfId="9" applyNumberFormat="1" applyFont="1" applyFill="1" applyBorder="1" applyProtection="1">
      <alignment horizontal="left" vertical="top" wrapText="1"/>
    </xf>
    <xf numFmtId="0" fontId="1" fillId="6" borderId="59" xfId="9" applyNumberFormat="1" applyFont="1" applyFill="1" applyBorder="1" applyAlignment="1" applyProtection="1">
      <alignment horizontal="center" vertical="center" wrapText="1"/>
    </xf>
    <xf numFmtId="0" fontId="26" fillId="6" borderId="7" xfId="36" applyNumberFormat="1" applyFont="1" applyFill="1" applyBorder="1" applyAlignment="1" applyProtection="1">
      <alignment horizontal="left" vertical="center" wrapText="1"/>
    </xf>
    <xf numFmtId="0" fontId="26" fillId="6" borderId="7" xfId="36" applyNumberFormat="1" applyFont="1" applyFill="1" applyBorder="1" applyAlignment="1" applyProtection="1">
      <alignment horizontal="center" vertical="center" wrapText="1"/>
    </xf>
    <xf numFmtId="4" fontId="9" fillId="0" borderId="7" xfId="0" applyNumberFormat="1" applyFont="1" applyBorder="1" applyAlignment="1" applyProtection="1">
      <alignment horizontal="center"/>
      <protection locked="0"/>
    </xf>
    <xf numFmtId="4" fontId="18" fillId="6" borderId="4" xfId="11" applyNumberFormat="1" applyFont="1" applyFill="1" applyBorder="1" applyAlignment="1" applyProtection="1">
      <alignment horizontal="center" vertical="center" shrinkToFit="1"/>
    </xf>
    <xf numFmtId="4" fontId="6" fillId="8" borderId="42" xfId="31" applyNumberFormat="1" applyFont="1" applyFill="1" applyBorder="1" applyAlignment="1" applyProtection="1">
      <alignment horizontal="center" vertical="center" shrinkToFit="1"/>
    </xf>
    <xf numFmtId="0" fontId="0" fillId="0" borderId="1" xfId="0" applyFill="1" applyBorder="1" applyProtection="1">
      <protection locked="0"/>
    </xf>
    <xf numFmtId="4" fontId="6" fillId="8" borderId="46" xfId="0" applyNumberFormat="1" applyFont="1" applyFill="1" applyBorder="1" applyAlignment="1">
      <alignment horizontal="center" vertical="center" wrapText="1"/>
    </xf>
    <xf numFmtId="4" fontId="17" fillId="5" borderId="15" xfId="37" applyNumberFormat="1" applyFont="1" applyFill="1" applyBorder="1" applyAlignment="1" applyProtection="1">
      <alignment horizontal="center" vertical="center" shrinkToFit="1"/>
    </xf>
    <xf numFmtId="4" fontId="6" fillId="5" borderId="60" xfId="39" applyNumberFormat="1" applyFont="1" applyFill="1" applyBorder="1" applyAlignment="1" applyProtection="1">
      <alignment horizontal="center" vertical="center" shrinkToFit="1"/>
    </xf>
    <xf numFmtId="4" fontId="6" fillId="8" borderId="61" xfId="0" applyNumberFormat="1" applyFont="1" applyFill="1" applyBorder="1" applyAlignment="1">
      <alignment horizontal="center" vertical="center" wrapText="1"/>
    </xf>
    <xf numFmtId="0" fontId="7" fillId="8" borderId="51" xfId="0" applyFont="1" applyFill="1" applyBorder="1" applyAlignment="1">
      <alignment horizontal="center" vertical="center" wrapText="1"/>
    </xf>
    <xf numFmtId="4" fontId="17" fillId="5" borderId="10" xfId="37" applyNumberFormat="1" applyFont="1" applyFill="1" applyBorder="1" applyAlignment="1" applyProtection="1">
      <alignment horizontal="center" vertical="center" shrinkToFit="1"/>
    </xf>
    <xf numFmtId="4" fontId="20" fillId="6" borderId="62" xfId="11" applyNumberFormat="1" applyFont="1" applyFill="1" applyBorder="1" applyAlignment="1" applyProtection="1">
      <alignment horizontal="center" vertical="center" shrinkToFit="1"/>
    </xf>
    <xf numFmtId="4" fontId="18" fillId="6" borderId="10" xfId="37" applyNumberFormat="1" applyFont="1" applyFill="1" applyBorder="1" applyAlignment="1" applyProtection="1">
      <alignment horizontal="center" vertical="center" shrinkToFit="1"/>
    </xf>
    <xf numFmtId="4" fontId="20" fillId="6" borderId="63" xfId="11" applyNumberFormat="1" applyFont="1" applyFill="1" applyBorder="1" applyAlignment="1" applyProtection="1">
      <alignment horizontal="center" vertical="center" shrinkToFit="1"/>
    </xf>
    <xf numFmtId="0" fontId="25" fillId="6" borderId="9" xfId="9" applyNumberFormat="1" applyFont="1" applyFill="1" applyBorder="1" applyAlignment="1" applyProtection="1">
      <alignment horizontal="left" vertical="top" wrapText="1"/>
    </xf>
    <xf numFmtId="4" fontId="18" fillId="6" borderId="12" xfId="37" applyNumberFormat="1" applyFont="1" applyFill="1" applyBorder="1" applyAlignment="1" applyProtection="1">
      <alignment horizontal="center" vertical="center" shrinkToFit="1"/>
    </xf>
    <xf numFmtId="0" fontId="22" fillId="6" borderId="4" xfId="43" quotePrefix="1" applyNumberFormat="1" applyFont="1" applyFill="1" applyBorder="1" applyProtection="1">
      <alignment horizontal="left" vertical="top" wrapText="1"/>
    </xf>
    <xf numFmtId="0" fontId="22" fillId="6" borderId="4" xfId="43" quotePrefix="1" applyNumberFormat="1" applyFont="1" applyFill="1" applyBorder="1" applyAlignment="1" applyProtection="1">
      <alignment horizontal="center" vertical="center" wrapText="1"/>
    </xf>
    <xf numFmtId="4" fontId="6" fillId="8" borderId="64" xfId="31" applyNumberFormat="1" applyFont="1" applyFill="1" applyBorder="1" applyAlignment="1" applyProtection="1">
      <alignment horizontal="center" vertical="center" shrinkToFit="1"/>
    </xf>
    <xf numFmtId="4" fontId="17" fillId="6" borderId="14" xfId="37" applyNumberFormat="1" applyFont="1" applyFill="1" applyBorder="1" applyAlignment="1" applyProtection="1">
      <alignment horizontal="center" vertical="center" shrinkToFit="1"/>
    </xf>
    <xf numFmtId="4" fontId="20" fillId="6" borderId="3" xfId="11" applyNumberFormat="1" applyFont="1" applyFill="1" applyBorder="1" applyAlignment="1" applyProtection="1">
      <alignment horizontal="center" vertical="center" shrinkToFit="1"/>
    </xf>
    <xf numFmtId="0" fontId="0" fillId="6" borderId="7" xfId="0" applyFill="1" applyBorder="1" applyProtection="1">
      <protection locked="0"/>
    </xf>
    <xf numFmtId="0" fontId="0" fillId="6" borderId="15" xfId="0" applyFill="1" applyBorder="1" applyProtection="1">
      <protection locked="0"/>
    </xf>
    <xf numFmtId="0" fontId="27" fillId="6" borderId="9" xfId="36" applyNumberFormat="1" applyFont="1" applyFill="1" applyBorder="1" applyAlignment="1" applyProtection="1">
      <alignment horizontal="left" vertical="top" wrapText="1"/>
    </xf>
    <xf numFmtId="4" fontId="27" fillId="6" borderId="7" xfId="37" applyNumberFormat="1" applyFont="1" applyFill="1" applyBorder="1" applyAlignment="1" applyProtection="1">
      <alignment horizontal="center" vertical="center" shrinkToFit="1"/>
    </xf>
    <xf numFmtId="4" fontId="28" fillId="6" borderId="4" xfId="11" applyNumberFormat="1" applyFont="1" applyFill="1" applyBorder="1" applyAlignment="1" applyProtection="1">
      <alignment horizontal="center" vertical="center" shrinkToFit="1"/>
    </xf>
    <xf numFmtId="4" fontId="26" fillId="6" borderId="14" xfId="37" applyNumberFormat="1" applyFont="1" applyFill="1" applyBorder="1" applyAlignment="1" applyProtection="1">
      <alignment horizontal="center" vertical="center" shrinkToFit="1"/>
    </xf>
    <xf numFmtId="0" fontId="32" fillId="0" borderId="0" xfId="0" applyFont="1" applyFill="1" applyProtection="1">
      <protection locked="0"/>
    </xf>
    <xf numFmtId="4" fontId="26" fillId="6" borderId="1" xfId="0" applyNumberFormat="1" applyFont="1" applyFill="1" applyBorder="1" applyProtection="1">
      <protection locked="0"/>
    </xf>
    <xf numFmtId="0" fontId="26" fillId="6" borderId="0" xfId="0" applyFont="1" applyFill="1" applyProtection="1">
      <protection locked="0"/>
    </xf>
    <xf numFmtId="0" fontId="21" fillId="6" borderId="7" xfId="36" quotePrefix="1" applyNumberFormat="1" applyFont="1" applyFill="1" applyBorder="1" applyAlignment="1" applyProtection="1">
      <alignment horizontal="left" vertical="center" wrapText="1"/>
    </xf>
    <xf numFmtId="4" fontId="28" fillId="6" borderId="62" xfId="11" applyNumberFormat="1" applyFont="1" applyFill="1" applyBorder="1" applyAlignment="1" applyProtection="1">
      <alignment horizontal="center" vertical="center" shrinkToFit="1"/>
    </xf>
    <xf numFmtId="0" fontId="21" fillId="6" borderId="7" xfId="36" applyNumberFormat="1" applyFont="1" applyFill="1" applyBorder="1" applyAlignment="1" applyProtection="1">
      <alignment horizontal="left" vertical="center" wrapText="1"/>
    </xf>
    <xf numFmtId="0" fontId="30" fillId="11" borderId="9" xfId="40" applyNumberFormat="1" applyFont="1" applyFill="1" applyBorder="1" applyAlignment="1" applyProtection="1">
      <alignment vertical="top" wrapText="1"/>
    </xf>
    <xf numFmtId="0" fontId="30" fillId="11" borderId="7" xfId="36" quotePrefix="1" applyNumberFormat="1" applyFont="1" applyFill="1" applyBorder="1" applyAlignment="1" applyProtection="1">
      <alignment horizontal="left" vertical="center" wrapText="1"/>
    </xf>
    <xf numFmtId="0" fontId="30" fillId="11" borderId="7" xfId="36" quotePrefix="1" applyNumberFormat="1" applyFont="1" applyFill="1" applyBorder="1" applyAlignment="1" applyProtection="1">
      <alignment horizontal="center" vertical="center" wrapText="1"/>
    </xf>
    <xf numFmtId="0" fontId="31" fillId="11" borderId="7" xfId="36" quotePrefix="1" applyNumberFormat="1" applyFont="1" applyFill="1" applyBorder="1" applyAlignment="1" applyProtection="1">
      <alignment horizontal="left" vertical="center" wrapText="1"/>
    </xf>
    <xf numFmtId="4" fontId="29" fillId="6" borderId="7" xfId="42" applyNumberFormat="1" applyFont="1" applyFill="1" applyBorder="1" applyAlignment="1" applyProtection="1">
      <alignment horizontal="center" vertical="center" shrinkToFit="1"/>
    </xf>
    <xf numFmtId="4" fontId="29" fillId="6" borderId="10" xfId="42" applyNumberFormat="1" applyFont="1" applyFill="1" applyBorder="1" applyAlignment="1" applyProtection="1">
      <alignment horizontal="center" vertical="center" shrinkToFit="1"/>
    </xf>
    <xf numFmtId="4" fontId="18" fillId="6" borderId="1" xfId="37" applyNumberFormat="1" applyFont="1" applyFill="1" applyBorder="1" applyAlignment="1" applyProtection="1">
      <alignment horizontal="center" vertical="center" shrinkToFit="1"/>
    </xf>
    <xf numFmtId="0" fontId="22" fillId="6" borderId="4" xfId="43" quotePrefix="1" applyNumberFormat="1" applyFont="1" applyFill="1" applyAlignment="1" applyProtection="1">
      <alignment horizontal="center" vertical="center" wrapText="1"/>
    </xf>
    <xf numFmtId="4" fontId="20" fillId="6" borderId="66" xfId="11" applyNumberFormat="1" applyFont="1" applyFill="1" applyBorder="1" applyAlignment="1" applyProtection="1">
      <alignment horizontal="center" vertical="center" shrinkToFit="1"/>
    </xf>
    <xf numFmtId="14" fontId="0" fillId="6" borderId="0" xfId="0" applyNumberFormat="1" applyFont="1" applyFill="1" applyProtection="1">
      <protection locked="0"/>
    </xf>
    <xf numFmtId="2" fontId="26" fillId="6" borderId="7" xfId="36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4" fontId="0" fillId="6" borderId="0" xfId="0" applyNumberFormat="1" applyFont="1" applyFill="1" applyProtection="1">
      <protection locked="0"/>
    </xf>
    <xf numFmtId="10" fontId="9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4" fontId="18" fillId="6" borderId="62" xfId="11" applyNumberFormat="1" applyFont="1" applyFill="1" applyBorder="1" applyAlignment="1" applyProtection="1">
      <alignment horizontal="center" vertical="center" shrinkToFit="1"/>
    </xf>
    <xf numFmtId="4" fontId="9" fillId="0" borderId="0" xfId="0" applyNumberFormat="1" applyFont="1" applyFill="1" applyProtection="1">
      <protection locked="0"/>
    </xf>
    <xf numFmtId="2" fontId="0" fillId="0" borderId="0" xfId="0" applyNumberFormat="1" applyFill="1" applyProtection="1">
      <protection locked="0"/>
    </xf>
    <xf numFmtId="4" fontId="0" fillId="0" borderId="0" xfId="0" applyNumberFormat="1" applyFont="1" applyFill="1" applyProtection="1">
      <protection locked="0"/>
    </xf>
    <xf numFmtId="4" fontId="9" fillId="6" borderId="0" xfId="0" applyNumberFormat="1" applyFont="1" applyFill="1" applyProtection="1">
      <protection locked="0"/>
    </xf>
    <xf numFmtId="0" fontId="0" fillId="6" borderId="32" xfId="0" applyFont="1" applyFill="1" applyBorder="1"/>
    <xf numFmtId="0" fontId="0" fillId="6" borderId="23" xfId="0" applyFont="1" applyFill="1" applyBorder="1"/>
    <xf numFmtId="0" fontId="0" fillId="6" borderId="24" xfId="0" applyFont="1" applyFill="1" applyBorder="1"/>
    <xf numFmtId="0" fontId="0" fillId="6" borderId="27" xfId="0" applyFont="1" applyFill="1" applyBorder="1"/>
    <xf numFmtId="4" fontId="18" fillId="6" borderId="59" xfId="11" applyNumberFormat="1" applyFont="1" applyFill="1" applyBorder="1" applyAlignment="1" applyProtection="1">
      <alignment horizontal="center" vertical="center" shrinkToFit="1"/>
    </xf>
    <xf numFmtId="4" fontId="33" fillId="6" borderId="7" xfId="42" applyNumberFormat="1" applyFont="1" applyFill="1" applyBorder="1" applyAlignment="1" applyProtection="1">
      <alignment horizontal="center" vertical="center" shrinkToFit="1"/>
    </xf>
    <xf numFmtId="4" fontId="33" fillId="0" borderId="1" xfId="11" applyNumberFormat="1" applyFont="1" applyFill="1" applyBorder="1" applyAlignment="1" applyProtection="1">
      <alignment horizontal="center" vertical="top" shrinkToFit="1"/>
    </xf>
    <xf numFmtId="4" fontId="0" fillId="6" borderId="0" xfId="0" applyNumberFormat="1" applyFont="1" applyFill="1" applyAlignment="1" applyProtection="1">
      <alignment horizontal="center"/>
      <protection locked="0"/>
    </xf>
    <xf numFmtId="0" fontId="1" fillId="6" borderId="11" xfId="9" applyNumberFormat="1" applyFill="1" applyBorder="1" applyAlignment="1" applyProtection="1">
      <alignment horizontal="left" vertical="top" wrapText="1"/>
    </xf>
    <xf numFmtId="0" fontId="1" fillId="6" borderId="3" xfId="9" applyNumberFormat="1" applyFont="1" applyFill="1" applyBorder="1" applyProtection="1">
      <alignment horizontal="left" vertical="top" wrapText="1"/>
    </xf>
    <xf numFmtId="0" fontId="1" fillId="6" borderId="3" xfId="9" applyNumberFormat="1" applyFont="1" applyFill="1" applyBorder="1" applyAlignment="1" applyProtection="1">
      <alignment horizontal="center" vertical="center" wrapText="1"/>
    </xf>
    <xf numFmtId="4" fontId="18" fillId="6" borderId="3" xfId="11" applyNumberFormat="1" applyFont="1" applyFill="1" applyBorder="1" applyAlignment="1" applyProtection="1">
      <alignment horizontal="center" vertical="center" shrinkToFit="1"/>
    </xf>
    <xf numFmtId="4" fontId="1" fillId="6" borderId="7" xfId="12" applyNumberFormat="1" applyFont="1" applyFill="1" applyBorder="1" applyProtection="1">
      <alignment horizontal="right" shrinkToFit="1"/>
    </xf>
    <xf numFmtId="4" fontId="20" fillId="6" borderId="7" xfId="11" applyNumberFormat="1" applyFont="1" applyFill="1" applyBorder="1" applyAlignment="1" applyProtection="1">
      <alignment horizontal="center" vertical="center" shrinkToFit="1"/>
    </xf>
    <xf numFmtId="0" fontId="1" fillId="6" borderId="7" xfId="9" applyNumberFormat="1" applyFont="1" applyFill="1" applyBorder="1" applyProtection="1">
      <alignment horizontal="left" vertical="top" wrapText="1"/>
    </xf>
    <xf numFmtId="0" fontId="1" fillId="6" borderId="7" xfId="9" applyNumberFormat="1" applyFont="1" applyFill="1" applyBorder="1" applyAlignment="1" applyProtection="1">
      <alignment horizontal="center" vertical="center" wrapText="1"/>
    </xf>
    <xf numFmtId="4" fontId="18" fillId="6" borderId="7" xfId="11" applyNumberFormat="1" applyFont="1" applyFill="1" applyBorder="1" applyAlignment="1" applyProtection="1">
      <alignment horizontal="center" vertical="center" shrinkToFit="1"/>
    </xf>
    <xf numFmtId="0" fontId="21" fillId="6" borderId="7" xfId="36" quotePrefix="1" applyNumberFormat="1" applyFont="1" applyFill="1" applyBorder="1" applyAlignment="1" applyProtection="1">
      <alignment horizontal="left" vertical="justify" wrapText="1"/>
    </xf>
    <xf numFmtId="0" fontId="32" fillId="6" borderId="0" xfId="0" applyFont="1" applyFill="1" applyProtection="1">
      <protection locked="0"/>
    </xf>
    <xf numFmtId="4" fontId="32" fillId="6" borderId="0" xfId="0" applyNumberFormat="1" applyFont="1" applyFill="1" applyProtection="1">
      <protection locked="0"/>
    </xf>
    <xf numFmtId="4" fontId="7" fillId="5" borderId="7" xfId="37" applyNumberFormat="1" applyFont="1" applyFill="1" applyBorder="1" applyAlignment="1" applyProtection="1">
      <alignment horizontal="center" vertical="center" shrinkToFit="1"/>
    </xf>
    <xf numFmtId="4" fontId="6" fillId="12" borderId="14" xfId="37" applyNumberFormat="1" applyFont="1" applyFill="1" applyBorder="1" applyAlignment="1" applyProtection="1">
      <alignment horizontal="center" vertical="center" shrinkToFit="1"/>
    </xf>
    <xf numFmtId="4" fontId="6" fillId="5" borderId="1" xfId="37" applyNumberFormat="1" applyFont="1" applyFill="1" applyBorder="1" applyAlignment="1" applyProtection="1">
      <alignment horizontal="center" vertical="center" shrinkToFit="1"/>
    </xf>
    <xf numFmtId="0" fontId="6" fillId="5" borderId="0" xfId="0" applyFont="1" applyFill="1" applyProtection="1">
      <protection locked="0"/>
    </xf>
    <xf numFmtId="0" fontId="9" fillId="0" borderId="7" xfId="36" applyNumberFormat="1" applyFont="1" applyFill="1" applyBorder="1" applyAlignment="1" applyProtection="1">
      <alignment horizontal="left" vertical="center" wrapText="1"/>
    </xf>
    <xf numFmtId="4" fontId="8" fillId="6" borderId="7" xfId="39" applyNumberFormat="1" applyFont="1" applyFill="1" applyBorder="1" applyAlignment="1" applyProtection="1">
      <alignment horizontal="center" vertical="center" shrinkToFit="1"/>
    </xf>
    <xf numFmtId="4" fontId="36" fillId="6" borderId="4" xfId="11" applyNumberFormat="1" applyFont="1" applyFill="1" applyBorder="1" applyAlignment="1" applyProtection="1">
      <alignment horizontal="center" vertical="center" shrinkToFit="1"/>
    </xf>
    <xf numFmtId="0" fontId="6" fillId="5" borderId="9" xfId="36" applyNumberFormat="1" applyFont="1" applyFill="1" applyBorder="1" applyAlignment="1" applyProtection="1">
      <alignment horizontal="left" vertical="top" wrapText="1"/>
    </xf>
    <xf numFmtId="0" fontId="9" fillId="0" borderId="9" xfId="36" applyNumberFormat="1" applyFont="1" applyFill="1" applyBorder="1" applyAlignment="1" applyProtection="1">
      <alignment horizontal="left" vertical="top" wrapText="1"/>
    </xf>
    <xf numFmtId="0" fontId="9" fillId="11" borderId="7" xfId="36" applyNumberFormat="1" applyFont="1" applyFill="1" applyBorder="1" applyAlignment="1" applyProtection="1">
      <alignment horizontal="left" vertical="center" wrapText="1"/>
    </xf>
    <xf numFmtId="4" fontId="6" fillId="5" borderId="7" xfId="37" applyNumberFormat="1" applyFont="1" applyFill="1" applyBorder="1" applyAlignment="1" applyProtection="1">
      <alignment horizontal="center" vertical="center" shrinkToFit="1"/>
    </xf>
    <xf numFmtId="4" fontId="6" fillId="5" borderId="10" xfId="37" applyNumberFormat="1" applyFont="1" applyFill="1" applyBorder="1" applyAlignment="1" applyProtection="1">
      <alignment horizontal="center" vertical="center" shrinkToFit="1"/>
    </xf>
    <xf numFmtId="4" fontId="6" fillId="12" borderId="60" xfId="37" applyNumberFormat="1" applyFont="1" applyFill="1" applyBorder="1" applyAlignment="1" applyProtection="1">
      <alignment horizontal="center" vertical="center" shrinkToFit="1"/>
    </xf>
    <xf numFmtId="4" fontId="9" fillId="6" borderId="7" xfId="39" applyNumberFormat="1" applyFont="1" applyFill="1" applyBorder="1" applyAlignment="1" applyProtection="1">
      <alignment horizontal="center" vertical="center" shrinkToFit="1"/>
    </xf>
    <xf numFmtId="4" fontId="9" fillId="6" borderId="10" xfId="39" applyNumberFormat="1" applyFont="1" applyFill="1" applyBorder="1" applyAlignment="1" applyProtection="1">
      <alignment horizontal="center" vertical="center" shrinkToFit="1"/>
    </xf>
    <xf numFmtId="0" fontId="9" fillId="11" borderId="9" xfId="36" applyNumberFormat="1" applyFont="1" applyFill="1" applyBorder="1" applyAlignment="1" applyProtection="1">
      <alignment horizontal="left" vertical="top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top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" fillId="6" borderId="7" xfId="9" applyNumberFormat="1" applyFill="1" applyBorder="1" applyAlignment="1" applyProtection="1">
      <alignment horizontal="center" vertical="center" wrapText="1"/>
    </xf>
    <xf numFmtId="0" fontId="1" fillId="6" borderId="65" xfId="9" applyNumberFormat="1" applyFill="1" applyBorder="1" applyAlignment="1" applyProtection="1">
      <alignment horizontal="center" vertical="center" wrapText="1"/>
    </xf>
    <xf numFmtId="0" fontId="1" fillId="6" borderId="58" xfId="9" applyNumberFormat="1" applyFill="1" applyBorder="1" applyAlignment="1" applyProtection="1">
      <alignment horizontal="center" vertical="center" wrapText="1"/>
    </xf>
    <xf numFmtId="0" fontId="1" fillId="6" borderId="52" xfId="9" applyNumberFormat="1" applyFill="1" applyBorder="1" applyAlignment="1" applyProtection="1">
      <alignment horizontal="center" vertical="top" wrapText="1"/>
    </xf>
    <xf numFmtId="0" fontId="1" fillId="6" borderId="53" xfId="9" applyNumberFormat="1" applyFill="1" applyBorder="1" applyAlignment="1" applyProtection="1">
      <alignment horizontal="center" vertical="top" wrapText="1"/>
    </xf>
    <xf numFmtId="0" fontId="1" fillId="6" borderId="54" xfId="9" applyNumberFormat="1" applyFill="1" applyBorder="1" applyAlignment="1" applyProtection="1">
      <alignment horizontal="center" vertical="top" wrapText="1"/>
    </xf>
    <xf numFmtId="0" fontId="1" fillId="6" borderId="44" xfId="9" applyNumberFormat="1" applyFill="1" applyBorder="1" applyAlignment="1" applyProtection="1">
      <alignment horizontal="center" vertical="top" wrapText="1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>
      <alignment horizontal="center" vertical="center"/>
    </xf>
    <xf numFmtId="4" fontId="9" fillId="0" borderId="14" xfId="0" applyNumberFormat="1" applyFont="1" applyFill="1" applyBorder="1" applyAlignment="1">
      <alignment horizontal="center" vertical="center"/>
    </xf>
    <xf numFmtId="4" fontId="9" fillId="0" borderId="15" xfId="0" applyNumberFormat="1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horizontal="center" vertical="center"/>
    </xf>
    <xf numFmtId="0" fontId="12" fillId="0" borderId="3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6" borderId="25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3" xfId="0" applyFont="1" applyBorder="1"/>
    <xf numFmtId="0" fontId="0" fillId="0" borderId="36" xfId="0" applyBorder="1"/>
    <xf numFmtId="0" fontId="0" fillId="0" borderId="23" xfId="0" applyBorder="1"/>
    <xf numFmtId="0" fontId="6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7" fillId="5" borderId="9" xfId="36" applyNumberFormat="1" applyFont="1" applyFill="1" applyBorder="1" applyAlignment="1" applyProtection="1">
      <alignment horizontal="left" vertical="top" wrapText="1"/>
    </xf>
    <xf numFmtId="4" fontId="7" fillId="5" borderId="10" xfId="37" applyNumberFormat="1" applyFont="1" applyFill="1" applyBorder="1" applyAlignment="1" applyProtection="1">
      <alignment horizontal="center" vertical="center" shrinkToFit="1"/>
    </xf>
    <xf numFmtId="4" fontId="7" fillId="5" borderId="60" xfId="37" applyNumberFormat="1" applyFont="1" applyFill="1" applyBorder="1" applyAlignment="1" applyProtection="1">
      <alignment horizontal="center" vertical="center" shrinkToFit="1"/>
    </xf>
    <xf numFmtId="0" fontId="8" fillId="0" borderId="9" xfId="36" applyNumberFormat="1" applyFont="1" applyFill="1" applyBorder="1" applyAlignment="1" applyProtection="1">
      <alignment horizontal="left" vertical="top" wrapText="1"/>
    </xf>
    <xf numFmtId="4" fontId="8" fillId="6" borderId="10" xfId="39" applyNumberFormat="1" applyFont="1" applyFill="1" applyBorder="1" applyAlignment="1" applyProtection="1">
      <alignment horizontal="center" vertical="center" shrinkToFit="1"/>
    </xf>
    <xf numFmtId="4" fontId="6" fillId="10" borderId="14" xfId="37" applyNumberFormat="1" applyFont="1" applyFill="1" applyBorder="1" applyAlignment="1" applyProtection="1">
      <alignment horizontal="center" vertical="center" shrinkToFit="1"/>
    </xf>
    <xf numFmtId="0" fontId="8" fillId="11" borderId="9" xfId="36" applyNumberFormat="1" applyFont="1" applyFill="1" applyBorder="1" applyAlignment="1" applyProtection="1">
      <alignment horizontal="left" vertical="top" wrapText="1"/>
    </xf>
    <xf numFmtId="4" fontId="6" fillId="5" borderId="14" xfId="37" applyNumberFormat="1" applyFont="1" applyFill="1" applyBorder="1" applyAlignment="1" applyProtection="1">
      <alignment horizontal="center" vertical="center" shrinkToFit="1"/>
    </xf>
    <xf numFmtId="4" fontId="6" fillId="11" borderId="14" xfId="37" applyNumberFormat="1" applyFont="1" applyFill="1" applyBorder="1" applyAlignment="1" applyProtection="1">
      <alignment horizontal="center" vertical="center" shrinkToFit="1"/>
    </xf>
    <xf numFmtId="0" fontId="1" fillId="6" borderId="7" xfId="9" applyNumberFormat="1" applyFill="1" applyBorder="1" applyAlignment="1" applyProtection="1">
      <alignment horizontal="left" vertical="top" wrapText="1"/>
    </xf>
    <xf numFmtId="0" fontId="22" fillId="6" borderId="6" xfId="43" quotePrefix="1" applyNumberFormat="1" applyFont="1" applyFill="1" applyBorder="1" applyAlignment="1" applyProtection="1">
      <alignment horizontal="center" vertical="center" wrapText="1"/>
    </xf>
    <xf numFmtId="4" fontId="20" fillId="6" borderId="67" xfId="11" applyNumberFormat="1" applyFont="1" applyFill="1" applyBorder="1" applyAlignment="1" applyProtection="1">
      <alignment horizontal="center" vertical="center" shrinkToFit="1"/>
    </xf>
    <xf numFmtId="0" fontId="1" fillId="6" borderId="54" xfId="9" applyNumberFormat="1" applyFill="1" applyBorder="1" applyAlignment="1" applyProtection="1">
      <alignment horizontal="left" vertical="top" wrapText="1"/>
    </xf>
    <xf numFmtId="0" fontId="1" fillId="6" borderId="44" xfId="9" applyNumberFormat="1" applyFill="1" applyBorder="1" applyAlignment="1" applyProtection="1">
      <alignment horizontal="left" vertical="top" wrapText="1"/>
    </xf>
    <xf numFmtId="0" fontId="19" fillId="6" borderId="68" xfId="36" applyNumberFormat="1" applyFont="1" applyFill="1" applyBorder="1" applyAlignment="1" applyProtection="1">
      <alignment horizontal="center" vertical="center" wrapText="1"/>
    </xf>
    <xf numFmtId="0" fontId="19" fillId="6" borderId="69" xfId="36" applyNumberFormat="1" applyFont="1" applyFill="1" applyBorder="1" applyAlignment="1" applyProtection="1">
      <alignment horizontal="center" vertical="center" wrapText="1"/>
    </xf>
    <xf numFmtId="0" fontId="22" fillId="6" borderId="70" xfId="43" quotePrefix="1" applyNumberFormat="1" applyFont="1" applyFill="1" applyBorder="1" applyAlignment="1" applyProtection="1">
      <alignment horizontal="center" vertical="top" wrapText="1"/>
    </xf>
    <xf numFmtId="0" fontId="22" fillId="6" borderId="69" xfId="43" quotePrefix="1" applyNumberFormat="1" applyFont="1" applyFill="1" applyBorder="1" applyAlignment="1" applyProtection="1">
      <alignment horizontal="center" vertical="top" wrapText="1"/>
    </xf>
    <xf numFmtId="0" fontId="19" fillId="6" borderId="70" xfId="36" quotePrefix="1" applyNumberFormat="1" applyFont="1" applyFill="1" applyBorder="1" applyAlignment="1" applyProtection="1">
      <alignment horizontal="center" vertical="center" wrapText="1"/>
    </xf>
    <xf numFmtId="0" fontId="19" fillId="6" borderId="69" xfId="36" quotePrefix="1" applyNumberFormat="1" applyFont="1" applyFill="1" applyBorder="1" applyAlignment="1" applyProtection="1">
      <alignment horizontal="center" vertical="center" wrapText="1"/>
    </xf>
    <xf numFmtId="0" fontId="19" fillId="6" borderId="70" xfId="36" applyNumberFormat="1" applyFont="1" applyFill="1" applyBorder="1" applyAlignment="1" applyProtection="1">
      <alignment horizontal="center" vertical="center" wrapText="1"/>
    </xf>
    <xf numFmtId="4" fontId="18" fillId="6" borderId="10" xfId="39" applyNumberFormat="1" applyFont="1" applyFill="1" applyBorder="1" applyAlignment="1" applyProtection="1">
      <alignment horizontal="center" vertical="center" shrinkToFit="1"/>
    </xf>
    <xf numFmtId="4" fontId="6" fillId="8" borderId="21" xfId="31" applyNumberFormat="1" applyFont="1" applyFill="1" applyBorder="1" applyAlignment="1" applyProtection="1">
      <alignment horizontal="center" vertical="center" shrinkToFit="1"/>
    </xf>
    <xf numFmtId="0" fontId="14" fillId="11" borderId="52" xfId="40" applyNumberFormat="1" applyFont="1" applyFill="1" applyBorder="1" applyAlignment="1" applyProtection="1">
      <alignment horizontal="center" vertical="center" wrapText="1"/>
    </xf>
    <xf numFmtId="0" fontId="14" fillId="11" borderId="71" xfId="40" applyNumberFormat="1" applyFont="1" applyFill="1" applyBorder="1" applyAlignment="1" applyProtection="1">
      <alignment horizontal="center" vertical="center" wrapText="1"/>
    </xf>
    <xf numFmtId="4" fontId="6" fillId="6" borderId="1" xfId="31" applyNumberFormat="1" applyFont="1" applyFill="1" applyBorder="1" applyAlignment="1" applyProtection="1">
      <alignment horizontal="center" vertical="center" shrinkToFit="1"/>
    </xf>
  </cellXfs>
  <cellStyles count="44">
    <cellStyle name="br" xfId="17"/>
    <cellStyle name="br 2" xfId="34"/>
    <cellStyle name="col" xfId="16"/>
    <cellStyle name="col 2" xfId="33"/>
    <cellStyle name="st24" xfId="31"/>
    <cellStyle name="st25" xfId="28"/>
    <cellStyle name="st25_оконч вариант роспись" xfId="37"/>
    <cellStyle name="st26" xfId="29"/>
    <cellStyle name="st26_оконч вариант роспись" xfId="39"/>
    <cellStyle name="st27" xfId="30"/>
    <cellStyle name="style0" xfId="18"/>
    <cellStyle name="td" xfId="19"/>
    <cellStyle name="tr" xfId="15"/>
    <cellStyle name="tr 2" xfId="32"/>
    <cellStyle name="xl21" xfId="20"/>
    <cellStyle name="xl22" xfId="7"/>
    <cellStyle name="xl22 2" xfId="27"/>
    <cellStyle name="xl23" xfId="8"/>
    <cellStyle name="xl24" xfId="21"/>
    <cellStyle name="xl25" xfId="13"/>
    <cellStyle name="xl26" xfId="1"/>
    <cellStyle name="xl27" xfId="3"/>
    <cellStyle name="xl28" xfId="4"/>
    <cellStyle name="xl29" xfId="5"/>
    <cellStyle name="xl30" xfId="6"/>
    <cellStyle name="xl31" xfId="22"/>
    <cellStyle name="xl32" xfId="2"/>
    <cellStyle name="xl33" xfId="14"/>
    <cellStyle name="xl33_оконч вариант роспись" xfId="38"/>
    <cellStyle name="xl34" xfId="9"/>
    <cellStyle name="xl34 2" xfId="43"/>
    <cellStyle name="xl34_1ММ " xfId="41"/>
    <cellStyle name="xl34_оконч вариант роспись" xfId="36"/>
    <cellStyle name="xl35" xfId="23"/>
    <cellStyle name="xl36" xfId="10"/>
    <cellStyle name="xl36 2" xfId="42"/>
    <cellStyle name="xl37" xfId="24"/>
    <cellStyle name="xl38" xfId="11"/>
    <cellStyle name="xl38_оконч вариант роспись" xfId="40"/>
    <cellStyle name="xl39" xfId="12"/>
    <cellStyle name="Обычный" xfId="0" builtinId="0"/>
    <cellStyle name="Обычный 2" xfId="25"/>
    <cellStyle name="Обычный 3" xfId="26"/>
    <cellStyle name="Обычный 4" xfId="35"/>
  </cellStyles>
  <dxfs count="0"/>
  <tableStyles count="0"/>
  <colors>
    <mruColors>
      <color rgb="FF0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4" name="Lin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5" name="Line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6" name="Line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7" name="Line 4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8" name="Lin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9" name="Lin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" name="Lin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1" name="Line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2" name="Line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3" name="Line 4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4" name="Lin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5" name="Line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6" name="Line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7" name="Line 4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8" name="Lin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9" name="Lin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" name="Lin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1" name="Line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2" name="Line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3" name="Line 4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41"/>
  <sheetViews>
    <sheetView showGridLines="0" tabSelected="1" view="pageBreakPreview" topLeftCell="A262" zoomScale="85" zoomScaleNormal="100" zoomScaleSheetLayoutView="85" workbookViewId="0">
      <selection activeCell="J274" sqref="J274"/>
    </sheetView>
  </sheetViews>
  <sheetFormatPr defaultRowHeight="15" outlineLevelRow="5"/>
  <cols>
    <col min="1" max="1" width="68.140625" style="10" customWidth="1"/>
    <col min="2" max="2" width="5.85546875" style="114" customWidth="1"/>
    <col min="3" max="3" width="6.85546875" style="114" customWidth="1"/>
    <col min="4" max="4" width="12.28515625" style="114" customWidth="1"/>
    <col min="5" max="5" width="6.28515625" style="114" customWidth="1"/>
    <col min="6" max="6" width="7.5703125" style="2" customWidth="1"/>
    <col min="7" max="7" width="6.42578125" style="148" customWidth="1"/>
    <col min="8" max="8" width="18.140625" style="83" customWidth="1"/>
    <col min="9" max="9" width="21.140625" style="9" customWidth="1"/>
    <col min="10" max="10" width="20.7109375" style="9" customWidth="1"/>
    <col min="11" max="11" width="0.140625" style="2" customWidth="1"/>
    <col min="12" max="12" width="13.85546875" style="2" bestFit="1" customWidth="1"/>
    <col min="13" max="13" width="16.42578125" style="2" bestFit="1" customWidth="1"/>
    <col min="14" max="14" width="16" style="253" bestFit="1" customWidth="1"/>
    <col min="15" max="15" width="14.42578125" style="2" bestFit="1" customWidth="1"/>
    <col min="16" max="16" width="10.7109375" style="2" bestFit="1" customWidth="1"/>
    <col min="17" max="16384" width="9.140625" style="2"/>
  </cols>
  <sheetData>
    <row r="1" spans="1:12">
      <c r="A1" s="48" t="s">
        <v>119</v>
      </c>
      <c r="B1" s="103" t="s">
        <v>119</v>
      </c>
      <c r="C1" s="103" t="s">
        <v>119</v>
      </c>
      <c r="D1" s="103" t="s">
        <v>119</v>
      </c>
      <c r="E1" s="103" t="s">
        <v>119</v>
      </c>
      <c r="F1" s="49" t="s">
        <v>119</v>
      </c>
      <c r="G1" s="137" t="s">
        <v>119</v>
      </c>
      <c r="H1" s="79" t="s">
        <v>119</v>
      </c>
      <c r="I1" s="58" t="s">
        <v>119</v>
      </c>
      <c r="J1" s="50" t="s">
        <v>119</v>
      </c>
      <c r="K1" s="210" t="s">
        <v>119</v>
      </c>
      <c r="L1" s="2" t="s">
        <v>119</v>
      </c>
    </row>
    <row r="2" spans="1:12">
      <c r="A2" s="317" t="s">
        <v>124</v>
      </c>
      <c r="B2" s="318"/>
      <c r="C2" s="318"/>
      <c r="D2" s="318"/>
      <c r="E2" s="318"/>
      <c r="F2" s="318"/>
      <c r="G2" s="318"/>
      <c r="H2" s="319"/>
      <c r="I2" s="320"/>
      <c r="J2" s="67" t="s">
        <v>119</v>
      </c>
      <c r="K2" s="210" t="s">
        <v>119</v>
      </c>
      <c r="L2" s="2" t="s">
        <v>119</v>
      </c>
    </row>
    <row r="3" spans="1:12">
      <c r="A3" s="317" t="s">
        <v>125</v>
      </c>
      <c r="B3" s="318"/>
      <c r="C3" s="318"/>
      <c r="D3" s="318"/>
      <c r="E3" s="318"/>
      <c r="F3" s="318"/>
      <c r="G3" s="318"/>
      <c r="H3" s="319"/>
      <c r="I3" s="318"/>
      <c r="J3" s="68" t="s">
        <v>119</v>
      </c>
      <c r="K3" s="1" t="s">
        <v>119</v>
      </c>
      <c r="L3" s="1" t="s">
        <v>119</v>
      </c>
    </row>
    <row r="4" spans="1:12">
      <c r="A4" s="317" t="s">
        <v>126</v>
      </c>
      <c r="B4" s="318"/>
      <c r="C4" s="318"/>
      <c r="D4" s="318"/>
      <c r="E4" s="318"/>
      <c r="F4" s="318"/>
      <c r="G4" s="318"/>
      <c r="H4" s="319"/>
      <c r="I4" s="318"/>
      <c r="J4" s="68" t="s">
        <v>119</v>
      </c>
      <c r="K4" s="1" t="s">
        <v>119</v>
      </c>
      <c r="L4" s="1" t="s">
        <v>119</v>
      </c>
    </row>
    <row r="5" spans="1:12">
      <c r="A5" s="191" t="s">
        <v>119</v>
      </c>
      <c r="B5" s="104" t="s">
        <v>119</v>
      </c>
      <c r="C5" s="104" t="s">
        <v>119</v>
      </c>
      <c r="D5" s="104" t="s">
        <v>119</v>
      </c>
      <c r="E5" s="104" t="s">
        <v>119</v>
      </c>
      <c r="F5" s="190" t="s">
        <v>119</v>
      </c>
      <c r="G5" s="138" t="s">
        <v>119</v>
      </c>
      <c r="H5" s="80" t="s">
        <v>119</v>
      </c>
      <c r="I5" s="190" t="s">
        <v>119</v>
      </c>
      <c r="J5" s="69" t="s">
        <v>119</v>
      </c>
      <c r="K5" s="1" t="s">
        <v>119</v>
      </c>
      <c r="L5" s="1" t="s">
        <v>119</v>
      </c>
    </row>
    <row r="6" spans="1:12" outlineLevel="1">
      <c r="A6" s="191" t="s">
        <v>119</v>
      </c>
      <c r="B6" s="104" t="s">
        <v>119</v>
      </c>
      <c r="C6" s="104" t="s">
        <v>119</v>
      </c>
      <c r="D6" s="104" t="s">
        <v>119</v>
      </c>
      <c r="E6" s="104" t="s">
        <v>119</v>
      </c>
      <c r="F6" s="190" t="s">
        <v>119</v>
      </c>
      <c r="G6" s="138" t="s">
        <v>119</v>
      </c>
      <c r="H6" s="80" t="s">
        <v>119</v>
      </c>
      <c r="I6" s="47" t="s">
        <v>119</v>
      </c>
      <c r="J6" s="69" t="s">
        <v>119</v>
      </c>
      <c r="K6" s="1" t="s">
        <v>119</v>
      </c>
      <c r="L6" s="2" t="s">
        <v>119</v>
      </c>
    </row>
    <row r="7" spans="1:12" outlineLevel="2">
      <c r="A7" s="191" t="s">
        <v>119</v>
      </c>
      <c r="B7" s="104" t="s">
        <v>119</v>
      </c>
      <c r="C7" s="104" t="s">
        <v>119</v>
      </c>
      <c r="D7" s="321" t="s">
        <v>127</v>
      </c>
      <c r="E7" s="321"/>
      <c r="F7" s="321"/>
      <c r="G7" s="321"/>
      <c r="H7" s="81" t="s">
        <v>119</v>
      </c>
      <c r="I7" s="60" t="s">
        <v>128</v>
      </c>
      <c r="J7" s="70" t="s">
        <v>119</v>
      </c>
      <c r="K7" s="3" t="s">
        <v>119</v>
      </c>
      <c r="L7" s="2" t="s">
        <v>119</v>
      </c>
    </row>
    <row r="8" spans="1:12" outlineLevel="1">
      <c r="A8" s="191" t="s">
        <v>119</v>
      </c>
      <c r="B8" s="104" t="s">
        <v>119</v>
      </c>
      <c r="C8" s="104" t="s">
        <v>119</v>
      </c>
      <c r="D8" s="115" t="s">
        <v>119</v>
      </c>
      <c r="E8" s="115" t="s">
        <v>119</v>
      </c>
      <c r="F8" s="189" t="s">
        <v>119</v>
      </c>
      <c r="G8" s="139" t="s">
        <v>119</v>
      </c>
      <c r="H8" s="81" t="s">
        <v>119</v>
      </c>
      <c r="I8" s="60">
        <v>503010</v>
      </c>
      <c r="J8" s="63" t="s">
        <v>119</v>
      </c>
      <c r="K8" s="1" t="s">
        <v>119</v>
      </c>
      <c r="L8" s="2" t="s">
        <v>119</v>
      </c>
    </row>
    <row r="9" spans="1:12" outlineLevel="2">
      <c r="A9" s="191" t="s">
        <v>129</v>
      </c>
      <c r="B9" s="104" t="s">
        <v>119</v>
      </c>
      <c r="C9" s="104" t="s">
        <v>119</v>
      </c>
      <c r="D9" s="321" t="s">
        <v>307</v>
      </c>
      <c r="E9" s="321"/>
      <c r="F9" s="321"/>
      <c r="G9" s="321"/>
      <c r="H9" s="81" t="s">
        <v>130</v>
      </c>
      <c r="I9" s="60" t="s">
        <v>119</v>
      </c>
      <c r="J9" s="71" t="s">
        <v>119</v>
      </c>
      <c r="K9" s="3" t="s">
        <v>119</v>
      </c>
      <c r="L9" s="2" t="s">
        <v>119</v>
      </c>
    </row>
    <row r="10" spans="1:12" outlineLevel="2">
      <c r="A10" s="322" t="s">
        <v>131</v>
      </c>
      <c r="B10" s="323"/>
      <c r="C10" s="323"/>
      <c r="D10" s="323"/>
      <c r="E10" s="323"/>
      <c r="F10" s="323"/>
      <c r="G10" s="138" t="s">
        <v>119</v>
      </c>
      <c r="H10" s="81" t="s">
        <v>132</v>
      </c>
      <c r="I10" s="60" t="s">
        <v>119</v>
      </c>
      <c r="J10" s="71" t="s">
        <v>119</v>
      </c>
      <c r="K10" s="3" t="s">
        <v>119</v>
      </c>
      <c r="L10" s="2" t="s">
        <v>119</v>
      </c>
    </row>
    <row r="11" spans="1:12" outlineLevel="2">
      <c r="A11" s="322" t="s">
        <v>133</v>
      </c>
      <c r="B11" s="323"/>
      <c r="C11" s="323"/>
      <c r="D11" s="323"/>
      <c r="E11" s="323"/>
      <c r="F11" s="323"/>
      <c r="G11" s="138" t="s">
        <v>119</v>
      </c>
      <c r="H11" s="81" t="s">
        <v>134</v>
      </c>
      <c r="I11" s="60" t="s">
        <v>119</v>
      </c>
      <c r="J11" s="71" t="s">
        <v>119</v>
      </c>
      <c r="K11" s="3" t="s">
        <v>119</v>
      </c>
      <c r="L11" s="2" t="s">
        <v>119</v>
      </c>
    </row>
    <row r="12" spans="1:12" outlineLevel="2">
      <c r="A12" s="191" t="s">
        <v>135</v>
      </c>
      <c r="B12" s="104" t="s">
        <v>119</v>
      </c>
      <c r="C12" s="104" t="s">
        <v>119</v>
      </c>
      <c r="D12" s="104" t="s">
        <v>119</v>
      </c>
      <c r="E12" s="104" t="s">
        <v>119</v>
      </c>
      <c r="F12" s="190" t="s">
        <v>119</v>
      </c>
      <c r="G12" s="138" t="s">
        <v>119</v>
      </c>
      <c r="H12" s="81" t="s">
        <v>136</v>
      </c>
      <c r="I12" s="60" t="s">
        <v>137</v>
      </c>
      <c r="J12" s="70" t="s">
        <v>119</v>
      </c>
      <c r="K12" s="3" t="s">
        <v>119</v>
      </c>
      <c r="L12" s="2" t="s">
        <v>119</v>
      </c>
    </row>
    <row r="13" spans="1:12" outlineLevel="1">
      <c r="A13" s="191" t="s">
        <v>138</v>
      </c>
      <c r="B13" s="104" t="s">
        <v>119</v>
      </c>
      <c r="C13" s="104" t="s">
        <v>119</v>
      </c>
      <c r="D13" s="104" t="s">
        <v>119</v>
      </c>
      <c r="E13" s="104" t="s">
        <v>119</v>
      </c>
      <c r="F13" s="190" t="s">
        <v>119</v>
      </c>
      <c r="G13" s="138" t="s">
        <v>119</v>
      </c>
      <c r="H13" s="81" t="s">
        <v>139</v>
      </c>
      <c r="I13" s="60" t="s">
        <v>140</v>
      </c>
      <c r="J13" s="70" t="s">
        <v>119</v>
      </c>
      <c r="K13" s="1" t="s">
        <v>119</v>
      </c>
      <c r="L13" s="2" t="s">
        <v>119</v>
      </c>
    </row>
    <row r="14" spans="1:12" outlineLevel="2">
      <c r="A14" s="191" t="s">
        <v>119</v>
      </c>
      <c r="B14" s="104" t="s">
        <v>119</v>
      </c>
      <c r="C14" s="104" t="s">
        <v>119</v>
      </c>
      <c r="D14" s="104" t="s">
        <v>119</v>
      </c>
      <c r="E14" s="104" t="s">
        <v>119</v>
      </c>
      <c r="F14" s="190" t="s">
        <v>119</v>
      </c>
      <c r="G14" s="138" t="s">
        <v>119</v>
      </c>
      <c r="H14" s="80" t="s">
        <v>119</v>
      </c>
      <c r="I14" s="62" t="s">
        <v>119</v>
      </c>
      <c r="J14" s="51" t="s">
        <v>119</v>
      </c>
      <c r="K14" s="3" t="s">
        <v>119</v>
      </c>
      <c r="L14" s="2" t="s">
        <v>119</v>
      </c>
    </row>
    <row r="15" spans="1:12" ht="15.75" outlineLevel="1" thickBot="1">
      <c r="A15" s="52" t="s">
        <v>119</v>
      </c>
      <c r="B15" s="118" t="s">
        <v>119</v>
      </c>
      <c r="C15" s="105" t="s">
        <v>119</v>
      </c>
      <c r="D15" s="105" t="s">
        <v>119</v>
      </c>
      <c r="E15" s="105" t="s">
        <v>119</v>
      </c>
      <c r="F15" s="46" t="s">
        <v>119</v>
      </c>
      <c r="G15" s="140" t="s">
        <v>119</v>
      </c>
      <c r="H15" s="82" t="s">
        <v>119</v>
      </c>
      <c r="I15" s="59" t="s">
        <v>119</v>
      </c>
      <c r="J15" s="63" t="s">
        <v>119</v>
      </c>
      <c r="K15" s="1" t="s">
        <v>119</v>
      </c>
      <c r="L15" s="2" t="s">
        <v>119</v>
      </c>
    </row>
    <row r="16" spans="1:12" ht="90" outlineLevel="2" thickBot="1">
      <c r="A16" s="53" t="s">
        <v>141</v>
      </c>
      <c r="B16" s="44" t="s">
        <v>260</v>
      </c>
      <c r="C16" s="44" t="s">
        <v>142</v>
      </c>
      <c r="D16" s="43" t="s">
        <v>143</v>
      </c>
      <c r="E16" s="43" t="s">
        <v>144</v>
      </c>
      <c r="F16" s="43" t="s">
        <v>145</v>
      </c>
      <c r="G16" s="43" t="s">
        <v>146</v>
      </c>
      <c r="H16" s="43" t="s">
        <v>257</v>
      </c>
      <c r="I16" s="100" t="s">
        <v>109</v>
      </c>
      <c r="J16" s="214" t="s">
        <v>110</v>
      </c>
      <c r="K16" s="211" t="s">
        <v>147</v>
      </c>
      <c r="L16" s="154" t="s">
        <v>147</v>
      </c>
    </row>
    <row r="17" spans="1:16" ht="15.75" outlineLevel="1" thickBot="1">
      <c r="A17" s="45">
        <v>1</v>
      </c>
      <c r="B17" s="45">
        <v>2</v>
      </c>
      <c r="C17" s="45">
        <v>3</v>
      </c>
      <c r="D17" s="45">
        <v>4</v>
      </c>
      <c r="E17" s="45">
        <v>5</v>
      </c>
      <c r="F17" s="45">
        <v>6</v>
      </c>
      <c r="G17" s="45">
        <v>7</v>
      </c>
      <c r="H17" s="45">
        <v>8</v>
      </c>
      <c r="I17" s="45">
        <v>9</v>
      </c>
      <c r="J17" s="215">
        <v>10</v>
      </c>
      <c r="K17" s="1" t="s">
        <v>119</v>
      </c>
      <c r="L17" s="153" t="s">
        <v>119</v>
      </c>
    </row>
    <row r="18" spans="1:16" ht="15.75" outlineLevel="1" thickBot="1">
      <c r="A18" s="42" t="s">
        <v>119</v>
      </c>
      <c r="B18" s="64" t="s">
        <v>119</v>
      </c>
      <c r="C18" s="64" t="s">
        <v>119</v>
      </c>
      <c r="D18" s="64" t="s">
        <v>119</v>
      </c>
      <c r="E18" s="64" t="s">
        <v>119</v>
      </c>
      <c r="F18" s="64" t="s">
        <v>119</v>
      </c>
      <c r="G18" s="64" t="s">
        <v>119</v>
      </c>
      <c r="H18" s="65" t="s">
        <v>119</v>
      </c>
      <c r="I18" s="65" t="s">
        <v>119</v>
      </c>
      <c r="J18" s="61" t="s">
        <v>119</v>
      </c>
      <c r="K18" s="1" t="s">
        <v>119</v>
      </c>
      <c r="L18" s="153" t="s">
        <v>119</v>
      </c>
    </row>
    <row r="19" spans="1:16" s="91" customFormat="1" ht="51" outlineLevel="4">
      <c r="A19" s="122" t="s">
        <v>101</v>
      </c>
      <c r="B19" s="7" t="s">
        <v>0</v>
      </c>
      <c r="C19" s="7" t="s">
        <v>2</v>
      </c>
      <c r="D19" s="7">
        <v>4240172340</v>
      </c>
      <c r="E19" s="7" t="s">
        <v>1</v>
      </c>
      <c r="F19" s="5" t="s">
        <v>119</v>
      </c>
      <c r="G19" s="107" t="s">
        <v>119</v>
      </c>
      <c r="H19" s="125">
        <f>SUM(H20)</f>
        <v>150000</v>
      </c>
      <c r="I19" s="125">
        <f>SUM(I20)</f>
        <v>148999.5</v>
      </c>
      <c r="J19" s="216">
        <f t="shared" ref="J19:K19" si="0">SUM(J20)</f>
        <v>148999.5</v>
      </c>
      <c r="K19" s="212">
        <f t="shared" si="0"/>
        <v>0</v>
      </c>
      <c r="L19" s="125">
        <f>SUM(L20)</f>
        <v>0</v>
      </c>
      <c r="M19" s="72"/>
      <c r="N19" s="255"/>
      <c r="P19" s="2"/>
    </row>
    <row r="20" spans="1:16" s="97" customFormat="1" outlineLevel="2">
      <c r="A20" s="93" t="s">
        <v>102</v>
      </c>
      <c r="B20" s="149" t="s">
        <v>0</v>
      </c>
      <c r="C20" s="149" t="s">
        <v>2</v>
      </c>
      <c r="D20" s="73" t="s">
        <v>3</v>
      </c>
      <c r="E20" s="73" t="s">
        <v>4</v>
      </c>
      <c r="F20" s="94" t="s">
        <v>119</v>
      </c>
      <c r="G20" s="141" t="s">
        <v>119</v>
      </c>
      <c r="H20" s="127">
        <v>150000</v>
      </c>
      <c r="I20" s="127">
        <v>148999.5</v>
      </c>
      <c r="J20" s="217">
        <v>148999.5</v>
      </c>
      <c r="K20" s="96" t="s">
        <v>119</v>
      </c>
      <c r="L20" s="127">
        <f>I20-J20</f>
        <v>0</v>
      </c>
      <c r="N20" s="251"/>
      <c r="P20" s="2"/>
    </row>
    <row r="21" spans="1:16" s="91" customFormat="1" ht="38.25" outlineLevel="4">
      <c r="A21" s="122" t="s">
        <v>256</v>
      </c>
      <c r="B21" s="7" t="s">
        <v>0</v>
      </c>
      <c r="C21" s="7" t="s">
        <v>235</v>
      </c>
      <c r="D21" s="7" t="s">
        <v>236</v>
      </c>
      <c r="E21" s="7" t="s">
        <v>1</v>
      </c>
      <c r="F21" s="5" t="s">
        <v>119</v>
      </c>
      <c r="G21" s="107" t="s">
        <v>119</v>
      </c>
      <c r="H21" s="125">
        <f>SUM(H22)</f>
        <v>46150000</v>
      </c>
      <c r="I21" s="125">
        <f>SUM(I22)</f>
        <v>46150000</v>
      </c>
      <c r="J21" s="216">
        <f t="shared" ref="J21:K21" si="1">SUM(J22)</f>
        <v>45180000</v>
      </c>
      <c r="K21" s="212">
        <f t="shared" si="1"/>
        <v>0</v>
      </c>
      <c r="L21" s="125">
        <f>SUM(L22)</f>
        <v>970000</v>
      </c>
      <c r="M21" s="72"/>
      <c r="N21" s="255"/>
      <c r="P21" s="2"/>
    </row>
    <row r="22" spans="1:16" s="86" customFormat="1" outlineLevel="1">
      <c r="A22" s="93" t="s">
        <v>255</v>
      </c>
      <c r="B22" s="128" t="s">
        <v>0</v>
      </c>
      <c r="C22" s="106" t="s">
        <v>235</v>
      </c>
      <c r="D22" s="73" t="s">
        <v>236</v>
      </c>
      <c r="E22" s="73" t="s">
        <v>237</v>
      </c>
      <c r="F22" s="84"/>
      <c r="G22" s="84"/>
      <c r="H22" s="127">
        <v>46150000</v>
      </c>
      <c r="I22" s="127">
        <v>46150000</v>
      </c>
      <c r="J22" s="217">
        <v>45180000</v>
      </c>
      <c r="K22" s="85"/>
      <c r="L22" s="127">
        <f>I22-J22</f>
        <v>970000</v>
      </c>
      <c r="N22" s="251"/>
      <c r="P22" s="2"/>
    </row>
    <row r="23" spans="1:16" s="91" customFormat="1" ht="63.75" outlineLevel="4">
      <c r="A23" s="122" t="s">
        <v>105</v>
      </c>
      <c r="B23" s="7" t="s">
        <v>0</v>
      </c>
      <c r="C23" s="7" t="s">
        <v>5</v>
      </c>
      <c r="D23" s="7" t="s">
        <v>6</v>
      </c>
      <c r="E23" s="7" t="s">
        <v>1</v>
      </c>
      <c r="F23" s="5" t="s">
        <v>119</v>
      </c>
      <c r="G23" s="107" t="s">
        <v>119</v>
      </c>
      <c r="H23" s="125">
        <f>SUM(H24:H27)</f>
        <v>700000</v>
      </c>
      <c r="I23" s="125">
        <f t="shared" ref="I23:L23" si="2">SUM(I24:I27)</f>
        <v>0</v>
      </c>
      <c r="J23" s="125">
        <f t="shared" si="2"/>
        <v>0</v>
      </c>
      <c r="K23" s="125">
        <f t="shared" si="2"/>
        <v>0</v>
      </c>
      <c r="L23" s="125">
        <f t="shared" si="2"/>
        <v>0</v>
      </c>
      <c r="M23" s="72"/>
      <c r="N23" s="255"/>
      <c r="P23" s="2"/>
    </row>
    <row r="24" spans="1:16" s="91" customFormat="1" ht="20.25" customHeight="1" outlineLevel="4">
      <c r="A24" s="301" t="s">
        <v>102</v>
      </c>
      <c r="B24" s="141" t="s">
        <v>0</v>
      </c>
      <c r="C24" s="141" t="s">
        <v>5</v>
      </c>
      <c r="D24" s="141" t="s">
        <v>6</v>
      </c>
      <c r="E24" s="73" t="s">
        <v>4</v>
      </c>
      <c r="F24" s="349" t="s">
        <v>284</v>
      </c>
      <c r="G24" s="134" t="s">
        <v>259</v>
      </c>
      <c r="H24" s="127">
        <v>2000</v>
      </c>
      <c r="I24" s="127">
        <v>0</v>
      </c>
      <c r="J24" s="217">
        <v>0</v>
      </c>
      <c r="K24" s="96"/>
      <c r="L24" s="127">
        <f t="shared" ref="L24:L27" si="3">I24-J24</f>
        <v>0</v>
      </c>
      <c r="M24" s="72"/>
      <c r="N24" s="255"/>
      <c r="P24" s="2"/>
    </row>
    <row r="25" spans="1:16" s="97" customFormat="1" ht="24" customHeight="1" outlineLevel="2">
      <c r="A25" s="301"/>
      <c r="B25" s="141" t="s">
        <v>0</v>
      </c>
      <c r="C25" s="141" t="s">
        <v>5</v>
      </c>
      <c r="D25" s="141" t="s">
        <v>6</v>
      </c>
      <c r="E25" s="73" t="s">
        <v>4</v>
      </c>
      <c r="F25" s="344"/>
      <c r="G25" s="134" t="s">
        <v>258</v>
      </c>
      <c r="H25" s="127">
        <v>38000</v>
      </c>
      <c r="I25" s="127">
        <v>0</v>
      </c>
      <c r="J25" s="217">
        <v>0</v>
      </c>
      <c r="K25" s="96" t="s">
        <v>119</v>
      </c>
      <c r="L25" s="127">
        <f t="shared" si="3"/>
        <v>0</v>
      </c>
      <c r="N25" s="251"/>
      <c r="P25" s="2"/>
    </row>
    <row r="26" spans="1:16" s="97" customFormat="1" ht="21.75" customHeight="1" outlineLevel="2">
      <c r="A26" s="302" t="s">
        <v>203</v>
      </c>
      <c r="B26" s="141" t="s">
        <v>0</v>
      </c>
      <c r="C26" s="141" t="s">
        <v>5</v>
      </c>
      <c r="D26" s="141" t="s">
        <v>6</v>
      </c>
      <c r="E26" s="73" t="s">
        <v>7</v>
      </c>
      <c r="F26" s="349" t="s">
        <v>284</v>
      </c>
      <c r="G26" s="134" t="s">
        <v>259</v>
      </c>
      <c r="H26" s="127">
        <v>33000</v>
      </c>
      <c r="I26" s="127">
        <v>0</v>
      </c>
      <c r="J26" s="217">
        <v>0</v>
      </c>
      <c r="K26" s="96"/>
      <c r="L26" s="127">
        <f t="shared" si="3"/>
        <v>0</v>
      </c>
      <c r="N26" s="251"/>
      <c r="P26" s="2"/>
    </row>
    <row r="27" spans="1:16" s="97" customFormat="1" ht="20.25" customHeight="1" outlineLevel="2">
      <c r="A27" s="303"/>
      <c r="B27" s="141" t="s">
        <v>0</v>
      </c>
      <c r="C27" s="141" t="s">
        <v>5</v>
      </c>
      <c r="D27" s="141" t="s">
        <v>6</v>
      </c>
      <c r="E27" s="73" t="s">
        <v>7</v>
      </c>
      <c r="F27" s="344"/>
      <c r="G27" s="134" t="s">
        <v>258</v>
      </c>
      <c r="H27" s="127">
        <v>627000</v>
      </c>
      <c r="I27" s="127">
        <v>0</v>
      </c>
      <c r="J27" s="217">
        <v>0</v>
      </c>
      <c r="K27" s="96" t="s">
        <v>119</v>
      </c>
      <c r="L27" s="127">
        <f t="shared" si="3"/>
        <v>0</v>
      </c>
      <c r="N27" s="251"/>
      <c r="P27" s="2"/>
    </row>
    <row r="28" spans="1:16" s="91" customFormat="1" ht="38.25" outlineLevel="4">
      <c r="A28" s="122" t="s">
        <v>103</v>
      </c>
      <c r="B28" s="7" t="s">
        <v>0</v>
      </c>
      <c r="C28" s="7" t="s">
        <v>8</v>
      </c>
      <c r="D28" s="7" t="s">
        <v>9</v>
      </c>
      <c r="E28" s="7" t="s">
        <v>1</v>
      </c>
      <c r="F28" s="5" t="s">
        <v>119</v>
      </c>
      <c r="G28" s="107" t="s">
        <v>119</v>
      </c>
      <c r="H28" s="125">
        <f>SUM(H29)</f>
        <v>100000</v>
      </c>
      <c r="I28" s="125">
        <f>SUM(I29)</f>
        <v>0</v>
      </c>
      <c r="J28" s="216">
        <f t="shared" ref="J28:K28" si="4">SUM(J29)</f>
        <v>0</v>
      </c>
      <c r="K28" s="212">
        <f t="shared" si="4"/>
        <v>0</v>
      </c>
      <c r="L28" s="125">
        <f>SUM(L29)</f>
        <v>0</v>
      </c>
      <c r="M28" s="72"/>
      <c r="N28" s="255"/>
      <c r="P28" s="2"/>
    </row>
    <row r="29" spans="1:16" s="86" customFormat="1" outlineLevel="2">
      <c r="A29" s="93" t="s">
        <v>102</v>
      </c>
      <c r="B29" s="73" t="s">
        <v>0</v>
      </c>
      <c r="C29" s="73" t="s">
        <v>8</v>
      </c>
      <c r="D29" s="73" t="s">
        <v>9</v>
      </c>
      <c r="E29" s="73" t="s">
        <v>4</v>
      </c>
      <c r="F29" s="101" t="s">
        <v>119</v>
      </c>
      <c r="G29" s="142" t="s">
        <v>119</v>
      </c>
      <c r="H29" s="127">
        <v>100000</v>
      </c>
      <c r="I29" s="127">
        <v>0</v>
      </c>
      <c r="J29" s="217">
        <v>0</v>
      </c>
      <c r="K29" s="102" t="s">
        <v>119</v>
      </c>
      <c r="L29" s="127">
        <f>I29-J29</f>
        <v>0</v>
      </c>
      <c r="N29" s="251"/>
      <c r="P29" s="2"/>
    </row>
    <row r="30" spans="1:16" s="91" customFormat="1" ht="25.5" outlineLevel="4">
      <c r="A30" s="122" t="s">
        <v>104</v>
      </c>
      <c r="B30" s="7" t="s">
        <v>0</v>
      </c>
      <c r="C30" s="7" t="s">
        <v>8</v>
      </c>
      <c r="D30" s="7" t="s">
        <v>10</v>
      </c>
      <c r="E30" s="7" t="s">
        <v>1</v>
      </c>
      <c r="F30" s="5" t="s">
        <v>119</v>
      </c>
      <c r="G30" s="107" t="s">
        <v>119</v>
      </c>
      <c r="H30" s="125">
        <f>SUM(H31)</f>
        <v>200000</v>
      </c>
      <c r="I30" s="125">
        <f>SUM(I31)</f>
        <v>0</v>
      </c>
      <c r="J30" s="216">
        <f t="shared" ref="J30:K30" si="5">SUM(J31)</f>
        <v>0</v>
      </c>
      <c r="K30" s="212">
        <f t="shared" si="5"/>
        <v>0</v>
      </c>
      <c r="L30" s="125">
        <f>SUM(L31)</f>
        <v>0</v>
      </c>
      <c r="M30" s="72"/>
      <c r="N30" s="255"/>
      <c r="P30" s="2"/>
    </row>
    <row r="31" spans="1:16" s="86" customFormat="1" outlineLevel="1">
      <c r="A31" s="93" t="s">
        <v>102</v>
      </c>
      <c r="B31" s="73" t="s">
        <v>0</v>
      </c>
      <c r="C31" s="73" t="s">
        <v>8</v>
      </c>
      <c r="D31" s="73" t="s">
        <v>10</v>
      </c>
      <c r="E31" s="73" t="s">
        <v>4</v>
      </c>
      <c r="F31" s="101" t="s">
        <v>119</v>
      </c>
      <c r="G31" s="142" t="s">
        <v>119</v>
      </c>
      <c r="H31" s="127">
        <v>200000</v>
      </c>
      <c r="I31" s="127">
        <v>0</v>
      </c>
      <c r="J31" s="217">
        <v>0</v>
      </c>
      <c r="K31" s="85" t="s">
        <v>119</v>
      </c>
      <c r="L31" s="127">
        <f>I31-J31</f>
        <v>0</v>
      </c>
      <c r="N31" s="251"/>
      <c r="P31" s="2"/>
    </row>
    <row r="32" spans="1:16" s="91" customFormat="1" ht="38.25" outlineLevel="4">
      <c r="A32" s="122" t="s">
        <v>148</v>
      </c>
      <c r="B32" s="7" t="s">
        <v>0</v>
      </c>
      <c r="C32" s="7" t="s">
        <v>11</v>
      </c>
      <c r="D32" s="7" t="s">
        <v>12</v>
      </c>
      <c r="E32" s="7" t="s">
        <v>1</v>
      </c>
      <c r="F32" s="5" t="s">
        <v>119</v>
      </c>
      <c r="G32" s="107" t="s">
        <v>119</v>
      </c>
      <c r="H32" s="125">
        <f>SUM(H33:H34)</f>
        <v>7576200</v>
      </c>
      <c r="I32" s="125">
        <f>SUM(I33:I34)</f>
        <v>0</v>
      </c>
      <c r="J32" s="125">
        <f t="shared" ref="J32:K32" si="6">SUM(J33:J34)</f>
        <v>0</v>
      </c>
      <c r="K32" s="125">
        <f t="shared" si="6"/>
        <v>0</v>
      </c>
      <c r="L32" s="125">
        <f>SUM(L33:L34)</f>
        <v>0</v>
      </c>
      <c r="M32" s="72"/>
      <c r="N32" s="255"/>
      <c r="P32" s="2"/>
    </row>
    <row r="33" spans="1:16" s="133" customFormat="1" ht="21" customHeight="1" outlineLevel="4">
      <c r="A33" s="304" t="s">
        <v>202</v>
      </c>
      <c r="B33" s="73" t="s">
        <v>0</v>
      </c>
      <c r="C33" s="73" t="s">
        <v>11</v>
      </c>
      <c r="D33" s="73" t="s">
        <v>12</v>
      </c>
      <c r="E33" s="73" t="s">
        <v>13</v>
      </c>
      <c r="F33" s="349" t="s">
        <v>285</v>
      </c>
      <c r="G33" s="134" t="s">
        <v>259</v>
      </c>
      <c r="H33" s="245">
        <v>75800</v>
      </c>
      <c r="I33" s="126">
        <v>0</v>
      </c>
      <c r="J33" s="221">
        <v>0</v>
      </c>
      <c r="K33" s="195"/>
      <c r="L33" s="127">
        <f t="shared" ref="L33:L34" si="7">I33-J33</f>
        <v>0</v>
      </c>
      <c r="M33" s="95"/>
      <c r="N33" s="258"/>
      <c r="P33" s="97"/>
    </row>
    <row r="34" spans="1:16" s="86" customFormat="1" ht="21.75" customHeight="1" outlineLevel="1">
      <c r="A34" s="307"/>
      <c r="B34" s="73" t="s">
        <v>0</v>
      </c>
      <c r="C34" s="73" t="s">
        <v>11</v>
      </c>
      <c r="D34" s="73" t="s">
        <v>12</v>
      </c>
      <c r="E34" s="73" t="s">
        <v>13</v>
      </c>
      <c r="F34" s="344"/>
      <c r="G34" s="134" t="s">
        <v>258</v>
      </c>
      <c r="H34" s="127">
        <v>7500400</v>
      </c>
      <c r="I34" s="196">
        <v>0</v>
      </c>
      <c r="J34" s="217">
        <v>0</v>
      </c>
      <c r="K34" s="85" t="s">
        <v>119</v>
      </c>
      <c r="L34" s="127">
        <f t="shared" si="7"/>
        <v>0</v>
      </c>
      <c r="N34" s="251"/>
      <c r="P34" s="2"/>
    </row>
    <row r="35" spans="1:16" s="91" customFormat="1" ht="25.5" outlineLevel="4">
      <c r="A35" s="122" t="s">
        <v>149</v>
      </c>
      <c r="B35" s="7" t="s">
        <v>0</v>
      </c>
      <c r="C35" s="7" t="s">
        <v>11</v>
      </c>
      <c r="D35" s="7" t="s">
        <v>14</v>
      </c>
      <c r="E35" s="7" t="s">
        <v>1</v>
      </c>
      <c r="F35" s="5" t="s">
        <v>119</v>
      </c>
      <c r="G35" s="107" t="s">
        <v>119</v>
      </c>
      <c r="H35" s="125">
        <f>SUM(H36:H43)</f>
        <v>285888673.5</v>
      </c>
      <c r="I35" s="125">
        <f>SUM(I36:I43)</f>
        <v>104017712.12</v>
      </c>
      <c r="J35" s="216">
        <f t="shared" ref="J35:K35" si="8">SUM(J36:J43)</f>
        <v>100179688.78</v>
      </c>
      <c r="K35" s="212">
        <f t="shared" si="8"/>
        <v>0</v>
      </c>
      <c r="L35" s="125">
        <f>SUM(L36:L43)</f>
        <v>3838023.3400000008</v>
      </c>
      <c r="M35" s="72"/>
      <c r="N35" s="255"/>
      <c r="P35" s="2"/>
    </row>
    <row r="36" spans="1:16" s="86" customFormat="1" outlineLevel="2">
      <c r="A36" s="93" t="s">
        <v>106</v>
      </c>
      <c r="B36" s="73" t="s">
        <v>0</v>
      </c>
      <c r="C36" s="73" t="s">
        <v>11</v>
      </c>
      <c r="D36" s="73" t="s">
        <v>14</v>
      </c>
      <c r="E36" s="73" t="s">
        <v>15</v>
      </c>
      <c r="F36" s="101" t="s">
        <v>119</v>
      </c>
      <c r="G36" s="142" t="s">
        <v>119</v>
      </c>
      <c r="H36" s="127">
        <v>202083900</v>
      </c>
      <c r="I36" s="127">
        <v>67653902.5</v>
      </c>
      <c r="J36" s="217">
        <v>65251429.109999999</v>
      </c>
      <c r="K36" s="102" t="s">
        <v>119</v>
      </c>
      <c r="L36" s="127">
        <f t="shared" ref="L36:L43" si="9">I36-J36</f>
        <v>2402473.3900000006</v>
      </c>
      <c r="N36" s="251"/>
      <c r="P36" s="2"/>
    </row>
    <row r="37" spans="1:16" s="86" customFormat="1" ht="25.5" outlineLevel="1">
      <c r="A37" s="93" t="s">
        <v>207</v>
      </c>
      <c r="B37" s="73" t="s">
        <v>0</v>
      </c>
      <c r="C37" s="73" t="s">
        <v>11</v>
      </c>
      <c r="D37" s="73" t="s">
        <v>14</v>
      </c>
      <c r="E37" s="73" t="s">
        <v>16</v>
      </c>
      <c r="F37" s="101" t="s">
        <v>119</v>
      </c>
      <c r="G37" s="142" t="s">
        <v>119</v>
      </c>
      <c r="H37" s="127">
        <v>61029300</v>
      </c>
      <c r="I37" s="127">
        <v>20431468</v>
      </c>
      <c r="J37" s="217">
        <v>19302771.960000001</v>
      </c>
      <c r="K37" s="85" t="s">
        <v>119</v>
      </c>
      <c r="L37" s="127">
        <f t="shared" si="9"/>
        <v>1128696.0399999991</v>
      </c>
      <c r="N37" s="251"/>
      <c r="P37" s="2"/>
    </row>
    <row r="38" spans="1:16" s="86" customFormat="1" ht="25.5" outlineLevel="2">
      <c r="A38" s="93" t="s">
        <v>208</v>
      </c>
      <c r="B38" s="73" t="s">
        <v>0</v>
      </c>
      <c r="C38" s="73" t="s">
        <v>11</v>
      </c>
      <c r="D38" s="73" t="s">
        <v>14</v>
      </c>
      <c r="E38" s="73" t="s">
        <v>17</v>
      </c>
      <c r="F38" s="101" t="s">
        <v>119</v>
      </c>
      <c r="G38" s="142" t="s">
        <v>119</v>
      </c>
      <c r="H38" s="127">
        <v>12451240</v>
      </c>
      <c r="I38" s="127">
        <v>11398881</v>
      </c>
      <c r="J38" s="217">
        <v>11290817.119999999</v>
      </c>
      <c r="K38" s="102" t="s">
        <v>119</v>
      </c>
      <c r="L38" s="127">
        <f t="shared" si="9"/>
        <v>108063.88000000082</v>
      </c>
      <c r="N38" s="251"/>
      <c r="P38" s="2"/>
    </row>
    <row r="39" spans="1:16" s="86" customFormat="1" outlineLevel="1">
      <c r="A39" s="93" t="s">
        <v>102</v>
      </c>
      <c r="B39" s="73" t="s">
        <v>0</v>
      </c>
      <c r="C39" s="73" t="s">
        <v>11</v>
      </c>
      <c r="D39" s="73" t="s">
        <v>14</v>
      </c>
      <c r="E39" s="73" t="s">
        <v>4</v>
      </c>
      <c r="F39" s="101" t="s">
        <v>119</v>
      </c>
      <c r="G39" s="142" t="s">
        <v>119</v>
      </c>
      <c r="H39" s="127">
        <v>4130005.5</v>
      </c>
      <c r="I39" s="127">
        <v>2431767</v>
      </c>
      <c r="J39" s="217">
        <v>2398460.19</v>
      </c>
      <c r="K39" s="85" t="s">
        <v>119</v>
      </c>
      <c r="L39" s="127">
        <f t="shared" si="9"/>
        <v>33306.810000000056</v>
      </c>
      <c r="N39" s="251"/>
      <c r="P39" s="2"/>
    </row>
    <row r="40" spans="1:16" s="86" customFormat="1" outlineLevel="2">
      <c r="A40" s="93" t="s">
        <v>209</v>
      </c>
      <c r="B40" s="73" t="s">
        <v>0</v>
      </c>
      <c r="C40" s="73" t="s">
        <v>11</v>
      </c>
      <c r="D40" s="73" t="s">
        <v>14</v>
      </c>
      <c r="E40" s="73" t="s">
        <v>18</v>
      </c>
      <c r="F40" s="101" t="s">
        <v>119</v>
      </c>
      <c r="G40" s="142" t="s">
        <v>119</v>
      </c>
      <c r="H40" s="127">
        <v>5536409</v>
      </c>
      <c r="I40" s="127">
        <v>1880539.12</v>
      </c>
      <c r="J40" s="217">
        <v>1767083.4</v>
      </c>
      <c r="K40" s="102" t="s">
        <v>119</v>
      </c>
      <c r="L40" s="127">
        <f t="shared" si="9"/>
        <v>113455.7200000002</v>
      </c>
      <c r="N40" s="251"/>
      <c r="P40" s="2"/>
    </row>
    <row r="41" spans="1:16" s="86" customFormat="1" ht="25.5" outlineLevel="2">
      <c r="A41" s="93" t="s">
        <v>220</v>
      </c>
      <c r="B41" s="73" t="s">
        <v>0</v>
      </c>
      <c r="C41" s="73" t="s">
        <v>11</v>
      </c>
      <c r="D41" s="73" t="s">
        <v>14</v>
      </c>
      <c r="E41" s="73">
        <v>831</v>
      </c>
      <c r="F41" s="101"/>
      <c r="G41" s="142"/>
      <c r="H41" s="127">
        <v>2855</v>
      </c>
      <c r="I41" s="127">
        <v>2855</v>
      </c>
      <c r="J41" s="217">
        <v>2855</v>
      </c>
      <c r="K41" s="102"/>
      <c r="L41" s="127">
        <f t="shared" si="9"/>
        <v>0</v>
      </c>
      <c r="N41" s="251"/>
      <c r="P41" s="2"/>
    </row>
    <row r="42" spans="1:16" s="86" customFormat="1" outlineLevel="2">
      <c r="A42" s="93" t="s">
        <v>210</v>
      </c>
      <c r="B42" s="73" t="s">
        <v>0</v>
      </c>
      <c r="C42" s="73" t="s">
        <v>11</v>
      </c>
      <c r="D42" s="73" t="s">
        <v>14</v>
      </c>
      <c r="E42" s="73" t="s">
        <v>19</v>
      </c>
      <c r="F42" s="101" t="s">
        <v>119</v>
      </c>
      <c r="G42" s="142" t="s">
        <v>119</v>
      </c>
      <c r="H42" s="127">
        <v>524521</v>
      </c>
      <c r="I42" s="127">
        <v>174822.85</v>
      </c>
      <c r="J42" s="217">
        <v>130825.85</v>
      </c>
      <c r="K42" s="102" t="s">
        <v>119</v>
      </c>
      <c r="L42" s="127">
        <f t="shared" si="9"/>
        <v>43997</v>
      </c>
      <c r="N42" s="251"/>
      <c r="P42" s="2"/>
    </row>
    <row r="43" spans="1:16" s="86" customFormat="1" outlineLevel="1">
      <c r="A43" s="93" t="s">
        <v>211</v>
      </c>
      <c r="B43" s="73" t="s">
        <v>0</v>
      </c>
      <c r="C43" s="73" t="s">
        <v>11</v>
      </c>
      <c r="D43" s="73" t="s">
        <v>14</v>
      </c>
      <c r="E43" s="73" t="s">
        <v>20</v>
      </c>
      <c r="F43" s="101" t="s">
        <v>119</v>
      </c>
      <c r="G43" s="142" t="s">
        <v>119</v>
      </c>
      <c r="H43" s="127">
        <v>130443</v>
      </c>
      <c r="I43" s="127">
        <v>43476.65</v>
      </c>
      <c r="J43" s="217">
        <v>35446.15</v>
      </c>
      <c r="K43" s="85" t="s">
        <v>119</v>
      </c>
      <c r="L43" s="127">
        <f t="shared" si="9"/>
        <v>8030.5</v>
      </c>
      <c r="N43" s="251"/>
      <c r="P43" s="2"/>
    </row>
    <row r="44" spans="1:16" s="91" customFormat="1" outlineLevel="4">
      <c r="A44" s="122" t="s">
        <v>150</v>
      </c>
      <c r="B44" s="7" t="s">
        <v>0</v>
      </c>
      <c r="C44" s="7" t="s">
        <v>11</v>
      </c>
      <c r="D44" s="7" t="s">
        <v>21</v>
      </c>
      <c r="E44" s="7" t="s">
        <v>1</v>
      </c>
      <c r="F44" s="5" t="s">
        <v>119</v>
      </c>
      <c r="G44" s="107" t="s">
        <v>119</v>
      </c>
      <c r="H44" s="125">
        <f>SUM(H45)</f>
        <v>3014789</v>
      </c>
      <c r="I44" s="125">
        <f>SUM(I45)</f>
        <v>3014789</v>
      </c>
      <c r="J44" s="216">
        <f t="shared" ref="J44:K44" si="10">SUM(J45)</f>
        <v>2960116.42</v>
      </c>
      <c r="K44" s="212">
        <f t="shared" si="10"/>
        <v>0</v>
      </c>
      <c r="L44" s="125">
        <f>SUM(L45)</f>
        <v>54672.580000000075</v>
      </c>
      <c r="M44" s="72"/>
      <c r="N44" s="255"/>
      <c r="P44" s="2"/>
    </row>
    <row r="45" spans="1:16" s="86" customFormat="1" outlineLevel="1">
      <c r="A45" s="93" t="s">
        <v>102</v>
      </c>
      <c r="B45" s="73" t="s">
        <v>0</v>
      </c>
      <c r="C45" s="73" t="s">
        <v>11</v>
      </c>
      <c r="D45" s="73" t="s">
        <v>21</v>
      </c>
      <c r="E45" s="73" t="s">
        <v>4</v>
      </c>
      <c r="F45" s="101" t="s">
        <v>119</v>
      </c>
      <c r="G45" s="142" t="s">
        <v>119</v>
      </c>
      <c r="H45" s="127">
        <v>3014789</v>
      </c>
      <c r="I45" s="127">
        <v>3014789</v>
      </c>
      <c r="J45" s="217">
        <v>2960116.42</v>
      </c>
      <c r="K45" s="85" t="s">
        <v>119</v>
      </c>
      <c r="L45" s="127">
        <f>I45-J45</f>
        <v>54672.580000000075</v>
      </c>
      <c r="N45" s="251"/>
      <c r="P45" s="2"/>
    </row>
    <row r="46" spans="1:16" s="91" customFormat="1" ht="163.5" customHeight="1" outlineLevel="4">
      <c r="A46" s="122" t="s">
        <v>151</v>
      </c>
      <c r="B46" s="7" t="s">
        <v>0</v>
      </c>
      <c r="C46" s="7" t="s">
        <v>11</v>
      </c>
      <c r="D46" s="7" t="s">
        <v>22</v>
      </c>
      <c r="E46" s="7" t="s">
        <v>1</v>
      </c>
      <c r="F46" s="5" t="s">
        <v>119</v>
      </c>
      <c r="G46" s="107" t="s">
        <v>119</v>
      </c>
      <c r="H46" s="125">
        <f>SUM(H47:H48)</f>
        <v>7797513.5</v>
      </c>
      <c r="I46" s="125">
        <f>SUM(I47:I48)</f>
        <v>331384.68</v>
      </c>
      <c r="J46" s="216">
        <f t="shared" ref="J46:K46" si="11">SUM(J47:J48)</f>
        <v>331384.68</v>
      </c>
      <c r="K46" s="212">
        <f t="shared" si="11"/>
        <v>0</v>
      </c>
      <c r="L46" s="125">
        <f>SUM(L47:L48)</f>
        <v>0</v>
      </c>
      <c r="M46" s="72"/>
      <c r="N46" s="255"/>
      <c r="P46" s="2"/>
    </row>
    <row r="47" spans="1:16" s="86" customFormat="1" outlineLevel="1">
      <c r="A47" s="93" t="s">
        <v>102</v>
      </c>
      <c r="B47" s="73" t="s">
        <v>0</v>
      </c>
      <c r="C47" s="73" t="s">
        <v>11</v>
      </c>
      <c r="D47" s="73" t="s">
        <v>22</v>
      </c>
      <c r="E47" s="73" t="s">
        <v>4</v>
      </c>
      <c r="F47" s="101" t="s">
        <v>119</v>
      </c>
      <c r="G47" s="142" t="s">
        <v>119</v>
      </c>
      <c r="H47" s="127">
        <v>38793.5</v>
      </c>
      <c r="I47" s="127">
        <v>1648.68</v>
      </c>
      <c r="J47" s="217">
        <v>1648.68</v>
      </c>
      <c r="K47" s="85" t="s">
        <v>119</v>
      </c>
      <c r="L47" s="127">
        <f t="shared" ref="L47:L48" si="12">I47-J47</f>
        <v>0</v>
      </c>
      <c r="N47" s="251"/>
      <c r="P47" s="2"/>
    </row>
    <row r="48" spans="1:16" s="86" customFormat="1" ht="25.5" outlineLevel="2">
      <c r="A48" s="93" t="s">
        <v>203</v>
      </c>
      <c r="B48" s="73" t="s">
        <v>0</v>
      </c>
      <c r="C48" s="73" t="s">
        <v>11</v>
      </c>
      <c r="D48" s="73" t="s">
        <v>22</v>
      </c>
      <c r="E48" s="73" t="s">
        <v>7</v>
      </c>
      <c r="F48" s="101" t="s">
        <v>119</v>
      </c>
      <c r="G48" s="142" t="s">
        <v>119</v>
      </c>
      <c r="H48" s="127">
        <v>7758720</v>
      </c>
      <c r="I48" s="127">
        <v>329736</v>
      </c>
      <c r="J48" s="217">
        <v>329736</v>
      </c>
      <c r="K48" s="102" t="s">
        <v>119</v>
      </c>
      <c r="L48" s="127">
        <f t="shared" si="12"/>
        <v>0</v>
      </c>
      <c r="N48" s="251"/>
      <c r="P48" s="2"/>
    </row>
    <row r="49" spans="1:16" s="91" customFormat="1" ht="38.25" outlineLevel="4">
      <c r="A49" s="122" t="s">
        <v>152</v>
      </c>
      <c r="B49" s="7" t="s">
        <v>0</v>
      </c>
      <c r="C49" s="7" t="s">
        <v>11</v>
      </c>
      <c r="D49" s="7" t="s">
        <v>23</v>
      </c>
      <c r="E49" s="7" t="s">
        <v>1</v>
      </c>
      <c r="F49" s="5" t="s">
        <v>119</v>
      </c>
      <c r="G49" s="107" t="s">
        <v>119</v>
      </c>
      <c r="H49" s="125">
        <f>SUM(H50)</f>
        <v>763000</v>
      </c>
      <c r="I49" s="125">
        <f>SUM(I50)</f>
        <v>0</v>
      </c>
      <c r="J49" s="216">
        <f t="shared" ref="J49:K49" si="13">SUM(J50)</f>
        <v>0</v>
      </c>
      <c r="K49" s="212">
        <f t="shared" si="13"/>
        <v>0</v>
      </c>
      <c r="L49" s="125">
        <f>SUM(L50)</f>
        <v>0</v>
      </c>
      <c r="M49" s="72"/>
      <c r="N49" s="255"/>
      <c r="P49" s="2"/>
    </row>
    <row r="50" spans="1:16" s="86" customFormat="1" ht="38.25" outlineLevel="1">
      <c r="A50" s="93" t="s">
        <v>204</v>
      </c>
      <c r="B50" s="73" t="s">
        <v>0</v>
      </c>
      <c r="C50" s="73" t="s">
        <v>11</v>
      </c>
      <c r="D50" s="73" t="s">
        <v>23</v>
      </c>
      <c r="E50" s="73" t="s">
        <v>24</v>
      </c>
      <c r="F50" s="101" t="s">
        <v>119</v>
      </c>
      <c r="G50" s="142" t="s">
        <v>119</v>
      </c>
      <c r="H50" s="127">
        <v>763000</v>
      </c>
      <c r="I50" s="127">
        <v>0</v>
      </c>
      <c r="J50" s="217">
        <v>0</v>
      </c>
      <c r="K50" s="85" t="s">
        <v>119</v>
      </c>
      <c r="L50" s="127">
        <f>I50-J50</f>
        <v>0</v>
      </c>
      <c r="N50" s="251"/>
      <c r="P50" s="2"/>
    </row>
    <row r="51" spans="1:16" s="91" customFormat="1" ht="63.75" outlineLevel="4">
      <c r="A51" s="122" t="s">
        <v>153</v>
      </c>
      <c r="B51" s="7" t="s">
        <v>0</v>
      </c>
      <c r="C51" s="7" t="s">
        <v>11</v>
      </c>
      <c r="D51" s="7" t="s">
        <v>25</v>
      </c>
      <c r="E51" s="7" t="s">
        <v>1</v>
      </c>
      <c r="F51" s="5" t="s">
        <v>119</v>
      </c>
      <c r="G51" s="107" t="s">
        <v>119</v>
      </c>
      <c r="H51" s="125">
        <f>SUM(H52)</f>
        <v>3006370</v>
      </c>
      <c r="I51" s="125">
        <f>SUM(I52)</f>
        <v>0</v>
      </c>
      <c r="J51" s="216">
        <f t="shared" ref="J51:K51" si="14">SUM(J52)</f>
        <v>0</v>
      </c>
      <c r="K51" s="212">
        <f t="shared" si="14"/>
        <v>0</v>
      </c>
      <c r="L51" s="125">
        <f>SUM(L52)</f>
        <v>0</v>
      </c>
      <c r="M51" s="72"/>
      <c r="N51" s="255"/>
      <c r="P51" s="2"/>
    </row>
    <row r="52" spans="1:16" s="86" customFormat="1" ht="38.25" outlineLevel="1">
      <c r="A52" s="93" t="s">
        <v>204</v>
      </c>
      <c r="B52" s="73" t="s">
        <v>0</v>
      </c>
      <c r="C52" s="73" t="s">
        <v>11</v>
      </c>
      <c r="D52" s="73" t="s">
        <v>25</v>
      </c>
      <c r="E52" s="73" t="s">
        <v>24</v>
      </c>
      <c r="F52" s="101" t="s">
        <v>119</v>
      </c>
      <c r="G52" s="142" t="s">
        <v>119</v>
      </c>
      <c r="H52" s="127">
        <f>6012740/2</f>
        <v>3006370</v>
      </c>
      <c r="I52" s="127">
        <v>0</v>
      </c>
      <c r="J52" s="217">
        <v>0</v>
      </c>
      <c r="K52" s="85" t="s">
        <v>119</v>
      </c>
      <c r="L52" s="127">
        <f>I52-J52</f>
        <v>0</v>
      </c>
      <c r="N52" s="251"/>
      <c r="P52" s="2"/>
    </row>
    <row r="53" spans="1:16" s="91" customFormat="1" ht="114.75" outlineLevel="4">
      <c r="A53" s="122" t="s">
        <v>154</v>
      </c>
      <c r="B53" s="7" t="s">
        <v>0</v>
      </c>
      <c r="C53" s="7" t="s">
        <v>11</v>
      </c>
      <c r="D53" s="7" t="s">
        <v>26</v>
      </c>
      <c r="E53" s="7" t="s">
        <v>1</v>
      </c>
      <c r="F53" s="5" t="s">
        <v>119</v>
      </c>
      <c r="G53" s="107" t="s">
        <v>119</v>
      </c>
      <c r="H53" s="125">
        <f>SUM(H54)</f>
        <v>375796.5</v>
      </c>
      <c r="I53" s="125">
        <f>SUM(I54)</f>
        <v>0</v>
      </c>
      <c r="J53" s="216">
        <f t="shared" ref="J53:K53" si="15">SUM(J54)</f>
        <v>0</v>
      </c>
      <c r="K53" s="212">
        <f t="shared" si="15"/>
        <v>0</v>
      </c>
      <c r="L53" s="125">
        <f>SUM(L54)</f>
        <v>0</v>
      </c>
      <c r="M53" s="72"/>
      <c r="N53" s="255"/>
      <c r="P53" s="2"/>
    </row>
    <row r="54" spans="1:16" s="86" customFormat="1" ht="38.25" outlineLevel="2">
      <c r="A54" s="93" t="s">
        <v>204</v>
      </c>
      <c r="B54" s="73" t="s">
        <v>0</v>
      </c>
      <c r="C54" s="73" t="s">
        <v>11</v>
      </c>
      <c r="D54" s="73" t="s">
        <v>26</v>
      </c>
      <c r="E54" s="73" t="s">
        <v>24</v>
      </c>
      <c r="F54" s="101" t="s">
        <v>119</v>
      </c>
      <c r="G54" s="142" t="s">
        <v>119</v>
      </c>
      <c r="H54" s="127">
        <v>375796.5</v>
      </c>
      <c r="I54" s="127">
        <v>0</v>
      </c>
      <c r="J54" s="217">
        <v>0</v>
      </c>
      <c r="K54" s="102" t="s">
        <v>119</v>
      </c>
      <c r="L54" s="127">
        <f>I54-J54</f>
        <v>0</v>
      </c>
      <c r="N54" s="251"/>
      <c r="P54" s="2"/>
    </row>
    <row r="55" spans="1:16" s="91" customFormat="1" ht="127.5" outlineLevel="4">
      <c r="A55" s="122" t="s">
        <v>155</v>
      </c>
      <c r="B55" s="7" t="s">
        <v>0</v>
      </c>
      <c r="C55" s="7" t="s">
        <v>11</v>
      </c>
      <c r="D55" s="7" t="s">
        <v>27</v>
      </c>
      <c r="E55" s="7" t="s">
        <v>1</v>
      </c>
      <c r="F55" s="5" t="s">
        <v>119</v>
      </c>
      <c r="G55" s="107" t="s">
        <v>119</v>
      </c>
      <c r="H55" s="125">
        <f>SUM(H56)</f>
        <v>3799925.5</v>
      </c>
      <c r="I55" s="125">
        <f>SUM(I56)</f>
        <v>0</v>
      </c>
      <c r="J55" s="216">
        <f t="shared" ref="J55:K55" si="16">SUM(J56)</f>
        <v>0</v>
      </c>
      <c r="K55" s="212">
        <f t="shared" si="16"/>
        <v>0</v>
      </c>
      <c r="L55" s="125">
        <f>SUM(L56)</f>
        <v>0</v>
      </c>
      <c r="M55" s="72"/>
      <c r="N55" s="255"/>
      <c r="P55" s="2"/>
    </row>
    <row r="56" spans="1:16" s="86" customFormat="1" ht="38.25" outlineLevel="2">
      <c r="A56" s="93" t="s">
        <v>204</v>
      </c>
      <c r="B56" s="73" t="s">
        <v>0</v>
      </c>
      <c r="C56" s="73" t="s">
        <v>11</v>
      </c>
      <c r="D56" s="73" t="s">
        <v>27</v>
      </c>
      <c r="E56" s="73" t="s">
        <v>24</v>
      </c>
      <c r="F56" s="101" t="s">
        <v>119</v>
      </c>
      <c r="G56" s="142" t="s">
        <v>119</v>
      </c>
      <c r="H56" s="127">
        <v>3799925.5</v>
      </c>
      <c r="I56" s="127">
        <v>0</v>
      </c>
      <c r="J56" s="217">
        <v>0</v>
      </c>
      <c r="K56" s="102" t="s">
        <v>119</v>
      </c>
      <c r="L56" s="127">
        <f>I56-J56</f>
        <v>0</v>
      </c>
      <c r="N56" s="251"/>
      <c r="P56" s="2"/>
    </row>
    <row r="57" spans="1:16" s="86" customFormat="1" ht="38.25" outlineLevel="2">
      <c r="A57" s="122" t="s">
        <v>301</v>
      </c>
      <c r="B57" s="7">
        <v>148</v>
      </c>
      <c r="C57" s="7" t="s">
        <v>302</v>
      </c>
      <c r="D57" s="7" t="s">
        <v>295</v>
      </c>
      <c r="E57" s="7" t="s">
        <v>1</v>
      </c>
      <c r="F57" s="5"/>
      <c r="G57" s="107"/>
      <c r="H57" s="125">
        <f>SUM(H58:H59)</f>
        <v>21052631.579999998</v>
      </c>
      <c r="I57" s="125">
        <f t="shared" ref="I57:K57" si="17">SUM(I58:I59)</f>
        <v>0</v>
      </c>
      <c r="J57" s="125">
        <f t="shared" si="17"/>
        <v>0</v>
      </c>
      <c r="K57" s="125">
        <f t="shared" si="17"/>
        <v>0</v>
      </c>
      <c r="L57" s="125">
        <f>SUM(L58:L59)</f>
        <v>0</v>
      </c>
      <c r="M57" s="86" t="s">
        <v>294</v>
      </c>
      <c r="P57" s="2"/>
    </row>
    <row r="58" spans="1:16" s="86" customFormat="1" ht="25.5" outlineLevel="2">
      <c r="A58" s="338" t="s">
        <v>303</v>
      </c>
      <c r="B58" s="73">
        <v>148</v>
      </c>
      <c r="C58" s="73" t="s">
        <v>302</v>
      </c>
      <c r="D58" s="73" t="s">
        <v>295</v>
      </c>
      <c r="E58" s="73">
        <v>323</v>
      </c>
      <c r="F58" s="273"/>
      <c r="G58" s="134" t="s">
        <v>259</v>
      </c>
      <c r="H58" s="226">
        <v>1052631.58</v>
      </c>
      <c r="I58" s="226">
        <v>0</v>
      </c>
      <c r="J58" s="226">
        <v>0</v>
      </c>
      <c r="K58" s="271"/>
      <c r="L58" s="272">
        <f>I58-J58</f>
        <v>0</v>
      </c>
      <c r="P58" s="2"/>
    </row>
    <row r="59" spans="1:16" s="86" customFormat="1" ht="25.5" outlineLevel="2">
      <c r="A59" s="267" t="s">
        <v>303</v>
      </c>
      <c r="B59" s="73">
        <v>148</v>
      </c>
      <c r="C59" s="73" t="s">
        <v>302</v>
      </c>
      <c r="D59" s="73" t="s">
        <v>295</v>
      </c>
      <c r="E59" s="73">
        <v>323</v>
      </c>
      <c r="F59" s="273"/>
      <c r="G59" s="134" t="s">
        <v>258</v>
      </c>
      <c r="H59" s="226">
        <v>20000000</v>
      </c>
      <c r="I59" s="226">
        <v>0</v>
      </c>
      <c r="J59" s="226">
        <v>0</v>
      </c>
      <c r="K59" s="271"/>
      <c r="L59" s="272">
        <f>I59-J59</f>
        <v>0</v>
      </c>
      <c r="P59" s="2"/>
    </row>
    <row r="60" spans="1:16" s="91" customFormat="1" ht="38.25" outlineLevel="4">
      <c r="A60" s="122" t="s">
        <v>156</v>
      </c>
      <c r="B60" s="7" t="s">
        <v>0</v>
      </c>
      <c r="C60" s="7" t="s">
        <v>28</v>
      </c>
      <c r="D60" s="7" t="s">
        <v>29</v>
      </c>
      <c r="E60" s="7" t="s">
        <v>1</v>
      </c>
      <c r="F60" s="5" t="s">
        <v>119</v>
      </c>
      <c r="G60" s="107" t="s">
        <v>119</v>
      </c>
      <c r="H60" s="125">
        <f>SUM(H61:H62)</f>
        <v>7149600</v>
      </c>
      <c r="I60" s="125">
        <f t="shared" ref="I60:K60" si="18">SUM(I61:I62)</f>
        <v>0</v>
      </c>
      <c r="J60" s="125">
        <f t="shared" si="18"/>
        <v>0</v>
      </c>
      <c r="K60" s="125">
        <f t="shared" si="18"/>
        <v>0</v>
      </c>
      <c r="L60" s="125">
        <f>SUM(L61:L62)</f>
        <v>0</v>
      </c>
      <c r="M60" s="72"/>
      <c r="N60" s="255"/>
      <c r="P60" s="2"/>
    </row>
    <row r="61" spans="1:16" s="86" customFormat="1" ht="21.75" customHeight="1" outlineLevel="2">
      <c r="A61" s="304" t="s">
        <v>205</v>
      </c>
      <c r="B61" s="73" t="s">
        <v>0</v>
      </c>
      <c r="C61" s="73" t="s">
        <v>28</v>
      </c>
      <c r="D61" s="73" t="s">
        <v>29</v>
      </c>
      <c r="E61" s="73" t="s">
        <v>30</v>
      </c>
      <c r="F61" s="347" t="s">
        <v>288</v>
      </c>
      <c r="G61" s="134" t="s">
        <v>259</v>
      </c>
      <c r="H61" s="127">
        <v>71500</v>
      </c>
      <c r="I61" s="127">
        <v>0</v>
      </c>
      <c r="J61" s="217">
        <v>0</v>
      </c>
      <c r="K61" s="102" t="s">
        <v>119</v>
      </c>
      <c r="L61" s="127">
        <f t="shared" ref="L61" si="19">I61-J61</f>
        <v>0</v>
      </c>
      <c r="N61" s="251"/>
      <c r="P61" s="2"/>
    </row>
    <row r="62" spans="1:16" s="86" customFormat="1" ht="24.75" customHeight="1" outlineLevel="2">
      <c r="A62" s="307"/>
      <c r="B62" s="73" t="s">
        <v>0</v>
      </c>
      <c r="C62" s="73" t="s">
        <v>28</v>
      </c>
      <c r="D62" s="73" t="s">
        <v>29</v>
      </c>
      <c r="E62" s="73" t="s">
        <v>30</v>
      </c>
      <c r="F62" s="348"/>
      <c r="G62" s="134" t="s">
        <v>258</v>
      </c>
      <c r="H62" s="127">
        <v>7078100</v>
      </c>
      <c r="I62" s="127">
        <v>0</v>
      </c>
      <c r="J62" s="217">
        <v>0</v>
      </c>
      <c r="K62" s="102" t="s">
        <v>119</v>
      </c>
      <c r="L62" s="127">
        <f t="shared" ref="L62" si="20">I62-J62</f>
        <v>0</v>
      </c>
      <c r="N62" s="251"/>
      <c r="P62" s="2"/>
    </row>
    <row r="63" spans="1:16" s="91" customFormat="1" ht="25.5" outlineLevel="4">
      <c r="A63" s="122" t="s">
        <v>157</v>
      </c>
      <c r="B63" s="7" t="s">
        <v>0</v>
      </c>
      <c r="C63" s="7" t="s">
        <v>28</v>
      </c>
      <c r="D63" s="7" t="s">
        <v>31</v>
      </c>
      <c r="E63" s="7" t="s">
        <v>1</v>
      </c>
      <c r="F63" s="5" t="s">
        <v>119</v>
      </c>
      <c r="G63" s="107" t="s">
        <v>119</v>
      </c>
      <c r="H63" s="125">
        <f>SUM(H64)</f>
        <v>4250000</v>
      </c>
      <c r="I63" s="125">
        <f>SUM(I64)</f>
        <v>0</v>
      </c>
      <c r="J63" s="216">
        <f t="shared" ref="J63:K63" si="21">SUM(J64)</f>
        <v>0</v>
      </c>
      <c r="K63" s="212">
        <f t="shared" si="21"/>
        <v>0</v>
      </c>
      <c r="L63" s="125">
        <f>SUM(L64)</f>
        <v>0</v>
      </c>
      <c r="M63" s="72"/>
      <c r="N63" s="255"/>
      <c r="P63" s="2"/>
    </row>
    <row r="64" spans="1:16" s="86" customFormat="1" outlineLevel="2">
      <c r="A64" s="93" t="s">
        <v>102</v>
      </c>
      <c r="B64" s="73" t="s">
        <v>0</v>
      </c>
      <c r="C64" s="73" t="s">
        <v>28</v>
      </c>
      <c r="D64" s="73" t="s">
        <v>31</v>
      </c>
      <c r="E64" s="73" t="s">
        <v>4</v>
      </c>
      <c r="F64" s="101" t="s">
        <v>119</v>
      </c>
      <c r="G64" s="142" t="s">
        <v>119</v>
      </c>
      <c r="H64" s="127">
        <v>4250000</v>
      </c>
      <c r="I64" s="127">
        <v>0</v>
      </c>
      <c r="J64" s="217">
        <v>0</v>
      </c>
      <c r="K64" s="102" t="s">
        <v>119</v>
      </c>
      <c r="L64" s="127">
        <f>I64-J64</f>
        <v>0</v>
      </c>
      <c r="N64" s="251"/>
      <c r="P64" s="2"/>
    </row>
    <row r="65" spans="1:16" s="91" customFormat="1" ht="38.25" outlineLevel="4">
      <c r="A65" s="122" t="s">
        <v>262</v>
      </c>
      <c r="B65" s="7" t="s">
        <v>0</v>
      </c>
      <c r="C65" s="7" t="s">
        <v>28</v>
      </c>
      <c r="D65" s="7" t="s">
        <v>32</v>
      </c>
      <c r="E65" s="7" t="s">
        <v>1</v>
      </c>
      <c r="F65" s="5" t="s">
        <v>119</v>
      </c>
      <c r="G65" s="107" t="s">
        <v>119</v>
      </c>
      <c r="H65" s="125">
        <f>SUM(H66)</f>
        <v>750000</v>
      </c>
      <c r="I65" s="125">
        <f>SUM(I66)</f>
        <v>0</v>
      </c>
      <c r="J65" s="216">
        <f t="shared" ref="J65:K65" si="22">SUM(J66)</f>
        <v>0</v>
      </c>
      <c r="K65" s="212">
        <f t="shared" si="22"/>
        <v>0</v>
      </c>
      <c r="L65" s="125">
        <f>SUM(L66)</f>
        <v>0</v>
      </c>
      <c r="M65" s="72"/>
      <c r="N65" s="255"/>
      <c r="P65" s="2"/>
    </row>
    <row r="66" spans="1:16" s="86" customFormat="1" outlineLevel="2">
      <c r="A66" s="93" t="s">
        <v>102</v>
      </c>
      <c r="B66" s="73" t="s">
        <v>0</v>
      </c>
      <c r="C66" s="73" t="s">
        <v>28</v>
      </c>
      <c r="D66" s="73" t="s">
        <v>32</v>
      </c>
      <c r="E66" s="73" t="s">
        <v>4</v>
      </c>
      <c r="F66" s="101" t="s">
        <v>119</v>
      </c>
      <c r="G66" s="142" t="s">
        <v>119</v>
      </c>
      <c r="H66" s="127">
        <v>750000</v>
      </c>
      <c r="I66" s="127">
        <v>0</v>
      </c>
      <c r="J66" s="217">
        <v>0</v>
      </c>
      <c r="K66" s="102" t="s">
        <v>119</v>
      </c>
      <c r="L66" s="127">
        <f>I66-J66</f>
        <v>0</v>
      </c>
      <c r="N66" s="251"/>
      <c r="P66" s="2"/>
    </row>
    <row r="67" spans="1:16" s="97" customFormat="1" ht="51" outlineLevel="1">
      <c r="A67" s="122" t="s">
        <v>158</v>
      </c>
      <c r="B67" s="7" t="s">
        <v>0</v>
      </c>
      <c r="C67" s="7" t="s">
        <v>33</v>
      </c>
      <c r="D67" s="7" t="s">
        <v>34</v>
      </c>
      <c r="E67" s="7" t="s">
        <v>1</v>
      </c>
      <c r="F67" s="5" t="s">
        <v>119</v>
      </c>
      <c r="G67" s="107" t="s">
        <v>119</v>
      </c>
      <c r="H67" s="125">
        <f>SUM(H68:H69)</f>
        <v>215106000</v>
      </c>
      <c r="I67" s="125">
        <f>SUM(I68:I69)</f>
        <v>65722000</v>
      </c>
      <c r="J67" s="216">
        <f t="shared" ref="J67:K67" si="23">SUM(J68:J69)</f>
        <v>65693967.939999998</v>
      </c>
      <c r="K67" s="212">
        <f t="shared" si="23"/>
        <v>0</v>
      </c>
      <c r="L67" s="125">
        <f>SUM(L68:L69)</f>
        <v>28032.059999999998</v>
      </c>
      <c r="N67" s="251"/>
      <c r="P67" s="2"/>
    </row>
    <row r="68" spans="1:16" s="91" customFormat="1" outlineLevel="4">
      <c r="A68" s="93" t="s">
        <v>102</v>
      </c>
      <c r="B68" s="73" t="s">
        <v>0</v>
      </c>
      <c r="C68" s="73" t="s">
        <v>33</v>
      </c>
      <c r="D68" s="73" t="s">
        <v>34</v>
      </c>
      <c r="E68" s="73" t="s">
        <v>4</v>
      </c>
      <c r="F68" s="101" t="s">
        <v>119</v>
      </c>
      <c r="G68" s="142" t="s">
        <v>119</v>
      </c>
      <c r="H68" s="127">
        <v>1050000</v>
      </c>
      <c r="I68" s="127">
        <v>332000</v>
      </c>
      <c r="J68" s="217">
        <v>306416.94</v>
      </c>
      <c r="K68" s="102" t="s">
        <v>119</v>
      </c>
      <c r="L68" s="127">
        <f t="shared" ref="L68:L69" si="24">I68-J68</f>
        <v>25583.059999999998</v>
      </c>
      <c r="M68" s="72"/>
      <c r="N68" s="255"/>
      <c r="P68" s="2"/>
    </row>
    <row r="69" spans="1:16" s="86" customFormat="1" ht="25.5" outlineLevel="1">
      <c r="A69" s="93" t="s">
        <v>206</v>
      </c>
      <c r="B69" s="73" t="s">
        <v>0</v>
      </c>
      <c r="C69" s="73" t="s">
        <v>33</v>
      </c>
      <c r="D69" s="73" t="s">
        <v>34</v>
      </c>
      <c r="E69" s="73" t="s">
        <v>35</v>
      </c>
      <c r="F69" s="101" t="s">
        <v>119</v>
      </c>
      <c r="G69" s="141" t="s">
        <v>119</v>
      </c>
      <c r="H69" s="127">
        <v>214056000</v>
      </c>
      <c r="I69" s="127">
        <v>65390000</v>
      </c>
      <c r="J69" s="217">
        <v>65387551</v>
      </c>
      <c r="K69" s="98" t="s">
        <v>119</v>
      </c>
      <c r="L69" s="127">
        <f t="shared" si="24"/>
        <v>2449</v>
      </c>
      <c r="N69" s="251"/>
      <c r="P69" s="2"/>
    </row>
    <row r="70" spans="1:16" s="91" customFormat="1" outlineLevel="4">
      <c r="A70" s="122" t="s">
        <v>159</v>
      </c>
      <c r="B70" s="7" t="s">
        <v>0</v>
      </c>
      <c r="C70" s="7" t="s">
        <v>33</v>
      </c>
      <c r="D70" s="7" t="s">
        <v>36</v>
      </c>
      <c r="E70" s="7" t="s">
        <v>1</v>
      </c>
      <c r="F70" s="5" t="s">
        <v>119</v>
      </c>
      <c r="G70" s="107" t="s">
        <v>119</v>
      </c>
      <c r="H70" s="125">
        <f>SUM(H71)</f>
        <v>32616500</v>
      </c>
      <c r="I70" s="125">
        <f>SUM(I71)</f>
        <v>12890849.720000001</v>
      </c>
      <c r="J70" s="216">
        <f t="shared" ref="J70:K70" si="25">SUM(J71)</f>
        <v>12890849.720000001</v>
      </c>
      <c r="K70" s="212">
        <f t="shared" si="25"/>
        <v>0</v>
      </c>
      <c r="L70" s="125">
        <f>SUM(L71)</f>
        <v>0</v>
      </c>
      <c r="M70" s="72"/>
      <c r="N70" s="255"/>
      <c r="P70" s="2"/>
    </row>
    <row r="71" spans="1:16" s="86" customFormat="1" ht="33.75" outlineLevel="1">
      <c r="A71" s="93" t="s">
        <v>212</v>
      </c>
      <c r="B71" s="73" t="s">
        <v>0</v>
      </c>
      <c r="C71" s="73" t="s">
        <v>33</v>
      </c>
      <c r="D71" s="73" t="s">
        <v>36</v>
      </c>
      <c r="E71" s="73" t="s">
        <v>37</v>
      </c>
      <c r="F71" s="124" t="s">
        <v>263</v>
      </c>
      <c r="G71" s="134" t="s">
        <v>258</v>
      </c>
      <c r="H71" s="127">
        <v>32616500</v>
      </c>
      <c r="I71" s="127">
        <v>12890849.720000001</v>
      </c>
      <c r="J71" s="217">
        <v>12890849.720000001</v>
      </c>
      <c r="K71" s="85" t="s">
        <v>119</v>
      </c>
      <c r="L71" s="127">
        <f>I71-J71</f>
        <v>0</v>
      </c>
      <c r="N71" s="251"/>
      <c r="P71" s="2"/>
    </row>
    <row r="72" spans="1:16" s="86" customFormat="1" ht="25.5" outlineLevel="2">
      <c r="A72" s="122" t="s">
        <v>149</v>
      </c>
      <c r="B72" s="7" t="s">
        <v>0</v>
      </c>
      <c r="C72" s="7" t="s">
        <v>38</v>
      </c>
      <c r="D72" s="7" t="s">
        <v>39</v>
      </c>
      <c r="E72" s="7" t="s">
        <v>1</v>
      </c>
      <c r="F72" s="5" t="s">
        <v>119</v>
      </c>
      <c r="G72" s="107" t="s">
        <v>119</v>
      </c>
      <c r="H72" s="125">
        <f>SUM(H73:H85)</f>
        <v>2382183183.5</v>
      </c>
      <c r="I72" s="125">
        <f>SUM(I73:I85)</f>
        <v>1296806550.4699998</v>
      </c>
      <c r="J72" s="216">
        <f>SUM(J73:J85)</f>
        <v>1285759867.79</v>
      </c>
      <c r="K72" s="212">
        <f>SUM(K73:K85)</f>
        <v>0</v>
      </c>
      <c r="L72" s="125">
        <f>SUM(L73:L85)</f>
        <v>11046682.679999994</v>
      </c>
      <c r="N72" s="251"/>
      <c r="P72" s="2"/>
    </row>
    <row r="73" spans="1:16" s="86" customFormat="1" outlineLevel="1">
      <c r="A73" s="93" t="s">
        <v>106</v>
      </c>
      <c r="B73" s="73" t="s">
        <v>0</v>
      </c>
      <c r="C73" s="73" t="s">
        <v>38</v>
      </c>
      <c r="D73" s="73" t="s">
        <v>39</v>
      </c>
      <c r="E73" s="73" t="s">
        <v>15</v>
      </c>
      <c r="F73" s="101" t="s">
        <v>119</v>
      </c>
      <c r="G73" s="142" t="s">
        <v>119</v>
      </c>
      <c r="H73" s="127">
        <v>494260503</v>
      </c>
      <c r="I73" s="127">
        <v>165378502.13</v>
      </c>
      <c r="J73" s="217">
        <v>162483787.12</v>
      </c>
      <c r="K73" s="85" t="s">
        <v>119</v>
      </c>
      <c r="L73" s="127">
        <f t="shared" ref="L73:L85" si="26">I73-J73</f>
        <v>2894715.0099999905</v>
      </c>
      <c r="N73" s="251"/>
      <c r="P73" s="2"/>
    </row>
    <row r="74" spans="1:16" s="86" customFormat="1" ht="25.5" outlineLevel="2">
      <c r="A74" s="93" t="s">
        <v>213</v>
      </c>
      <c r="B74" s="73" t="s">
        <v>0</v>
      </c>
      <c r="C74" s="73" t="s">
        <v>38</v>
      </c>
      <c r="D74" s="73" t="s">
        <v>39</v>
      </c>
      <c r="E74" s="73" t="s">
        <v>78</v>
      </c>
      <c r="F74" s="101" t="s">
        <v>119</v>
      </c>
      <c r="G74" s="142" t="s">
        <v>119</v>
      </c>
      <c r="H74" s="127">
        <v>127500</v>
      </c>
      <c r="I74" s="127">
        <v>127500</v>
      </c>
      <c r="J74" s="217">
        <v>1500</v>
      </c>
      <c r="K74" s="102" t="s">
        <v>119</v>
      </c>
      <c r="L74" s="127">
        <f t="shared" si="26"/>
        <v>126000</v>
      </c>
      <c r="N74" s="251"/>
      <c r="P74" s="2"/>
    </row>
    <row r="75" spans="1:16" s="86" customFormat="1" ht="25.5" outlineLevel="1">
      <c r="A75" s="93" t="s">
        <v>207</v>
      </c>
      <c r="B75" s="73" t="s">
        <v>0</v>
      </c>
      <c r="C75" s="73" t="s">
        <v>38</v>
      </c>
      <c r="D75" s="73" t="s">
        <v>39</v>
      </c>
      <c r="E75" s="73" t="s">
        <v>16</v>
      </c>
      <c r="F75" s="101" t="s">
        <v>119</v>
      </c>
      <c r="G75" s="142" t="s">
        <v>119</v>
      </c>
      <c r="H75" s="127">
        <v>149266618</v>
      </c>
      <c r="I75" s="127">
        <v>49941039.5</v>
      </c>
      <c r="J75" s="217">
        <v>49104334.689999998</v>
      </c>
      <c r="K75" s="85" t="s">
        <v>119</v>
      </c>
      <c r="L75" s="127">
        <f t="shared" si="26"/>
        <v>836704.81000000238</v>
      </c>
      <c r="N75" s="251"/>
      <c r="P75" s="2"/>
    </row>
    <row r="76" spans="1:16" s="86" customFormat="1" ht="25.5" outlineLevel="2">
      <c r="A76" s="93" t="s">
        <v>208</v>
      </c>
      <c r="B76" s="73" t="s">
        <v>0</v>
      </c>
      <c r="C76" s="73" t="s">
        <v>38</v>
      </c>
      <c r="D76" s="73" t="s">
        <v>39</v>
      </c>
      <c r="E76" s="73" t="s">
        <v>17</v>
      </c>
      <c r="F76" s="101" t="s">
        <v>119</v>
      </c>
      <c r="G76" s="142" t="s">
        <v>119</v>
      </c>
      <c r="H76" s="127">
        <v>3890462</v>
      </c>
      <c r="I76" s="127">
        <v>3109359</v>
      </c>
      <c r="J76" s="217">
        <v>2215343.61</v>
      </c>
      <c r="K76" s="102" t="s">
        <v>119</v>
      </c>
      <c r="L76" s="127">
        <f t="shared" si="26"/>
        <v>894015.39000000013</v>
      </c>
      <c r="N76" s="251"/>
      <c r="P76" s="2"/>
    </row>
    <row r="77" spans="1:16" s="86" customFormat="1" ht="25.5" outlineLevel="1">
      <c r="A77" s="93" t="s">
        <v>214</v>
      </c>
      <c r="B77" s="73" t="s">
        <v>0</v>
      </c>
      <c r="C77" s="73" t="s">
        <v>38</v>
      </c>
      <c r="D77" s="73" t="s">
        <v>39</v>
      </c>
      <c r="E77" s="73" t="s">
        <v>40</v>
      </c>
      <c r="F77" s="101" t="s">
        <v>119</v>
      </c>
      <c r="G77" s="142" t="s">
        <v>119</v>
      </c>
      <c r="H77" s="127">
        <v>32589600</v>
      </c>
      <c r="I77" s="127">
        <v>0</v>
      </c>
      <c r="J77" s="217">
        <v>0</v>
      </c>
      <c r="K77" s="85" t="s">
        <v>119</v>
      </c>
      <c r="L77" s="127">
        <f t="shared" si="26"/>
        <v>0</v>
      </c>
      <c r="N77" s="251"/>
      <c r="P77" s="2"/>
    </row>
    <row r="78" spans="1:16" s="97" customFormat="1" outlineLevel="2">
      <c r="A78" s="93" t="s">
        <v>102</v>
      </c>
      <c r="B78" s="73" t="s">
        <v>0</v>
      </c>
      <c r="C78" s="73" t="s">
        <v>38</v>
      </c>
      <c r="D78" s="73" t="s">
        <v>39</v>
      </c>
      <c r="E78" s="73" t="s">
        <v>4</v>
      </c>
      <c r="F78" s="101" t="s">
        <v>119</v>
      </c>
      <c r="G78" s="142" t="s">
        <v>119</v>
      </c>
      <c r="H78" s="127">
        <v>64279932.5</v>
      </c>
      <c r="I78" s="127">
        <v>21845441.73</v>
      </c>
      <c r="J78" s="217">
        <v>16477196.91</v>
      </c>
      <c r="K78" s="102" t="s">
        <v>119</v>
      </c>
      <c r="L78" s="127">
        <f t="shared" si="26"/>
        <v>5368244.82</v>
      </c>
      <c r="N78" s="251"/>
      <c r="P78" s="2"/>
    </row>
    <row r="79" spans="1:16" s="86" customFormat="1" outlineLevel="2">
      <c r="A79" s="93" t="s">
        <v>209</v>
      </c>
      <c r="B79" s="73" t="s">
        <v>0</v>
      </c>
      <c r="C79" s="73" t="s">
        <v>38</v>
      </c>
      <c r="D79" s="73" t="s">
        <v>39</v>
      </c>
      <c r="E79" s="73" t="s">
        <v>18</v>
      </c>
      <c r="F79" s="101" t="s">
        <v>119</v>
      </c>
      <c r="G79" s="142" t="s">
        <v>119</v>
      </c>
      <c r="H79" s="127">
        <v>14727452</v>
      </c>
      <c r="I79" s="127">
        <v>6101991.25</v>
      </c>
      <c r="J79" s="217">
        <v>5309075.5999999996</v>
      </c>
      <c r="K79" s="85" t="s">
        <v>119</v>
      </c>
      <c r="L79" s="127">
        <f t="shared" si="26"/>
        <v>792915.65000000037</v>
      </c>
      <c r="N79" s="251"/>
      <c r="P79" s="2"/>
    </row>
    <row r="80" spans="1:16" s="86" customFormat="1" ht="25.5" outlineLevel="1">
      <c r="A80" s="93" t="s">
        <v>206</v>
      </c>
      <c r="B80" s="73" t="s">
        <v>0</v>
      </c>
      <c r="C80" s="73" t="s">
        <v>38</v>
      </c>
      <c r="D80" s="73" t="s">
        <v>39</v>
      </c>
      <c r="E80" s="73" t="s">
        <v>35</v>
      </c>
      <c r="F80" s="94" t="s">
        <v>119</v>
      </c>
      <c r="G80" s="141" t="s">
        <v>119</v>
      </c>
      <c r="H80" s="127">
        <v>899400</v>
      </c>
      <c r="I80" s="127">
        <v>0</v>
      </c>
      <c r="J80" s="217">
        <v>0</v>
      </c>
      <c r="K80" s="96" t="s">
        <v>119</v>
      </c>
      <c r="L80" s="127">
        <f t="shared" si="26"/>
        <v>0</v>
      </c>
      <c r="N80" s="251"/>
      <c r="P80" s="2"/>
    </row>
    <row r="81" spans="1:16" s="86" customFormat="1" ht="38.25" outlineLevel="2">
      <c r="A81" s="93" t="s">
        <v>215</v>
      </c>
      <c r="B81" s="73" t="s">
        <v>0</v>
      </c>
      <c r="C81" s="73" t="s">
        <v>38</v>
      </c>
      <c r="D81" s="73" t="s">
        <v>39</v>
      </c>
      <c r="E81" s="73" t="s">
        <v>41</v>
      </c>
      <c r="F81" s="101" t="s">
        <v>119</v>
      </c>
      <c r="G81" s="142" t="s">
        <v>119</v>
      </c>
      <c r="H81" s="127">
        <v>1587873920.5</v>
      </c>
      <c r="I81" s="127">
        <v>1049423160</v>
      </c>
      <c r="J81" s="217">
        <v>1049423160</v>
      </c>
      <c r="K81" s="102" t="s">
        <v>119</v>
      </c>
      <c r="L81" s="127">
        <f t="shared" si="26"/>
        <v>0</v>
      </c>
      <c r="N81" s="251"/>
      <c r="P81" s="2"/>
    </row>
    <row r="82" spans="1:16" s="86" customFormat="1" outlineLevel="2">
      <c r="A82" s="93" t="s">
        <v>216</v>
      </c>
      <c r="B82" s="73" t="s">
        <v>0</v>
      </c>
      <c r="C82" s="73" t="s">
        <v>38</v>
      </c>
      <c r="D82" s="73" t="s">
        <v>39</v>
      </c>
      <c r="E82" s="73" t="s">
        <v>42</v>
      </c>
      <c r="F82" s="101" t="s">
        <v>119</v>
      </c>
      <c r="G82" s="142" t="s">
        <v>119</v>
      </c>
      <c r="H82" s="127">
        <v>32355552.5</v>
      </c>
      <c r="I82" s="127">
        <v>241756.27</v>
      </c>
      <c r="J82" s="217">
        <v>241756.27</v>
      </c>
      <c r="K82" s="85" t="s">
        <v>119</v>
      </c>
      <c r="L82" s="127">
        <f t="shared" si="26"/>
        <v>0</v>
      </c>
      <c r="N82" s="251"/>
      <c r="P82" s="2"/>
    </row>
    <row r="83" spans="1:16" s="86" customFormat="1" outlineLevel="1">
      <c r="A83" s="93" t="s">
        <v>210</v>
      </c>
      <c r="B83" s="73" t="s">
        <v>0</v>
      </c>
      <c r="C83" s="73" t="s">
        <v>38</v>
      </c>
      <c r="D83" s="73" t="s">
        <v>39</v>
      </c>
      <c r="E83" s="73" t="s">
        <v>19</v>
      </c>
      <c r="F83" s="101" t="s">
        <v>119</v>
      </c>
      <c r="G83" s="142" t="s">
        <v>119</v>
      </c>
      <c r="H83" s="127">
        <v>1835778</v>
      </c>
      <c r="I83" s="127">
        <v>611864.81000000006</v>
      </c>
      <c r="J83" s="217">
        <v>489160.81</v>
      </c>
      <c r="K83" s="102" t="s">
        <v>119</v>
      </c>
      <c r="L83" s="127">
        <f t="shared" si="26"/>
        <v>122704.00000000006</v>
      </c>
      <c r="N83" s="251"/>
      <c r="P83" s="2"/>
    </row>
    <row r="84" spans="1:16" s="91" customFormat="1" outlineLevel="4">
      <c r="A84" s="93" t="s">
        <v>211</v>
      </c>
      <c r="B84" s="73" t="s">
        <v>0</v>
      </c>
      <c r="C84" s="73" t="s">
        <v>38</v>
      </c>
      <c r="D84" s="73" t="s">
        <v>39</v>
      </c>
      <c r="E84" s="73" t="s">
        <v>20</v>
      </c>
      <c r="F84" s="101" t="s">
        <v>119</v>
      </c>
      <c r="G84" s="142" t="s">
        <v>119</v>
      </c>
      <c r="H84" s="127">
        <v>66465</v>
      </c>
      <c r="I84" s="127">
        <v>22602.78</v>
      </c>
      <c r="J84" s="217">
        <v>14552.78</v>
      </c>
      <c r="K84" s="102" t="s">
        <v>119</v>
      </c>
      <c r="L84" s="127">
        <f t="shared" si="26"/>
        <v>8049.9999999999982</v>
      </c>
      <c r="M84" s="72"/>
      <c r="N84" s="255"/>
      <c r="P84" s="2"/>
    </row>
    <row r="85" spans="1:16" s="86" customFormat="1" outlineLevel="2">
      <c r="A85" s="93" t="s">
        <v>217</v>
      </c>
      <c r="B85" s="73" t="s">
        <v>0</v>
      </c>
      <c r="C85" s="73" t="s">
        <v>38</v>
      </c>
      <c r="D85" s="73" t="s">
        <v>39</v>
      </c>
      <c r="E85" s="73" t="s">
        <v>43</v>
      </c>
      <c r="F85" s="101" t="s">
        <v>119</v>
      </c>
      <c r="G85" s="142" t="s">
        <v>119</v>
      </c>
      <c r="H85" s="127">
        <v>10000</v>
      </c>
      <c r="I85" s="127">
        <v>3333</v>
      </c>
      <c r="J85" s="217">
        <v>0</v>
      </c>
      <c r="K85" s="85" t="s">
        <v>119</v>
      </c>
      <c r="L85" s="127">
        <f t="shared" si="26"/>
        <v>3333</v>
      </c>
      <c r="N85" s="251"/>
      <c r="P85" s="2"/>
    </row>
    <row r="86" spans="1:16" s="91" customFormat="1" ht="63.75" outlineLevel="4">
      <c r="A86" s="122" t="s">
        <v>160</v>
      </c>
      <c r="B86" s="7" t="s">
        <v>0</v>
      </c>
      <c r="C86" s="7" t="s">
        <v>38</v>
      </c>
      <c r="D86" s="7" t="s">
        <v>44</v>
      </c>
      <c r="E86" s="7" t="s">
        <v>1</v>
      </c>
      <c r="F86" s="5" t="s">
        <v>119</v>
      </c>
      <c r="G86" s="107" t="s">
        <v>119</v>
      </c>
      <c r="H86" s="125">
        <f>SUM(H87)</f>
        <v>1048950</v>
      </c>
      <c r="I86" s="125">
        <f>SUM(I87)</f>
        <v>446316.9</v>
      </c>
      <c r="J86" s="216">
        <f>SUM(J87)</f>
        <v>446316.9</v>
      </c>
      <c r="K86" s="212">
        <f t="shared" ref="K86" si="27">SUM(K87)</f>
        <v>0</v>
      </c>
      <c r="L86" s="125">
        <f>SUM(L87)</f>
        <v>0</v>
      </c>
      <c r="M86" s="72"/>
      <c r="N86" s="255"/>
      <c r="P86" s="2"/>
    </row>
    <row r="87" spans="1:16" s="86" customFormat="1" ht="25.5" outlineLevel="2">
      <c r="A87" s="93" t="s">
        <v>218</v>
      </c>
      <c r="B87" s="73" t="s">
        <v>0</v>
      </c>
      <c r="C87" s="73" t="s">
        <v>38</v>
      </c>
      <c r="D87" s="73" t="s">
        <v>44</v>
      </c>
      <c r="E87" s="73" t="s">
        <v>45</v>
      </c>
      <c r="F87" s="101" t="s">
        <v>119</v>
      </c>
      <c r="G87" s="142" t="s">
        <v>119</v>
      </c>
      <c r="H87" s="127">
        <f>2097900/2</f>
        <v>1048950</v>
      </c>
      <c r="I87" s="127">
        <v>446316.9</v>
      </c>
      <c r="J87" s="217">
        <v>446316.9</v>
      </c>
      <c r="K87" s="102" t="s">
        <v>119</v>
      </c>
      <c r="L87" s="127">
        <f>I87-J87</f>
        <v>0</v>
      </c>
      <c r="N87" s="251"/>
      <c r="P87" s="2"/>
    </row>
    <row r="88" spans="1:16" s="91" customFormat="1" outlineLevel="4">
      <c r="A88" s="122" t="s">
        <v>161</v>
      </c>
      <c r="B88" s="7" t="s">
        <v>0</v>
      </c>
      <c r="C88" s="7" t="s">
        <v>46</v>
      </c>
      <c r="D88" s="7" t="s">
        <v>47</v>
      </c>
      <c r="E88" s="7" t="s">
        <v>1</v>
      </c>
      <c r="F88" s="5" t="s">
        <v>119</v>
      </c>
      <c r="G88" s="107" t="s">
        <v>119</v>
      </c>
      <c r="H88" s="125">
        <f>SUM(H89)</f>
        <v>122930600</v>
      </c>
      <c r="I88" s="125">
        <f>SUM(I89)</f>
        <v>0</v>
      </c>
      <c r="J88" s="216">
        <f t="shared" ref="J88:K88" si="28">SUM(J89)</f>
        <v>0</v>
      </c>
      <c r="K88" s="212">
        <f t="shared" si="28"/>
        <v>0</v>
      </c>
      <c r="L88" s="125">
        <f>SUM(L89)</f>
        <v>0</v>
      </c>
      <c r="M88" s="72"/>
      <c r="N88" s="255"/>
      <c r="P88" s="2"/>
    </row>
    <row r="89" spans="1:16" s="86" customFormat="1" outlineLevel="2">
      <c r="A89" s="93" t="s">
        <v>219</v>
      </c>
      <c r="B89" s="73" t="s">
        <v>0</v>
      </c>
      <c r="C89" s="73" t="s">
        <v>46</v>
      </c>
      <c r="D89" s="73" t="s">
        <v>47</v>
      </c>
      <c r="E89" s="73" t="s">
        <v>48</v>
      </c>
      <c r="F89" s="101" t="s">
        <v>119</v>
      </c>
      <c r="G89" s="142" t="s">
        <v>119</v>
      </c>
      <c r="H89" s="127">
        <v>122930600</v>
      </c>
      <c r="I89" s="127">
        <v>0</v>
      </c>
      <c r="J89" s="217">
        <v>0</v>
      </c>
      <c r="K89" s="102" t="s">
        <v>119</v>
      </c>
      <c r="L89" s="127">
        <f>I89-J89</f>
        <v>0</v>
      </c>
      <c r="N89" s="251"/>
      <c r="P89" s="2"/>
    </row>
    <row r="90" spans="1:16" s="91" customFormat="1" ht="63.75" outlineLevel="4">
      <c r="A90" s="122" t="s">
        <v>162</v>
      </c>
      <c r="B90" s="7" t="s">
        <v>0</v>
      </c>
      <c r="C90" s="7" t="s">
        <v>46</v>
      </c>
      <c r="D90" s="7" t="s">
        <v>49</v>
      </c>
      <c r="E90" s="7" t="s">
        <v>1</v>
      </c>
      <c r="F90" s="5" t="s">
        <v>119</v>
      </c>
      <c r="G90" s="107" t="s">
        <v>119</v>
      </c>
      <c r="H90" s="125">
        <f>SUM(H91)</f>
        <v>4577700</v>
      </c>
      <c r="I90" s="125">
        <f>SUM(I91)</f>
        <v>4577700</v>
      </c>
      <c r="J90" s="216">
        <f t="shared" ref="J90:K90" si="29">SUM(J91)</f>
        <v>4577700</v>
      </c>
      <c r="K90" s="212">
        <f t="shared" si="29"/>
        <v>0</v>
      </c>
      <c r="L90" s="125">
        <f>SUM(L91)</f>
        <v>0</v>
      </c>
      <c r="M90" s="72"/>
      <c r="N90" s="255"/>
      <c r="P90" s="2"/>
    </row>
    <row r="91" spans="1:16" s="86" customFormat="1" ht="33.75" outlineLevel="1">
      <c r="A91" s="93" t="s">
        <v>219</v>
      </c>
      <c r="B91" s="73" t="s">
        <v>0</v>
      </c>
      <c r="C91" s="73" t="s">
        <v>46</v>
      </c>
      <c r="D91" s="73" t="s">
        <v>49</v>
      </c>
      <c r="E91" s="73" t="s">
        <v>48</v>
      </c>
      <c r="F91" s="130" t="s">
        <v>264</v>
      </c>
      <c r="G91" s="134" t="s">
        <v>258</v>
      </c>
      <c r="H91" s="127">
        <v>4577700</v>
      </c>
      <c r="I91" s="127">
        <v>4577700</v>
      </c>
      <c r="J91" s="217">
        <v>4577700</v>
      </c>
      <c r="K91" s="102" t="s">
        <v>119</v>
      </c>
      <c r="L91" s="127">
        <f>I91-J91</f>
        <v>0</v>
      </c>
      <c r="N91" s="251"/>
      <c r="P91" s="2"/>
    </row>
    <row r="92" spans="1:16" s="91" customFormat="1" ht="38.25" outlineLevel="4">
      <c r="A92" s="122" t="s">
        <v>163</v>
      </c>
      <c r="B92" s="7" t="s">
        <v>0</v>
      </c>
      <c r="C92" s="7" t="s">
        <v>46</v>
      </c>
      <c r="D92" s="7" t="s">
        <v>50</v>
      </c>
      <c r="E92" s="7" t="s">
        <v>1</v>
      </c>
      <c r="F92" s="5" t="s">
        <v>119</v>
      </c>
      <c r="G92" s="107" t="s">
        <v>119</v>
      </c>
      <c r="H92" s="125">
        <f>SUM(H93)</f>
        <v>135861200</v>
      </c>
      <c r="I92" s="125">
        <f>SUM(I93)</f>
        <v>135861200</v>
      </c>
      <c r="J92" s="216">
        <f t="shared" ref="J92:K92" si="30">SUM(J93)</f>
        <v>135861200</v>
      </c>
      <c r="K92" s="212">
        <f t="shared" si="30"/>
        <v>0</v>
      </c>
      <c r="L92" s="125">
        <f>SUM(L93)</f>
        <v>0</v>
      </c>
      <c r="M92" s="72"/>
      <c r="N92" s="255"/>
      <c r="P92" s="2"/>
    </row>
    <row r="93" spans="1:16" s="86" customFormat="1" ht="33.75" outlineLevel="2">
      <c r="A93" s="93" t="s">
        <v>219</v>
      </c>
      <c r="B93" s="73" t="s">
        <v>0</v>
      </c>
      <c r="C93" s="73" t="s">
        <v>46</v>
      </c>
      <c r="D93" s="73" t="s">
        <v>50</v>
      </c>
      <c r="E93" s="73" t="s">
        <v>48</v>
      </c>
      <c r="F93" s="124" t="s">
        <v>265</v>
      </c>
      <c r="G93" s="134" t="s">
        <v>258</v>
      </c>
      <c r="H93" s="127">
        <v>135861200</v>
      </c>
      <c r="I93" s="127">
        <v>135861200</v>
      </c>
      <c r="J93" s="127">
        <v>135861200</v>
      </c>
      <c r="K93" s="85" t="s">
        <v>119</v>
      </c>
      <c r="L93" s="127">
        <f>I93-J93</f>
        <v>0</v>
      </c>
      <c r="N93" s="251"/>
      <c r="P93" s="2"/>
    </row>
    <row r="94" spans="1:16" s="91" customFormat="1" ht="38.25" outlineLevel="4">
      <c r="A94" s="122" t="s">
        <v>164</v>
      </c>
      <c r="B94" s="7" t="s">
        <v>0</v>
      </c>
      <c r="C94" s="7" t="s">
        <v>46</v>
      </c>
      <c r="D94" s="7" t="s">
        <v>51</v>
      </c>
      <c r="E94" s="7" t="s">
        <v>1</v>
      </c>
      <c r="F94" s="5" t="s">
        <v>119</v>
      </c>
      <c r="G94" s="107" t="s">
        <v>119</v>
      </c>
      <c r="H94" s="125">
        <f>SUM(H95)</f>
        <v>214004900</v>
      </c>
      <c r="I94" s="125">
        <f>SUM(I95)</f>
        <v>214004900</v>
      </c>
      <c r="J94" s="216">
        <f t="shared" ref="J94:K94" si="31">SUM(J95)</f>
        <v>214004900</v>
      </c>
      <c r="K94" s="212">
        <f t="shared" si="31"/>
        <v>0</v>
      </c>
      <c r="L94" s="125">
        <f>SUM(L95)</f>
        <v>0</v>
      </c>
      <c r="M94" s="72"/>
      <c r="N94" s="255"/>
      <c r="P94" s="2"/>
    </row>
    <row r="95" spans="1:16" s="90" customFormat="1" ht="33.75" outlineLevel="4">
      <c r="A95" s="93" t="s">
        <v>219</v>
      </c>
      <c r="B95" s="73" t="s">
        <v>0</v>
      </c>
      <c r="C95" s="73" t="s">
        <v>46</v>
      </c>
      <c r="D95" s="73" t="s">
        <v>51</v>
      </c>
      <c r="E95" s="73" t="s">
        <v>48</v>
      </c>
      <c r="F95" s="124" t="s">
        <v>266</v>
      </c>
      <c r="G95" s="134" t="s">
        <v>258</v>
      </c>
      <c r="H95" s="127">
        <v>214004900</v>
      </c>
      <c r="I95" s="127">
        <v>214004900</v>
      </c>
      <c r="J95" s="127">
        <v>214004900</v>
      </c>
      <c r="K95" s="102" t="s">
        <v>119</v>
      </c>
      <c r="L95" s="127">
        <f>I95-J95</f>
        <v>0</v>
      </c>
      <c r="M95" s="95"/>
      <c r="N95" s="95"/>
      <c r="P95" s="2"/>
    </row>
    <row r="96" spans="1:16" ht="25.5" outlineLevel="2">
      <c r="A96" s="122" t="s">
        <v>165</v>
      </c>
      <c r="B96" s="7" t="s">
        <v>0</v>
      </c>
      <c r="C96" s="7" t="s">
        <v>46</v>
      </c>
      <c r="D96" s="7" t="s">
        <v>52</v>
      </c>
      <c r="E96" s="7" t="s">
        <v>1</v>
      </c>
      <c r="F96" s="5" t="s">
        <v>119</v>
      </c>
      <c r="G96" s="107" t="s">
        <v>119</v>
      </c>
      <c r="H96" s="125">
        <f>SUM(H97:H98)</f>
        <v>15477300</v>
      </c>
      <c r="I96" s="125">
        <f>SUM(I97:I98)</f>
        <v>14192071.050000001</v>
      </c>
      <c r="J96" s="216">
        <f t="shared" ref="J96:K96" si="32">SUM(J97:J98)</f>
        <v>14155945.75</v>
      </c>
      <c r="K96" s="212">
        <f t="shared" si="32"/>
        <v>0</v>
      </c>
      <c r="L96" s="125">
        <f>SUM(L97:L98)</f>
        <v>36125.299999999479</v>
      </c>
      <c r="N96" s="257"/>
    </row>
    <row r="97" spans="1:16" s="91" customFormat="1" ht="33.75" outlineLevel="4">
      <c r="A97" s="93" t="s">
        <v>102</v>
      </c>
      <c r="B97" s="73" t="s">
        <v>0</v>
      </c>
      <c r="C97" s="73" t="s">
        <v>46</v>
      </c>
      <c r="D97" s="73" t="s">
        <v>52</v>
      </c>
      <c r="E97" s="73" t="s">
        <v>4</v>
      </c>
      <c r="F97" s="124" t="s">
        <v>278</v>
      </c>
      <c r="G97" s="134" t="s">
        <v>258</v>
      </c>
      <c r="H97" s="127">
        <v>84000</v>
      </c>
      <c r="I97" s="127">
        <v>68851.05</v>
      </c>
      <c r="J97" s="217">
        <v>50796.69</v>
      </c>
      <c r="K97" s="102" t="s">
        <v>119</v>
      </c>
      <c r="L97" s="127">
        <f t="shared" ref="L97:L98" si="33">I97-J97</f>
        <v>18054.36</v>
      </c>
      <c r="M97" s="72"/>
      <c r="N97" s="255"/>
      <c r="P97" s="2"/>
    </row>
    <row r="98" spans="1:16" s="86" customFormat="1" ht="33.75" outlineLevel="2">
      <c r="A98" s="54" t="s">
        <v>206</v>
      </c>
      <c r="B98" s="73" t="s">
        <v>0</v>
      </c>
      <c r="C98" s="73" t="s">
        <v>46</v>
      </c>
      <c r="D98" s="73" t="s">
        <v>52</v>
      </c>
      <c r="E98" s="73" t="s">
        <v>35</v>
      </c>
      <c r="F98" s="124" t="s">
        <v>278</v>
      </c>
      <c r="G98" s="136" t="s">
        <v>258</v>
      </c>
      <c r="H98" s="208">
        <v>15393300</v>
      </c>
      <c r="I98" s="127">
        <v>14123220</v>
      </c>
      <c r="J98" s="217">
        <v>14105149.060000001</v>
      </c>
      <c r="K98" s="3" t="s">
        <v>119</v>
      </c>
      <c r="L98" s="127">
        <f t="shared" si="33"/>
        <v>18070.939999999478</v>
      </c>
      <c r="N98" s="251"/>
      <c r="P98" s="2"/>
    </row>
    <row r="99" spans="1:16" ht="25.5" outlineLevel="2">
      <c r="A99" s="122" t="s">
        <v>166</v>
      </c>
      <c r="B99" s="7" t="s">
        <v>0</v>
      </c>
      <c r="C99" s="7" t="s">
        <v>46</v>
      </c>
      <c r="D99" s="7" t="s">
        <v>53</v>
      </c>
      <c r="E99" s="7" t="s">
        <v>1</v>
      </c>
      <c r="F99" s="5" t="s">
        <v>119</v>
      </c>
      <c r="G99" s="107" t="s">
        <v>119</v>
      </c>
      <c r="H99" s="125">
        <f>SUM(H100:H101)</f>
        <v>118300</v>
      </c>
      <c r="I99" s="125">
        <f>SUM(I100:I101)</f>
        <v>26181.279999999999</v>
      </c>
      <c r="J99" s="216">
        <f t="shared" ref="J99:K99" si="34">SUM(J100:J101)</f>
        <v>26181.279999999999</v>
      </c>
      <c r="K99" s="212">
        <f t="shared" si="34"/>
        <v>0</v>
      </c>
      <c r="L99" s="125">
        <f>SUM(L100:L101)</f>
        <v>0</v>
      </c>
      <c r="N99" s="257"/>
    </row>
    <row r="100" spans="1:16" s="91" customFormat="1" ht="33.75" outlineLevel="4">
      <c r="A100" s="93" t="s">
        <v>102</v>
      </c>
      <c r="B100" s="73" t="s">
        <v>0</v>
      </c>
      <c r="C100" s="73" t="s">
        <v>46</v>
      </c>
      <c r="D100" s="73" t="s">
        <v>53</v>
      </c>
      <c r="E100" s="73" t="s">
        <v>4</v>
      </c>
      <c r="F100" s="124" t="s">
        <v>279</v>
      </c>
      <c r="G100" s="134" t="s">
        <v>258</v>
      </c>
      <c r="H100" s="127">
        <v>590</v>
      </c>
      <c r="I100" s="127">
        <v>0</v>
      </c>
      <c r="J100" s="217">
        <v>0</v>
      </c>
      <c r="K100" s="102" t="s">
        <v>119</v>
      </c>
      <c r="L100" s="127">
        <f t="shared" ref="L100:L101" si="35">I100-J100</f>
        <v>0</v>
      </c>
      <c r="M100" s="72"/>
      <c r="N100" s="255"/>
      <c r="P100" s="2"/>
    </row>
    <row r="101" spans="1:16" s="86" customFormat="1" ht="33.75" outlineLevel="1">
      <c r="A101" s="54" t="s">
        <v>206</v>
      </c>
      <c r="B101" s="73" t="s">
        <v>0</v>
      </c>
      <c r="C101" s="73" t="s">
        <v>46</v>
      </c>
      <c r="D101" s="73" t="s">
        <v>53</v>
      </c>
      <c r="E101" s="73" t="s">
        <v>35</v>
      </c>
      <c r="F101" s="124" t="s">
        <v>279</v>
      </c>
      <c r="G101" s="136" t="s">
        <v>258</v>
      </c>
      <c r="H101" s="208">
        <v>117710</v>
      </c>
      <c r="I101" s="127">
        <v>26181.279999999999</v>
      </c>
      <c r="J101" s="217">
        <v>26181.279999999999</v>
      </c>
      <c r="K101" s="3" t="s">
        <v>119</v>
      </c>
      <c r="L101" s="127">
        <f t="shared" si="35"/>
        <v>0</v>
      </c>
      <c r="N101" s="251"/>
      <c r="P101" s="2"/>
    </row>
    <row r="102" spans="1:16" s="86" customFormat="1" ht="38.25" outlineLevel="2">
      <c r="A102" s="122" t="s">
        <v>167</v>
      </c>
      <c r="B102" s="7" t="s">
        <v>0</v>
      </c>
      <c r="C102" s="7" t="s">
        <v>46</v>
      </c>
      <c r="D102" s="7" t="s">
        <v>54</v>
      </c>
      <c r="E102" s="7" t="s">
        <v>1</v>
      </c>
      <c r="F102" s="5" t="s">
        <v>119</v>
      </c>
      <c r="G102" s="107" t="s">
        <v>119</v>
      </c>
      <c r="H102" s="125">
        <f>SUM(H103:H104)</f>
        <v>712177900</v>
      </c>
      <c r="I102" s="125">
        <f>SUM(I103:I104)</f>
        <v>241453000</v>
      </c>
      <c r="J102" s="216">
        <f>SUM(J103:J104)</f>
        <v>240806757.88</v>
      </c>
      <c r="K102" s="212">
        <f>SUM(K103:K104)</f>
        <v>0</v>
      </c>
      <c r="L102" s="125">
        <f>SUM(L103:L104)</f>
        <v>646242.1200000036</v>
      </c>
      <c r="N102" s="251"/>
      <c r="P102" s="2"/>
    </row>
    <row r="103" spans="1:16" s="91" customFormat="1" ht="33.75" outlineLevel="4">
      <c r="A103" s="93" t="s">
        <v>102</v>
      </c>
      <c r="B103" s="73" t="s">
        <v>0</v>
      </c>
      <c r="C103" s="73" t="s">
        <v>46</v>
      </c>
      <c r="D103" s="73" t="s">
        <v>54</v>
      </c>
      <c r="E103" s="73" t="s">
        <v>4</v>
      </c>
      <c r="F103" s="124" t="s">
        <v>286</v>
      </c>
      <c r="G103" s="134" t="s">
        <v>258</v>
      </c>
      <c r="H103" s="196">
        <v>5350000</v>
      </c>
      <c r="I103" s="196">
        <v>1969849</v>
      </c>
      <c r="J103" s="219">
        <v>1636510.72</v>
      </c>
      <c r="K103" s="85" t="s">
        <v>119</v>
      </c>
      <c r="L103" s="127">
        <f t="shared" ref="L103:L104" si="36">I103-J103</f>
        <v>333338.28000000003</v>
      </c>
      <c r="M103" s="72"/>
      <c r="N103" s="255"/>
      <c r="P103" s="2"/>
    </row>
    <row r="104" spans="1:16" s="90" customFormat="1" ht="33.75" outlineLevel="4">
      <c r="A104" s="93" t="s">
        <v>203</v>
      </c>
      <c r="B104" s="73" t="s">
        <v>0</v>
      </c>
      <c r="C104" s="73" t="s">
        <v>46</v>
      </c>
      <c r="D104" s="73" t="s">
        <v>54</v>
      </c>
      <c r="E104" s="73" t="s">
        <v>7</v>
      </c>
      <c r="F104" s="124" t="s">
        <v>286</v>
      </c>
      <c r="G104" s="134" t="s">
        <v>258</v>
      </c>
      <c r="H104" s="127">
        <v>706827900</v>
      </c>
      <c r="I104" s="127">
        <v>239483151</v>
      </c>
      <c r="J104" s="217">
        <v>239170247.16</v>
      </c>
      <c r="K104" s="102" t="s">
        <v>119</v>
      </c>
      <c r="L104" s="127">
        <f t="shared" si="36"/>
        <v>312903.84000000358</v>
      </c>
      <c r="M104" s="95"/>
      <c r="N104" s="255"/>
      <c r="P104" s="2"/>
    </row>
    <row r="105" spans="1:16" s="91" customFormat="1" ht="25.5" outlineLevel="4">
      <c r="A105" s="122" t="s">
        <v>282</v>
      </c>
      <c r="B105" s="7" t="s">
        <v>0</v>
      </c>
      <c r="C105" s="7" t="s">
        <v>46</v>
      </c>
      <c r="D105" s="7" t="s">
        <v>230</v>
      </c>
      <c r="E105" s="7" t="s">
        <v>1</v>
      </c>
      <c r="F105" s="5"/>
      <c r="G105" s="107"/>
      <c r="H105" s="125">
        <f>SUM(H106:H106)</f>
        <v>30800</v>
      </c>
      <c r="I105" s="125">
        <f>SUM(I106:I106)</f>
        <v>30800</v>
      </c>
      <c r="J105" s="216">
        <f>SUM(J106:J106)</f>
        <v>22678</v>
      </c>
      <c r="K105" s="212">
        <f t="shared" ref="K105" si="37">SUM(K106:K106)</f>
        <v>8122</v>
      </c>
      <c r="L105" s="125">
        <f>SUM(L106:L106)</f>
        <v>8122</v>
      </c>
      <c r="M105" s="72"/>
      <c r="N105" s="255"/>
      <c r="P105" s="2"/>
    </row>
    <row r="106" spans="1:16" s="86" customFormat="1" ht="25.5" outlineLevel="2">
      <c r="A106" s="93" t="s">
        <v>227</v>
      </c>
      <c r="B106" s="73" t="s">
        <v>0</v>
      </c>
      <c r="C106" s="73" t="s">
        <v>46</v>
      </c>
      <c r="D106" s="73">
        <v>2240152520</v>
      </c>
      <c r="E106" s="73">
        <v>321</v>
      </c>
      <c r="F106" s="92"/>
      <c r="G106" s="143"/>
      <c r="H106" s="127">
        <v>30800</v>
      </c>
      <c r="I106" s="127">
        <v>30800</v>
      </c>
      <c r="J106" s="217">
        <v>22678</v>
      </c>
      <c r="K106" s="88">
        <f>I106-J106</f>
        <v>8122</v>
      </c>
      <c r="L106" s="127">
        <f>I106-J106</f>
        <v>8122</v>
      </c>
      <c r="N106" s="251"/>
      <c r="P106" s="2"/>
    </row>
    <row r="107" spans="1:16" s="91" customFormat="1" ht="25.5" outlineLevel="4">
      <c r="A107" s="122" t="s">
        <v>168</v>
      </c>
      <c r="B107" s="7" t="s">
        <v>0</v>
      </c>
      <c r="C107" s="7" t="s">
        <v>46</v>
      </c>
      <c r="D107" s="7" t="s">
        <v>55</v>
      </c>
      <c r="E107" s="7" t="s">
        <v>1</v>
      </c>
      <c r="F107" s="5" t="s">
        <v>119</v>
      </c>
      <c r="G107" s="107" t="s">
        <v>119</v>
      </c>
      <c r="H107" s="125">
        <f>SUM(H108)</f>
        <v>3660000</v>
      </c>
      <c r="I107" s="125">
        <f>SUM(I108)</f>
        <v>0</v>
      </c>
      <c r="J107" s="216">
        <f t="shared" ref="J107:K107" si="38">SUM(J108)</f>
        <v>0</v>
      </c>
      <c r="K107" s="212">
        <f t="shared" si="38"/>
        <v>0</v>
      </c>
      <c r="L107" s="125">
        <f>SUM(L108)</f>
        <v>0</v>
      </c>
      <c r="M107" s="72"/>
      <c r="N107" s="255"/>
      <c r="P107" s="2"/>
    </row>
    <row r="108" spans="1:16" s="90" customFormat="1" ht="25.5" outlineLevel="4">
      <c r="A108" s="93" t="s">
        <v>203</v>
      </c>
      <c r="B108" s="73" t="s">
        <v>0</v>
      </c>
      <c r="C108" s="73" t="s">
        <v>46</v>
      </c>
      <c r="D108" s="73" t="s">
        <v>55</v>
      </c>
      <c r="E108" s="73" t="s">
        <v>7</v>
      </c>
      <c r="F108" s="101" t="s">
        <v>119</v>
      </c>
      <c r="G108" s="142" t="s">
        <v>119</v>
      </c>
      <c r="H108" s="127">
        <v>3660000</v>
      </c>
      <c r="I108" s="127">
        <v>0</v>
      </c>
      <c r="J108" s="217">
        <v>0</v>
      </c>
      <c r="K108" s="102" t="s">
        <v>119</v>
      </c>
      <c r="L108" s="127">
        <f>I108-J108</f>
        <v>0</v>
      </c>
      <c r="M108" s="95"/>
      <c r="N108" s="258"/>
      <c r="P108" s="2"/>
    </row>
    <row r="109" spans="1:16" s="97" customFormat="1" ht="25.5" outlineLevel="2">
      <c r="A109" s="122" t="s">
        <v>169</v>
      </c>
      <c r="B109" s="7" t="s">
        <v>0</v>
      </c>
      <c r="C109" s="7" t="s">
        <v>46</v>
      </c>
      <c r="D109" s="7" t="s">
        <v>56</v>
      </c>
      <c r="E109" s="7" t="s">
        <v>1</v>
      </c>
      <c r="F109" s="5" t="s">
        <v>119</v>
      </c>
      <c r="G109" s="107" t="s">
        <v>119</v>
      </c>
      <c r="H109" s="125">
        <f>SUM(H110:H111)</f>
        <v>39404000</v>
      </c>
      <c r="I109" s="125">
        <f>SUM(I110:I111)</f>
        <v>12542200</v>
      </c>
      <c r="J109" s="216">
        <f t="shared" ref="J109:K109" si="39">SUM(J110:J111)</f>
        <v>12511838.030000001</v>
      </c>
      <c r="K109" s="212">
        <f t="shared" si="39"/>
        <v>0</v>
      </c>
      <c r="L109" s="125">
        <f>SUM(L110:L111)</f>
        <v>30361.969999999623</v>
      </c>
      <c r="N109" s="251"/>
      <c r="P109" s="2"/>
    </row>
    <row r="110" spans="1:16" s="91" customFormat="1" outlineLevel="4">
      <c r="A110" s="93" t="s">
        <v>102</v>
      </c>
      <c r="B110" s="73" t="s">
        <v>0</v>
      </c>
      <c r="C110" s="73" t="s">
        <v>46</v>
      </c>
      <c r="D110" s="73" t="s">
        <v>56</v>
      </c>
      <c r="E110" s="73" t="s">
        <v>4</v>
      </c>
      <c r="F110" s="101" t="s">
        <v>119</v>
      </c>
      <c r="G110" s="142" t="s">
        <v>119</v>
      </c>
      <c r="H110" s="127">
        <v>290000</v>
      </c>
      <c r="I110" s="127">
        <v>88700</v>
      </c>
      <c r="J110" s="217">
        <v>77835.63</v>
      </c>
      <c r="K110" s="85" t="s">
        <v>119</v>
      </c>
      <c r="L110" s="127">
        <f t="shared" ref="L110:L111" si="40">I110-J110</f>
        <v>10864.369999999995</v>
      </c>
      <c r="M110" s="72"/>
      <c r="N110" s="255"/>
      <c r="P110" s="2"/>
    </row>
    <row r="111" spans="1:16" s="86" customFormat="1" ht="25.5" outlineLevel="2">
      <c r="A111" s="93" t="s">
        <v>206</v>
      </c>
      <c r="B111" s="73" t="s">
        <v>0</v>
      </c>
      <c r="C111" s="73" t="s">
        <v>46</v>
      </c>
      <c r="D111" s="73" t="s">
        <v>56</v>
      </c>
      <c r="E111" s="73" t="s">
        <v>35</v>
      </c>
      <c r="F111" s="94" t="s">
        <v>119</v>
      </c>
      <c r="G111" s="141" t="s">
        <v>119</v>
      </c>
      <c r="H111" s="127">
        <v>39114000</v>
      </c>
      <c r="I111" s="127">
        <v>12453500</v>
      </c>
      <c r="J111" s="217">
        <v>12434002.4</v>
      </c>
      <c r="K111" s="96" t="s">
        <v>119</v>
      </c>
      <c r="L111" s="127">
        <f t="shared" si="40"/>
        <v>19497.599999999627</v>
      </c>
      <c r="N111" s="251"/>
      <c r="P111" s="2"/>
    </row>
    <row r="112" spans="1:16" s="97" customFormat="1" ht="63.75" outlineLevel="2">
      <c r="A112" s="122" t="s">
        <v>170</v>
      </c>
      <c r="B112" s="7" t="s">
        <v>0</v>
      </c>
      <c r="C112" s="7" t="s">
        <v>46</v>
      </c>
      <c r="D112" s="7" t="s">
        <v>57</v>
      </c>
      <c r="E112" s="7" t="s">
        <v>1</v>
      </c>
      <c r="F112" s="5" t="s">
        <v>119</v>
      </c>
      <c r="G112" s="107" t="s">
        <v>119</v>
      </c>
      <c r="H112" s="125">
        <f>SUM(H113:H114)</f>
        <v>6551250</v>
      </c>
      <c r="I112" s="125">
        <f>SUM(I113:I114)</f>
        <v>1605966.6</v>
      </c>
      <c r="J112" s="216">
        <f t="shared" ref="J112:K112" si="41">SUM(J113:J114)</f>
        <v>1076102.3600000001</v>
      </c>
      <c r="K112" s="212">
        <f t="shared" si="41"/>
        <v>0</v>
      </c>
      <c r="L112" s="125">
        <f>SUM(L113:L114)</f>
        <v>529864.24</v>
      </c>
      <c r="N112" s="251"/>
      <c r="P112" s="2"/>
    </row>
    <row r="113" spans="1:16" s="91" customFormat="1" outlineLevel="4">
      <c r="A113" s="93" t="s">
        <v>102</v>
      </c>
      <c r="B113" s="73" t="s">
        <v>0</v>
      </c>
      <c r="C113" s="73" t="s">
        <v>46</v>
      </c>
      <c r="D113" s="73" t="s">
        <v>57</v>
      </c>
      <c r="E113" s="73" t="s">
        <v>4</v>
      </c>
      <c r="F113" s="101" t="s">
        <v>119</v>
      </c>
      <c r="G113" s="142" t="s">
        <v>119</v>
      </c>
      <c r="H113" s="127">
        <v>35250</v>
      </c>
      <c r="I113" s="127">
        <v>13966.6</v>
      </c>
      <c r="J113" s="217">
        <v>4102.3599999999997</v>
      </c>
      <c r="K113" s="102" t="s">
        <v>119</v>
      </c>
      <c r="L113" s="127">
        <f t="shared" ref="L113:L114" si="42">I113-J113</f>
        <v>9864.2400000000016</v>
      </c>
      <c r="M113" s="72"/>
      <c r="N113" s="255"/>
      <c r="P113" s="2"/>
    </row>
    <row r="114" spans="1:16" s="86" customFormat="1" ht="25.5" outlineLevel="2">
      <c r="A114" s="93" t="s">
        <v>206</v>
      </c>
      <c r="B114" s="73" t="s">
        <v>0</v>
      </c>
      <c r="C114" s="73" t="s">
        <v>46</v>
      </c>
      <c r="D114" s="73" t="s">
        <v>57</v>
      </c>
      <c r="E114" s="73" t="s">
        <v>35</v>
      </c>
      <c r="F114" s="94" t="s">
        <v>119</v>
      </c>
      <c r="G114" s="141" t="s">
        <v>119</v>
      </c>
      <c r="H114" s="127">
        <v>6516000</v>
      </c>
      <c r="I114" s="127">
        <v>1592000</v>
      </c>
      <c r="J114" s="217">
        <v>1072000</v>
      </c>
      <c r="K114" s="96" t="s">
        <v>119</v>
      </c>
      <c r="L114" s="127">
        <f t="shared" si="42"/>
        <v>520000</v>
      </c>
      <c r="N114" s="251"/>
      <c r="P114" s="2"/>
    </row>
    <row r="115" spans="1:16" s="86" customFormat="1" ht="102" outlineLevel="2">
      <c r="A115" s="122" t="s">
        <v>171</v>
      </c>
      <c r="B115" s="7" t="s">
        <v>0</v>
      </c>
      <c r="C115" s="7" t="s">
        <v>46</v>
      </c>
      <c r="D115" s="7" t="s">
        <v>58</v>
      </c>
      <c r="E115" s="7" t="s">
        <v>1</v>
      </c>
      <c r="F115" s="5" t="s">
        <v>119</v>
      </c>
      <c r="G115" s="107" t="s">
        <v>119</v>
      </c>
      <c r="H115" s="125">
        <f>SUM(H116:H117)</f>
        <v>11690000</v>
      </c>
      <c r="I115" s="125">
        <f>SUM(I116:I117)</f>
        <v>6540517</v>
      </c>
      <c r="J115" s="216">
        <f>SUM(J116:J117)</f>
        <v>3597882.41</v>
      </c>
      <c r="K115" s="212">
        <f>SUM(K116:K117)</f>
        <v>0</v>
      </c>
      <c r="L115" s="125">
        <f>SUM(L116:L117)</f>
        <v>2942634.59</v>
      </c>
      <c r="N115" s="251"/>
      <c r="P115" s="2"/>
    </row>
    <row r="116" spans="1:16" s="91" customFormat="1" outlineLevel="4">
      <c r="A116" s="201" t="s">
        <v>102</v>
      </c>
      <c r="B116" s="202" t="s">
        <v>0</v>
      </c>
      <c r="C116" s="202" t="s">
        <v>46</v>
      </c>
      <c r="D116" s="202" t="s">
        <v>58</v>
      </c>
      <c r="E116" s="202" t="s">
        <v>4</v>
      </c>
      <c r="F116" s="203" t="s">
        <v>119</v>
      </c>
      <c r="G116" s="204" t="s">
        <v>119</v>
      </c>
      <c r="H116" s="127">
        <f>131200/2</f>
        <v>65600</v>
      </c>
      <c r="I116" s="127">
        <v>56844</v>
      </c>
      <c r="J116" s="217">
        <v>22460.67</v>
      </c>
      <c r="K116" s="102" t="s">
        <v>119</v>
      </c>
      <c r="L116" s="127">
        <f>I116-J116</f>
        <v>34383.33</v>
      </c>
      <c r="M116" s="72"/>
      <c r="N116" s="255"/>
      <c r="P116" s="2"/>
    </row>
    <row r="117" spans="1:16" s="86" customFormat="1" ht="25.5" outlineLevel="2">
      <c r="A117" s="93" t="s">
        <v>203</v>
      </c>
      <c r="B117" s="73" t="s">
        <v>0</v>
      </c>
      <c r="C117" s="73" t="s">
        <v>46</v>
      </c>
      <c r="D117" s="73" t="s">
        <v>58</v>
      </c>
      <c r="E117" s="73" t="s">
        <v>7</v>
      </c>
      <c r="F117" s="101" t="s">
        <v>119</v>
      </c>
      <c r="G117" s="142" t="s">
        <v>119</v>
      </c>
      <c r="H117" s="127">
        <v>11624400</v>
      </c>
      <c r="I117" s="127">
        <v>6483673</v>
      </c>
      <c r="J117" s="217">
        <v>3575421.74</v>
      </c>
      <c r="K117" s="102" t="s">
        <v>119</v>
      </c>
      <c r="L117" s="127">
        <f t="shared" ref="L117" si="43">I117-J117</f>
        <v>2908251.26</v>
      </c>
      <c r="N117" s="251"/>
      <c r="P117" s="2"/>
    </row>
    <row r="118" spans="1:16" s="86" customFormat="1" ht="76.5" outlineLevel="2">
      <c r="A118" s="122" t="s">
        <v>172</v>
      </c>
      <c r="B118" s="7" t="s">
        <v>0</v>
      </c>
      <c r="C118" s="7" t="s">
        <v>46</v>
      </c>
      <c r="D118" s="7" t="s">
        <v>59</v>
      </c>
      <c r="E118" s="7" t="s">
        <v>1</v>
      </c>
      <c r="F118" s="5" t="s">
        <v>119</v>
      </c>
      <c r="G118" s="107" t="s">
        <v>119</v>
      </c>
      <c r="H118" s="125">
        <f>SUM(H119:H121)</f>
        <v>937650</v>
      </c>
      <c r="I118" s="125">
        <f>SUM(I119:I121)</f>
        <v>331730.40000000002</v>
      </c>
      <c r="J118" s="216">
        <f t="shared" ref="J118:K118" si="44">SUM(J119:J121)</f>
        <v>266167.08</v>
      </c>
      <c r="K118" s="212">
        <f t="shared" si="44"/>
        <v>0</v>
      </c>
      <c r="L118" s="125">
        <f>SUM(L119:L121)</f>
        <v>65563.319999999992</v>
      </c>
      <c r="N118" s="251"/>
      <c r="P118" s="2"/>
    </row>
    <row r="119" spans="1:16" s="86" customFormat="1" outlineLevel="1">
      <c r="A119" s="93" t="s">
        <v>102</v>
      </c>
      <c r="B119" s="73" t="s">
        <v>0</v>
      </c>
      <c r="C119" s="73" t="s">
        <v>46</v>
      </c>
      <c r="D119" s="73" t="s">
        <v>59</v>
      </c>
      <c r="E119" s="73" t="s">
        <v>4</v>
      </c>
      <c r="F119" s="101" t="s">
        <v>119</v>
      </c>
      <c r="G119" s="142" t="s">
        <v>119</v>
      </c>
      <c r="H119" s="127">
        <v>11200</v>
      </c>
      <c r="I119" s="127">
        <v>3287</v>
      </c>
      <c r="J119" s="217">
        <v>2563.42</v>
      </c>
      <c r="K119" s="102" t="s">
        <v>119</v>
      </c>
      <c r="L119" s="127">
        <f t="shared" ref="L119:L121" si="45">I119-J119</f>
        <v>723.57999999999993</v>
      </c>
      <c r="N119" s="251"/>
      <c r="P119" s="2"/>
    </row>
    <row r="120" spans="1:16" s="91" customFormat="1" ht="25.5" outlineLevel="4">
      <c r="A120" s="93" t="s">
        <v>203</v>
      </c>
      <c r="B120" s="73" t="s">
        <v>0</v>
      </c>
      <c r="C120" s="73" t="s">
        <v>46</v>
      </c>
      <c r="D120" s="73" t="s">
        <v>59</v>
      </c>
      <c r="E120" s="73" t="s">
        <v>7</v>
      </c>
      <c r="F120" s="101" t="s">
        <v>119</v>
      </c>
      <c r="G120" s="142" t="s">
        <v>119</v>
      </c>
      <c r="H120" s="127">
        <v>619050</v>
      </c>
      <c r="I120" s="127">
        <v>269852</v>
      </c>
      <c r="J120" s="217">
        <v>205012.26</v>
      </c>
      <c r="K120" s="102" t="s">
        <v>119</v>
      </c>
      <c r="L120" s="127">
        <f t="shared" si="45"/>
        <v>64839.739999999991</v>
      </c>
      <c r="M120" s="72"/>
      <c r="N120" s="255"/>
      <c r="P120" s="2"/>
    </row>
    <row r="121" spans="1:16" s="97" customFormat="1" ht="38.25" outlineLevel="2">
      <c r="A121" s="93" t="s">
        <v>202</v>
      </c>
      <c r="B121" s="73" t="s">
        <v>0</v>
      </c>
      <c r="C121" s="73" t="s">
        <v>46</v>
      </c>
      <c r="D121" s="73" t="s">
        <v>59</v>
      </c>
      <c r="E121" s="73" t="s">
        <v>13</v>
      </c>
      <c r="F121" s="101" t="s">
        <v>119</v>
      </c>
      <c r="G121" s="142" t="s">
        <v>119</v>
      </c>
      <c r="H121" s="127">
        <v>307400</v>
      </c>
      <c r="I121" s="127">
        <v>58591.4</v>
      </c>
      <c r="J121" s="217">
        <v>58591.4</v>
      </c>
      <c r="K121" s="85" t="s">
        <v>119</v>
      </c>
      <c r="L121" s="127">
        <f t="shared" si="45"/>
        <v>0</v>
      </c>
      <c r="N121" s="251"/>
      <c r="P121" s="2"/>
    </row>
    <row r="122" spans="1:16" s="91" customFormat="1" ht="38.25" outlineLevel="4">
      <c r="A122" s="122" t="s">
        <v>173</v>
      </c>
      <c r="B122" s="7" t="s">
        <v>0</v>
      </c>
      <c r="C122" s="7" t="s">
        <v>46</v>
      </c>
      <c r="D122" s="7" t="s">
        <v>60</v>
      </c>
      <c r="E122" s="7" t="s">
        <v>1</v>
      </c>
      <c r="F122" s="5" t="s">
        <v>119</v>
      </c>
      <c r="G122" s="107" t="s">
        <v>119</v>
      </c>
      <c r="H122" s="125">
        <f>SUM(H123)</f>
        <v>2080000</v>
      </c>
      <c r="I122" s="125">
        <f>SUM(I123)</f>
        <v>0</v>
      </c>
      <c r="J122" s="216">
        <f t="shared" ref="J122:K122" si="46">SUM(J123)</f>
        <v>0</v>
      </c>
      <c r="K122" s="212">
        <f t="shared" si="46"/>
        <v>0</v>
      </c>
      <c r="L122" s="125">
        <f>SUM(L123)</f>
        <v>0</v>
      </c>
      <c r="M122" s="72"/>
      <c r="N122" s="255"/>
      <c r="P122" s="2"/>
    </row>
    <row r="123" spans="1:16" s="86" customFormat="1" ht="25.5" outlineLevel="2">
      <c r="A123" s="93" t="s">
        <v>206</v>
      </c>
      <c r="B123" s="73" t="s">
        <v>0</v>
      </c>
      <c r="C123" s="73" t="s">
        <v>46</v>
      </c>
      <c r="D123" s="73" t="s">
        <v>60</v>
      </c>
      <c r="E123" s="73" t="s">
        <v>35</v>
      </c>
      <c r="F123" s="94" t="s">
        <v>119</v>
      </c>
      <c r="G123" s="141" t="s">
        <v>119</v>
      </c>
      <c r="H123" s="127">
        <v>2080000</v>
      </c>
      <c r="I123" s="127">
        <v>0</v>
      </c>
      <c r="J123" s="217">
        <v>0</v>
      </c>
      <c r="K123" s="96" t="s">
        <v>119</v>
      </c>
      <c r="L123" s="127">
        <f>I123-J123</f>
        <v>0</v>
      </c>
      <c r="N123" s="251"/>
      <c r="P123" s="2"/>
    </row>
    <row r="124" spans="1:16" s="97" customFormat="1" ht="51" outlineLevel="2">
      <c r="A124" s="122" t="s">
        <v>174</v>
      </c>
      <c r="B124" s="7" t="s">
        <v>0</v>
      </c>
      <c r="C124" s="7" t="s">
        <v>46</v>
      </c>
      <c r="D124" s="7" t="s">
        <v>61</v>
      </c>
      <c r="E124" s="7" t="s">
        <v>1</v>
      </c>
      <c r="F124" s="5" t="s">
        <v>119</v>
      </c>
      <c r="G124" s="107" t="s">
        <v>119</v>
      </c>
      <c r="H124" s="125">
        <f>SUM(H125:H126)</f>
        <v>3613300</v>
      </c>
      <c r="I124" s="125">
        <f>SUM(I125:I126)</f>
        <v>1088500.8</v>
      </c>
      <c r="J124" s="216">
        <f t="shared" ref="J124:K124" si="47">SUM(J125:J126)</f>
        <v>1087689.2</v>
      </c>
      <c r="K124" s="212">
        <f t="shared" si="47"/>
        <v>0</v>
      </c>
      <c r="L124" s="125">
        <f>SUM(L125:L126)</f>
        <v>811.59999999999945</v>
      </c>
      <c r="N124" s="251"/>
      <c r="P124" s="2"/>
    </row>
    <row r="125" spans="1:16" s="91" customFormat="1" outlineLevel="4">
      <c r="A125" s="93" t="s">
        <v>102</v>
      </c>
      <c r="B125" s="73" t="s">
        <v>0</v>
      </c>
      <c r="C125" s="73" t="s">
        <v>46</v>
      </c>
      <c r="D125" s="73" t="s">
        <v>61</v>
      </c>
      <c r="E125" s="73" t="s">
        <v>4</v>
      </c>
      <c r="F125" s="101" t="s">
        <v>119</v>
      </c>
      <c r="G125" s="142" t="s">
        <v>119</v>
      </c>
      <c r="H125" s="127">
        <v>22700</v>
      </c>
      <c r="I125" s="127">
        <v>8500.7999999999993</v>
      </c>
      <c r="J125" s="217">
        <v>7689.2</v>
      </c>
      <c r="K125" s="102" t="s">
        <v>119</v>
      </c>
      <c r="L125" s="127">
        <f t="shared" ref="L125:L126" si="48">I125-J125</f>
        <v>811.59999999999945</v>
      </c>
      <c r="M125" s="72"/>
      <c r="N125" s="255"/>
      <c r="P125" s="2"/>
    </row>
    <row r="126" spans="1:16" s="97" customFormat="1" ht="25.5" outlineLevel="2">
      <c r="A126" s="93" t="s">
        <v>206</v>
      </c>
      <c r="B126" s="73" t="s">
        <v>0</v>
      </c>
      <c r="C126" s="73" t="s">
        <v>46</v>
      </c>
      <c r="D126" s="73" t="s">
        <v>61</v>
      </c>
      <c r="E126" s="73" t="s">
        <v>35</v>
      </c>
      <c r="F126" s="94" t="s">
        <v>119</v>
      </c>
      <c r="G126" s="141" t="s">
        <v>119</v>
      </c>
      <c r="H126" s="127">
        <v>3590600</v>
      </c>
      <c r="I126" s="127">
        <v>1080000</v>
      </c>
      <c r="J126" s="217">
        <v>1080000</v>
      </c>
      <c r="K126" s="96" t="s">
        <v>119</v>
      </c>
      <c r="L126" s="127">
        <f t="shared" si="48"/>
        <v>0</v>
      </c>
      <c r="N126" s="251"/>
      <c r="P126" s="2"/>
    </row>
    <row r="127" spans="1:16" s="91" customFormat="1" ht="51" outlineLevel="4">
      <c r="A127" s="122" t="s">
        <v>175</v>
      </c>
      <c r="B127" s="7" t="s">
        <v>0</v>
      </c>
      <c r="C127" s="7" t="s">
        <v>46</v>
      </c>
      <c r="D127" s="7" t="s">
        <v>62</v>
      </c>
      <c r="E127" s="7" t="s">
        <v>1</v>
      </c>
      <c r="F127" s="5" t="s">
        <v>119</v>
      </c>
      <c r="G127" s="107" t="s">
        <v>119</v>
      </c>
      <c r="H127" s="125">
        <f>SUM(H128)</f>
        <v>2886300</v>
      </c>
      <c r="I127" s="125">
        <f>SUM(I128)</f>
        <v>0</v>
      </c>
      <c r="J127" s="216">
        <f t="shared" ref="J127:K127" si="49">SUM(J128)</f>
        <v>0</v>
      </c>
      <c r="K127" s="212">
        <f t="shared" si="49"/>
        <v>0</v>
      </c>
      <c r="L127" s="125">
        <f>SUM(L128)</f>
        <v>0</v>
      </c>
      <c r="M127" s="72"/>
      <c r="N127" s="255"/>
      <c r="P127" s="2"/>
    </row>
    <row r="128" spans="1:16" s="86" customFormat="1" ht="25.5" outlineLevel="1">
      <c r="A128" s="93" t="s">
        <v>206</v>
      </c>
      <c r="B128" s="73" t="s">
        <v>0</v>
      </c>
      <c r="C128" s="73" t="s">
        <v>46</v>
      </c>
      <c r="D128" s="73" t="s">
        <v>62</v>
      </c>
      <c r="E128" s="73" t="s">
        <v>35</v>
      </c>
      <c r="F128" s="94" t="s">
        <v>119</v>
      </c>
      <c r="G128" s="141" t="s">
        <v>119</v>
      </c>
      <c r="H128" s="127">
        <v>2886300</v>
      </c>
      <c r="I128" s="127">
        <v>0</v>
      </c>
      <c r="J128" s="217">
        <v>0</v>
      </c>
      <c r="K128" s="96" t="s">
        <v>119</v>
      </c>
      <c r="L128" s="127">
        <f>I128-J128</f>
        <v>0</v>
      </c>
      <c r="N128" s="251"/>
      <c r="P128" s="2"/>
    </row>
    <row r="129" spans="1:16" s="97" customFormat="1" outlineLevel="2">
      <c r="A129" s="122" t="s">
        <v>176</v>
      </c>
      <c r="B129" s="7" t="s">
        <v>0</v>
      </c>
      <c r="C129" s="7" t="s">
        <v>46</v>
      </c>
      <c r="D129" s="7" t="s">
        <v>63</v>
      </c>
      <c r="E129" s="7" t="s">
        <v>1</v>
      </c>
      <c r="F129" s="5" t="s">
        <v>119</v>
      </c>
      <c r="G129" s="107" t="s">
        <v>119</v>
      </c>
      <c r="H129" s="125">
        <f>SUM(H130:H131)</f>
        <v>456575000</v>
      </c>
      <c r="I129" s="125">
        <f>SUM(I130:I131)</f>
        <v>141929824</v>
      </c>
      <c r="J129" s="216">
        <f t="shared" ref="J129:K129" si="50">SUM(J130:J131)</f>
        <v>141699426.52000001</v>
      </c>
      <c r="K129" s="212">
        <f t="shared" si="50"/>
        <v>0</v>
      </c>
      <c r="L129" s="125">
        <f>SUM(L130:L131)</f>
        <v>230397.47999998578</v>
      </c>
      <c r="N129" s="251"/>
      <c r="P129" s="2"/>
    </row>
    <row r="130" spans="1:16" s="91" customFormat="1" outlineLevel="4">
      <c r="A130" s="93" t="s">
        <v>102</v>
      </c>
      <c r="B130" s="73" t="s">
        <v>0</v>
      </c>
      <c r="C130" s="73" t="s">
        <v>46</v>
      </c>
      <c r="D130" s="73" t="s">
        <v>63</v>
      </c>
      <c r="E130" s="73" t="s">
        <v>4</v>
      </c>
      <c r="F130" s="101" t="s">
        <v>119</v>
      </c>
      <c r="G130" s="142" t="s">
        <v>119</v>
      </c>
      <c r="H130" s="127">
        <v>3110400</v>
      </c>
      <c r="I130" s="127">
        <v>1412595</v>
      </c>
      <c r="J130" s="217">
        <v>1249927.6599999999</v>
      </c>
      <c r="K130" s="85" t="s">
        <v>119</v>
      </c>
      <c r="L130" s="127">
        <f t="shared" ref="L130:L131" si="51">I130-J130</f>
        <v>162667.34000000008</v>
      </c>
      <c r="M130" s="72"/>
      <c r="N130" s="255"/>
      <c r="P130" s="2"/>
    </row>
    <row r="131" spans="1:16" s="86" customFormat="1" ht="25.5" outlineLevel="1">
      <c r="A131" s="93" t="s">
        <v>206</v>
      </c>
      <c r="B131" s="73" t="s">
        <v>0</v>
      </c>
      <c r="C131" s="73" t="s">
        <v>46</v>
      </c>
      <c r="D131" s="73" t="s">
        <v>63</v>
      </c>
      <c r="E131" s="73" t="s">
        <v>35</v>
      </c>
      <c r="F131" s="94" t="s">
        <v>119</v>
      </c>
      <c r="G131" s="141" t="s">
        <v>119</v>
      </c>
      <c r="H131" s="127">
        <v>453464600</v>
      </c>
      <c r="I131" s="127">
        <v>140517229</v>
      </c>
      <c r="J131" s="217">
        <v>140449498.86000001</v>
      </c>
      <c r="K131" s="96" t="s">
        <v>119</v>
      </c>
      <c r="L131" s="127">
        <f t="shared" si="51"/>
        <v>67730.139999985695</v>
      </c>
      <c r="N131" s="251"/>
      <c r="P131" s="2"/>
    </row>
    <row r="132" spans="1:16" s="97" customFormat="1" ht="25.5" outlineLevel="2">
      <c r="A132" s="122" t="s">
        <v>177</v>
      </c>
      <c r="B132" s="7" t="s">
        <v>0</v>
      </c>
      <c r="C132" s="7" t="s">
        <v>46</v>
      </c>
      <c r="D132" s="7" t="s">
        <v>64</v>
      </c>
      <c r="E132" s="7" t="s">
        <v>1</v>
      </c>
      <c r="F132" s="5" t="s">
        <v>119</v>
      </c>
      <c r="G132" s="107" t="s">
        <v>119</v>
      </c>
      <c r="H132" s="125">
        <f>SUM(H133:H134)</f>
        <v>81409236</v>
      </c>
      <c r="I132" s="125">
        <f>SUM(I133:I134)</f>
        <v>25818481</v>
      </c>
      <c r="J132" s="216">
        <f t="shared" ref="J132:K132" si="52">SUM(J133:J134)</f>
        <v>25788148.329999998</v>
      </c>
      <c r="K132" s="212">
        <f t="shared" si="52"/>
        <v>0</v>
      </c>
      <c r="L132" s="125">
        <f>SUM(L133:L134)</f>
        <v>30332.670000001643</v>
      </c>
      <c r="N132" s="251"/>
      <c r="P132" s="2"/>
    </row>
    <row r="133" spans="1:16" s="91" customFormat="1" outlineLevel="4">
      <c r="A133" s="93" t="s">
        <v>102</v>
      </c>
      <c r="B133" s="73" t="s">
        <v>0</v>
      </c>
      <c r="C133" s="73" t="s">
        <v>46</v>
      </c>
      <c r="D133" s="73" t="s">
        <v>64</v>
      </c>
      <c r="E133" s="73" t="s">
        <v>4</v>
      </c>
      <c r="F133" s="101" t="s">
        <v>119</v>
      </c>
      <c r="G133" s="142" t="s">
        <v>119</v>
      </c>
      <c r="H133" s="127">
        <v>574164</v>
      </c>
      <c r="I133" s="127">
        <v>266740</v>
      </c>
      <c r="J133" s="217">
        <v>259318.09</v>
      </c>
      <c r="K133" s="85" t="s">
        <v>119</v>
      </c>
      <c r="L133" s="127">
        <f t="shared" ref="L133:L134" si="53">I133-J133</f>
        <v>7421.9100000000035</v>
      </c>
      <c r="M133" s="72"/>
      <c r="N133" s="255"/>
      <c r="P133" s="2"/>
    </row>
    <row r="134" spans="1:16" s="86" customFormat="1" ht="25.5" outlineLevel="1">
      <c r="A134" s="93" t="s">
        <v>206</v>
      </c>
      <c r="B134" s="73" t="s">
        <v>0</v>
      </c>
      <c r="C134" s="73" t="s">
        <v>46</v>
      </c>
      <c r="D134" s="73" t="s">
        <v>64</v>
      </c>
      <c r="E134" s="73" t="s">
        <v>35</v>
      </c>
      <c r="F134" s="94" t="s">
        <v>119</v>
      </c>
      <c r="G134" s="141" t="s">
        <v>119</v>
      </c>
      <c r="H134" s="127">
        <v>80835072</v>
      </c>
      <c r="I134" s="127">
        <v>25551741</v>
      </c>
      <c r="J134" s="217">
        <v>25528830.239999998</v>
      </c>
      <c r="K134" s="96" t="s">
        <v>119</v>
      </c>
      <c r="L134" s="127">
        <f t="shared" si="53"/>
        <v>22910.760000001639</v>
      </c>
      <c r="N134" s="251"/>
      <c r="P134" s="2"/>
    </row>
    <row r="135" spans="1:16" s="133" customFormat="1" outlineLevel="4">
      <c r="A135" s="122" t="s">
        <v>178</v>
      </c>
      <c r="B135" s="7" t="s">
        <v>0</v>
      </c>
      <c r="C135" s="7" t="s">
        <v>46</v>
      </c>
      <c r="D135" s="7" t="s">
        <v>65</v>
      </c>
      <c r="E135" s="7" t="s">
        <v>1</v>
      </c>
      <c r="F135" s="5" t="s">
        <v>119</v>
      </c>
      <c r="G135" s="107" t="s">
        <v>119</v>
      </c>
      <c r="H135" s="125">
        <f>SUM(H136:H137)</f>
        <v>22878400</v>
      </c>
      <c r="I135" s="125">
        <f>SUM(I136:I137)</f>
        <v>6184290</v>
      </c>
      <c r="J135" s="216">
        <f t="shared" ref="J135:K135" si="54">SUM(J136:J137)</f>
        <v>6169981.5</v>
      </c>
      <c r="K135" s="212">
        <f t="shared" si="54"/>
        <v>0</v>
      </c>
      <c r="L135" s="125">
        <f>SUM(L136:L137)</f>
        <v>14308.5</v>
      </c>
      <c r="M135" s="95"/>
      <c r="N135" s="258"/>
      <c r="P135" s="2"/>
    </row>
    <row r="136" spans="1:16" s="91" customFormat="1" outlineLevel="4">
      <c r="A136" s="93" t="s">
        <v>102</v>
      </c>
      <c r="B136" s="73" t="s">
        <v>0</v>
      </c>
      <c r="C136" s="73" t="s">
        <v>46</v>
      </c>
      <c r="D136" s="73" t="s">
        <v>65</v>
      </c>
      <c r="E136" s="73" t="s">
        <v>4</v>
      </c>
      <c r="F136" s="101" t="s">
        <v>119</v>
      </c>
      <c r="G136" s="142" t="s">
        <v>119</v>
      </c>
      <c r="H136" s="127">
        <v>149200</v>
      </c>
      <c r="I136" s="127">
        <v>79671</v>
      </c>
      <c r="J136" s="217">
        <v>74769.5</v>
      </c>
      <c r="K136" s="85" t="s">
        <v>119</v>
      </c>
      <c r="L136" s="127">
        <f t="shared" ref="L136:L137" si="55">I136-J136</f>
        <v>4901.5</v>
      </c>
      <c r="M136" s="72"/>
      <c r="N136" s="255"/>
      <c r="P136" s="2"/>
    </row>
    <row r="137" spans="1:16" s="90" customFormat="1" ht="25.5" outlineLevel="4">
      <c r="A137" s="123" t="s">
        <v>206</v>
      </c>
      <c r="B137" s="73" t="s">
        <v>0</v>
      </c>
      <c r="C137" s="73" t="s">
        <v>46</v>
      </c>
      <c r="D137" s="73" t="s">
        <v>65</v>
      </c>
      <c r="E137" s="73" t="s">
        <v>35</v>
      </c>
      <c r="F137" s="92" t="s">
        <v>119</v>
      </c>
      <c r="G137" s="143" t="s">
        <v>119</v>
      </c>
      <c r="H137" s="126">
        <v>22729200</v>
      </c>
      <c r="I137" s="126">
        <v>6104619</v>
      </c>
      <c r="J137" s="218">
        <v>6095212</v>
      </c>
      <c r="K137" s="88" t="s">
        <v>119</v>
      </c>
      <c r="L137" s="127">
        <f t="shared" si="55"/>
        <v>9407</v>
      </c>
      <c r="M137" s="95"/>
      <c r="N137" s="95"/>
      <c r="P137" s="2"/>
    </row>
    <row r="138" spans="1:16" s="86" customFormat="1" ht="25.5" outlineLevel="2">
      <c r="A138" s="122" t="s">
        <v>179</v>
      </c>
      <c r="B138" s="7" t="s">
        <v>0</v>
      </c>
      <c r="C138" s="7" t="s">
        <v>46</v>
      </c>
      <c r="D138" s="7" t="s">
        <v>66</v>
      </c>
      <c r="E138" s="7" t="s">
        <v>1</v>
      </c>
      <c r="F138" s="5" t="s">
        <v>119</v>
      </c>
      <c r="G138" s="107" t="s">
        <v>119</v>
      </c>
      <c r="H138" s="125">
        <f>SUM(H139:H140)</f>
        <v>94086350</v>
      </c>
      <c r="I138" s="125">
        <f>SUM(I139:I140)</f>
        <v>76111948</v>
      </c>
      <c r="J138" s="216">
        <f t="shared" ref="J138:K138" si="56">SUM(J139:J140)</f>
        <v>75931692.030000001</v>
      </c>
      <c r="K138" s="212">
        <f t="shared" si="56"/>
        <v>0</v>
      </c>
      <c r="L138" s="125">
        <f>SUM(L139:L140)</f>
        <v>180255.96999999578</v>
      </c>
      <c r="N138" s="251"/>
      <c r="P138" s="2"/>
    </row>
    <row r="139" spans="1:16" s="91" customFormat="1" outlineLevel="4">
      <c r="A139" s="93" t="s">
        <v>102</v>
      </c>
      <c r="B139" s="73" t="s">
        <v>0</v>
      </c>
      <c r="C139" s="73" t="s">
        <v>46</v>
      </c>
      <c r="D139" s="73" t="s">
        <v>66</v>
      </c>
      <c r="E139" s="73" t="s">
        <v>4</v>
      </c>
      <c r="F139" s="101" t="s">
        <v>119</v>
      </c>
      <c r="G139" s="142" t="s">
        <v>119</v>
      </c>
      <c r="H139" s="127">
        <v>913100</v>
      </c>
      <c r="I139" s="127">
        <v>744357</v>
      </c>
      <c r="J139" s="217">
        <v>594016.80000000005</v>
      </c>
      <c r="K139" s="85" t="s">
        <v>119</v>
      </c>
      <c r="L139" s="127">
        <f t="shared" ref="L139:L140" si="57">I139-J139</f>
        <v>150340.19999999995</v>
      </c>
      <c r="M139" s="72"/>
      <c r="N139" s="255"/>
      <c r="P139" s="2"/>
    </row>
    <row r="140" spans="1:16" s="86" customFormat="1" ht="25.5" outlineLevel="2">
      <c r="A140" s="93" t="s">
        <v>203</v>
      </c>
      <c r="B140" s="73" t="s">
        <v>0</v>
      </c>
      <c r="C140" s="73" t="s">
        <v>46</v>
      </c>
      <c r="D140" s="73" t="s">
        <v>66</v>
      </c>
      <c r="E140" s="73" t="s">
        <v>7</v>
      </c>
      <c r="F140" s="101" t="s">
        <v>119</v>
      </c>
      <c r="G140" s="142" t="s">
        <v>119</v>
      </c>
      <c r="H140" s="127">
        <v>93173250</v>
      </c>
      <c r="I140" s="127">
        <v>75367591</v>
      </c>
      <c r="J140" s="217">
        <v>75337675.230000004</v>
      </c>
      <c r="K140" s="102" t="s">
        <v>119</v>
      </c>
      <c r="L140" s="127">
        <f t="shared" si="57"/>
        <v>29915.769999995828</v>
      </c>
      <c r="N140" s="251"/>
      <c r="P140" s="2"/>
    </row>
    <row r="141" spans="1:16" s="86" customFormat="1" ht="38.25" outlineLevel="2">
      <c r="A141" s="122" t="s">
        <v>180</v>
      </c>
      <c r="B141" s="7" t="s">
        <v>0</v>
      </c>
      <c r="C141" s="7" t="s">
        <v>46</v>
      </c>
      <c r="D141" s="7" t="s">
        <v>67</v>
      </c>
      <c r="E141" s="7" t="s">
        <v>1</v>
      </c>
      <c r="F141" s="5" t="s">
        <v>119</v>
      </c>
      <c r="G141" s="107" t="s">
        <v>119</v>
      </c>
      <c r="H141" s="125">
        <f>SUM(H142:H143)</f>
        <v>7408400</v>
      </c>
      <c r="I141" s="125">
        <f>SUM(I142:I143)</f>
        <v>7365033</v>
      </c>
      <c r="J141" s="216">
        <f t="shared" ref="J141:K141" si="58">SUM(J142:J143)</f>
        <v>7355926.96</v>
      </c>
      <c r="K141" s="212">
        <f t="shared" si="58"/>
        <v>0</v>
      </c>
      <c r="L141" s="125">
        <f>SUM(L142:L143)</f>
        <v>9106.0400000000373</v>
      </c>
      <c r="N141" s="251"/>
      <c r="P141" s="2"/>
    </row>
    <row r="142" spans="1:16" s="91" customFormat="1" outlineLevel="4">
      <c r="A142" s="93" t="s">
        <v>102</v>
      </c>
      <c r="B142" s="73" t="s">
        <v>0</v>
      </c>
      <c r="C142" s="73" t="s">
        <v>46</v>
      </c>
      <c r="D142" s="73" t="s">
        <v>67</v>
      </c>
      <c r="E142" s="73" t="s">
        <v>4</v>
      </c>
      <c r="F142" s="101" t="s">
        <v>119</v>
      </c>
      <c r="G142" s="142" t="s">
        <v>119</v>
      </c>
      <c r="H142" s="127">
        <v>77950</v>
      </c>
      <c r="I142" s="127">
        <v>73289</v>
      </c>
      <c r="J142" s="217">
        <v>69883.75</v>
      </c>
      <c r="K142" s="102" t="s">
        <v>119</v>
      </c>
      <c r="L142" s="127">
        <f t="shared" ref="L142:L143" si="59">I142-J142</f>
        <v>3405.25</v>
      </c>
      <c r="M142" s="72"/>
      <c r="N142" s="255"/>
      <c r="P142" s="2"/>
    </row>
    <row r="143" spans="1:16" s="90" customFormat="1" ht="25.5" outlineLevel="4">
      <c r="A143" s="93" t="s">
        <v>203</v>
      </c>
      <c r="B143" s="73" t="s">
        <v>0</v>
      </c>
      <c r="C143" s="73" t="s">
        <v>46</v>
      </c>
      <c r="D143" s="73" t="s">
        <v>67</v>
      </c>
      <c r="E143" s="73" t="s">
        <v>7</v>
      </c>
      <c r="F143" s="101" t="s">
        <v>119</v>
      </c>
      <c r="G143" s="142" t="s">
        <v>119</v>
      </c>
      <c r="H143" s="127">
        <v>7330450</v>
      </c>
      <c r="I143" s="127">
        <v>7291744</v>
      </c>
      <c r="J143" s="217">
        <v>7286043.21</v>
      </c>
      <c r="K143" s="102" t="s">
        <v>119</v>
      </c>
      <c r="L143" s="127">
        <f t="shared" si="59"/>
        <v>5700.7900000000373</v>
      </c>
      <c r="M143" s="95"/>
      <c r="N143" s="258"/>
      <c r="P143" s="2"/>
    </row>
    <row r="144" spans="1:16" s="133" customFormat="1" ht="38.25" outlineLevel="4">
      <c r="A144" s="122" t="s">
        <v>181</v>
      </c>
      <c r="B144" s="7" t="s">
        <v>0</v>
      </c>
      <c r="C144" s="7" t="s">
        <v>46</v>
      </c>
      <c r="D144" s="7" t="s">
        <v>68</v>
      </c>
      <c r="E144" s="7" t="s">
        <v>1</v>
      </c>
      <c r="F144" s="5" t="s">
        <v>119</v>
      </c>
      <c r="G144" s="107" t="s">
        <v>119</v>
      </c>
      <c r="H144" s="125">
        <f>SUM(H145:H146)</f>
        <v>1001192100</v>
      </c>
      <c r="I144" s="125">
        <f>SUM(I145:I146)</f>
        <v>333926330</v>
      </c>
      <c r="J144" s="216">
        <f t="shared" ref="J144:K144" si="60">SUM(J145:J146)</f>
        <v>333758649.86000001</v>
      </c>
      <c r="K144" s="212">
        <f t="shared" si="60"/>
        <v>0</v>
      </c>
      <c r="L144" s="125">
        <f>SUM(L145:L146)</f>
        <v>167680.13999998569</v>
      </c>
      <c r="M144" s="95"/>
      <c r="N144" s="258"/>
      <c r="P144" s="2"/>
    </row>
    <row r="145" spans="1:16" s="91" customFormat="1" outlineLevel="4">
      <c r="A145" s="93" t="s">
        <v>102</v>
      </c>
      <c r="B145" s="73" t="s">
        <v>0</v>
      </c>
      <c r="C145" s="73" t="s">
        <v>46</v>
      </c>
      <c r="D145" s="73" t="s">
        <v>68</v>
      </c>
      <c r="E145" s="73" t="s">
        <v>4</v>
      </c>
      <c r="F145" s="101" t="s">
        <v>119</v>
      </c>
      <c r="G145" s="142" t="s">
        <v>119</v>
      </c>
      <c r="H145" s="127">
        <v>4404900</v>
      </c>
      <c r="I145" s="127">
        <v>2123048</v>
      </c>
      <c r="J145" s="217">
        <v>2044715.75</v>
      </c>
      <c r="K145" s="102" t="s">
        <v>119</v>
      </c>
      <c r="L145" s="127">
        <f t="shared" ref="L145:L146" si="61">I145-J145</f>
        <v>78332.25</v>
      </c>
      <c r="M145" s="72"/>
      <c r="N145" s="255"/>
      <c r="P145" s="2"/>
    </row>
    <row r="146" spans="1:16" s="86" customFormat="1" ht="25.5" outlineLevel="2">
      <c r="A146" s="123" t="s">
        <v>206</v>
      </c>
      <c r="B146" s="73" t="s">
        <v>0</v>
      </c>
      <c r="C146" s="73" t="s">
        <v>46</v>
      </c>
      <c r="D146" s="73" t="s">
        <v>68</v>
      </c>
      <c r="E146" s="73" t="s">
        <v>35</v>
      </c>
      <c r="F146" s="92" t="s">
        <v>119</v>
      </c>
      <c r="G146" s="143" t="s">
        <v>119</v>
      </c>
      <c r="H146" s="126">
        <v>996787200</v>
      </c>
      <c r="I146" s="126">
        <v>331803282</v>
      </c>
      <c r="J146" s="218">
        <v>331713934.11000001</v>
      </c>
      <c r="K146" s="88" t="s">
        <v>119</v>
      </c>
      <c r="L146" s="127">
        <f t="shared" si="61"/>
        <v>89347.889999985695</v>
      </c>
      <c r="N146" s="251"/>
      <c r="P146" s="2"/>
    </row>
    <row r="147" spans="1:16" s="86" customFormat="1" ht="51" outlineLevel="1">
      <c r="A147" s="122" t="s">
        <v>182</v>
      </c>
      <c r="B147" s="7" t="s">
        <v>0</v>
      </c>
      <c r="C147" s="7" t="s">
        <v>46</v>
      </c>
      <c r="D147" s="7" t="s">
        <v>69</v>
      </c>
      <c r="E147" s="7" t="s">
        <v>1</v>
      </c>
      <c r="F147" s="5" t="s">
        <v>119</v>
      </c>
      <c r="G147" s="107" t="s">
        <v>119</v>
      </c>
      <c r="H147" s="125">
        <f>SUM(H148:H149)</f>
        <v>4939800</v>
      </c>
      <c r="I147" s="125">
        <f>SUM(I148:I149)</f>
        <v>4555201</v>
      </c>
      <c r="J147" s="216">
        <f t="shared" ref="J147:K147" si="62">SUM(J148:J149)</f>
        <v>4542196.93</v>
      </c>
      <c r="K147" s="212">
        <f t="shared" si="62"/>
        <v>0</v>
      </c>
      <c r="L147" s="125">
        <f>SUM(L148:L149)</f>
        <v>13004.070000000076</v>
      </c>
      <c r="N147" s="251"/>
      <c r="P147" s="2"/>
    </row>
    <row r="148" spans="1:16" s="91" customFormat="1" outlineLevel="4">
      <c r="A148" s="93" t="s">
        <v>102</v>
      </c>
      <c r="B148" s="73" t="s">
        <v>0</v>
      </c>
      <c r="C148" s="73" t="s">
        <v>46</v>
      </c>
      <c r="D148" s="73" t="s">
        <v>69</v>
      </c>
      <c r="E148" s="73" t="s">
        <v>4</v>
      </c>
      <c r="F148" s="101" t="s">
        <v>119</v>
      </c>
      <c r="G148" s="142" t="s">
        <v>119</v>
      </c>
      <c r="H148" s="127">
        <v>39750</v>
      </c>
      <c r="I148" s="127">
        <v>31014</v>
      </c>
      <c r="J148" s="217">
        <v>22755.01</v>
      </c>
      <c r="K148" s="102" t="s">
        <v>119</v>
      </c>
      <c r="L148" s="127">
        <f t="shared" ref="L148:L149" si="63">I148-J148</f>
        <v>8258.9900000000016</v>
      </c>
      <c r="M148" s="72"/>
      <c r="N148" s="255"/>
      <c r="P148" s="2"/>
    </row>
    <row r="149" spans="1:16" s="86" customFormat="1" ht="25.5" outlineLevel="2">
      <c r="A149" s="93" t="s">
        <v>203</v>
      </c>
      <c r="B149" s="73" t="s">
        <v>0</v>
      </c>
      <c r="C149" s="73" t="s">
        <v>46</v>
      </c>
      <c r="D149" s="73" t="s">
        <v>69</v>
      </c>
      <c r="E149" s="73" t="s">
        <v>7</v>
      </c>
      <c r="F149" s="101" t="s">
        <v>119</v>
      </c>
      <c r="G149" s="142" t="s">
        <v>119</v>
      </c>
      <c r="H149" s="127">
        <v>4900050</v>
      </c>
      <c r="I149" s="127">
        <v>4524187</v>
      </c>
      <c r="J149" s="217">
        <v>4519441.92</v>
      </c>
      <c r="K149" s="85" t="s">
        <v>119</v>
      </c>
      <c r="L149" s="127">
        <f t="shared" si="63"/>
        <v>4745.0800000000745</v>
      </c>
      <c r="N149" s="251"/>
      <c r="P149" s="2"/>
    </row>
    <row r="150" spans="1:16" s="86" customFormat="1" ht="76.5" outlineLevel="2">
      <c r="A150" s="122" t="s">
        <v>183</v>
      </c>
      <c r="B150" s="7" t="s">
        <v>0</v>
      </c>
      <c r="C150" s="7" t="s">
        <v>46</v>
      </c>
      <c r="D150" s="7" t="s">
        <v>70</v>
      </c>
      <c r="E150" s="7" t="s">
        <v>1</v>
      </c>
      <c r="F150" s="5" t="s">
        <v>119</v>
      </c>
      <c r="G150" s="107" t="s">
        <v>119</v>
      </c>
      <c r="H150" s="125">
        <f>SUM(H151:H152)</f>
        <v>9621100</v>
      </c>
      <c r="I150" s="125">
        <f>SUM(I151:I152)</f>
        <v>5549490</v>
      </c>
      <c r="J150" s="216">
        <f t="shared" ref="J150:K150" si="64">SUM(J151:J152)</f>
        <v>5535278.2299999995</v>
      </c>
      <c r="K150" s="212">
        <f t="shared" si="64"/>
        <v>0</v>
      </c>
      <c r="L150" s="125">
        <f>SUM(L151:L152)</f>
        <v>14211.770000000412</v>
      </c>
      <c r="N150" s="251"/>
      <c r="P150" s="2"/>
    </row>
    <row r="151" spans="1:16" s="91" customFormat="1" outlineLevel="4">
      <c r="A151" s="93" t="s">
        <v>102</v>
      </c>
      <c r="B151" s="73" t="s">
        <v>0</v>
      </c>
      <c r="C151" s="73" t="s">
        <v>46</v>
      </c>
      <c r="D151" s="73" t="s">
        <v>70</v>
      </c>
      <c r="E151" s="73" t="s">
        <v>4</v>
      </c>
      <c r="F151" s="101" t="s">
        <v>119</v>
      </c>
      <c r="G151" s="142" t="s">
        <v>119</v>
      </c>
      <c r="H151" s="127">
        <v>193800</v>
      </c>
      <c r="I151" s="127">
        <v>35362</v>
      </c>
      <c r="J151" s="217">
        <v>31190.17</v>
      </c>
      <c r="K151" s="102" t="s">
        <v>119</v>
      </c>
      <c r="L151" s="127">
        <f t="shared" ref="L151:L152" si="65">I151-J151</f>
        <v>4171.8300000000017</v>
      </c>
      <c r="M151" s="72"/>
      <c r="N151" s="255"/>
      <c r="P151" s="2"/>
    </row>
    <row r="152" spans="1:16" s="86" customFormat="1" ht="25.5" outlineLevel="2">
      <c r="A152" s="93" t="s">
        <v>203</v>
      </c>
      <c r="B152" s="73" t="s">
        <v>0</v>
      </c>
      <c r="C152" s="73" t="s">
        <v>46</v>
      </c>
      <c r="D152" s="73" t="s">
        <v>70</v>
      </c>
      <c r="E152" s="73" t="s">
        <v>7</v>
      </c>
      <c r="F152" s="101" t="s">
        <v>119</v>
      </c>
      <c r="G152" s="142" t="s">
        <v>119</v>
      </c>
      <c r="H152" s="127">
        <v>9427300</v>
      </c>
      <c r="I152" s="127">
        <v>5514128</v>
      </c>
      <c r="J152" s="217">
        <v>5504088.0599999996</v>
      </c>
      <c r="K152" s="102" t="s">
        <v>119</v>
      </c>
      <c r="L152" s="127">
        <f t="shared" si="65"/>
        <v>10039.94000000041</v>
      </c>
      <c r="N152" s="251"/>
      <c r="P152" s="2"/>
    </row>
    <row r="153" spans="1:16" s="86" customFormat="1" ht="63.75" outlineLevel="1">
      <c r="A153" s="122" t="s">
        <v>184</v>
      </c>
      <c r="B153" s="7" t="s">
        <v>0</v>
      </c>
      <c r="C153" s="7" t="s">
        <v>46</v>
      </c>
      <c r="D153" s="7" t="s">
        <v>71</v>
      </c>
      <c r="E153" s="7" t="s">
        <v>1</v>
      </c>
      <c r="F153" s="5" t="s">
        <v>119</v>
      </c>
      <c r="G153" s="107" t="s">
        <v>119</v>
      </c>
      <c r="H153" s="125">
        <f>SUM(H154:H155)</f>
        <v>10050000</v>
      </c>
      <c r="I153" s="125">
        <f>SUM(I154:I155)</f>
        <v>9967953.0099999998</v>
      </c>
      <c r="J153" s="216">
        <f t="shared" ref="J153:K153" si="66">SUM(J154:J155)</f>
        <v>9965054.9100000001</v>
      </c>
      <c r="K153" s="212">
        <f t="shared" si="66"/>
        <v>0</v>
      </c>
      <c r="L153" s="125">
        <f>SUM(L154:L155)</f>
        <v>2898.0999999999985</v>
      </c>
      <c r="N153" s="251"/>
      <c r="P153" s="2"/>
    </row>
    <row r="154" spans="1:16" s="91" customFormat="1" outlineLevel="4">
      <c r="A154" s="93" t="s">
        <v>102</v>
      </c>
      <c r="B154" s="73" t="s">
        <v>0</v>
      </c>
      <c r="C154" s="73" t="s">
        <v>46</v>
      </c>
      <c r="D154" s="73" t="s">
        <v>71</v>
      </c>
      <c r="E154" s="73" t="s">
        <v>4</v>
      </c>
      <c r="F154" s="101" t="s">
        <v>119</v>
      </c>
      <c r="G154" s="142" t="s">
        <v>119</v>
      </c>
      <c r="H154" s="127">
        <v>50000</v>
      </c>
      <c r="I154" s="127">
        <v>44161.4</v>
      </c>
      <c r="J154" s="217">
        <v>41263.300000000003</v>
      </c>
      <c r="K154" s="102" t="s">
        <v>119</v>
      </c>
      <c r="L154" s="127">
        <f t="shared" ref="L154:L155" si="67">I154-J154</f>
        <v>2898.0999999999985</v>
      </c>
      <c r="M154" s="72"/>
      <c r="N154" s="255"/>
      <c r="P154" s="2"/>
    </row>
    <row r="155" spans="1:16" s="90" customFormat="1" ht="25.5" outlineLevel="4">
      <c r="A155" s="93" t="s">
        <v>206</v>
      </c>
      <c r="B155" s="73" t="s">
        <v>0</v>
      </c>
      <c r="C155" s="73" t="s">
        <v>46</v>
      </c>
      <c r="D155" s="73" t="s">
        <v>71</v>
      </c>
      <c r="E155" s="73">
        <v>321</v>
      </c>
      <c r="F155" s="101" t="s">
        <v>119</v>
      </c>
      <c r="G155" s="142" t="s">
        <v>119</v>
      </c>
      <c r="H155" s="127">
        <v>10000000</v>
      </c>
      <c r="I155" s="127">
        <v>9923791.6099999994</v>
      </c>
      <c r="J155" s="217">
        <v>9923791.6099999994</v>
      </c>
      <c r="K155" s="85" t="s">
        <v>119</v>
      </c>
      <c r="L155" s="127">
        <f t="shared" si="67"/>
        <v>0</v>
      </c>
      <c r="M155" s="120"/>
      <c r="N155" s="95"/>
      <c r="P155" s="2"/>
    </row>
    <row r="156" spans="1:16" s="86" customFormat="1" ht="51" outlineLevel="2">
      <c r="A156" s="122" t="s">
        <v>185</v>
      </c>
      <c r="B156" s="7" t="s">
        <v>0</v>
      </c>
      <c r="C156" s="7" t="s">
        <v>46</v>
      </c>
      <c r="D156" s="7" t="s">
        <v>72</v>
      </c>
      <c r="E156" s="7" t="s">
        <v>1</v>
      </c>
      <c r="F156" s="5" t="s">
        <v>119</v>
      </c>
      <c r="G156" s="107" t="s">
        <v>119</v>
      </c>
      <c r="H156" s="125">
        <f>SUM(H157:H160)</f>
        <v>2015600</v>
      </c>
      <c r="I156" s="125">
        <f>SUM(I157:I160)</f>
        <v>1181818.58</v>
      </c>
      <c r="J156" s="125">
        <f>SUM(J157:J160)</f>
        <v>1169238.17</v>
      </c>
      <c r="K156" s="125">
        <f t="shared" ref="K156" si="68">SUM(K157:K160)</f>
        <v>0</v>
      </c>
      <c r="L156" s="125">
        <f>SUM(L157:L160)</f>
        <v>12580.409999999913</v>
      </c>
      <c r="N156" s="251"/>
      <c r="P156" s="2"/>
    </row>
    <row r="157" spans="1:16" s="86" customFormat="1" ht="18.75" customHeight="1" outlineLevel="2">
      <c r="A157" s="304" t="s">
        <v>102</v>
      </c>
      <c r="B157" s="73" t="s">
        <v>0</v>
      </c>
      <c r="C157" s="73" t="s">
        <v>46</v>
      </c>
      <c r="D157" s="73" t="s">
        <v>72</v>
      </c>
      <c r="E157" s="73" t="s">
        <v>4</v>
      </c>
      <c r="F157" s="347" t="s">
        <v>287</v>
      </c>
      <c r="G157" s="134" t="s">
        <v>259</v>
      </c>
      <c r="H157" s="127">
        <v>12700</v>
      </c>
      <c r="I157" s="127">
        <v>6847.64</v>
      </c>
      <c r="J157" s="127">
        <v>4653.2299999999996</v>
      </c>
      <c r="K157" s="195"/>
      <c r="L157" s="127">
        <f>I157-J157</f>
        <v>2194.4100000000008</v>
      </c>
      <c r="M157" s="251">
        <f>I158+I157</f>
        <v>10027.040000000001</v>
      </c>
      <c r="N157" s="251"/>
      <c r="P157" s="256"/>
    </row>
    <row r="158" spans="1:16" s="91" customFormat="1" ht="18" customHeight="1" outlineLevel="4">
      <c r="A158" s="305"/>
      <c r="B158" s="73" t="s">
        <v>0</v>
      </c>
      <c r="C158" s="73" t="s">
        <v>46</v>
      </c>
      <c r="D158" s="73" t="s">
        <v>72</v>
      </c>
      <c r="E158" s="73" t="s">
        <v>4</v>
      </c>
      <c r="F158" s="348"/>
      <c r="G158" s="134" t="s">
        <v>258</v>
      </c>
      <c r="H158" s="127">
        <v>7000</v>
      </c>
      <c r="I158" s="127">
        <v>3179.4</v>
      </c>
      <c r="J158" s="127">
        <v>1927.68</v>
      </c>
      <c r="K158" s="102" t="s">
        <v>119</v>
      </c>
      <c r="L158" s="127">
        <f t="shared" ref="L158:L160" si="69">I158-J158</f>
        <v>1251.72</v>
      </c>
      <c r="M158" s="72">
        <f>10027.04-I158</f>
        <v>6847.6400000000012</v>
      </c>
      <c r="N158" s="255"/>
      <c r="P158" s="256"/>
    </row>
    <row r="159" spans="1:16" s="91" customFormat="1" ht="18" customHeight="1" outlineLevel="4">
      <c r="A159" s="306" t="s">
        <v>203</v>
      </c>
      <c r="B159" s="73" t="s">
        <v>0</v>
      </c>
      <c r="C159" s="73" t="s">
        <v>46</v>
      </c>
      <c r="D159" s="73" t="s">
        <v>72</v>
      </c>
      <c r="E159" s="73" t="s">
        <v>7</v>
      </c>
      <c r="F159" s="347" t="s">
        <v>287</v>
      </c>
      <c r="G159" s="134" t="s">
        <v>259</v>
      </c>
      <c r="H159" s="127">
        <v>1359100</v>
      </c>
      <c r="I159" s="127">
        <v>797521.44</v>
      </c>
      <c r="J159" s="127">
        <v>822093.23</v>
      </c>
      <c r="K159" s="102"/>
      <c r="L159" s="127">
        <f>I159-J159</f>
        <v>-24571.790000000037</v>
      </c>
      <c r="M159" s="72">
        <f>1171791.54-I160</f>
        <v>797521.44000000006</v>
      </c>
      <c r="N159" s="255"/>
      <c r="P159" s="256"/>
    </row>
    <row r="160" spans="1:16" s="86" customFormat="1" ht="18.75" customHeight="1" outlineLevel="2">
      <c r="A160" s="307"/>
      <c r="B160" s="73" t="s">
        <v>0</v>
      </c>
      <c r="C160" s="73" t="s">
        <v>46</v>
      </c>
      <c r="D160" s="73" t="s">
        <v>72</v>
      </c>
      <c r="E160" s="73" t="s">
        <v>7</v>
      </c>
      <c r="F160" s="348"/>
      <c r="G160" s="134" t="s">
        <v>258</v>
      </c>
      <c r="H160" s="127">
        <v>636800</v>
      </c>
      <c r="I160" s="127">
        <v>374270.1</v>
      </c>
      <c r="J160" s="127">
        <v>340564.03</v>
      </c>
      <c r="K160" s="102" t="s">
        <v>119</v>
      </c>
      <c r="L160" s="127">
        <f t="shared" si="69"/>
        <v>33706.069999999949</v>
      </c>
      <c r="N160" s="251"/>
      <c r="P160" s="2"/>
    </row>
    <row r="161" spans="1:16" s="86" customFormat="1" ht="25.5" outlineLevel="2">
      <c r="A161" s="122" t="s">
        <v>186</v>
      </c>
      <c r="B161" s="7" t="s">
        <v>0</v>
      </c>
      <c r="C161" s="7" t="s">
        <v>46</v>
      </c>
      <c r="D161" s="7" t="s">
        <v>73</v>
      </c>
      <c r="E161" s="7" t="s">
        <v>1</v>
      </c>
      <c r="F161" s="5" t="s">
        <v>119</v>
      </c>
      <c r="G161" s="107" t="s">
        <v>119</v>
      </c>
      <c r="H161" s="125">
        <f>SUM(H162:H163)</f>
        <v>60994450</v>
      </c>
      <c r="I161" s="125">
        <f>SUM(I162:I163)</f>
        <v>38742370</v>
      </c>
      <c r="J161" s="216">
        <f t="shared" ref="J161:K161" si="70">SUM(J162:J163)</f>
        <v>38707303.289999999</v>
      </c>
      <c r="K161" s="212">
        <f t="shared" si="70"/>
        <v>0</v>
      </c>
      <c r="L161" s="125">
        <f>SUM(L162:L163)</f>
        <v>35066.71000000299</v>
      </c>
      <c r="N161" s="251"/>
      <c r="P161" s="2"/>
    </row>
    <row r="162" spans="1:16" s="91" customFormat="1" outlineLevel="4">
      <c r="A162" s="93" t="s">
        <v>102</v>
      </c>
      <c r="B162" s="73" t="s">
        <v>0</v>
      </c>
      <c r="C162" s="73" t="s">
        <v>46</v>
      </c>
      <c r="D162" s="73" t="s">
        <v>73</v>
      </c>
      <c r="E162" s="73" t="s">
        <v>4</v>
      </c>
      <c r="F162" s="101" t="s">
        <v>119</v>
      </c>
      <c r="G162" s="142" t="s">
        <v>119</v>
      </c>
      <c r="H162" s="127">
        <v>543200</v>
      </c>
      <c r="I162" s="127">
        <v>216750</v>
      </c>
      <c r="J162" s="217">
        <v>199292.99</v>
      </c>
      <c r="K162" s="102" t="s">
        <v>119</v>
      </c>
      <c r="L162" s="127">
        <f t="shared" ref="L162:L163" si="71">I162-J162</f>
        <v>17457.010000000009</v>
      </c>
      <c r="M162" s="72"/>
      <c r="N162" s="255"/>
      <c r="P162" s="2"/>
    </row>
    <row r="163" spans="1:16" s="91" customFormat="1" ht="25.5" outlineLevel="4">
      <c r="A163" s="93" t="s">
        <v>203</v>
      </c>
      <c r="B163" s="73" t="s">
        <v>0</v>
      </c>
      <c r="C163" s="73" t="s">
        <v>46</v>
      </c>
      <c r="D163" s="73" t="s">
        <v>73</v>
      </c>
      <c r="E163" s="73" t="s">
        <v>7</v>
      </c>
      <c r="F163" s="101" t="s">
        <v>119</v>
      </c>
      <c r="G163" s="142" t="s">
        <v>119</v>
      </c>
      <c r="H163" s="127">
        <v>60451250</v>
      </c>
      <c r="I163" s="127">
        <v>38525620</v>
      </c>
      <c r="J163" s="217">
        <v>38508010.299999997</v>
      </c>
      <c r="K163" s="102" t="s">
        <v>119</v>
      </c>
      <c r="L163" s="127">
        <f t="shared" si="71"/>
        <v>17609.70000000298</v>
      </c>
      <c r="M163" s="72"/>
      <c r="N163" s="255"/>
      <c r="P163" s="2"/>
    </row>
    <row r="164" spans="1:16" s="86" customFormat="1" outlineLevel="1">
      <c r="A164" s="122" t="s">
        <v>159</v>
      </c>
      <c r="B164" s="7" t="s">
        <v>0</v>
      </c>
      <c r="C164" s="7" t="s">
        <v>46</v>
      </c>
      <c r="D164" s="7" t="s">
        <v>36</v>
      </c>
      <c r="E164" s="7" t="s">
        <v>1</v>
      </c>
      <c r="F164" s="5" t="s">
        <v>119</v>
      </c>
      <c r="G164" s="107" t="s">
        <v>119</v>
      </c>
      <c r="H164" s="125">
        <f>SUM(H165:H167)</f>
        <v>412466000</v>
      </c>
      <c r="I164" s="125">
        <f>SUM(I165:I167)</f>
        <v>101026348.04000001</v>
      </c>
      <c r="J164" s="216">
        <f t="shared" ref="J164:K164" si="72">SUM(J165:J167)</f>
        <v>100173500.03</v>
      </c>
      <c r="K164" s="212">
        <f t="shared" si="72"/>
        <v>0</v>
      </c>
      <c r="L164" s="125">
        <f>SUM(L165:L167)</f>
        <v>852848.01000000362</v>
      </c>
      <c r="N164" s="251"/>
      <c r="P164" s="2"/>
    </row>
    <row r="165" spans="1:16" s="86" customFormat="1" ht="33.75" outlineLevel="2">
      <c r="A165" s="93" t="s">
        <v>208</v>
      </c>
      <c r="B165" s="73" t="s">
        <v>0</v>
      </c>
      <c r="C165" s="73" t="s">
        <v>46</v>
      </c>
      <c r="D165" s="73" t="s">
        <v>36</v>
      </c>
      <c r="E165" s="73" t="s">
        <v>17</v>
      </c>
      <c r="F165" s="130" t="s">
        <v>263</v>
      </c>
      <c r="G165" s="135" t="s">
        <v>258</v>
      </c>
      <c r="H165" s="127">
        <v>6068630</v>
      </c>
      <c r="I165" s="127">
        <v>671750</v>
      </c>
      <c r="J165" s="217">
        <v>484615.67</v>
      </c>
      <c r="K165" s="102" t="s">
        <v>119</v>
      </c>
      <c r="L165" s="127">
        <f t="shared" ref="L165:L167" si="73">I165-J165</f>
        <v>187134.33000000002</v>
      </c>
      <c r="N165" s="251"/>
      <c r="P165" s="2"/>
    </row>
    <row r="166" spans="1:16" s="133" customFormat="1" ht="33.75" outlineLevel="4">
      <c r="A166" s="93" t="s">
        <v>102</v>
      </c>
      <c r="B166" s="73" t="s">
        <v>0</v>
      </c>
      <c r="C166" s="73" t="s">
        <v>46</v>
      </c>
      <c r="D166" s="73" t="s">
        <v>36</v>
      </c>
      <c r="E166" s="73" t="s">
        <v>4</v>
      </c>
      <c r="F166" s="130" t="s">
        <v>263</v>
      </c>
      <c r="G166" s="135" t="s">
        <v>258</v>
      </c>
      <c r="H166" s="127">
        <v>3391570</v>
      </c>
      <c r="I166" s="127">
        <v>373448.2</v>
      </c>
      <c r="J166" s="217">
        <v>212848.86</v>
      </c>
      <c r="K166" s="85" t="s">
        <v>119</v>
      </c>
      <c r="L166" s="127">
        <f t="shared" si="73"/>
        <v>160599.34000000003</v>
      </c>
      <c r="M166" s="95"/>
      <c r="N166" s="258"/>
      <c r="P166" s="2"/>
    </row>
    <row r="167" spans="1:16" s="91" customFormat="1" ht="33.75" outlineLevel="4">
      <c r="A167" s="93" t="s">
        <v>203</v>
      </c>
      <c r="B167" s="73" t="s">
        <v>0</v>
      </c>
      <c r="C167" s="73" t="s">
        <v>46</v>
      </c>
      <c r="D167" s="73" t="s">
        <v>36</v>
      </c>
      <c r="E167" s="73" t="s">
        <v>7</v>
      </c>
      <c r="F167" s="130" t="s">
        <v>263</v>
      </c>
      <c r="G167" s="135" t="s">
        <v>258</v>
      </c>
      <c r="H167" s="127">
        <v>403005800</v>
      </c>
      <c r="I167" s="127">
        <v>99981149.840000004</v>
      </c>
      <c r="J167" s="217">
        <v>99476035.5</v>
      </c>
      <c r="K167" s="102" t="s">
        <v>119</v>
      </c>
      <c r="L167" s="127">
        <f t="shared" si="73"/>
        <v>505114.34000000358</v>
      </c>
      <c r="M167" s="72"/>
      <c r="N167" s="255"/>
      <c r="P167" s="2"/>
    </row>
    <row r="168" spans="1:16" s="91" customFormat="1" outlineLevel="4">
      <c r="A168" s="122" t="s">
        <v>254</v>
      </c>
      <c r="B168" s="7">
        <v>148</v>
      </c>
      <c r="C168" s="7">
        <v>1003</v>
      </c>
      <c r="D168" s="7">
        <v>9990020680</v>
      </c>
      <c r="E168" s="7" t="s">
        <v>1</v>
      </c>
      <c r="F168" s="5"/>
      <c r="G168" s="107"/>
      <c r="H168" s="125">
        <f>SUM(H169:H169)</f>
        <v>112870000</v>
      </c>
      <c r="I168" s="125">
        <f>SUM(I169:I169)</f>
        <v>112870000</v>
      </c>
      <c r="J168" s="216">
        <f>SUM(J169:J169)</f>
        <v>100170000</v>
      </c>
      <c r="K168" s="212">
        <f t="shared" ref="K168" si="74">SUM(K169:K169)</f>
        <v>12700000</v>
      </c>
      <c r="L168" s="125">
        <f>SUM(L169:L169)</f>
        <v>12700000</v>
      </c>
      <c r="M168" s="72"/>
      <c r="N168" s="255"/>
      <c r="P168" s="2"/>
    </row>
    <row r="169" spans="1:16" s="90" customFormat="1" ht="25.5" outlineLevel="4">
      <c r="A169" s="93" t="s">
        <v>203</v>
      </c>
      <c r="B169" s="73">
        <v>148</v>
      </c>
      <c r="C169" s="73">
        <v>1003</v>
      </c>
      <c r="D169" s="73">
        <v>9990020680</v>
      </c>
      <c r="E169" s="73">
        <v>321</v>
      </c>
      <c r="F169" s="99"/>
      <c r="G169" s="73"/>
      <c r="H169" s="127">
        <v>112870000</v>
      </c>
      <c r="I169" s="127">
        <v>112870000</v>
      </c>
      <c r="J169" s="217">
        <v>100170000</v>
      </c>
      <c r="K169" s="119">
        <f>I169-J169</f>
        <v>12700000</v>
      </c>
      <c r="L169" s="126">
        <f t="shared" ref="L169" si="75">I169-J169</f>
        <v>12700000</v>
      </c>
      <c r="M169" s="95"/>
      <c r="N169" s="95"/>
      <c r="P169" s="2"/>
    </row>
    <row r="170" spans="1:16" s="91" customFormat="1" ht="40.5" customHeight="1" outlineLevel="4">
      <c r="A170" s="122" t="s">
        <v>187</v>
      </c>
      <c r="B170" s="7" t="s">
        <v>0</v>
      </c>
      <c r="C170" s="7" t="s">
        <v>74</v>
      </c>
      <c r="D170" s="7" t="s">
        <v>75</v>
      </c>
      <c r="E170" s="7" t="s">
        <v>1</v>
      </c>
      <c r="F170" s="5" t="s">
        <v>119</v>
      </c>
      <c r="G170" s="107" t="s">
        <v>119</v>
      </c>
      <c r="H170" s="125">
        <f>SUM(H171)</f>
        <v>5205827100</v>
      </c>
      <c r="I170" s="125">
        <f>SUM(I171)</f>
        <v>1733333600</v>
      </c>
      <c r="J170" s="216">
        <f t="shared" ref="J170:K170" si="76">SUM(J171)</f>
        <v>1733333600</v>
      </c>
      <c r="K170" s="212">
        <f t="shared" si="76"/>
        <v>0</v>
      </c>
      <c r="L170" s="125">
        <f>SUM(L171)</f>
        <v>0</v>
      </c>
      <c r="M170" s="72"/>
      <c r="N170" s="255"/>
      <c r="P170" s="2"/>
    </row>
    <row r="171" spans="1:16" s="90" customFormat="1" outlineLevel="4">
      <c r="A171" s="93" t="s">
        <v>120</v>
      </c>
      <c r="B171" s="73" t="s">
        <v>0</v>
      </c>
      <c r="C171" s="73" t="s">
        <v>74</v>
      </c>
      <c r="D171" s="73" t="s">
        <v>75</v>
      </c>
      <c r="E171" s="73" t="s">
        <v>76</v>
      </c>
      <c r="F171" s="101" t="s">
        <v>119</v>
      </c>
      <c r="G171" s="142" t="s">
        <v>119</v>
      </c>
      <c r="H171" s="127">
        <v>5205827100</v>
      </c>
      <c r="I171" s="127">
        <v>1733333600</v>
      </c>
      <c r="J171" s="254">
        <v>1733333600</v>
      </c>
      <c r="K171" s="85" t="s">
        <v>119</v>
      </c>
      <c r="L171" s="127">
        <f>I171-J171</f>
        <v>0</v>
      </c>
      <c r="M171" s="95"/>
      <c r="N171" s="95"/>
      <c r="P171" s="2"/>
    </row>
    <row r="172" spans="1:16" s="133" customFormat="1" ht="89.25" outlineLevel="4">
      <c r="A172" s="122" t="s">
        <v>188</v>
      </c>
      <c r="B172" s="7" t="s">
        <v>0</v>
      </c>
      <c r="C172" s="7" t="s">
        <v>74</v>
      </c>
      <c r="D172" s="7" t="s">
        <v>77</v>
      </c>
      <c r="E172" s="7" t="s">
        <v>1</v>
      </c>
      <c r="F172" s="5" t="s">
        <v>119</v>
      </c>
      <c r="G172" s="107" t="s">
        <v>119</v>
      </c>
      <c r="H172" s="125">
        <f>SUM(H173)</f>
        <v>84900</v>
      </c>
      <c r="I172" s="125">
        <f>SUM(I173)</f>
        <v>12372.5</v>
      </c>
      <c r="J172" s="216">
        <f t="shared" ref="J172:K172" si="77">SUM(J173)</f>
        <v>12372.5</v>
      </c>
      <c r="K172" s="212">
        <f t="shared" si="77"/>
        <v>0</v>
      </c>
      <c r="L172" s="125">
        <f>SUM(L173)</f>
        <v>0</v>
      </c>
      <c r="M172" s="95"/>
      <c r="N172" s="258"/>
      <c r="P172" s="2"/>
    </row>
    <row r="173" spans="1:16" s="91" customFormat="1" ht="33.75" outlineLevel="4">
      <c r="A173" s="93" t="s">
        <v>213</v>
      </c>
      <c r="B173" s="73" t="s">
        <v>0</v>
      </c>
      <c r="C173" s="73" t="s">
        <v>74</v>
      </c>
      <c r="D173" s="73" t="s">
        <v>77</v>
      </c>
      <c r="E173" s="73" t="s">
        <v>78</v>
      </c>
      <c r="F173" s="124" t="s">
        <v>280</v>
      </c>
      <c r="G173" s="134" t="s">
        <v>258</v>
      </c>
      <c r="H173" s="127">
        <v>84900</v>
      </c>
      <c r="I173" s="127">
        <v>12372.5</v>
      </c>
      <c r="J173" s="217">
        <v>12372.5</v>
      </c>
      <c r="K173" s="85" t="s">
        <v>119</v>
      </c>
      <c r="L173" s="127">
        <f>I173-J173</f>
        <v>0</v>
      </c>
      <c r="M173" s="72"/>
      <c r="N173" s="255"/>
      <c r="P173" s="2"/>
    </row>
    <row r="174" spans="1:16" s="90" customFormat="1" outlineLevel="4">
      <c r="A174" s="122" t="s">
        <v>189</v>
      </c>
      <c r="B174" s="7" t="s">
        <v>0</v>
      </c>
      <c r="C174" s="7" t="s">
        <v>74</v>
      </c>
      <c r="D174" s="7" t="s">
        <v>79</v>
      </c>
      <c r="E174" s="7" t="s">
        <v>1</v>
      </c>
      <c r="F174" s="5" t="s">
        <v>119</v>
      </c>
      <c r="G174" s="107" t="s">
        <v>119</v>
      </c>
      <c r="H174" s="125">
        <f>SUM(H175:H176)</f>
        <v>84868800</v>
      </c>
      <c r="I174" s="125">
        <f>SUM(I175:I176)</f>
        <v>22199075.23</v>
      </c>
      <c r="J174" s="216">
        <f t="shared" ref="J174:K174" si="78">SUM(J175:J176)</f>
        <v>22156789.710000001</v>
      </c>
      <c r="K174" s="212">
        <f t="shared" si="78"/>
        <v>0</v>
      </c>
      <c r="L174" s="125">
        <f>SUM(L175:L176)</f>
        <v>42285.520000000004</v>
      </c>
      <c r="M174" s="95"/>
      <c r="N174" s="95"/>
      <c r="P174" s="2"/>
    </row>
    <row r="175" spans="1:16" s="133" customFormat="1" outlineLevel="4">
      <c r="A175" s="93" t="s">
        <v>102</v>
      </c>
      <c r="B175" s="73" t="s">
        <v>0</v>
      </c>
      <c r="C175" s="73" t="s">
        <v>74</v>
      </c>
      <c r="D175" s="73" t="s">
        <v>79</v>
      </c>
      <c r="E175" s="73" t="s">
        <v>4</v>
      </c>
      <c r="F175" s="101" t="s">
        <v>119</v>
      </c>
      <c r="G175" s="142" t="s">
        <v>119</v>
      </c>
      <c r="H175" s="127">
        <v>59400</v>
      </c>
      <c r="I175" s="127">
        <v>9936.23</v>
      </c>
      <c r="J175" s="217">
        <v>9349.2099999999991</v>
      </c>
      <c r="K175" s="102" t="s">
        <v>119</v>
      </c>
      <c r="L175" s="126">
        <f t="shared" ref="L175:L176" si="79">I175-J175</f>
        <v>587.02000000000044</v>
      </c>
      <c r="M175" s="95"/>
      <c r="N175" s="258"/>
      <c r="P175" s="2"/>
    </row>
    <row r="176" spans="1:16" s="91" customFormat="1" ht="25.5" outlineLevel="4">
      <c r="A176" s="123" t="s">
        <v>206</v>
      </c>
      <c r="B176" s="73" t="s">
        <v>0</v>
      </c>
      <c r="C176" s="73" t="s">
        <v>74</v>
      </c>
      <c r="D176" s="73" t="s">
        <v>79</v>
      </c>
      <c r="E176" s="73" t="s">
        <v>35</v>
      </c>
      <c r="F176" s="92" t="s">
        <v>119</v>
      </c>
      <c r="G176" s="143" t="s">
        <v>119</v>
      </c>
      <c r="H176" s="126">
        <v>84809400</v>
      </c>
      <c r="I176" s="126">
        <v>22189139</v>
      </c>
      <c r="J176" s="218">
        <v>22147440.5</v>
      </c>
      <c r="K176" s="88" t="s">
        <v>119</v>
      </c>
      <c r="L176" s="127">
        <f t="shared" si="79"/>
        <v>41698.5</v>
      </c>
      <c r="M176" s="72"/>
      <c r="N176" s="255"/>
      <c r="P176" s="2"/>
    </row>
    <row r="177" spans="1:16" s="90" customFormat="1" ht="25.5" outlineLevel="4">
      <c r="A177" s="122" t="s">
        <v>190</v>
      </c>
      <c r="B177" s="7" t="s">
        <v>0</v>
      </c>
      <c r="C177" s="7" t="s">
        <v>74</v>
      </c>
      <c r="D177" s="7" t="s">
        <v>80</v>
      </c>
      <c r="E177" s="7" t="s">
        <v>1</v>
      </c>
      <c r="F177" s="5" t="s">
        <v>119</v>
      </c>
      <c r="G177" s="107" t="s">
        <v>119</v>
      </c>
      <c r="H177" s="125">
        <f>SUM(H178:H179)</f>
        <v>14062559</v>
      </c>
      <c r="I177" s="125">
        <f>SUM(I178:I179)</f>
        <v>0</v>
      </c>
      <c r="J177" s="216">
        <f t="shared" ref="J177:K177" si="80">SUM(J178:J179)</f>
        <v>0</v>
      </c>
      <c r="K177" s="212">
        <f t="shared" si="80"/>
        <v>0</v>
      </c>
      <c r="L177" s="125">
        <f>SUM(L178:L179)</f>
        <v>0</v>
      </c>
      <c r="M177" s="95"/>
      <c r="N177" s="95"/>
      <c r="P177" s="2"/>
    </row>
    <row r="178" spans="1:16" s="156" customFormat="1" outlineLevel="4">
      <c r="A178" s="93" t="s">
        <v>102</v>
      </c>
      <c r="B178" s="73" t="s">
        <v>0</v>
      </c>
      <c r="C178" s="73" t="s">
        <v>74</v>
      </c>
      <c r="D178" s="73" t="s">
        <v>80</v>
      </c>
      <c r="E178" s="73" t="s">
        <v>4</v>
      </c>
      <c r="F178" s="101" t="s">
        <v>119</v>
      </c>
      <c r="G178" s="142" t="s">
        <v>119</v>
      </c>
      <c r="H178" s="127">
        <v>9941</v>
      </c>
      <c r="I178" s="127">
        <v>0</v>
      </c>
      <c r="J178" s="217">
        <v>0</v>
      </c>
      <c r="K178" s="102" t="s">
        <v>119</v>
      </c>
      <c r="L178" s="126">
        <f t="shared" ref="L178:L179" si="81">I178-J178</f>
        <v>0</v>
      </c>
      <c r="M178" s="155"/>
      <c r="N178" s="72"/>
      <c r="P178" s="2"/>
    </row>
    <row r="179" spans="1:16" s="160" customFormat="1" ht="25.5" outlineLevel="4">
      <c r="A179" s="123" t="s">
        <v>206</v>
      </c>
      <c r="B179" s="73" t="s">
        <v>0</v>
      </c>
      <c r="C179" s="73" t="s">
        <v>74</v>
      </c>
      <c r="D179" s="73" t="s">
        <v>80</v>
      </c>
      <c r="E179" s="73" t="s">
        <v>35</v>
      </c>
      <c r="F179" s="92" t="s">
        <v>119</v>
      </c>
      <c r="G179" s="143" t="s">
        <v>119</v>
      </c>
      <c r="H179" s="126">
        <v>14052618</v>
      </c>
      <c r="I179" s="126">
        <v>0</v>
      </c>
      <c r="J179" s="218">
        <v>0</v>
      </c>
      <c r="K179" s="88" t="s">
        <v>119</v>
      </c>
      <c r="L179" s="127">
        <f t="shared" si="81"/>
        <v>0</v>
      </c>
      <c r="M179" s="72"/>
      <c r="N179" s="72"/>
      <c r="O179" s="159"/>
      <c r="P179" s="2"/>
    </row>
    <row r="180" spans="1:16" s="133" customFormat="1" ht="76.5" outlineLevel="4">
      <c r="A180" s="122" t="s">
        <v>191</v>
      </c>
      <c r="B180" s="7" t="s">
        <v>0</v>
      </c>
      <c r="C180" s="7" t="s">
        <v>74</v>
      </c>
      <c r="D180" s="7" t="s">
        <v>81</v>
      </c>
      <c r="E180" s="7" t="s">
        <v>1</v>
      </c>
      <c r="F180" s="5" t="s">
        <v>119</v>
      </c>
      <c r="G180" s="107" t="s">
        <v>119</v>
      </c>
      <c r="H180" s="125">
        <f>SUM(H181:H182)</f>
        <v>57633600</v>
      </c>
      <c r="I180" s="125">
        <f>SUM(I181:I182)</f>
        <v>7920000</v>
      </c>
      <c r="J180" s="216">
        <f t="shared" ref="J180:K180" si="82">SUM(J181:J182)</f>
        <v>7920000</v>
      </c>
      <c r="K180" s="212">
        <f t="shared" si="82"/>
        <v>0</v>
      </c>
      <c r="L180" s="125">
        <f>SUM(L181:L182)</f>
        <v>0</v>
      </c>
      <c r="M180" s="95"/>
      <c r="N180" s="258"/>
      <c r="P180" s="2"/>
    </row>
    <row r="181" spans="1:16" s="91" customFormat="1" outlineLevel="4">
      <c r="A181" s="93" t="s">
        <v>102</v>
      </c>
      <c r="B181" s="73" t="s">
        <v>0</v>
      </c>
      <c r="C181" s="73" t="s">
        <v>74</v>
      </c>
      <c r="D181" s="73" t="s">
        <v>81</v>
      </c>
      <c r="E181" s="73" t="s">
        <v>4</v>
      </c>
      <c r="F181" s="101" t="s">
        <v>119</v>
      </c>
      <c r="G181" s="142" t="s">
        <v>119</v>
      </c>
      <c r="H181" s="127">
        <v>18193600</v>
      </c>
      <c r="I181" s="127">
        <v>0</v>
      </c>
      <c r="J181" s="217">
        <v>0</v>
      </c>
      <c r="K181" s="102" t="s">
        <v>119</v>
      </c>
      <c r="L181" s="126">
        <f t="shared" ref="L181:L182" si="83">I181-J181</f>
        <v>0</v>
      </c>
      <c r="M181" s="72"/>
      <c r="N181" s="255"/>
      <c r="P181" s="2"/>
    </row>
    <row r="182" spans="1:16" s="86" customFormat="1" ht="25.5" outlineLevel="2">
      <c r="A182" s="123" t="s">
        <v>206</v>
      </c>
      <c r="B182" s="73" t="s">
        <v>0</v>
      </c>
      <c r="C182" s="73" t="s">
        <v>74</v>
      </c>
      <c r="D182" s="73" t="s">
        <v>81</v>
      </c>
      <c r="E182" s="73" t="s">
        <v>35</v>
      </c>
      <c r="F182" s="92" t="s">
        <v>119</v>
      </c>
      <c r="G182" s="143" t="s">
        <v>119</v>
      </c>
      <c r="H182" s="126">
        <v>39440000</v>
      </c>
      <c r="I182" s="127">
        <v>7920000</v>
      </c>
      <c r="J182" s="218">
        <v>7920000</v>
      </c>
      <c r="K182" s="88" t="s">
        <v>119</v>
      </c>
      <c r="L182" s="127">
        <f t="shared" si="83"/>
        <v>0</v>
      </c>
      <c r="N182" s="251"/>
      <c r="P182" s="2"/>
    </row>
    <row r="183" spans="1:16" s="86" customFormat="1" ht="38.25" outlineLevel="1">
      <c r="A183" s="122" t="s">
        <v>192</v>
      </c>
      <c r="B183" s="7" t="s">
        <v>0</v>
      </c>
      <c r="C183" s="7" t="s">
        <v>74</v>
      </c>
      <c r="D183" s="7" t="s">
        <v>82</v>
      </c>
      <c r="E183" s="7" t="s">
        <v>1</v>
      </c>
      <c r="F183" s="5" t="s">
        <v>119</v>
      </c>
      <c r="G183" s="107" t="s">
        <v>119</v>
      </c>
      <c r="H183" s="125">
        <f>SUM(H184)</f>
        <v>25000</v>
      </c>
      <c r="I183" s="125">
        <f>SUM(I184)</f>
        <v>0</v>
      </c>
      <c r="J183" s="216">
        <f t="shared" ref="J183:K183" si="84">SUM(J184)</f>
        <v>0</v>
      </c>
      <c r="K183" s="212">
        <f t="shared" si="84"/>
        <v>0</v>
      </c>
      <c r="L183" s="125">
        <f>SUM(L184)</f>
        <v>0</v>
      </c>
      <c r="N183" s="251"/>
      <c r="P183" s="2"/>
    </row>
    <row r="184" spans="1:16" s="91" customFormat="1" ht="25.5" outlineLevel="4">
      <c r="A184" s="123" t="s">
        <v>206</v>
      </c>
      <c r="B184" s="73" t="s">
        <v>0</v>
      </c>
      <c r="C184" s="73" t="s">
        <v>74</v>
      </c>
      <c r="D184" s="73" t="s">
        <v>82</v>
      </c>
      <c r="E184" s="73" t="s">
        <v>35</v>
      </c>
      <c r="F184" s="92" t="s">
        <v>119</v>
      </c>
      <c r="G184" s="143" t="s">
        <v>119</v>
      </c>
      <c r="H184" s="126">
        <v>25000</v>
      </c>
      <c r="I184" s="126">
        <v>0</v>
      </c>
      <c r="J184" s="218">
        <v>0</v>
      </c>
      <c r="K184" s="88" t="s">
        <v>119</v>
      </c>
      <c r="L184" s="127">
        <f>I184-J184</f>
        <v>0</v>
      </c>
      <c r="M184" s="72"/>
      <c r="N184" s="255"/>
      <c r="P184" s="2"/>
    </row>
    <row r="185" spans="1:16" s="91" customFormat="1" ht="38.25" outlineLevel="4">
      <c r="A185" s="122" t="s">
        <v>193</v>
      </c>
      <c r="B185" s="7" t="s">
        <v>0</v>
      </c>
      <c r="C185" s="7" t="s">
        <v>74</v>
      </c>
      <c r="D185" s="7" t="s">
        <v>83</v>
      </c>
      <c r="E185" s="7" t="s">
        <v>1</v>
      </c>
      <c r="F185" s="5" t="s">
        <v>119</v>
      </c>
      <c r="G185" s="107" t="s">
        <v>119</v>
      </c>
      <c r="H185" s="125">
        <f>SUM(H186:H187)</f>
        <v>15960000</v>
      </c>
      <c r="I185" s="125">
        <f>SUM(I186:I187)</f>
        <v>0</v>
      </c>
      <c r="J185" s="216">
        <f t="shared" ref="J185:K185" si="85">SUM(J186:J187)</f>
        <v>0</v>
      </c>
      <c r="K185" s="212">
        <f t="shared" si="85"/>
        <v>0</v>
      </c>
      <c r="L185" s="125">
        <f>SUM(L186:L187)</f>
        <v>0</v>
      </c>
      <c r="M185" s="72"/>
      <c r="N185" s="255"/>
      <c r="P185" s="2"/>
    </row>
    <row r="186" spans="1:16" s="91" customFormat="1" outlineLevel="4">
      <c r="A186" s="93" t="s">
        <v>102</v>
      </c>
      <c r="B186" s="73" t="s">
        <v>0</v>
      </c>
      <c r="C186" s="73" t="s">
        <v>74</v>
      </c>
      <c r="D186" s="73" t="s">
        <v>83</v>
      </c>
      <c r="E186" s="73" t="s">
        <v>4</v>
      </c>
      <c r="F186" s="101" t="s">
        <v>119</v>
      </c>
      <c r="G186" s="142" t="s">
        <v>119</v>
      </c>
      <c r="H186" s="127">
        <v>22500</v>
      </c>
      <c r="I186" s="127">
        <v>0</v>
      </c>
      <c r="J186" s="217">
        <v>0</v>
      </c>
      <c r="K186" s="102" t="s">
        <v>119</v>
      </c>
      <c r="L186" s="126">
        <f t="shared" ref="L186:L187" si="86">I186-J186</f>
        <v>0</v>
      </c>
      <c r="M186" s="72"/>
      <c r="N186" s="255"/>
      <c r="P186" s="2"/>
    </row>
    <row r="187" spans="1:16" s="86" customFormat="1" ht="25.5" outlineLevel="2">
      <c r="A187" s="93" t="s">
        <v>203</v>
      </c>
      <c r="B187" s="73" t="s">
        <v>0</v>
      </c>
      <c r="C187" s="73" t="s">
        <v>74</v>
      </c>
      <c r="D187" s="73" t="s">
        <v>83</v>
      </c>
      <c r="E187" s="73" t="s">
        <v>7</v>
      </c>
      <c r="F187" s="101" t="s">
        <v>119</v>
      </c>
      <c r="G187" s="142" t="s">
        <v>119</v>
      </c>
      <c r="H187" s="127">
        <v>15937500</v>
      </c>
      <c r="I187" s="127">
        <v>0</v>
      </c>
      <c r="J187" s="217">
        <v>0</v>
      </c>
      <c r="K187" s="85" t="s">
        <v>119</v>
      </c>
      <c r="L187" s="126">
        <f t="shared" si="86"/>
        <v>0</v>
      </c>
      <c r="N187" s="251"/>
      <c r="P187" s="2"/>
    </row>
    <row r="188" spans="1:16" s="91" customFormat="1" ht="38.25" outlineLevel="4">
      <c r="A188" s="122" t="s">
        <v>268</v>
      </c>
      <c r="B188" s="7" t="s">
        <v>0</v>
      </c>
      <c r="C188" s="7" t="s">
        <v>74</v>
      </c>
      <c r="D188" s="7">
        <v>2240281520</v>
      </c>
      <c r="E188" s="7">
        <v>530</v>
      </c>
      <c r="F188" s="5" t="s">
        <v>119</v>
      </c>
      <c r="G188" s="107" t="s">
        <v>119</v>
      </c>
      <c r="H188" s="125">
        <v>247192900</v>
      </c>
      <c r="I188" s="125">
        <v>76753865.400000006</v>
      </c>
      <c r="J188" s="216">
        <v>76753865.400000006</v>
      </c>
      <c r="K188" s="87" t="s">
        <v>119</v>
      </c>
      <c r="L188" s="125">
        <f>I188-J188</f>
        <v>0</v>
      </c>
      <c r="M188" s="72"/>
      <c r="N188" s="255"/>
      <c r="P188" s="2"/>
    </row>
    <row r="189" spans="1:16" s="91" customFormat="1" ht="63.75" outlineLevel="4">
      <c r="A189" s="122" t="s">
        <v>267</v>
      </c>
      <c r="B189" s="7" t="s">
        <v>0</v>
      </c>
      <c r="C189" s="7" t="s">
        <v>74</v>
      </c>
      <c r="D189" s="7">
        <v>2240281530</v>
      </c>
      <c r="E189" s="7">
        <v>530</v>
      </c>
      <c r="F189" s="5" t="s">
        <v>119</v>
      </c>
      <c r="G189" s="107" t="s">
        <v>119</v>
      </c>
      <c r="H189" s="125">
        <v>2000000</v>
      </c>
      <c r="I189" s="125">
        <v>0</v>
      </c>
      <c r="J189" s="216">
        <f t="shared" ref="J189:K190" si="87">SUM(J190)</f>
        <v>0</v>
      </c>
      <c r="K189" s="87" t="s">
        <v>119</v>
      </c>
      <c r="L189" s="127">
        <f>I189-J189</f>
        <v>0</v>
      </c>
      <c r="M189" s="72"/>
      <c r="N189" s="255"/>
      <c r="P189" s="2"/>
    </row>
    <row r="190" spans="1:16" s="91" customFormat="1" ht="51" outlineLevel="4">
      <c r="A190" s="122" t="s">
        <v>194</v>
      </c>
      <c r="B190" s="7" t="s">
        <v>0</v>
      </c>
      <c r="C190" s="7" t="s">
        <v>74</v>
      </c>
      <c r="D190" s="7" t="s">
        <v>84</v>
      </c>
      <c r="E190" s="7" t="s">
        <v>1</v>
      </c>
      <c r="F190" s="5" t="s">
        <v>119</v>
      </c>
      <c r="G190" s="107" t="s">
        <v>119</v>
      </c>
      <c r="H190" s="125">
        <f>SUM(H191)</f>
        <v>2150</v>
      </c>
      <c r="I190" s="125">
        <f t="shared" ref="I190" si="88">SUM(I191)</f>
        <v>0</v>
      </c>
      <c r="J190" s="216">
        <f t="shared" si="87"/>
        <v>0</v>
      </c>
      <c r="K190" s="212">
        <f t="shared" si="87"/>
        <v>0</v>
      </c>
      <c r="L190" s="125">
        <f>SUM(L191)</f>
        <v>0</v>
      </c>
      <c r="M190" s="72"/>
      <c r="N190" s="255"/>
      <c r="P190" s="2"/>
    </row>
    <row r="191" spans="1:16" s="91" customFormat="1" ht="25.5" outlineLevel="4">
      <c r="A191" s="93" t="s">
        <v>213</v>
      </c>
      <c r="B191" s="73" t="s">
        <v>0</v>
      </c>
      <c r="C191" s="73" t="s">
        <v>74</v>
      </c>
      <c r="D191" s="73" t="s">
        <v>84</v>
      </c>
      <c r="E191" s="73" t="s">
        <v>78</v>
      </c>
      <c r="F191" s="101" t="s">
        <v>119</v>
      </c>
      <c r="G191" s="142" t="s">
        <v>119</v>
      </c>
      <c r="H191" s="127">
        <v>2150</v>
      </c>
      <c r="I191" s="127">
        <v>0</v>
      </c>
      <c r="J191" s="217">
        <v>0</v>
      </c>
      <c r="K191" s="102" t="s">
        <v>119</v>
      </c>
      <c r="L191" s="126">
        <f>I191-J191</f>
        <v>0</v>
      </c>
      <c r="M191" s="72"/>
      <c r="N191" s="255"/>
      <c r="P191" s="2"/>
    </row>
    <row r="192" spans="1:16" s="91" customFormat="1" ht="38.25" outlineLevel="4">
      <c r="A192" s="122" t="s">
        <v>251</v>
      </c>
      <c r="B192" s="7" t="s">
        <v>0</v>
      </c>
      <c r="C192" s="7" t="s">
        <v>85</v>
      </c>
      <c r="D192" s="7" t="s">
        <v>252</v>
      </c>
      <c r="E192" s="7" t="s">
        <v>1</v>
      </c>
      <c r="F192" s="5"/>
      <c r="G192" s="107"/>
      <c r="H192" s="125">
        <f>SUM(H193:H194)</f>
        <v>55405400</v>
      </c>
      <c r="I192" s="125">
        <f>SUM(I193:I194)</f>
        <v>33623280</v>
      </c>
      <c r="J192" s="125">
        <f t="shared" ref="J192:K192" si="89">SUM(J193:J194)</f>
        <v>33623280</v>
      </c>
      <c r="K192" s="125">
        <f t="shared" si="89"/>
        <v>24.320000000298023</v>
      </c>
      <c r="L192" s="125">
        <f>SUM(L193:L194)</f>
        <v>3.4924596548080444E-10</v>
      </c>
      <c r="M192" s="72"/>
      <c r="N192" s="255"/>
      <c r="P192" s="2"/>
    </row>
    <row r="193" spans="1:16" s="133" customFormat="1" ht="21" customHeight="1" outlineLevel="4">
      <c r="A193" s="304" t="s">
        <v>216</v>
      </c>
      <c r="B193" s="73" t="s">
        <v>0</v>
      </c>
      <c r="C193" s="73" t="s">
        <v>85</v>
      </c>
      <c r="D193" s="73" t="s">
        <v>283</v>
      </c>
      <c r="E193" s="73">
        <v>612</v>
      </c>
      <c r="F193" s="345" t="s">
        <v>253</v>
      </c>
      <c r="G193" s="246" t="s">
        <v>259</v>
      </c>
      <c r="H193" s="127">
        <v>554100</v>
      </c>
      <c r="I193" s="127">
        <v>336236.4</v>
      </c>
      <c r="J193" s="126">
        <v>336260.72</v>
      </c>
      <c r="K193" s="225"/>
      <c r="L193" s="127">
        <f>I193-J193</f>
        <v>-24.319999999948777</v>
      </c>
      <c r="M193" s="95"/>
      <c r="N193" s="258"/>
      <c r="P193" s="97"/>
    </row>
    <row r="194" spans="1:16" s="86" customFormat="1" ht="18" customHeight="1">
      <c r="A194" s="307"/>
      <c r="B194" s="73" t="s">
        <v>0</v>
      </c>
      <c r="C194" s="73" t="s">
        <v>85</v>
      </c>
      <c r="D194" s="73" t="s">
        <v>283</v>
      </c>
      <c r="E194" s="73">
        <v>612</v>
      </c>
      <c r="F194" s="346"/>
      <c r="G194" s="246" t="s">
        <v>258</v>
      </c>
      <c r="H194" s="127">
        <v>54851300</v>
      </c>
      <c r="I194" s="127">
        <v>33287043.600000001</v>
      </c>
      <c r="J194" s="126">
        <v>33287019.280000001</v>
      </c>
      <c r="K194" s="119">
        <f t="shared" ref="K194" si="90">I194-J194</f>
        <v>24.320000000298023</v>
      </c>
      <c r="L194" s="127">
        <f t="shared" ref="L194" si="91">I194-J194</f>
        <v>24.320000000298023</v>
      </c>
      <c r="N194" s="251"/>
      <c r="P194" s="2"/>
    </row>
    <row r="195" spans="1:16" s="91" customFormat="1" ht="38.25" outlineLevel="4">
      <c r="A195" s="122" t="s">
        <v>251</v>
      </c>
      <c r="B195" s="7" t="s">
        <v>0</v>
      </c>
      <c r="C195" s="7" t="s">
        <v>85</v>
      </c>
      <c r="D195" s="7" t="s">
        <v>296</v>
      </c>
      <c r="E195" s="7" t="s">
        <v>1</v>
      </c>
      <c r="F195" s="5"/>
      <c r="G195" s="107"/>
      <c r="H195" s="125">
        <f>SUM(H196:H197)</f>
        <v>26152424.199999999</v>
      </c>
      <c r="I195" s="125">
        <f t="shared" ref="I195:K195" si="92">SUM(I196:I197)</f>
        <v>0</v>
      </c>
      <c r="J195" s="125">
        <f t="shared" si="92"/>
        <v>0</v>
      </c>
      <c r="K195" s="125">
        <f t="shared" si="92"/>
        <v>0</v>
      </c>
      <c r="L195" s="125">
        <f>SUM(L196:L197)</f>
        <v>0</v>
      </c>
      <c r="M195" s="72"/>
      <c r="P195" s="2"/>
    </row>
    <row r="196" spans="1:16" s="86" customFormat="1" ht="18.75" customHeight="1">
      <c r="A196" s="304" t="s">
        <v>216</v>
      </c>
      <c r="B196" s="73" t="s">
        <v>0</v>
      </c>
      <c r="C196" s="73" t="s">
        <v>85</v>
      </c>
      <c r="D196" s="73" t="s">
        <v>297</v>
      </c>
      <c r="E196" s="73">
        <v>612</v>
      </c>
      <c r="F196" s="345" t="s">
        <v>300</v>
      </c>
      <c r="G196" s="339" t="s">
        <v>259</v>
      </c>
      <c r="H196" s="272">
        <v>261524.2</v>
      </c>
      <c r="I196" s="272">
        <v>0</v>
      </c>
      <c r="J196" s="340">
        <v>0</v>
      </c>
      <c r="K196" s="119">
        <f t="shared" ref="K196" si="93">I196-J196</f>
        <v>0</v>
      </c>
      <c r="L196" s="127">
        <f t="shared" ref="L196" si="94">I196-J196</f>
        <v>0</v>
      </c>
      <c r="M196" s="86" t="s">
        <v>294</v>
      </c>
      <c r="N196" s="86" t="s">
        <v>298</v>
      </c>
      <c r="P196" s="2"/>
    </row>
    <row r="197" spans="1:16" s="86" customFormat="1" ht="19.5" customHeight="1">
      <c r="A197" s="307"/>
      <c r="B197" s="73" t="s">
        <v>0</v>
      </c>
      <c r="C197" s="73" t="s">
        <v>85</v>
      </c>
      <c r="D197" s="73" t="s">
        <v>297</v>
      </c>
      <c r="E197" s="73">
        <v>612</v>
      </c>
      <c r="F197" s="346"/>
      <c r="G197" s="339" t="s">
        <v>258</v>
      </c>
      <c r="H197" s="272">
        <v>25890900</v>
      </c>
      <c r="I197" s="272">
        <v>0</v>
      </c>
      <c r="J197" s="340">
        <v>0</v>
      </c>
      <c r="K197" s="119">
        <f t="shared" ref="K197" si="95">I197-J197</f>
        <v>0</v>
      </c>
      <c r="L197" s="127">
        <f t="shared" ref="L197" si="96">I197-J197</f>
        <v>0</v>
      </c>
      <c r="M197" s="86" t="s">
        <v>294</v>
      </c>
      <c r="N197" s="86" t="s">
        <v>298</v>
      </c>
      <c r="P197" s="2"/>
    </row>
    <row r="198" spans="1:16" s="86" customFormat="1" ht="25.5" outlineLevel="2">
      <c r="A198" s="122" t="s">
        <v>149</v>
      </c>
      <c r="B198" s="7" t="s">
        <v>0</v>
      </c>
      <c r="C198" s="7" t="s">
        <v>85</v>
      </c>
      <c r="D198" s="7" t="s">
        <v>86</v>
      </c>
      <c r="E198" s="7" t="s">
        <v>1</v>
      </c>
      <c r="F198" s="5" t="s">
        <v>119</v>
      </c>
      <c r="G198" s="107" t="s">
        <v>119</v>
      </c>
      <c r="H198" s="125">
        <f>SUM(H199:H208)</f>
        <v>639732250</v>
      </c>
      <c r="I198" s="125">
        <f>SUM(I199:I208)</f>
        <v>214994175.72999999</v>
      </c>
      <c r="J198" s="216">
        <f t="shared" ref="J198:K198" si="97">SUM(J199:J208)</f>
        <v>198822738.12</v>
      </c>
      <c r="K198" s="212">
        <f t="shared" si="97"/>
        <v>0</v>
      </c>
      <c r="L198" s="125">
        <f>SUM(L199:L208)</f>
        <v>16171437.610000005</v>
      </c>
      <c r="N198" s="251"/>
      <c r="P198" s="2"/>
    </row>
    <row r="199" spans="1:16" s="86" customFormat="1" outlineLevel="1">
      <c r="A199" s="93" t="s">
        <v>106</v>
      </c>
      <c r="B199" s="73" t="s">
        <v>0</v>
      </c>
      <c r="C199" s="73" t="s">
        <v>85</v>
      </c>
      <c r="D199" s="73" t="s">
        <v>86</v>
      </c>
      <c r="E199" s="73" t="s">
        <v>15</v>
      </c>
      <c r="F199" s="101" t="s">
        <v>119</v>
      </c>
      <c r="G199" s="142" t="s">
        <v>119</v>
      </c>
      <c r="H199" s="127">
        <v>461320400</v>
      </c>
      <c r="I199" s="127">
        <v>153773465.66</v>
      </c>
      <c r="J199" s="217">
        <v>142977226.72999999</v>
      </c>
      <c r="K199" s="102" t="s">
        <v>119</v>
      </c>
      <c r="L199" s="127">
        <f t="shared" ref="L199:L208" si="98">I199-J199</f>
        <v>10796238.930000007</v>
      </c>
      <c r="N199" s="251"/>
      <c r="P199" s="2"/>
    </row>
    <row r="200" spans="1:16" s="86" customFormat="1" ht="25.5" outlineLevel="2">
      <c r="A200" s="93" t="s">
        <v>207</v>
      </c>
      <c r="B200" s="73" t="s">
        <v>0</v>
      </c>
      <c r="C200" s="73" t="s">
        <v>85</v>
      </c>
      <c r="D200" s="73" t="s">
        <v>86</v>
      </c>
      <c r="E200" s="73" t="s">
        <v>16</v>
      </c>
      <c r="F200" s="101" t="s">
        <v>119</v>
      </c>
      <c r="G200" s="142" t="s">
        <v>119</v>
      </c>
      <c r="H200" s="127">
        <v>139318800</v>
      </c>
      <c r="I200" s="127">
        <v>46439600</v>
      </c>
      <c r="J200" s="217">
        <v>42581104.140000001</v>
      </c>
      <c r="K200" s="102" t="s">
        <v>119</v>
      </c>
      <c r="L200" s="127">
        <f t="shared" si="98"/>
        <v>3858495.8599999994</v>
      </c>
      <c r="N200" s="251"/>
      <c r="P200" s="2"/>
    </row>
    <row r="201" spans="1:16" s="86" customFormat="1" ht="25.5" outlineLevel="2">
      <c r="A201" s="93" t="s">
        <v>208</v>
      </c>
      <c r="B201" s="73" t="s">
        <v>0</v>
      </c>
      <c r="C201" s="73" t="s">
        <v>85</v>
      </c>
      <c r="D201" s="73" t="s">
        <v>86</v>
      </c>
      <c r="E201" s="73" t="s">
        <v>17</v>
      </c>
      <c r="F201" s="101" t="s">
        <v>119</v>
      </c>
      <c r="G201" s="142" t="s">
        <v>119</v>
      </c>
      <c r="H201" s="127">
        <v>19046550</v>
      </c>
      <c r="I201" s="127">
        <v>6543039</v>
      </c>
      <c r="J201" s="217">
        <v>6363356.3899999997</v>
      </c>
      <c r="K201" s="102" t="s">
        <v>119</v>
      </c>
      <c r="L201" s="127">
        <f t="shared" si="98"/>
        <v>179682.61000000034</v>
      </c>
      <c r="P201" s="2"/>
    </row>
    <row r="202" spans="1:16" s="86" customFormat="1" ht="25.5" outlineLevel="2">
      <c r="A202" s="93" t="s">
        <v>214</v>
      </c>
      <c r="B202" s="73" t="s">
        <v>0</v>
      </c>
      <c r="C202" s="73" t="s">
        <v>85</v>
      </c>
      <c r="D202" s="73" t="s">
        <v>86</v>
      </c>
      <c r="E202" s="73" t="s">
        <v>40</v>
      </c>
      <c r="F202" s="101" t="s">
        <v>119</v>
      </c>
      <c r="G202" s="142" t="s">
        <v>119</v>
      </c>
      <c r="H202" s="127">
        <v>4000000</v>
      </c>
      <c r="I202" s="127">
        <v>0</v>
      </c>
      <c r="J202" s="217">
        <v>0</v>
      </c>
      <c r="K202" s="102" t="s">
        <v>119</v>
      </c>
      <c r="L202" s="127">
        <f t="shared" si="98"/>
        <v>0</v>
      </c>
      <c r="P202" s="2"/>
    </row>
    <row r="203" spans="1:16" s="86" customFormat="1" outlineLevel="1">
      <c r="A203" s="93" t="s">
        <v>102</v>
      </c>
      <c r="B203" s="73" t="s">
        <v>0</v>
      </c>
      <c r="C203" s="73" t="s">
        <v>85</v>
      </c>
      <c r="D203" s="73" t="s">
        <v>86</v>
      </c>
      <c r="E203" s="73" t="s">
        <v>4</v>
      </c>
      <c r="F203" s="101" t="s">
        <v>119</v>
      </c>
      <c r="G203" s="142" t="s">
        <v>119</v>
      </c>
      <c r="H203" s="127">
        <v>9063500</v>
      </c>
      <c r="I203" s="127">
        <v>5919162</v>
      </c>
      <c r="J203" s="217">
        <v>4989450.83</v>
      </c>
      <c r="K203" s="85" t="s">
        <v>119</v>
      </c>
      <c r="L203" s="127">
        <f t="shared" si="98"/>
        <v>929711.16999999993</v>
      </c>
      <c r="P203" s="2"/>
    </row>
    <row r="204" spans="1:16" s="86" customFormat="1" outlineLevel="2">
      <c r="A204" s="93" t="s">
        <v>209</v>
      </c>
      <c r="B204" s="73" t="s">
        <v>0</v>
      </c>
      <c r="C204" s="73" t="s">
        <v>85</v>
      </c>
      <c r="D204" s="73" t="s">
        <v>86</v>
      </c>
      <c r="E204" s="73" t="s">
        <v>18</v>
      </c>
      <c r="F204" s="101" t="s">
        <v>119</v>
      </c>
      <c r="G204" s="142" t="s">
        <v>119</v>
      </c>
      <c r="H204" s="127">
        <v>6297200</v>
      </c>
      <c r="I204" s="127">
        <v>2098856.7599999998</v>
      </c>
      <c r="J204" s="217">
        <v>1857615.74</v>
      </c>
      <c r="K204" s="102" t="s">
        <v>119</v>
      </c>
      <c r="L204" s="127">
        <f t="shared" si="98"/>
        <v>241241.01999999979</v>
      </c>
      <c r="P204" s="2"/>
    </row>
    <row r="205" spans="1:16" s="91" customFormat="1" ht="25.5" outlineLevel="4">
      <c r="A205" s="93" t="s">
        <v>220</v>
      </c>
      <c r="B205" s="73" t="s">
        <v>0</v>
      </c>
      <c r="C205" s="73" t="s">
        <v>85</v>
      </c>
      <c r="D205" s="73" t="s">
        <v>86</v>
      </c>
      <c r="E205" s="73" t="s">
        <v>87</v>
      </c>
      <c r="F205" s="101" t="s">
        <v>119</v>
      </c>
      <c r="G205" s="142" t="s">
        <v>119</v>
      </c>
      <c r="H205" s="127">
        <v>75046</v>
      </c>
      <c r="I205" s="127">
        <v>16488</v>
      </c>
      <c r="J205" s="217">
        <v>0</v>
      </c>
      <c r="K205" s="102" t="s">
        <v>119</v>
      </c>
      <c r="L205" s="127">
        <f t="shared" si="98"/>
        <v>16488</v>
      </c>
      <c r="M205" s="72"/>
      <c r="N205" s="156"/>
      <c r="P205" s="2"/>
    </row>
    <row r="206" spans="1:16" s="90" customFormat="1" outlineLevel="4">
      <c r="A206" s="93" t="s">
        <v>210</v>
      </c>
      <c r="B206" s="73" t="s">
        <v>0</v>
      </c>
      <c r="C206" s="73" t="s">
        <v>85</v>
      </c>
      <c r="D206" s="73" t="s">
        <v>86</v>
      </c>
      <c r="E206" s="73" t="s">
        <v>19</v>
      </c>
      <c r="F206" s="101" t="s">
        <v>119</v>
      </c>
      <c r="G206" s="142" t="s">
        <v>119</v>
      </c>
      <c r="H206" s="127">
        <v>490240</v>
      </c>
      <c r="I206" s="127">
        <v>163396.99</v>
      </c>
      <c r="J206" s="217">
        <v>46103.59</v>
      </c>
      <c r="K206" s="102" t="s">
        <v>119</v>
      </c>
      <c r="L206" s="127">
        <f t="shared" si="98"/>
        <v>117293.4</v>
      </c>
      <c r="M206" s="95"/>
      <c r="N206" s="95"/>
      <c r="P206" s="2"/>
    </row>
    <row r="207" spans="1:16" s="90" customFormat="1" outlineLevel="4">
      <c r="A207" s="93" t="s">
        <v>211</v>
      </c>
      <c r="B207" s="73" t="s">
        <v>0</v>
      </c>
      <c r="C207" s="73" t="s">
        <v>85</v>
      </c>
      <c r="D207" s="73" t="s">
        <v>86</v>
      </c>
      <c r="E207" s="73" t="s">
        <v>20</v>
      </c>
      <c r="F207" s="101" t="s">
        <v>119</v>
      </c>
      <c r="G207" s="142" t="s">
        <v>119</v>
      </c>
      <c r="H207" s="127">
        <v>70514</v>
      </c>
      <c r="I207" s="127">
        <v>23502.32</v>
      </c>
      <c r="J207" s="217">
        <v>7880.7</v>
      </c>
      <c r="K207" s="85" t="s">
        <v>119</v>
      </c>
      <c r="L207" s="126">
        <f t="shared" si="98"/>
        <v>15621.619999999999</v>
      </c>
      <c r="M207" s="95"/>
      <c r="N207" s="95"/>
      <c r="P207" s="2"/>
    </row>
    <row r="208" spans="1:16" s="90" customFormat="1" outlineLevel="4">
      <c r="A208" s="93" t="s">
        <v>217</v>
      </c>
      <c r="B208" s="73" t="s">
        <v>0</v>
      </c>
      <c r="C208" s="73" t="s">
        <v>85</v>
      </c>
      <c r="D208" s="73" t="s">
        <v>86</v>
      </c>
      <c r="E208" s="73" t="s">
        <v>43</v>
      </c>
      <c r="F208" s="101" t="s">
        <v>119</v>
      </c>
      <c r="G208" s="142" t="s">
        <v>119</v>
      </c>
      <c r="H208" s="127">
        <v>50000</v>
      </c>
      <c r="I208" s="127">
        <v>16665</v>
      </c>
      <c r="J208" s="217">
        <v>0</v>
      </c>
      <c r="K208" s="102" t="s">
        <v>119</v>
      </c>
      <c r="L208" s="127">
        <f t="shared" si="98"/>
        <v>16665</v>
      </c>
      <c r="M208" s="95"/>
      <c r="N208" s="95"/>
      <c r="P208" s="2"/>
    </row>
    <row r="209" spans="1:16" s="86" customFormat="1" ht="25.5" outlineLevel="1">
      <c r="A209" s="122" t="s">
        <v>195</v>
      </c>
      <c r="B209" s="7" t="s">
        <v>0</v>
      </c>
      <c r="C209" s="7" t="s">
        <v>85</v>
      </c>
      <c r="D209" s="7" t="s">
        <v>88</v>
      </c>
      <c r="E209" s="7" t="s">
        <v>1</v>
      </c>
      <c r="F209" s="5" t="s">
        <v>119</v>
      </c>
      <c r="G209" s="107" t="s">
        <v>119</v>
      </c>
      <c r="H209" s="125">
        <f>SUM(H210:H219)</f>
        <v>272316125</v>
      </c>
      <c r="I209" s="125">
        <f>SUM(I210:I219)</f>
        <v>88567006.750000015</v>
      </c>
      <c r="J209" s="216">
        <f t="shared" ref="J209:K209" si="99">SUM(J210:J219)</f>
        <v>81270536.340000004</v>
      </c>
      <c r="K209" s="212">
        <f t="shared" si="99"/>
        <v>0</v>
      </c>
      <c r="L209" s="125">
        <f>SUM(L210:L219)</f>
        <v>7296470.4100000001</v>
      </c>
      <c r="P209" s="2"/>
    </row>
    <row r="210" spans="1:16" s="86" customFormat="1" outlineLevel="2">
      <c r="A210" s="93" t="s">
        <v>221</v>
      </c>
      <c r="B210" s="73" t="s">
        <v>0</v>
      </c>
      <c r="C210" s="73" t="s">
        <v>85</v>
      </c>
      <c r="D210" s="73" t="s">
        <v>88</v>
      </c>
      <c r="E210" s="73" t="s">
        <v>89</v>
      </c>
      <c r="F210" s="101" t="s">
        <v>119</v>
      </c>
      <c r="G210" s="142" t="s">
        <v>119</v>
      </c>
      <c r="H210" s="127">
        <v>201210562</v>
      </c>
      <c r="I210" s="127">
        <v>64635326.920000002</v>
      </c>
      <c r="J210" s="217">
        <v>59371187.850000001</v>
      </c>
      <c r="K210" s="102" t="s">
        <v>119</v>
      </c>
      <c r="L210" s="127">
        <f>I210-J210</f>
        <v>5264139.07</v>
      </c>
      <c r="P210" s="2"/>
    </row>
    <row r="211" spans="1:16" s="86" customFormat="1" ht="25.5" outlineLevel="1">
      <c r="A211" s="93" t="s">
        <v>222</v>
      </c>
      <c r="B211" s="73" t="s">
        <v>0</v>
      </c>
      <c r="C211" s="73" t="s">
        <v>85</v>
      </c>
      <c r="D211" s="73" t="s">
        <v>88</v>
      </c>
      <c r="E211" s="73" t="s">
        <v>90</v>
      </c>
      <c r="F211" s="101" t="s">
        <v>119</v>
      </c>
      <c r="G211" s="142" t="s">
        <v>119</v>
      </c>
      <c r="H211" s="127">
        <v>300000</v>
      </c>
      <c r="I211" s="127">
        <v>274433</v>
      </c>
      <c r="J211" s="217">
        <v>274433</v>
      </c>
      <c r="K211" s="85" t="s">
        <v>119</v>
      </c>
      <c r="L211" s="127">
        <f t="shared" ref="L211:L219" si="100">I211-J211</f>
        <v>0</v>
      </c>
      <c r="P211" s="2"/>
    </row>
    <row r="212" spans="1:16" s="86" customFormat="1" ht="38.25" outlineLevel="2">
      <c r="A212" s="93" t="s">
        <v>223</v>
      </c>
      <c r="B212" s="73" t="s">
        <v>0</v>
      </c>
      <c r="C212" s="73" t="s">
        <v>85</v>
      </c>
      <c r="D212" s="73" t="s">
        <v>88</v>
      </c>
      <c r="E212" s="73" t="s">
        <v>91</v>
      </c>
      <c r="F212" s="101" t="s">
        <v>119</v>
      </c>
      <c r="G212" s="142" t="s">
        <v>119</v>
      </c>
      <c r="H212" s="127">
        <v>60765600</v>
      </c>
      <c r="I212" s="127">
        <v>19474571.359999999</v>
      </c>
      <c r="J212" s="217">
        <v>17781775.18</v>
      </c>
      <c r="K212" s="102" t="s">
        <v>119</v>
      </c>
      <c r="L212" s="127">
        <f t="shared" si="100"/>
        <v>1692796.1799999997</v>
      </c>
      <c r="P212" s="2"/>
    </row>
    <row r="213" spans="1:16" s="86" customFormat="1" ht="25.5" outlineLevel="1">
      <c r="A213" s="93" t="s">
        <v>208</v>
      </c>
      <c r="B213" s="73" t="s">
        <v>0</v>
      </c>
      <c r="C213" s="73" t="s">
        <v>85</v>
      </c>
      <c r="D213" s="73" t="s">
        <v>88</v>
      </c>
      <c r="E213" s="73" t="s">
        <v>17</v>
      </c>
      <c r="F213" s="101" t="s">
        <v>119</v>
      </c>
      <c r="G213" s="142" t="s">
        <v>119</v>
      </c>
      <c r="H213" s="127">
        <v>3183143</v>
      </c>
      <c r="I213" s="127">
        <v>1489191.87</v>
      </c>
      <c r="J213" s="217">
        <v>1213170.6000000001</v>
      </c>
      <c r="K213" s="85" t="s">
        <v>119</v>
      </c>
      <c r="L213" s="127">
        <f t="shared" si="100"/>
        <v>276021.27</v>
      </c>
      <c r="P213" s="2"/>
    </row>
    <row r="214" spans="1:16" s="86" customFormat="1" outlineLevel="2">
      <c r="A214" s="93" t="s">
        <v>102</v>
      </c>
      <c r="B214" s="73" t="s">
        <v>0</v>
      </c>
      <c r="C214" s="73" t="s">
        <v>85</v>
      </c>
      <c r="D214" s="73" t="s">
        <v>88</v>
      </c>
      <c r="E214" s="73" t="s">
        <v>4</v>
      </c>
      <c r="F214" s="101" t="s">
        <v>119</v>
      </c>
      <c r="G214" s="142" t="s">
        <v>119</v>
      </c>
      <c r="H214" s="127">
        <v>3459096</v>
      </c>
      <c r="I214" s="127">
        <v>1100406.3999999999</v>
      </c>
      <c r="J214" s="217">
        <v>1093845.51</v>
      </c>
      <c r="K214" s="102" t="s">
        <v>119</v>
      </c>
      <c r="L214" s="127">
        <f t="shared" si="100"/>
        <v>6560.8899999998976</v>
      </c>
      <c r="P214" s="2"/>
    </row>
    <row r="215" spans="1:16" s="86" customFormat="1" outlineLevel="2">
      <c r="A215" s="93" t="s">
        <v>209</v>
      </c>
      <c r="B215" s="73" t="s">
        <v>0</v>
      </c>
      <c r="C215" s="73" t="s">
        <v>85</v>
      </c>
      <c r="D215" s="73" t="s">
        <v>88</v>
      </c>
      <c r="E215" s="73" t="s">
        <v>18</v>
      </c>
      <c r="F215" s="101" t="s">
        <v>119</v>
      </c>
      <c r="G215" s="142" t="s">
        <v>119</v>
      </c>
      <c r="H215" s="127">
        <v>2938724</v>
      </c>
      <c r="I215" s="127">
        <v>1195079</v>
      </c>
      <c r="J215" s="217">
        <v>1151365.8999999999</v>
      </c>
      <c r="K215" s="85" t="s">
        <v>119</v>
      </c>
      <c r="L215" s="127">
        <f t="shared" si="100"/>
        <v>43713.100000000093</v>
      </c>
      <c r="P215" s="2"/>
    </row>
    <row r="216" spans="1:16" s="91" customFormat="1" ht="25.5" outlineLevel="4">
      <c r="A216" s="93" t="s">
        <v>220</v>
      </c>
      <c r="B216" s="73" t="s">
        <v>0</v>
      </c>
      <c r="C216" s="73" t="s">
        <v>85</v>
      </c>
      <c r="D216" s="73" t="s">
        <v>88</v>
      </c>
      <c r="E216" s="73" t="s">
        <v>87</v>
      </c>
      <c r="F216" s="101" t="s">
        <v>119</v>
      </c>
      <c r="G216" s="142" t="s">
        <v>119</v>
      </c>
      <c r="H216" s="127">
        <v>25000</v>
      </c>
      <c r="I216" s="127">
        <v>0</v>
      </c>
      <c r="J216" s="217">
        <v>0</v>
      </c>
      <c r="K216" s="102" t="s">
        <v>119</v>
      </c>
      <c r="L216" s="127">
        <f t="shared" si="100"/>
        <v>0</v>
      </c>
      <c r="M216" s="72"/>
      <c r="N216" s="156"/>
      <c r="P216" s="2"/>
    </row>
    <row r="217" spans="1:16" s="90" customFormat="1" outlineLevel="2">
      <c r="A217" s="93" t="s">
        <v>210</v>
      </c>
      <c r="B217" s="73" t="s">
        <v>0</v>
      </c>
      <c r="C217" s="73" t="s">
        <v>85</v>
      </c>
      <c r="D217" s="73" t="s">
        <v>88</v>
      </c>
      <c r="E217" s="73" t="s">
        <v>19</v>
      </c>
      <c r="F217" s="101" t="s">
        <v>119</v>
      </c>
      <c r="G217" s="142" t="s">
        <v>119</v>
      </c>
      <c r="H217" s="127">
        <v>380000</v>
      </c>
      <c r="I217" s="127">
        <v>380000</v>
      </c>
      <c r="J217" s="217">
        <v>380000</v>
      </c>
      <c r="K217" s="85" t="s">
        <v>119</v>
      </c>
      <c r="L217" s="127">
        <f t="shared" si="100"/>
        <v>0</v>
      </c>
      <c r="M217" s="95"/>
      <c r="N217" s="95"/>
      <c r="P217" s="2"/>
    </row>
    <row r="218" spans="1:16" s="121" customFormat="1" outlineLevel="4">
      <c r="A218" s="93" t="s">
        <v>211</v>
      </c>
      <c r="B218" s="73" t="s">
        <v>0</v>
      </c>
      <c r="C218" s="73" t="s">
        <v>85</v>
      </c>
      <c r="D218" s="73" t="s">
        <v>88</v>
      </c>
      <c r="E218" s="73" t="s">
        <v>20</v>
      </c>
      <c r="F218" s="101" t="s">
        <v>119</v>
      </c>
      <c r="G218" s="142" t="s">
        <v>119</v>
      </c>
      <c r="H218" s="127">
        <v>19030</v>
      </c>
      <c r="I218" s="127">
        <v>6342.7</v>
      </c>
      <c r="J218" s="217">
        <v>4757.67</v>
      </c>
      <c r="K218" s="102" t="s">
        <v>119</v>
      </c>
      <c r="L218" s="126">
        <f t="shared" si="100"/>
        <v>1585.0299999999997</v>
      </c>
      <c r="M218" s="95"/>
      <c r="N218" s="95"/>
      <c r="P218" s="2"/>
    </row>
    <row r="219" spans="1:16" s="90" customFormat="1" outlineLevel="4">
      <c r="A219" s="93" t="s">
        <v>217</v>
      </c>
      <c r="B219" s="73" t="s">
        <v>0</v>
      </c>
      <c r="C219" s="73" t="s">
        <v>85</v>
      </c>
      <c r="D219" s="73" t="s">
        <v>88</v>
      </c>
      <c r="E219" s="73" t="s">
        <v>43</v>
      </c>
      <c r="F219" s="101" t="s">
        <v>119</v>
      </c>
      <c r="G219" s="142" t="s">
        <v>119</v>
      </c>
      <c r="H219" s="127">
        <v>34970</v>
      </c>
      <c r="I219" s="127">
        <v>11655.5</v>
      </c>
      <c r="J219" s="217">
        <v>0.63</v>
      </c>
      <c r="K219" s="102" t="s">
        <v>119</v>
      </c>
      <c r="L219" s="127">
        <f t="shared" si="100"/>
        <v>11654.87</v>
      </c>
      <c r="M219" s="120"/>
      <c r="N219" s="95"/>
      <c r="P219" s="2"/>
    </row>
    <row r="220" spans="1:16" s="90" customFormat="1" ht="25.5" outlineLevel="4">
      <c r="A220" s="122" t="s">
        <v>196</v>
      </c>
      <c r="B220" s="7" t="s">
        <v>0</v>
      </c>
      <c r="C220" s="7" t="s">
        <v>85</v>
      </c>
      <c r="D220" s="7" t="s">
        <v>92</v>
      </c>
      <c r="E220" s="7" t="s">
        <v>1</v>
      </c>
      <c r="F220" s="5" t="s">
        <v>119</v>
      </c>
      <c r="G220" s="107" t="s">
        <v>119</v>
      </c>
      <c r="H220" s="125">
        <f>SUM(H221:H223)</f>
        <v>935089950</v>
      </c>
      <c r="I220" s="125">
        <f>SUM(I221:I223)</f>
        <v>324451378.78000003</v>
      </c>
      <c r="J220" s="216">
        <f>SUM(J221:J223)</f>
        <v>290529229.67000002</v>
      </c>
      <c r="K220" s="212">
        <f t="shared" ref="K220" si="101">SUM(K221:K223)</f>
        <v>0</v>
      </c>
      <c r="L220" s="125">
        <f>SUM(L221:L223)</f>
        <v>33922149.110000007</v>
      </c>
      <c r="M220" s="89"/>
      <c r="P220" s="2"/>
    </row>
    <row r="221" spans="1:16" s="90" customFormat="1" outlineLevel="4">
      <c r="A221" s="93" t="s">
        <v>102</v>
      </c>
      <c r="B221" s="73" t="s">
        <v>0</v>
      </c>
      <c r="C221" s="73" t="s">
        <v>85</v>
      </c>
      <c r="D221" s="73" t="s">
        <v>250</v>
      </c>
      <c r="E221" s="73">
        <v>244</v>
      </c>
      <c r="F221" s="101" t="s">
        <v>119</v>
      </c>
      <c r="G221" s="142" t="s">
        <v>119</v>
      </c>
      <c r="H221" s="127">
        <v>2275000</v>
      </c>
      <c r="I221" s="127">
        <v>1489643.94</v>
      </c>
      <c r="J221" s="217">
        <v>1183918</v>
      </c>
      <c r="K221" s="102" t="s">
        <v>119</v>
      </c>
      <c r="L221" s="127">
        <f t="shared" ref="L221:L223" si="102">I221-J221</f>
        <v>305725.93999999994</v>
      </c>
      <c r="M221" s="89"/>
      <c r="P221" s="2"/>
    </row>
    <row r="222" spans="1:16" s="90" customFormat="1" ht="18" customHeight="1" outlineLevel="4">
      <c r="A222" s="341" t="s">
        <v>203</v>
      </c>
      <c r="B222" s="73" t="s">
        <v>0</v>
      </c>
      <c r="C222" s="73" t="s">
        <v>85</v>
      </c>
      <c r="D222" s="73" t="s">
        <v>92</v>
      </c>
      <c r="E222" s="73" t="s">
        <v>7</v>
      </c>
      <c r="F222" s="343" t="s">
        <v>281</v>
      </c>
      <c r="G222" s="134" t="s">
        <v>259</v>
      </c>
      <c r="H222" s="127">
        <v>46640750</v>
      </c>
      <c r="I222" s="127">
        <v>16148086.73</v>
      </c>
      <c r="J222" s="127">
        <v>14467265.550000001</v>
      </c>
      <c r="K222" s="102"/>
      <c r="L222" s="127">
        <f t="shared" si="102"/>
        <v>1680821.1799999997</v>
      </c>
      <c r="M222" s="95"/>
      <c r="P222" s="2"/>
    </row>
    <row r="223" spans="1:16" s="86" customFormat="1">
      <c r="A223" s="342"/>
      <c r="B223" s="73" t="s">
        <v>0</v>
      </c>
      <c r="C223" s="73" t="s">
        <v>85</v>
      </c>
      <c r="D223" s="73" t="s">
        <v>92</v>
      </c>
      <c r="E223" s="73" t="s">
        <v>7</v>
      </c>
      <c r="F223" s="344"/>
      <c r="G223" s="134" t="s">
        <v>258</v>
      </c>
      <c r="H223" s="127">
        <v>886174200</v>
      </c>
      <c r="I223" s="127">
        <v>306813648.11000001</v>
      </c>
      <c r="J223" s="127">
        <v>274878046.12</v>
      </c>
      <c r="K223" s="102" t="s">
        <v>119</v>
      </c>
      <c r="L223" s="127">
        <f t="shared" si="102"/>
        <v>31935601.99000001</v>
      </c>
      <c r="M223" s="251">
        <f>289345311.67-J222</f>
        <v>274878046.12</v>
      </c>
      <c r="P223" s="2"/>
    </row>
    <row r="224" spans="1:16" s="91" customFormat="1" ht="38.25" outlineLevel="4">
      <c r="A224" s="122" t="s">
        <v>197</v>
      </c>
      <c r="B224" s="7" t="s">
        <v>0</v>
      </c>
      <c r="C224" s="7" t="s">
        <v>85</v>
      </c>
      <c r="D224" s="7" t="s">
        <v>93</v>
      </c>
      <c r="E224" s="7" t="s">
        <v>1</v>
      </c>
      <c r="F224" s="5" t="s">
        <v>119</v>
      </c>
      <c r="G224" s="107" t="s">
        <v>119</v>
      </c>
      <c r="H224" s="125">
        <f>SUM(H225)</f>
        <v>50909000</v>
      </c>
      <c r="I224" s="125">
        <f>SUM(I225:I225)</f>
        <v>25454500</v>
      </c>
      <c r="J224" s="216">
        <f t="shared" ref="J224:K224" si="103">SUM(J225)</f>
        <v>25454500</v>
      </c>
      <c r="K224" s="212">
        <f t="shared" si="103"/>
        <v>0</v>
      </c>
      <c r="L224" s="125">
        <f>SUM(L225)</f>
        <v>0</v>
      </c>
      <c r="M224" s="72"/>
      <c r="N224" s="156"/>
      <c r="P224" s="2"/>
    </row>
    <row r="225" spans="1:32" s="86" customFormat="1">
      <c r="A225" s="93" t="s">
        <v>120</v>
      </c>
      <c r="B225" s="73" t="s">
        <v>0</v>
      </c>
      <c r="C225" s="73" t="s">
        <v>85</v>
      </c>
      <c r="D225" s="73" t="s">
        <v>93</v>
      </c>
      <c r="E225" s="73" t="s">
        <v>76</v>
      </c>
      <c r="F225" s="101" t="s">
        <v>119</v>
      </c>
      <c r="G225" s="142" t="s">
        <v>119</v>
      </c>
      <c r="H225" s="127">
        <v>50909000</v>
      </c>
      <c r="I225" s="127">
        <v>25454500</v>
      </c>
      <c r="J225" s="217">
        <v>25454500</v>
      </c>
      <c r="K225" s="150" t="s">
        <v>119</v>
      </c>
      <c r="L225" s="127">
        <f>I225-J225</f>
        <v>0</v>
      </c>
      <c r="P225" s="2"/>
    </row>
    <row r="226" spans="1:32" s="91" customFormat="1" ht="25.5" outlineLevel="4">
      <c r="A226" s="122" t="s">
        <v>224</v>
      </c>
      <c r="B226" s="7" t="s">
        <v>0</v>
      </c>
      <c r="C226" s="7" t="s">
        <v>85</v>
      </c>
      <c r="D226" s="7" t="s">
        <v>94</v>
      </c>
      <c r="E226" s="7" t="s">
        <v>1</v>
      </c>
      <c r="F226" s="5" t="s">
        <v>119</v>
      </c>
      <c r="G226" s="107" t="s">
        <v>119</v>
      </c>
      <c r="H226" s="125">
        <f>SUM(H227)</f>
        <v>270000</v>
      </c>
      <c r="I226" s="125">
        <f>SUM(I227)</f>
        <v>0</v>
      </c>
      <c r="J226" s="216">
        <f t="shared" ref="J226:K226" si="104">SUM(J227)</f>
        <v>0</v>
      </c>
      <c r="K226" s="212">
        <f t="shared" si="104"/>
        <v>0</v>
      </c>
      <c r="L226" s="125">
        <f>SUM(L227)</f>
        <v>0</v>
      </c>
      <c r="M226" s="72"/>
      <c r="N226" s="156"/>
      <c r="P226" s="2"/>
    </row>
    <row r="227" spans="1:32" s="86" customFormat="1">
      <c r="A227" s="93" t="s">
        <v>102</v>
      </c>
      <c r="B227" s="73" t="s">
        <v>0</v>
      </c>
      <c r="C227" s="73" t="s">
        <v>85</v>
      </c>
      <c r="D227" s="73" t="s">
        <v>94</v>
      </c>
      <c r="E227" s="73" t="s">
        <v>4</v>
      </c>
      <c r="F227" s="101" t="s">
        <v>119</v>
      </c>
      <c r="G227" s="142" t="s">
        <v>119</v>
      </c>
      <c r="H227" s="127">
        <v>270000</v>
      </c>
      <c r="I227" s="127">
        <v>0</v>
      </c>
      <c r="J227" s="217">
        <v>0</v>
      </c>
      <c r="K227" s="150" t="s">
        <v>119</v>
      </c>
      <c r="L227" s="127">
        <f>I227-J227</f>
        <v>0</v>
      </c>
      <c r="P227" s="2"/>
    </row>
    <row r="228" spans="1:32" s="91" customFormat="1" ht="102" outlineLevel="4">
      <c r="A228" s="122" t="s">
        <v>198</v>
      </c>
      <c r="B228" s="7" t="s">
        <v>0</v>
      </c>
      <c r="C228" s="7" t="s">
        <v>85</v>
      </c>
      <c r="D228" s="7" t="s">
        <v>95</v>
      </c>
      <c r="E228" s="7" t="s">
        <v>1</v>
      </c>
      <c r="F228" s="5" t="s">
        <v>119</v>
      </c>
      <c r="G228" s="107" t="s">
        <v>119</v>
      </c>
      <c r="H228" s="125">
        <f>SUM(H229)</f>
        <v>11591800</v>
      </c>
      <c r="I228" s="125">
        <f>SUM(I229)</f>
        <v>0</v>
      </c>
      <c r="J228" s="216">
        <f t="shared" ref="J228:K228" si="105">SUM(J229)</f>
        <v>0</v>
      </c>
      <c r="K228" s="212">
        <f t="shared" si="105"/>
        <v>0</v>
      </c>
      <c r="L228" s="125">
        <f>SUM(L229)</f>
        <v>0</v>
      </c>
      <c r="M228" s="72"/>
      <c r="N228" s="156"/>
      <c r="P228" s="2"/>
    </row>
    <row r="229" spans="1:32" s="86" customFormat="1" ht="25.5">
      <c r="A229" s="93" t="s">
        <v>225</v>
      </c>
      <c r="B229" s="73" t="s">
        <v>0</v>
      </c>
      <c r="C229" s="73" t="s">
        <v>85</v>
      </c>
      <c r="D229" s="73" t="s">
        <v>95</v>
      </c>
      <c r="E229" s="73" t="s">
        <v>96</v>
      </c>
      <c r="F229" s="101" t="s">
        <v>119</v>
      </c>
      <c r="G229" s="142" t="s">
        <v>119</v>
      </c>
      <c r="H229" s="127">
        <v>11591800</v>
      </c>
      <c r="I229" s="127">
        <v>0</v>
      </c>
      <c r="J229" s="217">
        <v>0</v>
      </c>
      <c r="K229" s="150" t="s">
        <v>119</v>
      </c>
      <c r="L229" s="127">
        <f>I229-J229</f>
        <v>0</v>
      </c>
      <c r="P229" s="2"/>
    </row>
    <row r="230" spans="1:32" s="91" customFormat="1" ht="25.5" outlineLevel="4">
      <c r="A230" s="122" t="s">
        <v>199</v>
      </c>
      <c r="B230" s="7" t="s">
        <v>0</v>
      </c>
      <c r="C230" s="7" t="s">
        <v>85</v>
      </c>
      <c r="D230" s="7" t="s">
        <v>97</v>
      </c>
      <c r="E230" s="7" t="s">
        <v>1</v>
      </c>
      <c r="F230" s="5" t="s">
        <v>119</v>
      </c>
      <c r="G230" s="107" t="s">
        <v>119</v>
      </c>
      <c r="H230" s="125">
        <f>SUM(H231)</f>
        <v>500000</v>
      </c>
      <c r="I230" s="125">
        <f>SUM(I231)</f>
        <v>500000</v>
      </c>
      <c r="J230" s="216">
        <f t="shared" ref="J230:K230" si="106">SUM(J231)</f>
        <v>500000</v>
      </c>
      <c r="K230" s="212">
        <f t="shared" si="106"/>
        <v>0</v>
      </c>
      <c r="L230" s="125">
        <f>SUM(L231)</f>
        <v>0</v>
      </c>
      <c r="M230" s="72"/>
      <c r="N230" s="156"/>
      <c r="P230" s="2"/>
    </row>
    <row r="231" spans="1:32" s="97" customFormat="1" ht="25.5">
      <c r="A231" s="93" t="s">
        <v>225</v>
      </c>
      <c r="B231" s="73" t="s">
        <v>0</v>
      </c>
      <c r="C231" s="73" t="s">
        <v>85</v>
      </c>
      <c r="D231" s="73" t="s">
        <v>97</v>
      </c>
      <c r="E231" s="73" t="s">
        <v>96</v>
      </c>
      <c r="F231" s="101" t="s">
        <v>119</v>
      </c>
      <c r="G231" s="142" t="s">
        <v>119</v>
      </c>
      <c r="H231" s="127">
        <v>500000</v>
      </c>
      <c r="I231" s="127">
        <v>500000</v>
      </c>
      <c r="J231" s="217">
        <v>500000</v>
      </c>
      <c r="K231" s="150" t="s">
        <v>119</v>
      </c>
      <c r="L231" s="127">
        <f>I231-J231</f>
        <v>0</v>
      </c>
      <c r="N231" s="86"/>
      <c r="P231" s="2"/>
    </row>
    <row r="232" spans="1:32" s="97" customFormat="1" ht="41.25" customHeight="1">
      <c r="A232" s="122" t="s">
        <v>200</v>
      </c>
      <c r="B232" s="7" t="s">
        <v>0</v>
      </c>
      <c r="C232" s="7" t="s">
        <v>85</v>
      </c>
      <c r="D232" s="7" t="s">
        <v>98</v>
      </c>
      <c r="E232" s="7" t="s">
        <v>1</v>
      </c>
      <c r="F232" s="5" t="s">
        <v>119</v>
      </c>
      <c r="G232" s="107" t="s">
        <v>119</v>
      </c>
      <c r="H232" s="125">
        <f>SUM(H233)</f>
        <v>2500000</v>
      </c>
      <c r="I232" s="125">
        <f>SUM(I233)</f>
        <v>2500000</v>
      </c>
      <c r="J232" s="216">
        <f t="shared" ref="J232:K232" si="107">SUM(J233)</f>
        <v>2500000</v>
      </c>
      <c r="K232" s="212">
        <f t="shared" si="107"/>
        <v>0</v>
      </c>
      <c r="L232" s="125">
        <f>SUM(L233)</f>
        <v>0</v>
      </c>
      <c r="N232" s="86"/>
      <c r="O232" s="86"/>
      <c r="P232" s="253"/>
      <c r="Q232" s="86"/>
      <c r="R232" s="86"/>
      <c r="S232" s="86"/>
      <c r="T232" s="86"/>
      <c r="U232" s="86"/>
      <c r="V232" s="86"/>
      <c r="W232" s="86"/>
      <c r="X232" s="86"/>
      <c r="Y232" s="86"/>
      <c r="Z232" s="86"/>
      <c r="AA232" s="86"/>
      <c r="AB232" s="86"/>
      <c r="AC232" s="86"/>
      <c r="AD232" s="86"/>
      <c r="AE232" s="86"/>
      <c r="AF232" s="86"/>
    </row>
    <row r="233" spans="1:32" s="97" customFormat="1" ht="25.5">
      <c r="A233" s="93" t="s">
        <v>225</v>
      </c>
      <c r="B233" s="73" t="s">
        <v>0</v>
      </c>
      <c r="C233" s="73" t="s">
        <v>85</v>
      </c>
      <c r="D233" s="73" t="s">
        <v>98</v>
      </c>
      <c r="E233" s="73" t="s">
        <v>96</v>
      </c>
      <c r="F233" s="101" t="s">
        <v>119</v>
      </c>
      <c r="G233" s="142" t="s">
        <v>119</v>
      </c>
      <c r="H233" s="127">
        <v>2500000</v>
      </c>
      <c r="I233" s="127">
        <v>2500000</v>
      </c>
      <c r="J233" s="217">
        <v>2500000</v>
      </c>
      <c r="K233" s="150" t="s">
        <v>119</v>
      </c>
      <c r="L233" s="127">
        <f>I233-J233</f>
        <v>0</v>
      </c>
      <c r="N233" s="86"/>
      <c r="O233" s="86"/>
      <c r="P233" s="253"/>
      <c r="Q233" s="86"/>
      <c r="R233" s="86"/>
      <c r="S233" s="86"/>
      <c r="T233" s="86"/>
      <c r="U233" s="86"/>
      <c r="V233" s="86"/>
      <c r="W233" s="86"/>
      <c r="X233" s="86"/>
      <c r="Y233" s="86"/>
      <c r="Z233" s="86"/>
      <c r="AA233" s="86"/>
      <c r="AB233" s="86"/>
      <c r="AC233" s="86"/>
      <c r="AD233" s="86"/>
      <c r="AE233" s="86"/>
      <c r="AF233" s="86"/>
    </row>
    <row r="234" spans="1:32" s="91" customFormat="1" ht="38.25" outlineLevel="4">
      <c r="A234" s="122" t="s">
        <v>201</v>
      </c>
      <c r="B234" s="7" t="s">
        <v>0</v>
      </c>
      <c r="C234" s="7" t="s">
        <v>85</v>
      </c>
      <c r="D234" s="7" t="s">
        <v>99</v>
      </c>
      <c r="E234" s="7" t="s">
        <v>1</v>
      </c>
      <c r="F234" s="5" t="s">
        <v>119</v>
      </c>
      <c r="G234" s="107" t="s">
        <v>119</v>
      </c>
      <c r="H234" s="125">
        <f>SUM(H235:H238)</f>
        <v>24519050</v>
      </c>
      <c r="I234" s="125">
        <f t="shared" ref="I234:L234" si="108">SUM(I235:I238)</f>
        <v>24519050</v>
      </c>
      <c r="J234" s="125">
        <f t="shared" si="108"/>
        <v>5627788</v>
      </c>
      <c r="K234" s="125">
        <f t="shared" si="108"/>
        <v>0</v>
      </c>
      <c r="L234" s="125">
        <f t="shared" si="108"/>
        <v>18891262</v>
      </c>
      <c r="M234" s="72"/>
      <c r="N234" s="156"/>
      <c r="O234" s="156"/>
      <c r="P234" s="253"/>
      <c r="Q234" s="156"/>
      <c r="R234" s="156"/>
      <c r="S234" s="156"/>
      <c r="T234" s="156"/>
      <c r="U234" s="156"/>
      <c r="V234" s="156"/>
      <c r="W234" s="156"/>
      <c r="X234" s="156"/>
      <c r="Y234" s="156"/>
      <c r="Z234" s="156"/>
      <c r="AA234" s="156"/>
      <c r="AB234" s="156"/>
      <c r="AC234" s="156"/>
      <c r="AD234" s="156"/>
      <c r="AE234" s="156"/>
      <c r="AF234" s="156"/>
    </row>
    <row r="235" spans="1:32" s="91" customFormat="1" ht="33.75" outlineLevel="4">
      <c r="A235" s="93" t="s">
        <v>102</v>
      </c>
      <c r="B235" s="73" t="s">
        <v>0</v>
      </c>
      <c r="C235" s="73" t="s">
        <v>85</v>
      </c>
      <c r="D235" s="73" t="s">
        <v>99</v>
      </c>
      <c r="E235" s="73" t="s">
        <v>4</v>
      </c>
      <c r="F235" s="222" t="s">
        <v>269</v>
      </c>
      <c r="G235" s="134" t="s">
        <v>259</v>
      </c>
      <c r="H235" s="127">
        <v>1057940</v>
      </c>
      <c r="I235" s="127">
        <v>1057940</v>
      </c>
      <c r="J235" s="247">
        <v>113366.39999999999</v>
      </c>
      <c r="K235" s="151" t="s">
        <v>119</v>
      </c>
      <c r="L235" s="226">
        <f t="shared" ref="L235:L238" si="109">I235-J235</f>
        <v>944573.6</v>
      </c>
      <c r="M235" s="72"/>
      <c r="N235" s="252"/>
      <c r="O235" s="156"/>
      <c r="P235" s="253"/>
      <c r="Q235" s="156"/>
      <c r="R235" s="156"/>
      <c r="S235" s="156"/>
      <c r="T235" s="156"/>
      <c r="U235" s="156"/>
      <c r="V235" s="156"/>
      <c r="W235" s="156"/>
      <c r="X235" s="156"/>
      <c r="Y235" s="156"/>
      <c r="Z235" s="156"/>
      <c r="AA235" s="156"/>
      <c r="AB235" s="156"/>
      <c r="AC235" s="156"/>
      <c r="AD235" s="156"/>
      <c r="AE235" s="156"/>
      <c r="AF235" s="156"/>
    </row>
    <row r="236" spans="1:32" s="91" customFormat="1" ht="33.75" outlineLevel="4">
      <c r="A236" s="93" t="s">
        <v>102</v>
      </c>
      <c r="B236" s="73" t="s">
        <v>0</v>
      </c>
      <c r="C236" s="73" t="s">
        <v>85</v>
      </c>
      <c r="D236" s="73" t="s">
        <v>99</v>
      </c>
      <c r="E236" s="73" t="s">
        <v>4</v>
      </c>
      <c r="F236" s="222" t="s">
        <v>269</v>
      </c>
      <c r="G236" s="134" t="s">
        <v>258</v>
      </c>
      <c r="H236" s="127">
        <v>20100650</v>
      </c>
      <c r="I236" s="127">
        <v>20100650</v>
      </c>
      <c r="J236" s="226">
        <v>2153961.6</v>
      </c>
      <c r="K236" s="227"/>
      <c r="L236" s="226">
        <f t="shared" si="109"/>
        <v>17946688.399999999</v>
      </c>
      <c r="M236" s="72"/>
      <c r="N236" s="156"/>
      <c r="O236" s="156"/>
      <c r="P236" s="253"/>
      <c r="Q236" s="156"/>
      <c r="R236" s="156"/>
      <c r="S236" s="156"/>
      <c r="T236" s="156"/>
      <c r="U236" s="156"/>
      <c r="V236" s="156"/>
      <c r="W236" s="156"/>
      <c r="X236" s="156"/>
      <c r="Y236" s="156"/>
      <c r="Z236" s="156"/>
      <c r="AA236" s="156"/>
      <c r="AB236" s="156"/>
      <c r="AC236" s="156"/>
      <c r="AD236" s="156"/>
      <c r="AE236" s="156"/>
      <c r="AF236" s="156"/>
    </row>
    <row r="237" spans="1:32" s="91" customFormat="1" ht="33.75" outlineLevel="4">
      <c r="A237" s="93" t="s">
        <v>216</v>
      </c>
      <c r="B237" s="73" t="s">
        <v>0</v>
      </c>
      <c r="C237" s="73" t="s">
        <v>85</v>
      </c>
      <c r="D237" s="73" t="s">
        <v>99</v>
      </c>
      <c r="E237" s="73" t="s">
        <v>42</v>
      </c>
      <c r="F237" s="222" t="s">
        <v>269</v>
      </c>
      <c r="G237" s="134" t="s">
        <v>259</v>
      </c>
      <c r="H237" s="127">
        <v>168010</v>
      </c>
      <c r="I237" s="127">
        <v>168010</v>
      </c>
      <c r="J237" s="126">
        <v>168023</v>
      </c>
      <c r="K237" s="228"/>
      <c r="L237" s="226">
        <f t="shared" si="109"/>
        <v>-13</v>
      </c>
      <c r="M237" s="72"/>
      <c r="N237" s="156"/>
      <c r="O237" s="252"/>
      <c r="P237" s="253"/>
      <c r="Q237" s="156"/>
      <c r="R237" s="156"/>
      <c r="S237" s="156"/>
      <c r="T237" s="156"/>
      <c r="U237" s="156"/>
      <c r="V237" s="156"/>
      <c r="W237" s="156"/>
      <c r="X237" s="156"/>
      <c r="Y237" s="156"/>
      <c r="Z237" s="156"/>
      <c r="AA237" s="156"/>
      <c r="AB237" s="156"/>
      <c r="AC237" s="156"/>
      <c r="AD237" s="156"/>
      <c r="AE237" s="156"/>
      <c r="AF237" s="156"/>
    </row>
    <row r="238" spans="1:32" ht="33.75">
      <c r="A238" s="93" t="s">
        <v>216</v>
      </c>
      <c r="B238" s="73" t="s">
        <v>0</v>
      </c>
      <c r="C238" s="73" t="s">
        <v>85</v>
      </c>
      <c r="D238" s="73" t="s">
        <v>99</v>
      </c>
      <c r="E238" s="73" t="s">
        <v>42</v>
      </c>
      <c r="F238" s="222" t="s">
        <v>269</v>
      </c>
      <c r="G238" s="134" t="s">
        <v>258</v>
      </c>
      <c r="H238" s="127">
        <v>3192450</v>
      </c>
      <c r="I238" s="127">
        <v>3192450</v>
      </c>
      <c r="J238" s="126">
        <v>3192437</v>
      </c>
      <c r="K238" s="151" t="s">
        <v>119</v>
      </c>
      <c r="L238" s="226">
        <f t="shared" si="109"/>
        <v>13</v>
      </c>
      <c r="O238" s="253"/>
      <c r="P238" s="253"/>
      <c r="Q238" s="253"/>
      <c r="R238" s="253"/>
      <c r="S238" s="253"/>
      <c r="T238" s="253"/>
      <c r="U238" s="253"/>
      <c r="V238" s="253"/>
      <c r="W238" s="253"/>
      <c r="X238" s="253"/>
      <c r="Y238" s="253"/>
      <c r="Z238" s="253"/>
      <c r="AA238" s="253"/>
      <c r="AB238" s="253"/>
      <c r="AC238" s="253"/>
      <c r="AD238" s="253"/>
      <c r="AE238" s="253"/>
      <c r="AF238" s="253"/>
    </row>
    <row r="239" spans="1:32">
      <c r="A239" s="122" t="s">
        <v>254</v>
      </c>
      <c r="B239" s="7" t="s">
        <v>0</v>
      </c>
      <c r="C239" s="7" t="s">
        <v>85</v>
      </c>
      <c r="D239" s="7">
        <v>9990020680</v>
      </c>
      <c r="E239" s="7">
        <v>612</v>
      </c>
      <c r="F239" s="5"/>
      <c r="G239" s="107"/>
      <c r="H239" s="125">
        <v>34265000</v>
      </c>
      <c r="I239" s="125">
        <v>0</v>
      </c>
      <c r="J239" s="216">
        <v>0</v>
      </c>
      <c r="K239" s="212">
        <v>0</v>
      </c>
      <c r="L239" s="125">
        <f>I239-J239</f>
        <v>0</v>
      </c>
      <c r="N239" s="257"/>
      <c r="O239" s="253"/>
      <c r="P239" s="253"/>
      <c r="Q239" s="253"/>
      <c r="R239" s="253"/>
      <c r="S239" s="253"/>
      <c r="T239" s="253"/>
      <c r="U239" s="253"/>
      <c r="V239" s="253"/>
      <c r="W239" s="253"/>
      <c r="X239" s="253"/>
      <c r="Y239" s="253"/>
      <c r="Z239" s="253"/>
      <c r="AA239" s="253"/>
      <c r="AB239" s="253"/>
      <c r="AC239" s="253"/>
      <c r="AD239" s="253"/>
      <c r="AE239" s="253"/>
      <c r="AF239" s="253"/>
    </row>
    <row r="240" spans="1:32">
      <c r="A240" s="122" t="s">
        <v>254</v>
      </c>
      <c r="B240" s="7" t="s">
        <v>0</v>
      </c>
      <c r="C240" s="7" t="s">
        <v>85</v>
      </c>
      <c r="D240" s="7">
        <v>9990020680</v>
      </c>
      <c r="E240" s="7">
        <v>633</v>
      </c>
      <c r="F240" s="5"/>
      <c r="G240" s="107"/>
      <c r="H240" s="125">
        <v>50000000</v>
      </c>
      <c r="I240" s="125">
        <v>50000000</v>
      </c>
      <c r="J240" s="216">
        <v>50000000</v>
      </c>
      <c r="K240" s="212">
        <v>0</v>
      </c>
      <c r="L240" s="125">
        <f>I240-J240</f>
        <v>0</v>
      </c>
      <c r="M240" s="86" t="s">
        <v>294</v>
      </c>
      <c r="N240" s="78"/>
    </row>
    <row r="241" spans="1:32">
      <c r="A241" s="122" t="s">
        <v>254</v>
      </c>
      <c r="B241" s="7" t="s">
        <v>0</v>
      </c>
      <c r="C241" s="7" t="s">
        <v>85</v>
      </c>
      <c r="D241" s="7">
        <v>9990020680</v>
      </c>
      <c r="E241" s="7">
        <v>811</v>
      </c>
      <c r="F241" s="5"/>
      <c r="G241" s="107"/>
      <c r="H241" s="125">
        <v>15000000</v>
      </c>
      <c r="I241" s="125">
        <v>15000000</v>
      </c>
      <c r="J241" s="216">
        <v>13550912</v>
      </c>
      <c r="K241" s="212">
        <v>0</v>
      </c>
      <c r="L241" s="125">
        <f>I241-J241</f>
        <v>1449088</v>
      </c>
      <c r="O241" s="253"/>
      <c r="P241" s="253"/>
      <c r="Q241" s="253"/>
      <c r="R241" s="253"/>
      <c r="S241" s="253"/>
      <c r="T241" s="253"/>
      <c r="U241" s="253"/>
      <c r="V241" s="253"/>
      <c r="W241" s="253"/>
      <c r="X241" s="253"/>
      <c r="Y241" s="253"/>
      <c r="Z241" s="253"/>
      <c r="AA241" s="253"/>
      <c r="AB241" s="253"/>
      <c r="AC241" s="253"/>
      <c r="AD241" s="253"/>
      <c r="AE241" s="253"/>
      <c r="AF241" s="253"/>
    </row>
    <row r="242" spans="1:32" s="91" customFormat="1" outlineLevel="4">
      <c r="A242" s="122" t="s">
        <v>238</v>
      </c>
      <c r="B242" s="7" t="s">
        <v>0</v>
      </c>
      <c r="C242" s="7" t="s">
        <v>11</v>
      </c>
      <c r="D242" s="7" t="s">
        <v>239</v>
      </c>
      <c r="E242" s="7" t="s">
        <v>1</v>
      </c>
      <c r="F242" s="5"/>
      <c r="G242" s="107"/>
      <c r="H242" s="125">
        <f>SUM(H243:H243)</f>
        <v>0</v>
      </c>
      <c r="I242" s="125">
        <f>SUM(I243:I243)</f>
        <v>0</v>
      </c>
      <c r="J242" s="216">
        <f>SUM(J243:J243)</f>
        <v>-767.52</v>
      </c>
      <c r="K242" s="212">
        <f>SUM(K243:K243)</f>
        <v>767.52</v>
      </c>
      <c r="L242" s="125">
        <f>SUM(L243:L243)</f>
        <v>767.52</v>
      </c>
      <c r="M242" s="72"/>
      <c r="N242" s="255"/>
      <c r="P242" s="2"/>
    </row>
    <row r="243" spans="1:32" s="235" customFormat="1" outlineLevel="4">
      <c r="A243" s="197" t="s">
        <v>102</v>
      </c>
      <c r="B243" s="198" t="s">
        <v>0</v>
      </c>
      <c r="C243" s="198" t="s">
        <v>11</v>
      </c>
      <c r="D243" s="198" t="s">
        <v>239</v>
      </c>
      <c r="E243" s="198" t="s">
        <v>4</v>
      </c>
      <c r="F243" s="205"/>
      <c r="G243" s="206"/>
      <c r="H243" s="231">
        <v>0</v>
      </c>
      <c r="I243" s="231">
        <v>0</v>
      </c>
      <c r="J243" s="237">
        <v>-767.52</v>
      </c>
      <c r="K243" s="232">
        <f>I243-J243</f>
        <v>767.52</v>
      </c>
      <c r="L243" s="231">
        <f t="shared" ref="L243:L245" si="110">I243-J243</f>
        <v>767.52</v>
      </c>
      <c r="M243" s="234"/>
      <c r="N243" s="234"/>
      <c r="P243" s="233"/>
    </row>
    <row r="244" spans="1:32" s="282" customFormat="1" ht="27.75" customHeight="1" outlineLevel="3">
      <c r="A244" s="286" t="s">
        <v>304</v>
      </c>
      <c r="B244" s="6" t="s">
        <v>0</v>
      </c>
      <c r="C244" s="6" t="s">
        <v>11</v>
      </c>
      <c r="D244" s="6" t="s">
        <v>308</v>
      </c>
      <c r="E244" s="7" t="s">
        <v>1</v>
      </c>
      <c r="F244" s="5"/>
      <c r="G244" s="5"/>
      <c r="H244" s="289">
        <f>SUM(H245:H252)</f>
        <v>0</v>
      </c>
      <c r="I244" s="289">
        <f>SUM(I245:I252)</f>
        <v>0</v>
      </c>
      <c r="J244" s="290">
        <f>SUM(J245)</f>
        <v>-5026.37</v>
      </c>
      <c r="K244" s="336">
        <f>SUM(K245:K252)</f>
        <v>7230.49</v>
      </c>
      <c r="L244" s="285">
        <f t="shared" si="110"/>
        <v>5026.37</v>
      </c>
      <c r="M244" s="281"/>
    </row>
    <row r="245" spans="1:32" s="156" customFormat="1" ht="14.25" outlineLevel="5">
      <c r="A245" s="332" t="s">
        <v>106</v>
      </c>
      <c r="B245" s="157" t="s">
        <v>0</v>
      </c>
      <c r="C245" s="157" t="s">
        <v>11</v>
      </c>
      <c r="D245" s="157" t="s">
        <v>308</v>
      </c>
      <c r="E245" s="158" t="s">
        <v>15</v>
      </c>
      <c r="F245" s="283"/>
      <c r="G245" s="283"/>
      <c r="H245" s="284">
        <v>0</v>
      </c>
      <c r="I245" s="284">
        <v>0</v>
      </c>
      <c r="J245" s="284">
        <v>-5026.37</v>
      </c>
      <c r="K245" s="87">
        <f t="shared" ref="K245" si="111">I245-J245</f>
        <v>5026.37</v>
      </c>
      <c r="L245" s="127">
        <f t="shared" si="110"/>
        <v>5026.37</v>
      </c>
      <c r="M245" s="72"/>
    </row>
    <row r="246" spans="1:32" s="86" customFormat="1" ht="25.5" outlineLevel="2">
      <c r="A246" s="122" t="s">
        <v>149</v>
      </c>
      <c r="B246" s="7" t="s">
        <v>0</v>
      </c>
      <c r="C246" s="7" t="s">
        <v>38</v>
      </c>
      <c r="D246" s="7" t="s">
        <v>292</v>
      </c>
      <c r="E246" s="7" t="s">
        <v>1</v>
      </c>
      <c r="F246" s="5" t="s">
        <v>119</v>
      </c>
      <c r="G246" s="107" t="s">
        <v>119</v>
      </c>
      <c r="H246" s="125">
        <f>SUM(H247)</f>
        <v>0</v>
      </c>
      <c r="I246" s="125">
        <f t="shared" ref="I246" si="112">SUM(I247)</f>
        <v>0</v>
      </c>
      <c r="J246" s="125">
        <f>SUM(J247)</f>
        <v>-96.83</v>
      </c>
      <c r="K246" s="125">
        <f>SUM(K247)</f>
        <v>0</v>
      </c>
      <c r="L246" s="125">
        <f t="shared" ref="L246" si="113">SUM(L247)</f>
        <v>96.83</v>
      </c>
      <c r="N246" s="251"/>
      <c r="P246" s="2"/>
    </row>
    <row r="247" spans="1:32" s="86" customFormat="1" outlineLevel="1">
      <c r="A247" s="197" t="s">
        <v>102</v>
      </c>
      <c r="B247" s="198" t="s">
        <v>0</v>
      </c>
      <c r="C247" s="198" t="s">
        <v>38</v>
      </c>
      <c r="D247" s="198">
        <v>2220300590</v>
      </c>
      <c r="E247" s="198" t="s">
        <v>4</v>
      </c>
      <c r="F247" s="199" t="s">
        <v>119</v>
      </c>
      <c r="G247" s="200"/>
      <c r="H247" s="127">
        <v>0</v>
      </c>
      <c r="I247" s="127">
        <v>0</v>
      </c>
      <c r="J247" s="237">
        <v>-96.83</v>
      </c>
      <c r="K247" s="85"/>
      <c r="L247" s="127">
        <f>I247-J247</f>
        <v>96.83</v>
      </c>
      <c r="N247" s="251"/>
      <c r="P247" s="2"/>
    </row>
    <row r="248" spans="1:32" s="282" customFormat="1" ht="18.75" customHeight="1" outlineLevel="3">
      <c r="A248" s="286" t="s">
        <v>243</v>
      </c>
      <c r="B248" s="6" t="s">
        <v>0</v>
      </c>
      <c r="C248" s="6" t="s">
        <v>46</v>
      </c>
      <c r="D248" s="6" t="s">
        <v>244</v>
      </c>
      <c r="E248" s="7" t="s">
        <v>1</v>
      </c>
      <c r="F248" s="5"/>
      <c r="G248" s="5"/>
      <c r="H248" s="289">
        <f>SUM(H249:H249)</f>
        <v>0</v>
      </c>
      <c r="I248" s="289">
        <f>SUM(I249:I249)</f>
        <v>0</v>
      </c>
      <c r="J248" s="290">
        <f>SUM(J249:J249)</f>
        <v>-1102.06</v>
      </c>
      <c r="K248" s="336">
        <f>SUM(K249:K249)</f>
        <v>1102.06</v>
      </c>
      <c r="L248" s="285">
        <f t="shared" ref="L248:L249" si="114">I248-J248</f>
        <v>1102.06</v>
      </c>
      <c r="M248" s="281"/>
    </row>
    <row r="249" spans="1:32" s="156" customFormat="1" ht="33.75" outlineLevel="5">
      <c r="A249" s="181" t="s">
        <v>227</v>
      </c>
      <c r="B249" s="167" t="s">
        <v>0</v>
      </c>
      <c r="C249" s="167" t="s">
        <v>46</v>
      </c>
      <c r="D249" s="167" t="s">
        <v>244</v>
      </c>
      <c r="E249" s="168" t="s">
        <v>7</v>
      </c>
      <c r="F249" s="173" t="s">
        <v>245</v>
      </c>
      <c r="G249" s="167" t="s">
        <v>258</v>
      </c>
      <c r="H249" s="292">
        <v>0</v>
      </c>
      <c r="I249" s="292">
        <v>0</v>
      </c>
      <c r="J249" s="293">
        <v>-1102.06</v>
      </c>
      <c r="K249" s="337">
        <f t="shared" ref="K249" si="115">I249-J249</f>
        <v>1102.06</v>
      </c>
      <c r="L249" s="127">
        <f t="shared" si="114"/>
        <v>1102.06</v>
      </c>
      <c r="M249" s="72"/>
    </row>
    <row r="250" spans="1:32" s="86" customFormat="1" ht="102" outlineLevel="2">
      <c r="A250" s="122" t="s">
        <v>171</v>
      </c>
      <c r="B250" s="7" t="s">
        <v>0</v>
      </c>
      <c r="C250" s="7" t="s">
        <v>46</v>
      </c>
      <c r="D250" s="7" t="s">
        <v>293</v>
      </c>
      <c r="E250" s="7" t="s">
        <v>1</v>
      </c>
      <c r="F250" s="5" t="s">
        <v>119</v>
      </c>
      <c r="G250" s="107" t="s">
        <v>119</v>
      </c>
      <c r="H250" s="125">
        <f>SUM(H251)</f>
        <v>0</v>
      </c>
      <c r="I250" s="125">
        <f>SUM(I251)</f>
        <v>0</v>
      </c>
      <c r="J250" s="125">
        <f>SUM(J251)</f>
        <v>-5.85</v>
      </c>
      <c r="K250" s="125">
        <f t="shared" ref="K250:L250" si="116">SUM(K251)</f>
        <v>0</v>
      </c>
      <c r="L250" s="125">
        <f t="shared" si="116"/>
        <v>5.85</v>
      </c>
      <c r="N250" s="251"/>
      <c r="P250" s="2"/>
    </row>
    <row r="251" spans="1:32" s="86" customFormat="1" outlineLevel="2">
      <c r="A251" s="220" t="s">
        <v>102</v>
      </c>
      <c r="B251" s="198" t="s">
        <v>0</v>
      </c>
      <c r="C251" s="198" t="s">
        <v>46</v>
      </c>
      <c r="D251" s="198">
        <v>2211471150</v>
      </c>
      <c r="E251" s="198" t="s">
        <v>4</v>
      </c>
      <c r="F251" s="205"/>
      <c r="G251" s="206"/>
      <c r="H251" s="127">
        <v>0</v>
      </c>
      <c r="I251" s="127">
        <v>0</v>
      </c>
      <c r="J251" s="221">
        <v>-5.85</v>
      </c>
      <c r="K251" s="195"/>
      <c r="L251" s="127">
        <f>I251-J251</f>
        <v>5.85</v>
      </c>
      <c r="N251" s="251"/>
      <c r="P251" s="97"/>
    </row>
    <row r="252" spans="1:32" s="97" customFormat="1" outlineLevel="2">
      <c r="A252" s="122" t="s">
        <v>176</v>
      </c>
      <c r="B252" s="7" t="s">
        <v>0</v>
      </c>
      <c r="C252" s="7" t="s">
        <v>46</v>
      </c>
      <c r="D252" s="7" t="s">
        <v>226</v>
      </c>
      <c r="E252" s="7" t="s">
        <v>1</v>
      </c>
      <c r="F252" s="5"/>
      <c r="G252" s="107"/>
      <c r="H252" s="125">
        <f>SUM(H253:H253)</f>
        <v>0</v>
      </c>
      <c r="I252" s="125">
        <f>SUM(I253:I253)</f>
        <v>0</v>
      </c>
      <c r="J252" s="216">
        <f>SUM(J253:J253)</f>
        <v>-16618</v>
      </c>
      <c r="K252" s="212">
        <f>SUM(K253:K253)</f>
        <v>0</v>
      </c>
      <c r="L252" s="125">
        <f>SUM(L253:L253)</f>
        <v>16618</v>
      </c>
      <c r="N252" s="251"/>
      <c r="P252" s="2"/>
    </row>
    <row r="253" spans="1:32" s="86" customFormat="1" ht="25.5" outlineLevel="1">
      <c r="A253" s="93" t="s">
        <v>206</v>
      </c>
      <c r="B253" s="73" t="s">
        <v>0</v>
      </c>
      <c r="C253" s="73" t="s">
        <v>46</v>
      </c>
      <c r="D253" s="73" t="s">
        <v>226</v>
      </c>
      <c r="E253" s="73">
        <v>313</v>
      </c>
      <c r="F253" s="92"/>
      <c r="G253" s="143"/>
      <c r="H253" s="127">
        <v>0</v>
      </c>
      <c r="I253" s="127">
        <v>0</v>
      </c>
      <c r="J253" s="217">
        <v>-16618</v>
      </c>
      <c r="K253" s="96" t="s">
        <v>119</v>
      </c>
      <c r="L253" s="127">
        <f>I253-J253</f>
        <v>16618</v>
      </c>
      <c r="N253" s="251"/>
      <c r="P253" s="2"/>
    </row>
    <row r="254" spans="1:32" s="133" customFormat="1" ht="38.25" outlineLevel="4">
      <c r="A254" s="122" t="s">
        <v>181</v>
      </c>
      <c r="B254" s="7" t="s">
        <v>0</v>
      </c>
      <c r="C254" s="7" t="s">
        <v>46</v>
      </c>
      <c r="D254" s="7" t="s">
        <v>228</v>
      </c>
      <c r="E254" s="7" t="s">
        <v>1</v>
      </c>
      <c r="F254" s="5"/>
      <c r="G254" s="107"/>
      <c r="H254" s="125">
        <f>SUM(H255:H255)</f>
        <v>0</v>
      </c>
      <c r="I254" s="125">
        <f>SUM(I255:I255)</f>
        <v>0</v>
      </c>
      <c r="J254" s="216">
        <f>SUM(J255:J255)</f>
        <v>-34479.69</v>
      </c>
      <c r="K254" s="212">
        <f>SUM(K255:K255)</f>
        <v>34479.69</v>
      </c>
      <c r="L254" s="125">
        <f>SUM(L255:L255)</f>
        <v>34479.69</v>
      </c>
      <c r="M254" s="95"/>
      <c r="N254" s="258"/>
      <c r="P254" s="2"/>
    </row>
    <row r="255" spans="1:32" s="86" customFormat="1" ht="25.5" outlineLevel="2">
      <c r="A255" s="229" t="s">
        <v>227</v>
      </c>
      <c r="B255" s="198" t="s">
        <v>0</v>
      </c>
      <c r="C255" s="198" t="s">
        <v>46</v>
      </c>
      <c r="D255" s="198" t="s">
        <v>228</v>
      </c>
      <c r="E255" s="198" t="s">
        <v>35</v>
      </c>
      <c r="F255" s="205"/>
      <c r="G255" s="206"/>
      <c r="H255" s="230">
        <v>0</v>
      </c>
      <c r="I255" s="231">
        <v>0</v>
      </c>
      <c r="J255" s="237">
        <v>-34479.69</v>
      </c>
      <c r="K255" s="88">
        <f t="shared" ref="K255" si="117">I255-J255</f>
        <v>34479.69</v>
      </c>
      <c r="L255" s="127">
        <f t="shared" ref="L255" si="118">I255-J255</f>
        <v>34479.69</v>
      </c>
      <c r="N255" s="251"/>
      <c r="P255" s="2"/>
    </row>
    <row r="256" spans="1:32" s="90" customFormat="1" ht="25.5" outlineLevel="4">
      <c r="A256" s="122" t="s">
        <v>247</v>
      </c>
      <c r="B256" s="7" t="s">
        <v>0</v>
      </c>
      <c r="C256" s="7" t="s">
        <v>46</v>
      </c>
      <c r="D256" s="7" t="s">
        <v>248</v>
      </c>
      <c r="E256" s="7" t="s">
        <v>1</v>
      </c>
      <c r="F256" s="5"/>
      <c r="G256" s="107"/>
      <c r="H256" s="125">
        <f>SUM(H257:H258)</f>
        <v>0</v>
      </c>
      <c r="I256" s="125">
        <f>SUM(I257:I258)</f>
        <v>0</v>
      </c>
      <c r="J256" s="216">
        <f>SUM(J257:J258)</f>
        <v>-0.05</v>
      </c>
      <c r="K256" s="212">
        <f>SUM(K257:K258)</f>
        <v>0.02</v>
      </c>
      <c r="L256" s="125">
        <f>SUM(L257:L258)</f>
        <v>0.05</v>
      </c>
      <c r="M256" s="120"/>
      <c r="N256" s="95"/>
      <c r="P256" s="2"/>
    </row>
    <row r="257" spans="1:32" s="91" customFormat="1" ht="25.5" outlineLevel="4">
      <c r="A257" s="197" t="s">
        <v>227</v>
      </c>
      <c r="B257" s="198" t="s">
        <v>0</v>
      </c>
      <c r="C257" s="198" t="s">
        <v>46</v>
      </c>
      <c r="D257" s="198" t="s">
        <v>248</v>
      </c>
      <c r="E257" s="198">
        <v>321</v>
      </c>
      <c r="F257" s="124"/>
      <c r="G257" s="135"/>
      <c r="H257" s="127">
        <v>0</v>
      </c>
      <c r="I257" s="127">
        <v>0</v>
      </c>
      <c r="J257" s="237">
        <v>-0.03</v>
      </c>
      <c r="K257" s="119"/>
      <c r="L257" s="127">
        <f t="shared" ref="L257:L258" si="119">I257-J257</f>
        <v>0.03</v>
      </c>
      <c r="M257" s="72"/>
      <c r="N257" s="255"/>
      <c r="P257" s="2"/>
    </row>
    <row r="258" spans="1:32" s="86" customFormat="1" ht="45" outlineLevel="2">
      <c r="A258" s="197" t="s">
        <v>227</v>
      </c>
      <c r="B258" s="198" t="s">
        <v>0</v>
      </c>
      <c r="C258" s="198" t="s">
        <v>46</v>
      </c>
      <c r="D258" s="198" t="s">
        <v>248</v>
      </c>
      <c r="E258" s="198" t="s">
        <v>7</v>
      </c>
      <c r="F258" s="236" t="s">
        <v>249</v>
      </c>
      <c r="G258" s="144" t="s">
        <v>258</v>
      </c>
      <c r="H258" s="231">
        <v>0</v>
      </c>
      <c r="I258" s="231">
        <v>0</v>
      </c>
      <c r="J258" s="237">
        <v>-0.02</v>
      </c>
      <c r="K258" s="119">
        <f t="shared" ref="K258" si="120">I258-J258</f>
        <v>0.02</v>
      </c>
      <c r="L258" s="127">
        <f t="shared" si="119"/>
        <v>0.02</v>
      </c>
      <c r="N258" s="251"/>
      <c r="P258" s="2"/>
    </row>
    <row r="259" spans="1:32" s="90" customFormat="1" ht="38.25" outlineLevel="4">
      <c r="A259" s="122" t="s">
        <v>240</v>
      </c>
      <c r="B259" s="7" t="s">
        <v>0</v>
      </c>
      <c r="C259" s="7" t="s">
        <v>46</v>
      </c>
      <c r="D259" s="7" t="s">
        <v>241</v>
      </c>
      <c r="E259" s="7" t="s">
        <v>1</v>
      </c>
      <c r="F259" s="5"/>
      <c r="G259" s="107"/>
      <c r="H259" s="125">
        <f>SUM(H260:H260)</f>
        <v>0</v>
      </c>
      <c r="I259" s="125">
        <f>SUM(I260:I260)</f>
        <v>0</v>
      </c>
      <c r="J259" s="216">
        <f>SUM(J260:J260)</f>
        <v>-3995.87</v>
      </c>
      <c r="K259" s="212">
        <f>SUM(K260:K260)</f>
        <v>3995.87</v>
      </c>
      <c r="L259" s="125">
        <f>SUM(L260:L260)</f>
        <v>3995.87</v>
      </c>
      <c r="M259" s="95"/>
      <c r="N259" s="95"/>
      <c r="P259" s="2"/>
    </row>
    <row r="260" spans="1:32" s="86" customFormat="1" ht="36.75" customHeight="1" outlineLevel="2">
      <c r="A260" s="197" t="s">
        <v>227</v>
      </c>
      <c r="B260" s="198" t="s">
        <v>0</v>
      </c>
      <c r="C260" s="198" t="s">
        <v>46</v>
      </c>
      <c r="D260" s="198" t="s">
        <v>241</v>
      </c>
      <c r="E260" s="198">
        <v>321</v>
      </c>
      <c r="F260" s="238" t="s">
        <v>242</v>
      </c>
      <c r="G260" s="144" t="s">
        <v>258</v>
      </c>
      <c r="H260" s="231">
        <v>0</v>
      </c>
      <c r="I260" s="231">
        <v>0</v>
      </c>
      <c r="J260" s="237">
        <v>-3995.87</v>
      </c>
      <c r="K260" s="119">
        <f>I260-J260</f>
        <v>3995.87</v>
      </c>
      <c r="L260" s="127">
        <f t="shared" ref="L260:L262" si="121">I260-J260</f>
        <v>3995.87</v>
      </c>
      <c r="N260" s="251"/>
      <c r="P260" s="2"/>
    </row>
    <row r="261" spans="1:32" s="282" customFormat="1" ht="46.5" customHeight="1" outlineLevel="3">
      <c r="A261" s="329" t="s">
        <v>305</v>
      </c>
      <c r="B261" s="6" t="s">
        <v>0</v>
      </c>
      <c r="C261" s="6" t="s">
        <v>74</v>
      </c>
      <c r="D261" s="6" t="s">
        <v>306</v>
      </c>
      <c r="E261" s="7" t="s">
        <v>1</v>
      </c>
      <c r="F261" s="5"/>
      <c r="G261" s="5"/>
      <c r="H261" s="279">
        <f>SUM(H262:H262)</f>
        <v>0</v>
      </c>
      <c r="I261" s="279">
        <f>SUM(I262:I262)</f>
        <v>0</v>
      </c>
      <c r="J261" s="330">
        <f>SUM(J262:J262)</f>
        <v>-446</v>
      </c>
      <c r="K261" s="331">
        <f>SUM(K262:K262)</f>
        <v>446</v>
      </c>
      <c r="L261" s="127">
        <f>I261-J261</f>
        <v>446</v>
      </c>
      <c r="M261" s="281"/>
    </row>
    <row r="262" spans="1:32" s="171" customFormat="1" ht="27" customHeight="1" outlineLevel="5">
      <c r="A262" s="335" t="s">
        <v>206</v>
      </c>
      <c r="B262" s="167" t="s">
        <v>0</v>
      </c>
      <c r="C262" s="167" t="s">
        <v>74</v>
      </c>
      <c r="D262" s="167" t="s">
        <v>306</v>
      </c>
      <c r="E262" s="168" t="s">
        <v>35</v>
      </c>
      <c r="F262" s="288"/>
      <c r="G262" s="288"/>
      <c r="H262" s="284">
        <v>0</v>
      </c>
      <c r="I262" s="284">
        <v>0</v>
      </c>
      <c r="J262" s="333">
        <v>-446</v>
      </c>
      <c r="K262" s="334">
        <f>I262-J262</f>
        <v>446</v>
      </c>
      <c r="L262" s="127">
        <f t="shared" si="121"/>
        <v>446</v>
      </c>
      <c r="M262" s="72"/>
    </row>
    <row r="263" spans="1:32" s="166" customFormat="1" ht="25.5" outlineLevel="4">
      <c r="A263" s="174" t="s">
        <v>274</v>
      </c>
      <c r="B263" s="6" t="s">
        <v>0</v>
      </c>
      <c r="C263" s="6" t="s">
        <v>74</v>
      </c>
      <c r="D263" s="6" t="s">
        <v>275</v>
      </c>
      <c r="E263" s="7" t="s">
        <v>1</v>
      </c>
      <c r="F263" s="5"/>
      <c r="G263" s="5"/>
      <c r="H263" s="175">
        <f>SUM(H264:H267)</f>
        <v>0</v>
      </c>
      <c r="I263" s="175">
        <f>SUM(I264:I267)</f>
        <v>0</v>
      </c>
      <c r="J263" s="176">
        <f>SUM(J264:J267)</f>
        <v>-37391.870000000003</v>
      </c>
      <c r="K263" s="213">
        <f>SUM(K264:K267)</f>
        <v>37391.870000000003</v>
      </c>
      <c r="L263" s="176">
        <f>SUM(L264:L267)</f>
        <v>37391.870000000003</v>
      </c>
      <c r="M263" s="164"/>
      <c r="N263" s="72"/>
      <c r="O263" s="165"/>
      <c r="P263" s="2"/>
    </row>
    <row r="264" spans="1:32" s="166" customFormat="1" ht="25.5" outlineLevel="4">
      <c r="A264" s="179" t="s">
        <v>227</v>
      </c>
      <c r="B264" s="161" t="s">
        <v>0</v>
      </c>
      <c r="C264" s="161" t="s">
        <v>74</v>
      </c>
      <c r="D264" s="162" t="s">
        <v>275</v>
      </c>
      <c r="E264" s="162" t="s">
        <v>35</v>
      </c>
      <c r="F264" s="172"/>
      <c r="G264" s="172"/>
      <c r="H264" s="180">
        <v>0</v>
      </c>
      <c r="I264" s="177">
        <v>0</v>
      </c>
      <c r="J264" s="178">
        <v>-1869.57</v>
      </c>
      <c r="K264" s="163">
        <f t="shared" ref="K264:K266" si="122">I264-J264</f>
        <v>1869.57</v>
      </c>
      <c r="L264" s="207">
        <f t="shared" ref="L264:L267" si="123">I264-J264</f>
        <v>1869.57</v>
      </c>
      <c r="M264" s="164"/>
      <c r="N264" s="72"/>
      <c r="O264" s="165"/>
      <c r="P264" s="2"/>
    </row>
    <row r="265" spans="1:32" s="171" customFormat="1" ht="39" customHeight="1" outlineLevel="4">
      <c r="A265" s="239" t="s">
        <v>227</v>
      </c>
      <c r="B265" s="240" t="s">
        <v>0</v>
      </c>
      <c r="C265" s="240" t="s">
        <v>74</v>
      </c>
      <c r="D265" s="241" t="s">
        <v>275</v>
      </c>
      <c r="E265" s="241" t="s">
        <v>35</v>
      </c>
      <c r="F265" s="242" t="s">
        <v>289</v>
      </c>
      <c r="G265" s="242" t="s">
        <v>258</v>
      </c>
      <c r="H265" s="243">
        <v>0</v>
      </c>
      <c r="I265" s="243">
        <v>0</v>
      </c>
      <c r="J265" s="244">
        <v>-19000</v>
      </c>
      <c r="K265" s="163">
        <f t="shared" si="122"/>
        <v>19000</v>
      </c>
      <c r="L265" s="207">
        <f t="shared" si="123"/>
        <v>19000</v>
      </c>
      <c r="M265" s="120"/>
      <c r="N265" s="182"/>
      <c r="O265" s="170"/>
      <c r="P265" s="2"/>
    </row>
    <row r="266" spans="1:32" s="171" customFormat="1" ht="38.25" customHeight="1" outlineLevel="4">
      <c r="A266" s="239" t="s">
        <v>227</v>
      </c>
      <c r="B266" s="240" t="s">
        <v>0</v>
      </c>
      <c r="C266" s="240" t="s">
        <v>74</v>
      </c>
      <c r="D266" s="241" t="s">
        <v>275</v>
      </c>
      <c r="E266" s="241" t="s">
        <v>35</v>
      </c>
      <c r="F266" s="242" t="s">
        <v>276</v>
      </c>
      <c r="G266" s="242" t="s">
        <v>258</v>
      </c>
      <c r="H266" s="243">
        <v>0</v>
      </c>
      <c r="I266" s="243">
        <v>0</v>
      </c>
      <c r="J266" s="244">
        <v>-16522.29</v>
      </c>
      <c r="K266" s="163">
        <f t="shared" si="122"/>
        <v>16522.29</v>
      </c>
      <c r="L266" s="207">
        <f t="shared" si="123"/>
        <v>16522.29</v>
      </c>
      <c r="M266" s="120"/>
      <c r="N266" s="182"/>
      <c r="O266" s="170"/>
      <c r="P266" s="2"/>
    </row>
    <row r="267" spans="1:32" s="133" customFormat="1" ht="39" customHeight="1" outlineLevel="4" thickBot="1">
      <c r="A267" s="239" t="s">
        <v>227</v>
      </c>
      <c r="B267" s="240" t="s">
        <v>0</v>
      </c>
      <c r="C267" s="240" t="s">
        <v>74</v>
      </c>
      <c r="D267" s="241" t="s">
        <v>275</v>
      </c>
      <c r="E267" s="241" t="s">
        <v>35</v>
      </c>
      <c r="F267" s="242" t="s">
        <v>277</v>
      </c>
      <c r="G267" s="242" t="s">
        <v>258</v>
      </c>
      <c r="H267" s="243">
        <v>0</v>
      </c>
      <c r="I267" s="243">
        <v>0</v>
      </c>
      <c r="J267" s="244">
        <v>-0.01</v>
      </c>
      <c r="K267" s="169">
        <f>I267-J267</f>
        <v>0.01</v>
      </c>
      <c r="L267" s="207">
        <f t="shared" si="123"/>
        <v>0.01</v>
      </c>
      <c r="M267" s="95"/>
      <c r="N267" s="258"/>
      <c r="P267" s="2"/>
    </row>
    <row r="268" spans="1:32" ht="15.75" thickBot="1">
      <c r="A268" s="66" t="s">
        <v>118</v>
      </c>
      <c r="B268" s="108" t="s">
        <v>119</v>
      </c>
      <c r="C268" s="108" t="s">
        <v>119</v>
      </c>
      <c r="D268" s="108" t="s">
        <v>119</v>
      </c>
      <c r="E268" s="40" t="s">
        <v>119</v>
      </c>
      <c r="F268" s="41" t="s">
        <v>119</v>
      </c>
      <c r="G268" s="40" t="s">
        <v>119</v>
      </c>
      <c r="H268" s="209">
        <f>H19+H21+H23+H28+H30+H242+H32+H35+H44+H46+H49+H51+H53+H55+H60+H63+H65+H67+H70+H72+H86+H88+H90+H92+H94+H96+H99+H102+H105+H107+H109+H112+H115+H118+H122+H124+H127+H129+H132+H135+H138+H141+H144+H147+H150+H153+H156+H161+H164+H168+H170+H172+H174+H177+H180+H183+H185+H188+H189+H190+H192+H198+H209+H220+H224+H226+H228+H230+H232+H234+H239+H241+H240+H195+H57</f>
        <v>14322094777.280001</v>
      </c>
      <c r="I268" s="351">
        <f>I19+I21+I23+I28+I30+I242+I32+I35+I44+I46+I49+I51+I53+I55+I60+I63+I65+I67+I70+I72+I86+I88+I90+I92+I94+I96+I99+I102+I105+I107+I109+I112+I115+I118+I122+I124+I127+I129+I132+I135+I138+I141+I144+I147+I150+I153+I156+I161+I164+I168+I170+I172+I174+I177+I180+I183+I185+I188+I189+I190+I192+I198+I209+I220+I224+I226+I228+I230+I232+I234+I239+I241+I240+I195+I57</f>
        <v>5646840760.5399981</v>
      </c>
      <c r="J268" s="224">
        <f>J19+J21+J23+J28+J30+J32+J35+J44+J46+J49+J51+J53+J55+J57+J60+J63+J65+J67+J70+J72+J86+J88+J90+J92+J94+J96+J99+J102+J105+J107+J109+J112+J115+J118+J122+J124+J127+J129+J132+J135+J138+J141+J144+J147+J150+J153+J156+J161+J164+J168+J170+J172+J174+J177+J180+J183+J185+J188+J189+J190+J192+J195+J198+J209+J220+J224+J226+J228+J230+J232+J234+J239+J240+J241+J242+J244+J246+J248+J250+J252+J256+J259+J261+J263+J254</f>
        <v>5534508312.1099987</v>
      </c>
      <c r="K268" s="224" t="e">
        <f>K19+K21+K23+K28+K30+K32+K35+K44+K46+K49+K51+K53+K55+K57+K60+K63+K65+K67+K70+K72+K86+K88+K90+K92+K94+K96+K99+K102+K105+K107+K109+K112+K115+K118+K122+K124+K127+K129+K132+K135+K138+K141+K144+K147+K150+K153+K156+K161+K164+K168+K170+K172+K174+K177+K180+K183+K185+K188+K189+K190+K192+K195+K198+K209+K220+K224+K226+K228+K230+K232+K234+K239+K240+K241+K242+K244+K246+K248+K250+K252+K256+K259+K261+K263+K254</f>
        <v>#VALUE!</v>
      </c>
      <c r="L268" s="224">
        <f>L19+L21+L23+L28+L30+L32+L35+L44+L46+L49+L51+L53+L55+L57+L60+L63+L65+L67+L70+L72+L86+L88+L90+L92+L94+L96+L99+L102+L105+L107+L109+L112+L115+L118+L122+L124+L127+L129+L132+L135+L138+L141+L144+L147+L150+L153+L156+L161+L164+L168+L170+L172+L174+L177+L180+L183+L185+L188+L189+L190+L192+L195+L198+L209+L220+L224+L226+L228+L230+L232+L234+L239+L240+L241+L242+L244+L246+L248+L250+L252+L256+L259+L261+L263+L254</f>
        <v>112332448.42999999</v>
      </c>
      <c r="N268" s="257"/>
      <c r="O268" s="253"/>
      <c r="P268" s="253"/>
      <c r="Q268" s="253"/>
      <c r="R268" s="253"/>
      <c r="S268" s="253"/>
      <c r="T268" s="253"/>
      <c r="U268" s="253"/>
      <c r="V268" s="253"/>
      <c r="W268" s="253"/>
      <c r="X268" s="253"/>
      <c r="Y268" s="253"/>
      <c r="Z268" s="253"/>
      <c r="AA268" s="253"/>
      <c r="AB268" s="253"/>
      <c r="AC268" s="253"/>
      <c r="AD268" s="253"/>
      <c r="AE268" s="253"/>
      <c r="AF268" s="253"/>
    </row>
    <row r="269" spans="1:32" ht="15.75" thickBot="1">
      <c r="A269" s="55" t="s">
        <v>119</v>
      </c>
      <c r="B269" s="109" t="s">
        <v>119</v>
      </c>
      <c r="C269" s="109" t="s">
        <v>119</v>
      </c>
      <c r="D269" s="109" t="s">
        <v>119</v>
      </c>
      <c r="E269" s="109" t="s">
        <v>119</v>
      </c>
      <c r="F269" s="4" t="s">
        <v>119</v>
      </c>
      <c r="G269" s="145" t="s">
        <v>119</v>
      </c>
      <c r="H269" s="8"/>
      <c r="I269" s="195"/>
      <c r="J269" s="56"/>
      <c r="K269" s="210" t="s">
        <v>119</v>
      </c>
      <c r="L269" s="152" t="s">
        <v>231</v>
      </c>
      <c r="M269" s="74">
        <f>H69+H80+H98+H101+H111+H114+H123+H126+H128+H131+H134+H137+H146+H176+H179+H182+H184</f>
        <v>1976796400</v>
      </c>
      <c r="N269" s="257"/>
      <c r="O269" s="253"/>
      <c r="P269" s="253"/>
      <c r="Q269" s="253"/>
      <c r="R269" s="253"/>
      <c r="S269" s="253"/>
      <c r="T269" s="253"/>
      <c r="U269" s="253"/>
      <c r="V269" s="253"/>
      <c r="W269" s="253"/>
      <c r="X269" s="253"/>
      <c r="Y269" s="253"/>
      <c r="Z269" s="253"/>
      <c r="AA269" s="253"/>
      <c r="AB269" s="253"/>
      <c r="AC269" s="253"/>
      <c r="AD269" s="253"/>
      <c r="AE269" s="253"/>
      <c r="AF269" s="253"/>
    </row>
    <row r="270" spans="1:32" ht="15.75" thickBot="1">
      <c r="A270" s="11" t="s">
        <v>119</v>
      </c>
      <c r="B270" s="110" t="s">
        <v>119</v>
      </c>
      <c r="C270" s="110" t="s">
        <v>119</v>
      </c>
      <c r="D270" s="110" t="s">
        <v>119</v>
      </c>
      <c r="E270" s="110" t="s">
        <v>119</v>
      </c>
      <c r="F270" s="12" t="s">
        <v>119</v>
      </c>
      <c r="G270" s="146" t="s">
        <v>119</v>
      </c>
      <c r="H270" s="8"/>
      <c r="I270" s="8"/>
      <c r="J270" s="8"/>
      <c r="K270" s="210" t="s">
        <v>119</v>
      </c>
      <c r="L270" s="74" t="s">
        <v>232</v>
      </c>
      <c r="M270" s="75">
        <f>H19+H21+H23+H28+H30+H32+H35+H44+H46+H49+H51+H53+H55+H63+H65+H68+H70+H72-H80+H86+H88+H90+H92+H94+H97+H100+H102+H105+H107+H110+H113+H115+H118+H125+H130+H133+H136+H138+H141+H145+H147+H150+H153+H156+H161+H164+H168+H170+H172+H175+H178+H181+H185+H188+H189+H190+H198+H209+H220+H192+H224+H226+H228+H230+H232+H234+H239+H241+H60+H240+H195+H57</f>
        <v>12345298377.280001</v>
      </c>
      <c r="O270" s="253"/>
      <c r="P270" s="253"/>
      <c r="Q270" s="253"/>
      <c r="R270" s="253"/>
      <c r="S270" s="253"/>
      <c r="T270" s="253"/>
      <c r="U270" s="253"/>
      <c r="V270" s="253"/>
      <c r="W270" s="253"/>
      <c r="X270" s="253"/>
      <c r="Y270" s="253"/>
      <c r="Z270" s="253"/>
      <c r="AA270" s="253"/>
      <c r="AB270" s="253"/>
      <c r="AC270" s="253"/>
      <c r="AD270" s="253"/>
      <c r="AE270" s="253"/>
      <c r="AF270" s="253"/>
    </row>
    <row r="271" spans="1:32" ht="15.75" thickBot="1">
      <c r="A271" s="324" t="s">
        <v>121</v>
      </c>
      <c r="B271" s="325"/>
      <c r="C271" s="325"/>
      <c r="D271" s="325"/>
      <c r="E271" s="325"/>
      <c r="F271" s="325"/>
      <c r="G271" s="325"/>
      <c r="H271" s="325"/>
      <c r="I271" s="325"/>
      <c r="J271" s="13" t="s">
        <v>119</v>
      </c>
      <c r="K271" s="210" t="s">
        <v>119</v>
      </c>
      <c r="L271" s="74" t="s">
        <v>233</v>
      </c>
      <c r="M271" s="74">
        <f>I268</f>
        <v>5646840760.5399981</v>
      </c>
      <c r="O271" s="253"/>
      <c r="P271" s="253"/>
      <c r="Q271" s="253"/>
      <c r="R271" s="253"/>
      <c r="S271" s="253"/>
      <c r="T271" s="253"/>
      <c r="U271" s="253"/>
      <c r="V271" s="253"/>
      <c r="W271" s="253"/>
      <c r="X271" s="253"/>
      <c r="Y271" s="253"/>
      <c r="Z271" s="253"/>
      <c r="AA271" s="253"/>
      <c r="AB271" s="253"/>
      <c r="AC271" s="253"/>
      <c r="AD271" s="253"/>
      <c r="AE271" s="253"/>
      <c r="AF271" s="253"/>
    </row>
    <row r="272" spans="1:32" ht="15.75" thickBot="1">
      <c r="A272" s="324" t="s">
        <v>122</v>
      </c>
      <c r="B272" s="325"/>
      <c r="C272" s="325"/>
      <c r="D272" s="325"/>
      <c r="E272" s="325"/>
      <c r="F272" s="325"/>
      <c r="G272" s="325"/>
      <c r="H272" s="325"/>
      <c r="I272" s="325"/>
      <c r="J272" s="13" t="s">
        <v>119</v>
      </c>
      <c r="K272" s="210" t="s">
        <v>119</v>
      </c>
      <c r="L272" s="74" t="s">
        <v>234</v>
      </c>
      <c r="M272" s="74">
        <f>J268</f>
        <v>5534508312.1099987</v>
      </c>
      <c r="O272" s="253"/>
      <c r="P272" s="253"/>
      <c r="Q272" s="253"/>
      <c r="R272" s="253"/>
      <c r="S272" s="253"/>
      <c r="T272" s="253"/>
      <c r="U272" s="253"/>
      <c r="V272" s="253"/>
      <c r="W272" s="253"/>
      <c r="X272" s="253"/>
      <c r="Y272" s="253"/>
      <c r="Z272" s="253"/>
      <c r="AA272" s="253"/>
      <c r="AB272" s="253"/>
      <c r="AC272" s="253"/>
      <c r="AD272" s="253"/>
      <c r="AE272" s="253"/>
      <c r="AF272" s="253"/>
    </row>
    <row r="273" spans="1:15" ht="45.75" thickBot="1">
      <c r="A273" s="57" t="s">
        <v>123</v>
      </c>
      <c r="B273" s="132" t="s">
        <v>107</v>
      </c>
      <c r="C273" s="131" t="s">
        <v>108</v>
      </c>
      <c r="D273" s="326" t="s">
        <v>109</v>
      </c>
      <c r="E273" s="327"/>
      <c r="F273" s="328"/>
      <c r="G273" s="326" t="s">
        <v>110</v>
      </c>
      <c r="H273" s="328"/>
      <c r="I273" s="183" t="s">
        <v>111</v>
      </c>
      <c r="J273" s="15"/>
      <c r="K273" s="210" t="s">
        <v>119</v>
      </c>
      <c r="L273" s="76" t="s">
        <v>147</v>
      </c>
      <c r="M273" s="77">
        <f>M271-M272</f>
        <v>112332448.42999935</v>
      </c>
      <c r="N273" s="257"/>
      <c r="O273" s="78"/>
    </row>
    <row r="274" spans="1:15" ht="42.75">
      <c r="A274" s="16" t="s">
        <v>270</v>
      </c>
      <c r="B274" s="17" t="s">
        <v>112</v>
      </c>
      <c r="C274" s="18" t="s">
        <v>119</v>
      </c>
      <c r="D274" s="311">
        <f>I268</f>
        <v>5646840760.5399981</v>
      </c>
      <c r="E274" s="316"/>
      <c r="F274" s="312"/>
      <c r="G274" s="311">
        <f>J268</f>
        <v>5534508312.1099987</v>
      </c>
      <c r="H274" s="312"/>
      <c r="I274" s="19">
        <f>L268</f>
        <v>112332448.42999999</v>
      </c>
      <c r="J274" s="15"/>
      <c r="K274" s="210" t="s">
        <v>119</v>
      </c>
      <c r="L274" s="2" t="s">
        <v>119</v>
      </c>
    </row>
    <row r="275" spans="1:15">
      <c r="A275" s="16" t="s">
        <v>271</v>
      </c>
      <c r="B275" s="17" t="s">
        <v>113</v>
      </c>
      <c r="C275" s="17" t="s">
        <v>119</v>
      </c>
      <c r="D275" s="308" t="s">
        <v>119</v>
      </c>
      <c r="E275" s="309"/>
      <c r="F275" s="310"/>
      <c r="G275" s="311"/>
      <c r="H275" s="312"/>
      <c r="I275" s="21"/>
      <c r="J275" s="15"/>
      <c r="K275" s="210" t="s">
        <v>119</v>
      </c>
      <c r="L275" s="2" t="s">
        <v>119</v>
      </c>
    </row>
    <row r="276" spans="1:15">
      <c r="A276" s="20" t="s">
        <v>272</v>
      </c>
      <c r="B276" s="17" t="s">
        <v>114</v>
      </c>
      <c r="C276" s="17" t="s">
        <v>119</v>
      </c>
      <c r="D276" s="313" t="s">
        <v>119</v>
      </c>
      <c r="E276" s="314"/>
      <c r="F276" s="315"/>
      <c r="G276" s="313"/>
      <c r="H276" s="315"/>
      <c r="I276" s="21"/>
      <c r="J276" s="15" t="s">
        <v>119</v>
      </c>
      <c r="K276" s="210" t="s">
        <v>119</v>
      </c>
      <c r="M276" s="78"/>
      <c r="N276" s="257"/>
    </row>
    <row r="277" spans="1:15">
      <c r="A277" s="16" t="s">
        <v>273</v>
      </c>
      <c r="B277" s="17" t="s">
        <v>115</v>
      </c>
      <c r="C277" s="17" t="s">
        <v>119</v>
      </c>
      <c r="D277" s="308" t="s">
        <v>119</v>
      </c>
      <c r="E277" s="309"/>
      <c r="F277" s="310"/>
      <c r="G277" s="313"/>
      <c r="H277" s="315"/>
      <c r="I277" s="21"/>
      <c r="J277" s="15" t="s">
        <v>119</v>
      </c>
      <c r="K277" s="210" t="s">
        <v>119</v>
      </c>
      <c r="M277" s="78"/>
      <c r="N277" s="257"/>
    </row>
    <row r="278" spans="1:15">
      <c r="A278" s="22" t="s">
        <v>119</v>
      </c>
      <c r="B278" s="111" t="s">
        <v>119</v>
      </c>
      <c r="C278" s="111" t="s">
        <v>119</v>
      </c>
      <c r="D278" s="111" t="s">
        <v>119</v>
      </c>
      <c r="E278" s="23" t="s">
        <v>119</v>
      </c>
      <c r="F278" s="24" t="s">
        <v>119</v>
      </c>
      <c r="G278" s="147" t="s">
        <v>119</v>
      </c>
      <c r="H278" s="26" t="s">
        <v>119</v>
      </c>
      <c r="I278" s="14" t="s">
        <v>119</v>
      </c>
      <c r="J278" s="15" t="s">
        <v>119</v>
      </c>
      <c r="K278" s="210" t="s">
        <v>119</v>
      </c>
      <c r="M278" s="78"/>
      <c r="N278" s="257"/>
    </row>
    <row r="279" spans="1:15">
      <c r="A279" s="27" t="s">
        <v>119</v>
      </c>
      <c r="B279" s="111" t="s">
        <v>119</v>
      </c>
      <c r="C279" s="111" t="s">
        <v>119</v>
      </c>
      <c r="D279" s="111" t="s">
        <v>119</v>
      </c>
      <c r="E279" s="23" t="s">
        <v>119</v>
      </c>
      <c r="F279" s="24" t="s">
        <v>119</v>
      </c>
      <c r="G279" s="23" t="s">
        <v>119</v>
      </c>
      <c r="H279" s="25"/>
      <c r="I279" s="14" t="s">
        <v>119</v>
      </c>
      <c r="J279" s="15" t="s">
        <v>119</v>
      </c>
      <c r="K279" s="210" t="s">
        <v>119</v>
      </c>
      <c r="M279" s="78"/>
      <c r="N279" s="257"/>
    </row>
    <row r="280" spans="1:15">
      <c r="A280" s="27" t="s">
        <v>119</v>
      </c>
      <c r="B280" s="111" t="s">
        <v>119</v>
      </c>
      <c r="C280" s="111" t="s">
        <v>119</v>
      </c>
      <c r="D280" s="111" t="s">
        <v>119</v>
      </c>
      <c r="E280" s="23" t="s">
        <v>119</v>
      </c>
      <c r="F280" s="24" t="s">
        <v>119</v>
      </c>
      <c r="G280" s="23" t="s">
        <v>119</v>
      </c>
      <c r="H280" s="25"/>
      <c r="I280" s="14" t="s">
        <v>119</v>
      </c>
      <c r="J280" s="15" t="s">
        <v>119</v>
      </c>
      <c r="K280" s="210" t="s">
        <v>119</v>
      </c>
      <c r="M280" s="78"/>
      <c r="N280" s="257"/>
    </row>
    <row r="281" spans="1:15">
      <c r="A281" s="27" t="s">
        <v>119</v>
      </c>
      <c r="B281" s="111" t="s">
        <v>119</v>
      </c>
      <c r="C281" s="111" t="s">
        <v>119</v>
      </c>
      <c r="D281" s="111" t="s">
        <v>119</v>
      </c>
      <c r="E281" s="23" t="s">
        <v>119</v>
      </c>
      <c r="F281" s="24" t="s">
        <v>119</v>
      </c>
      <c r="G281" s="23" t="s">
        <v>119</v>
      </c>
      <c r="H281" s="24" t="s">
        <v>119</v>
      </c>
      <c r="I281" s="14" t="s">
        <v>119</v>
      </c>
      <c r="J281" s="28" t="s">
        <v>119</v>
      </c>
      <c r="K281" s="210" t="s">
        <v>119</v>
      </c>
      <c r="L281" s="2" t="s">
        <v>119</v>
      </c>
    </row>
    <row r="282" spans="1:15">
      <c r="A282" s="27" t="s">
        <v>119</v>
      </c>
      <c r="B282" s="111" t="s">
        <v>119</v>
      </c>
      <c r="C282" s="111" t="s">
        <v>119</v>
      </c>
      <c r="D282" s="111" t="s">
        <v>119</v>
      </c>
      <c r="E282" s="23" t="s">
        <v>119</v>
      </c>
      <c r="F282" s="24" t="s">
        <v>119</v>
      </c>
      <c r="G282" s="23" t="s">
        <v>119</v>
      </c>
      <c r="H282" s="26" t="s">
        <v>119</v>
      </c>
      <c r="I282" s="14" t="s">
        <v>119</v>
      </c>
      <c r="J282" s="15" t="s">
        <v>119</v>
      </c>
      <c r="K282" s="210" t="s">
        <v>119</v>
      </c>
      <c r="L282" s="2" t="s">
        <v>119</v>
      </c>
    </row>
    <row r="283" spans="1:15" ht="15.75">
      <c r="A283" s="295" t="s">
        <v>100</v>
      </c>
      <c r="B283" s="296"/>
      <c r="C283" s="296"/>
      <c r="D283" s="116" t="s">
        <v>119</v>
      </c>
      <c r="E283" s="116" t="s">
        <v>119</v>
      </c>
      <c r="F283" s="29" t="s">
        <v>119</v>
      </c>
      <c r="G283" s="297" t="s">
        <v>116</v>
      </c>
      <c r="H283" s="297"/>
      <c r="I283" s="14" t="s">
        <v>119</v>
      </c>
      <c r="J283" s="28" t="s">
        <v>119</v>
      </c>
      <c r="K283" s="210" t="s">
        <v>119</v>
      </c>
      <c r="L283" s="2" t="s">
        <v>119</v>
      </c>
    </row>
    <row r="284" spans="1:15" ht="15.75">
      <c r="A284" s="186" t="s">
        <v>119</v>
      </c>
      <c r="B284" s="187" t="s">
        <v>119</v>
      </c>
      <c r="C284" s="187" t="s">
        <v>119</v>
      </c>
      <c r="D284" s="117" t="s">
        <v>119</v>
      </c>
      <c r="E284" s="30" t="s">
        <v>119</v>
      </c>
      <c r="F284" s="31" t="s">
        <v>119</v>
      </c>
      <c r="G284" s="187" t="s">
        <v>119</v>
      </c>
      <c r="H284" s="188" t="s">
        <v>119</v>
      </c>
      <c r="I284" s="32" t="s">
        <v>119</v>
      </c>
      <c r="J284" s="28" t="s">
        <v>119</v>
      </c>
      <c r="K284" s="210" t="s">
        <v>119</v>
      </c>
      <c r="L284" s="2" t="s">
        <v>119</v>
      </c>
    </row>
    <row r="285" spans="1:15" ht="15.75">
      <c r="A285" s="186" t="s">
        <v>119</v>
      </c>
      <c r="B285" s="187" t="s">
        <v>119</v>
      </c>
      <c r="C285" s="187" t="s">
        <v>119</v>
      </c>
      <c r="D285" s="117" t="s">
        <v>119</v>
      </c>
      <c r="E285" s="30" t="s">
        <v>119</v>
      </c>
      <c r="F285" s="31" t="s">
        <v>119</v>
      </c>
      <c r="G285" s="187" t="s">
        <v>119</v>
      </c>
      <c r="H285" s="188" t="s">
        <v>119</v>
      </c>
      <c r="I285" s="32" t="s">
        <v>119</v>
      </c>
      <c r="J285" s="28" t="s">
        <v>119</v>
      </c>
      <c r="K285" s="210" t="s">
        <v>119</v>
      </c>
      <c r="L285" s="2" t="s">
        <v>119</v>
      </c>
    </row>
    <row r="286" spans="1:15" ht="15.75">
      <c r="A286" s="33" t="s">
        <v>119</v>
      </c>
      <c r="B286" s="117" t="s">
        <v>119</v>
      </c>
      <c r="C286" s="112" t="s">
        <v>119</v>
      </c>
      <c r="D286" s="117" t="s">
        <v>119</v>
      </c>
      <c r="E286" s="30" t="s">
        <v>119</v>
      </c>
      <c r="F286" s="31" t="s">
        <v>119</v>
      </c>
      <c r="G286" s="30" t="s">
        <v>119</v>
      </c>
      <c r="H286" s="31" t="s">
        <v>119</v>
      </c>
      <c r="I286" s="32" t="s">
        <v>119</v>
      </c>
      <c r="J286" s="28" t="s">
        <v>119</v>
      </c>
      <c r="K286" s="210" t="s">
        <v>119</v>
      </c>
      <c r="L286" s="2" t="s">
        <v>119</v>
      </c>
    </row>
    <row r="287" spans="1:15" ht="15.75">
      <c r="A287" s="298" t="s">
        <v>261</v>
      </c>
      <c r="B287" s="299"/>
      <c r="C287" s="299"/>
      <c r="D287" s="117" t="s">
        <v>119</v>
      </c>
      <c r="E287" s="30" t="s">
        <v>119</v>
      </c>
      <c r="F287" s="31" t="s">
        <v>119</v>
      </c>
      <c r="G287" s="300" t="s">
        <v>117</v>
      </c>
      <c r="H287" s="300"/>
      <c r="I287" s="14" t="s">
        <v>119</v>
      </c>
      <c r="J287" s="28" t="s">
        <v>119</v>
      </c>
      <c r="K287" s="210" t="s">
        <v>119</v>
      </c>
      <c r="L287" s="2" t="s">
        <v>119</v>
      </c>
    </row>
    <row r="288" spans="1:15">
      <c r="A288" s="27" t="s">
        <v>119</v>
      </c>
      <c r="B288" s="111" t="s">
        <v>119</v>
      </c>
      <c r="C288" s="111" t="s">
        <v>119</v>
      </c>
      <c r="D288" s="111" t="s">
        <v>119</v>
      </c>
      <c r="E288" s="23" t="s">
        <v>119</v>
      </c>
      <c r="F288" s="24" t="s">
        <v>119</v>
      </c>
      <c r="G288" s="23" t="s">
        <v>119</v>
      </c>
      <c r="H288" s="26" t="s">
        <v>119</v>
      </c>
      <c r="I288" s="32" t="s">
        <v>119</v>
      </c>
      <c r="J288" s="28" t="s">
        <v>119</v>
      </c>
      <c r="K288" s="210" t="s">
        <v>119</v>
      </c>
    </row>
    <row r="289" spans="1:11" ht="15.75" thickBot="1">
      <c r="A289" s="34" t="s">
        <v>119</v>
      </c>
      <c r="B289" s="113" t="s">
        <v>119</v>
      </c>
      <c r="C289" s="113" t="s">
        <v>119</v>
      </c>
      <c r="D289" s="113" t="s">
        <v>119</v>
      </c>
      <c r="E289" s="35" t="s">
        <v>119</v>
      </c>
      <c r="F289" s="36" t="s">
        <v>119</v>
      </c>
      <c r="G289" s="35" t="s">
        <v>119</v>
      </c>
      <c r="H289" s="37" t="s">
        <v>119</v>
      </c>
      <c r="I289" s="38" t="s">
        <v>119</v>
      </c>
      <c r="J289" s="39" t="s">
        <v>119</v>
      </c>
      <c r="K289" s="210" t="s">
        <v>119</v>
      </c>
    </row>
    <row r="300" spans="1:11">
      <c r="A300" s="2"/>
      <c r="H300" s="83" t="e">
        <f>H184+#REF!+H182+#REF!+H179+#REF!+H176+#REF!+#REF!+H146+H255+H137+#REF!+H134+#REF!+H131+H253+H128+#REF!+H126+#REF!+H123+#REF!+H114+#REF!+H111+#REF!+H101+#REF!+H98+#REF!+H80+H69+#REF!</f>
        <v>#REF!</v>
      </c>
      <c r="I300" s="2"/>
      <c r="J300" s="2"/>
    </row>
    <row r="301" spans="1:11">
      <c r="A301" s="2"/>
      <c r="H301" s="83" t="e">
        <f>H300-H101-H98</f>
        <v>#REF!</v>
      </c>
      <c r="I301" s="2"/>
      <c r="J301" s="2"/>
    </row>
    <row r="337" spans="1:14">
      <c r="N337" s="257" t="e">
        <f>#REF!+H69+H80+#REF!+H98+#REF!+H101+#REF!+H111+#REF!+H114+#REF!+H123+#REF!+H126+#REF!+H128+H253+H131+#REF!+H134+#REF!+H137+H255+H146+H155+#REF!+#REF!+H176+#REF!+H179+#REF!+H182+#REF!+H184</f>
        <v>#REF!</v>
      </c>
    </row>
    <row r="341" spans="1:14">
      <c r="A341" s="2"/>
      <c r="H341" s="2"/>
      <c r="I341" s="2"/>
      <c r="J341" s="2"/>
    </row>
  </sheetData>
  <autoFilter ref="A18:AF289"/>
  <mergeCells count="41">
    <mergeCell ref="F61:F62"/>
    <mergeCell ref="F33:F34"/>
    <mergeCell ref="F24:F25"/>
    <mergeCell ref="F26:F27"/>
    <mergeCell ref="A193:A194"/>
    <mergeCell ref="A196:A197"/>
    <mergeCell ref="F196:F197"/>
    <mergeCell ref="F157:F158"/>
    <mergeCell ref="F159:F160"/>
    <mergeCell ref="D274:F274"/>
    <mergeCell ref="G274:H274"/>
    <mergeCell ref="A222:A223"/>
    <mergeCell ref="A2:I2"/>
    <mergeCell ref="A3:I3"/>
    <mergeCell ref="A4:I4"/>
    <mergeCell ref="D7:G7"/>
    <mergeCell ref="D9:G9"/>
    <mergeCell ref="A10:F10"/>
    <mergeCell ref="A11:F11"/>
    <mergeCell ref="A271:I271"/>
    <mergeCell ref="A272:I272"/>
    <mergeCell ref="D273:F273"/>
    <mergeCell ref="G273:H273"/>
    <mergeCell ref="F222:F223"/>
    <mergeCell ref="F193:F194"/>
    <mergeCell ref="A283:C283"/>
    <mergeCell ref="G283:H283"/>
    <mergeCell ref="A287:C287"/>
    <mergeCell ref="G287:H287"/>
    <mergeCell ref="A24:A25"/>
    <mergeCell ref="A26:A27"/>
    <mergeCell ref="A157:A158"/>
    <mergeCell ref="A159:A160"/>
    <mergeCell ref="A33:A34"/>
    <mergeCell ref="A61:A62"/>
    <mergeCell ref="D275:F275"/>
    <mergeCell ref="G275:H275"/>
    <mergeCell ref="D276:F276"/>
    <mergeCell ref="G276:H276"/>
    <mergeCell ref="D277:F277"/>
    <mergeCell ref="G277:H277"/>
  </mergeCells>
  <printOptions gridLines="1"/>
  <pageMargins left="0.11811023622047245" right="0.11811023622047245" top="0.39370078740157483" bottom="0.39370078740157483" header="0.39370078740157483" footer="0.39370078740157483"/>
  <pageSetup paperSize="9"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34"/>
  <sheetViews>
    <sheetView showGridLines="0" view="pageBreakPreview" zoomScale="85" zoomScaleNormal="85" zoomScaleSheetLayoutView="85" workbookViewId="0">
      <selection activeCell="I293" sqref="I293"/>
    </sheetView>
  </sheetViews>
  <sheetFormatPr defaultRowHeight="15" outlineLevelRow="5"/>
  <cols>
    <col min="1" max="1" width="68.140625" style="10" customWidth="1"/>
    <col min="2" max="2" width="5.85546875" style="114" customWidth="1"/>
    <col min="3" max="3" width="6.85546875" style="114" customWidth="1"/>
    <col min="4" max="4" width="12.28515625" style="114" customWidth="1"/>
    <col min="5" max="5" width="6.28515625" style="114" customWidth="1"/>
    <col min="6" max="6" width="7.5703125" style="2" customWidth="1"/>
    <col min="7" max="7" width="6.42578125" style="148" customWidth="1"/>
    <col min="8" max="8" width="18.140625" style="266" customWidth="1"/>
    <col min="9" max="9" width="21.140625" style="9" customWidth="1"/>
    <col min="10" max="10" width="20.7109375" style="9" customWidth="1"/>
    <col min="11" max="11" width="0.140625" style="2" customWidth="1"/>
    <col min="12" max="12" width="13.85546875" style="2" bestFit="1" customWidth="1"/>
    <col min="13" max="13" width="16.42578125" style="2" bestFit="1" customWidth="1"/>
    <col min="14" max="14" width="16" style="2" bestFit="1" customWidth="1"/>
    <col min="15" max="15" width="14.42578125" style="2" bestFit="1" customWidth="1"/>
    <col min="16" max="16384" width="9.140625" style="2"/>
  </cols>
  <sheetData>
    <row r="1" spans="1:12">
      <c r="A1" s="48" t="s">
        <v>119</v>
      </c>
      <c r="B1" s="103" t="s">
        <v>119</v>
      </c>
      <c r="C1" s="103" t="s">
        <v>119</v>
      </c>
      <c r="D1" s="103" t="s">
        <v>119</v>
      </c>
      <c r="E1" s="103" t="s">
        <v>119</v>
      </c>
      <c r="F1" s="49" t="s">
        <v>119</v>
      </c>
      <c r="G1" s="137" t="s">
        <v>119</v>
      </c>
      <c r="H1" s="259" t="s">
        <v>119</v>
      </c>
      <c r="I1" s="58" t="s">
        <v>119</v>
      </c>
      <c r="J1" s="50" t="s">
        <v>119</v>
      </c>
      <c r="K1" s="210" t="s">
        <v>119</v>
      </c>
      <c r="L1" s="2" t="s">
        <v>119</v>
      </c>
    </row>
    <row r="2" spans="1:12">
      <c r="A2" s="317" t="s">
        <v>124</v>
      </c>
      <c r="B2" s="318"/>
      <c r="C2" s="318"/>
      <c r="D2" s="318"/>
      <c r="E2" s="318"/>
      <c r="F2" s="318"/>
      <c r="G2" s="318"/>
      <c r="H2" s="319"/>
      <c r="I2" s="320"/>
      <c r="J2" s="67" t="s">
        <v>119</v>
      </c>
      <c r="K2" s="210" t="s">
        <v>119</v>
      </c>
      <c r="L2" s="2" t="s">
        <v>119</v>
      </c>
    </row>
    <row r="3" spans="1:12">
      <c r="A3" s="317" t="s">
        <v>125</v>
      </c>
      <c r="B3" s="318"/>
      <c r="C3" s="318"/>
      <c r="D3" s="318"/>
      <c r="E3" s="318"/>
      <c r="F3" s="318"/>
      <c r="G3" s="318"/>
      <c r="H3" s="319"/>
      <c r="I3" s="318"/>
      <c r="J3" s="68" t="s">
        <v>119</v>
      </c>
      <c r="K3" s="1" t="s">
        <v>119</v>
      </c>
      <c r="L3" s="1" t="s">
        <v>119</v>
      </c>
    </row>
    <row r="4" spans="1:12">
      <c r="A4" s="317" t="s">
        <v>126</v>
      </c>
      <c r="B4" s="318"/>
      <c r="C4" s="318"/>
      <c r="D4" s="318"/>
      <c r="E4" s="318"/>
      <c r="F4" s="318"/>
      <c r="G4" s="318"/>
      <c r="H4" s="319"/>
      <c r="I4" s="318"/>
      <c r="J4" s="68" t="s">
        <v>119</v>
      </c>
      <c r="K4" s="1" t="s">
        <v>119</v>
      </c>
      <c r="L4" s="1" t="s">
        <v>119</v>
      </c>
    </row>
    <row r="5" spans="1:12">
      <c r="A5" s="191" t="s">
        <v>119</v>
      </c>
      <c r="B5" s="104" t="s">
        <v>119</v>
      </c>
      <c r="C5" s="104" t="s">
        <v>119</v>
      </c>
      <c r="D5" s="104" t="s">
        <v>119</v>
      </c>
      <c r="E5" s="104" t="s">
        <v>119</v>
      </c>
      <c r="F5" s="190" t="s">
        <v>119</v>
      </c>
      <c r="G5" s="138" t="s">
        <v>119</v>
      </c>
      <c r="H5" s="260" t="s">
        <v>119</v>
      </c>
      <c r="I5" s="190" t="s">
        <v>119</v>
      </c>
      <c r="J5" s="69" t="s">
        <v>119</v>
      </c>
      <c r="K5" s="1" t="s">
        <v>119</v>
      </c>
      <c r="L5" s="1" t="s">
        <v>119</v>
      </c>
    </row>
    <row r="6" spans="1:12" outlineLevel="1">
      <c r="A6" s="191" t="s">
        <v>119</v>
      </c>
      <c r="B6" s="104" t="s">
        <v>119</v>
      </c>
      <c r="C6" s="104" t="s">
        <v>119</v>
      </c>
      <c r="D6" s="104" t="s">
        <v>119</v>
      </c>
      <c r="E6" s="104" t="s">
        <v>119</v>
      </c>
      <c r="F6" s="190" t="s">
        <v>119</v>
      </c>
      <c r="G6" s="138" t="s">
        <v>119</v>
      </c>
      <c r="H6" s="260" t="s">
        <v>119</v>
      </c>
      <c r="I6" s="47" t="s">
        <v>119</v>
      </c>
      <c r="J6" s="69" t="s">
        <v>119</v>
      </c>
      <c r="K6" s="1" t="s">
        <v>119</v>
      </c>
      <c r="L6" s="2" t="s">
        <v>119</v>
      </c>
    </row>
    <row r="7" spans="1:12" outlineLevel="2">
      <c r="A7" s="191" t="s">
        <v>119</v>
      </c>
      <c r="B7" s="104" t="s">
        <v>119</v>
      </c>
      <c r="C7" s="104" t="s">
        <v>119</v>
      </c>
      <c r="D7" s="321" t="s">
        <v>127</v>
      </c>
      <c r="E7" s="321"/>
      <c r="F7" s="321"/>
      <c r="G7" s="321"/>
      <c r="H7" s="261" t="s">
        <v>119</v>
      </c>
      <c r="I7" s="60" t="s">
        <v>128</v>
      </c>
      <c r="J7" s="70" t="s">
        <v>119</v>
      </c>
      <c r="K7" s="3" t="s">
        <v>119</v>
      </c>
      <c r="L7" s="2" t="s">
        <v>119</v>
      </c>
    </row>
    <row r="8" spans="1:12" outlineLevel="1">
      <c r="A8" s="191" t="s">
        <v>119</v>
      </c>
      <c r="B8" s="104" t="s">
        <v>119</v>
      </c>
      <c r="C8" s="104" t="s">
        <v>119</v>
      </c>
      <c r="D8" s="115" t="s">
        <v>119</v>
      </c>
      <c r="E8" s="115" t="s">
        <v>119</v>
      </c>
      <c r="F8" s="189" t="s">
        <v>119</v>
      </c>
      <c r="G8" s="139" t="s">
        <v>119</v>
      </c>
      <c r="H8" s="261" t="s">
        <v>119</v>
      </c>
      <c r="I8" s="60">
        <v>503010</v>
      </c>
      <c r="J8" s="63" t="s">
        <v>119</v>
      </c>
      <c r="K8" s="1" t="s">
        <v>119</v>
      </c>
      <c r="L8" s="2" t="s">
        <v>119</v>
      </c>
    </row>
    <row r="9" spans="1:12" outlineLevel="2">
      <c r="A9" s="191" t="s">
        <v>129</v>
      </c>
      <c r="B9" s="104" t="s">
        <v>119</v>
      </c>
      <c r="C9" s="104" t="s">
        <v>119</v>
      </c>
      <c r="D9" s="321" t="s">
        <v>307</v>
      </c>
      <c r="E9" s="321"/>
      <c r="F9" s="321"/>
      <c r="G9" s="321"/>
      <c r="H9" s="261" t="s">
        <v>130</v>
      </c>
      <c r="I9" s="60" t="s">
        <v>119</v>
      </c>
      <c r="J9" s="71" t="s">
        <v>119</v>
      </c>
      <c r="K9" s="3" t="s">
        <v>119</v>
      </c>
      <c r="L9" s="2" t="s">
        <v>119</v>
      </c>
    </row>
    <row r="10" spans="1:12" outlineLevel="2">
      <c r="A10" s="322" t="s">
        <v>131</v>
      </c>
      <c r="B10" s="323"/>
      <c r="C10" s="323"/>
      <c r="D10" s="323"/>
      <c r="E10" s="323"/>
      <c r="F10" s="323"/>
      <c r="G10" s="138" t="s">
        <v>119</v>
      </c>
      <c r="H10" s="261" t="s">
        <v>132</v>
      </c>
      <c r="I10" s="60" t="s">
        <v>119</v>
      </c>
      <c r="J10" s="71" t="s">
        <v>119</v>
      </c>
      <c r="K10" s="3" t="s">
        <v>119</v>
      </c>
      <c r="L10" s="2" t="s">
        <v>119</v>
      </c>
    </row>
    <row r="11" spans="1:12" outlineLevel="2">
      <c r="A11" s="322" t="s">
        <v>133</v>
      </c>
      <c r="B11" s="323"/>
      <c r="C11" s="323"/>
      <c r="D11" s="323"/>
      <c r="E11" s="323"/>
      <c r="F11" s="323"/>
      <c r="G11" s="138" t="s">
        <v>119</v>
      </c>
      <c r="H11" s="261" t="s">
        <v>134</v>
      </c>
      <c r="I11" s="60" t="s">
        <v>119</v>
      </c>
      <c r="J11" s="71" t="s">
        <v>119</v>
      </c>
      <c r="K11" s="3" t="s">
        <v>119</v>
      </c>
      <c r="L11" s="2" t="s">
        <v>119</v>
      </c>
    </row>
    <row r="12" spans="1:12" outlineLevel="2">
      <c r="A12" s="191" t="s">
        <v>135</v>
      </c>
      <c r="B12" s="104" t="s">
        <v>119</v>
      </c>
      <c r="C12" s="104" t="s">
        <v>119</v>
      </c>
      <c r="D12" s="104" t="s">
        <v>119</v>
      </c>
      <c r="E12" s="104" t="s">
        <v>119</v>
      </c>
      <c r="F12" s="190" t="s">
        <v>119</v>
      </c>
      <c r="G12" s="138" t="s">
        <v>119</v>
      </c>
      <c r="H12" s="261" t="s">
        <v>136</v>
      </c>
      <c r="I12" s="60" t="s">
        <v>137</v>
      </c>
      <c r="J12" s="70" t="s">
        <v>119</v>
      </c>
      <c r="K12" s="3" t="s">
        <v>119</v>
      </c>
      <c r="L12" s="2" t="s">
        <v>119</v>
      </c>
    </row>
    <row r="13" spans="1:12" outlineLevel="1">
      <c r="A13" s="191" t="s">
        <v>138</v>
      </c>
      <c r="B13" s="104" t="s">
        <v>119</v>
      </c>
      <c r="C13" s="104" t="s">
        <v>119</v>
      </c>
      <c r="D13" s="104" t="s">
        <v>119</v>
      </c>
      <c r="E13" s="104" t="s">
        <v>119</v>
      </c>
      <c r="F13" s="190" t="s">
        <v>119</v>
      </c>
      <c r="G13" s="138" t="s">
        <v>119</v>
      </c>
      <c r="H13" s="261" t="s">
        <v>139</v>
      </c>
      <c r="I13" s="60" t="s">
        <v>140</v>
      </c>
      <c r="J13" s="70" t="s">
        <v>119</v>
      </c>
      <c r="K13" s="1" t="s">
        <v>119</v>
      </c>
      <c r="L13" s="2" t="s">
        <v>119</v>
      </c>
    </row>
    <row r="14" spans="1:12" outlineLevel="2">
      <c r="A14" s="191" t="s">
        <v>119</v>
      </c>
      <c r="B14" s="104" t="s">
        <v>119</v>
      </c>
      <c r="C14" s="104" t="s">
        <v>119</v>
      </c>
      <c r="D14" s="104" t="s">
        <v>119</v>
      </c>
      <c r="E14" s="104" t="s">
        <v>119</v>
      </c>
      <c r="F14" s="190" t="s">
        <v>119</v>
      </c>
      <c r="G14" s="138" t="s">
        <v>119</v>
      </c>
      <c r="H14" s="260" t="s">
        <v>119</v>
      </c>
      <c r="I14" s="62" t="s">
        <v>119</v>
      </c>
      <c r="J14" s="51" t="s">
        <v>119</v>
      </c>
      <c r="K14" s="3" t="s">
        <v>119</v>
      </c>
      <c r="L14" s="2" t="s">
        <v>119</v>
      </c>
    </row>
    <row r="15" spans="1:12" ht="15.75" outlineLevel="1" thickBot="1">
      <c r="A15" s="52" t="s">
        <v>119</v>
      </c>
      <c r="B15" s="118" t="s">
        <v>119</v>
      </c>
      <c r="C15" s="105" t="s">
        <v>119</v>
      </c>
      <c r="D15" s="105" t="s">
        <v>119</v>
      </c>
      <c r="E15" s="105" t="s">
        <v>119</v>
      </c>
      <c r="F15" s="46" t="s">
        <v>119</v>
      </c>
      <c r="G15" s="140" t="s">
        <v>119</v>
      </c>
      <c r="H15" s="262" t="s">
        <v>119</v>
      </c>
      <c r="I15" s="59" t="s">
        <v>119</v>
      </c>
      <c r="J15" s="63" t="s">
        <v>119</v>
      </c>
      <c r="K15" s="1" t="s">
        <v>119</v>
      </c>
      <c r="L15" s="2" t="s">
        <v>119</v>
      </c>
    </row>
    <row r="16" spans="1:12" ht="90" outlineLevel="2" thickBot="1">
      <c r="A16" s="53" t="s">
        <v>141</v>
      </c>
      <c r="B16" s="44" t="s">
        <v>260</v>
      </c>
      <c r="C16" s="44" t="s">
        <v>142</v>
      </c>
      <c r="D16" s="43" t="s">
        <v>143</v>
      </c>
      <c r="E16" s="43" t="s">
        <v>144</v>
      </c>
      <c r="F16" s="43" t="s">
        <v>145</v>
      </c>
      <c r="G16" s="43" t="s">
        <v>146</v>
      </c>
      <c r="H16" s="43" t="s">
        <v>257</v>
      </c>
      <c r="I16" s="100" t="s">
        <v>109</v>
      </c>
      <c r="J16" s="214" t="s">
        <v>110</v>
      </c>
      <c r="K16" s="211" t="s">
        <v>147</v>
      </c>
      <c r="L16" s="154" t="s">
        <v>147</v>
      </c>
    </row>
    <row r="17" spans="1:16" ht="15.75" outlineLevel="1" thickBot="1">
      <c r="A17" s="45">
        <v>1</v>
      </c>
      <c r="B17" s="45">
        <v>2</v>
      </c>
      <c r="C17" s="45">
        <v>3</v>
      </c>
      <c r="D17" s="45">
        <v>4</v>
      </c>
      <c r="E17" s="45">
        <v>5</v>
      </c>
      <c r="F17" s="45">
        <v>6</v>
      </c>
      <c r="G17" s="45">
        <v>7</v>
      </c>
      <c r="H17" s="45">
        <v>8</v>
      </c>
      <c r="I17" s="45">
        <v>9</v>
      </c>
      <c r="J17" s="215">
        <v>10</v>
      </c>
      <c r="K17" s="1" t="s">
        <v>119</v>
      </c>
      <c r="L17" s="153" t="s">
        <v>119</v>
      </c>
    </row>
    <row r="18" spans="1:16" ht="15.75" outlineLevel="1" thickBot="1">
      <c r="A18" s="42" t="s">
        <v>119</v>
      </c>
      <c r="B18" s="64" t="s">
        <v>119</v>
      </c>
      <c r="C18" s="64" t="s">
        <v>119</v>
      </c>
      <c r="D18" s="64" t="s">
        <v>119</v>
      </c>
      <c r="E18" s="64" t="s">
        <v>119</v>
      </c>
      <c r="F18" s="64" t="s">
        <v>119</v>
      </c>
      <c r="G18" s="64" t="s">
        <v>119</v>
      </c>
      <c r="H18" s="65" t="s">
        <v>119</v>
      </c>
      <c r="I18" s="65" t="s">
        <v>119</v>
      </c>
      <c r="J18" s="61" t="s">
        <v>119</v>
      </c>
      <c r="K18" s="1" t="s">
        <v>119</v>
      </c>
      <c r="L18" s="153" t="s">
        <v>119</v>
      </c>
    </row>
    <row r="19" spans="1:16" s="91" customFormat="1" ht="51" outlineLevel="4">
      <c r="A19" s="122" t="s">
        <v>101</v>
      </c>
      <c r="B19" s="7" t="s">
        <v>0</v>
      </c>
      <c r="C19" s="7" t="s">
        <v>2</v>
      </c>
      <c r="D19" s="7">
        <v>4240172340</v>
      </c>
      <c r="E19" s="7" t="s">
        <v>1</v>
      </c>
      <c r="F19" s="5" t="s">
        <v>119</v>
      </c>
      <c r="G19" s="107" t="s">
        <v>119</v>
      </c>
      <c r="H19" s="125">
        <f>SUM(H20)</f>
        <v>150000</v>
      </c>
      <c r="I19" s="125">
        <f>SUM(I20)</f>
        <v>148999.5</v>
      </c>
      <c r="J19" s="216">
        <f t="shared" ref="J19:K19" si="0">SUM(J20)</f>
        <v>148999.5</v>
      </c>
      <c r="K19" s="212">
        <f t="shared" si="0"/>
        <v>0</v>
      </c>
      <c r="L19" s="125">
        <f>SUM(L20)</f>
        <v>0</v>
      </c>
      <c r="M19" s="72"/>
      <c r="P19" s="2"/>
    </row>
    <row r="20" spans="1:16" s="97" customFormat="1" outlineLevel="2">
      <c r="A20" s="93" t="s">
        <v>102</v>
      </c>
      <c r="B20" s="149" t="s">
        <v>0</v>
      </c>
      <c r="C20" s="149" t="s">
        <v>2</v>
      </c>
      <c r="D20" s="73" t="s">
        <v>3</v>
      </c>
      <c r="E20" s="73" t="s">
        <v>4</v>
      </c>
      <c r="F20" s="94" t="s">
        <v>119</v>
      </c>
      <c r="G20" s="141" t="s">
        <v>119</v>
      </c>
      <c r="H20" s="208">
        <v>150000</v>
      </c>
      <c r="I20" s="127">
        <v>148999.5</v>
      </c>
      <c r="J20" s="127">
        <v>148999.5</v>
      </c>
      <c r="K20" s="96" t="s">
        <v>119</v>
      </c>
      <c r="L20" s="127">
        <f>I20-J20</f>
        <v>0</v>
      </c>
      <c r="P20" s="2"/>
    </row>
    <row r="21" spans="1:16" s="91" customFormat="1" ht="38.25" outlineLevel="4">
      <c r="A21" s="122" t="s">
        <v>256</v>
      </c>
      <c r="B21" s="7" t="s">
        <v>0</v>
      </c>
      <c r="C21" s="7" t="s">
        <v>235</v>
      </c>
      <c r="D21" s="7" t="s">
        <v>236</v>
      </c>
      <c r="E21" s="7" t="s">
        <v>1</v>
      </c>
      <c r="F21" s="5" t="s">
        <v>119</v>
      </c>
      <c r="G21" s="107" t="s">
        <v>119</v>
      </c>
      <c r="H21" s="125">
        <f>SUM(H22)</f>
        <v>46150000</v>
      </c>
      <c r="I21" s="125">
        <f>SUM(I22)</f>
        <v>46150000</v>
      </c>
      <c r="J21" s="216">
        <f t="shared" ref="J21:K21" si="1">SUM(J22)</f>
        <v>45180000</v>
      </c>
      <c r="K21" s="212">
        <f t="shared" si="1"/>
        <v>0</v>
      </c>
      <c r="L21" s="125">
        <f>SUM(L22)</f>
        <v>970000</v>
      </c>
      <c r="M21" s="72"/>
      <c r="P21" s="2"/>
    </row>
    <row r="22" spans="1:16" s="86" customFormat="1" outlineLevel="1">
      <c r="A22" s="93" t="s">
        <v>255</v>
      </c>
      <c r="B22" s="128" t="s">
        <v>0</v>
      </c>
      <c r="C22" s="106" t="s">
        <v>235</v>
      </c>
      <c r="D22" s="73" t="s">
        <v>236</v>
      </c>
      <c r="E22" s="73" t="s">
        <v>237</v>
      </c>
      <c r="F22" s="84"/>
      <c r="G22" s="84"/>
      <c r="H22" s="208">
        <v>46150000</v>
      </c>
      <c r="I22" s="208">
        <v>46150000</v>
      </c>
      <c r="J22" s="217">
        <v>45180000</v>
      </c>
      <c r="K22" s="85"/>
      <c r="L22" s="127">
        <f>I22-J22</f>
        <v>970000</v>
      </c>
      <c r="P22" s="2"/>
    </row>
    <row r="23" spans="1:16" s="91" customFormat="1" ht="54.75" customHeight="1" outlineLevel="4">
      <c r="A23" s="122" t="s">
        <v>105</v>
      </c>
      <c r="B23" s="7" t="s">
        <v>0</v>
      </c>
      <c r="C23" s="7" t="s">
        <v>5</v>
      </c>
      <c r="D23" s="7" t="s">
        <v>6</v>
      </c>
      <c r="E23" s="7" t="s">
        <v>1</v>
      </c>
      <c r="F23" s="5" t="s">
        <v>119</v>
      </c>
      <c r="G23" s="107" t="s">
        <v>119</v>
      </c>
      <c r="H23" s="125">
        <f>SUM(H24:H25)</f>
        <v>700000</v>
      </c>
      <c r="I23" s="125">
        <f>SUM(I24:I25)</f>
        <v>0</v>
      </c>
      <c r="J23" s="216">
        <f>SUM(J24:J25)</f>
        <v>0</v>
      </c>
      <c r="K23" s="212">
        <f t="shared" ref="K23" si="2">SUM(K24:K25)</f>
        <v>0</v>
      </c>
      <c r="L23" s="125">
        <f>SUM(L24:L25)</f>
        <v>0</v>
      </c>
      <c r="M23" s="72"/>
      <c r="P23" s="2"/>
    </row>
    <row r="24" spans="1:16" s="97" customFormat="1" ht="33.75" outlineLevel="2">
      <c r="A24" s="184" t="s">
        <v>102</v>
      </c>
      <c r="B24" s="149" t="s">
        <v>0</v>
      </c>
      <c r="C24" s="149" t="s">
        <v>5</v>
      </c>
      <c r="D24" s="149" t="s">
        <v>6</v>
      </c>
      <c r="E24" s="73" t="s">
        <v>4</v>
      </c>
      <c r="F24" s="130" t="s">
        <v>284</v>
      </c>
      <c r="G24" s="134" t="s">
        <v>258</v>
      </c>
      <c r="H24" s="208">
        <f>38000+2000</f>
        <v>40000</v>
      </c>
      <c r="I24" s="127">
        <v>0</v>
      </c>
      <c r="J24" s="217">
        <v>0</v>
      </c>
      <c r="K24" s="96" t="s">
        <v>119</v>
      </c>
      <c r="L24" s="127">
        <f t="shared" ref="L24:L25" si="3">I24-J24</f>
        <v>0</v>
      </c>
      <c r="P24" s="2"/>
    </row>
    <row r="25" spans="1:16" s="97" customFormat="1" ht="33.75" outlineLevel="2">
      <c r="A25" s="185" t="s">
        <v>203</v>
      </c>
      <c r="B25" s="149" t="s">
        <v>0</v>
      </c>
      <c r="C25" s="149" t="s">
        <v>5</v>
      </c>
      <c r="D25" s="149" t="s">
        <v>6</v>
      </c>
      <c r="E25" s="73" t="s">
        <v>7</v>
      </c>
      <c r="F25" s="130" t="s">
        <v>284</v>
      </c>
      <c r="G25" s="134" t="s">
        <v>258</v>
      </c>
      <c r="H25" s="208">
        <v>660000</v>
      </c>
      <c r="I25" s="127">
        <v>0</v>
      </c>
      <c r="J25" s="217">
        <v>0</v>
      </c>
      <c r="K25" s="96" t="s">
        <v>119</v>
      </c>
      <c r="L25" s="127">
        <f t="shared" si="3"/>
        <v>0</v>
      </c>
      <c r="P25" s="2"/>
    </row>
    <row r="26" spans="1:16" s="91" customFormat="1" ht="38.25" outlineLevel="4">
      <c r="A26" s="122" t="s">
        <v>103</v>
      </c>
      <c r="B26" s="7" t="s">
        <v>0</v>
      </c>
      <c r="C26" s="7" t="s">
        <v>8</v>
      </c>
      <c r="D26" s="7" t="s">
        <v>9</v>
      </c>
      <c r="E26" s="7" t="s">
        <v>1</v>
      </c>
      <c r="F26" s="5" t="s">
        <v>119</v>
      </c>
      <c r="G26" s="107" t="s">
        <v>119</v>
      </c>
      <c r="H26" s="125">
        <f>SUM(H27)</f>
        <v>100000</v>
      </c>
      <c r="I26" s="125">
        <f>SUM(I27)</f>
        <v>0</v>
      </c>
      <c r="J26" s="216">
        <f t="shared" ref="J26:K26" si="4">SUM(J27)</f>
        <v>0</v>
      </c>
      <c r="K26" s="212">
        <f t="shared" si="4"/>
        <v>0</v>
      </c>
      <c r="L26" s="125">
        <f>SUM(L27)</f>
        <v>0</v>
      </c>
      <c r="M26" s="72"/>
      <c r="P26" s="2"/>
    </row>
    <row r="27" spans="1:16" s="86" customFormat="1" outlineLevel="2">
      <c r="A27" s="93" t="s">
        <v>102</v>
      </c>
      <c r="B27" s="73" t="s">
        <v>0</v>
      </c>
      <c r="C27" s="73" t="s">
        <v>8</v>
      </c>
      <c r="D27" s="73" t="s">
        <v>9</v>
      </c>
      <c r="E27" s="73" t="s">
        <v>4</v>
      </c>
      <c r="F27" s="101" t="s">
        <v>119</v>
      </c>
      <c r="G27" s="142" t="s">
        <v>119</v>
      </c>
      <c r="H27" s="208">
        <v>100000</v>
      </c>
      <c r="I27" s="127">
        <v>0</v>
      </c>
      <c r="J27" s="217">
        <v>0</v>
      </c>
      <c r="K27" s="102" t="s">
        <v>119</v>
      </c>
      <c r="L27" s="127">
        <f>I27-J27</f>
        <v>0</v>
      </c>
      <c r="P27" s="2"/>
    </row>
    <row r="28" spans="1:16" s="91" customFormat="1" ht="25.5" outlineLevel="4">
      <c r="A28" s="122" t="s">
        <v>104</v>
      </c>
      <c r="B28" s="7" t="s">
        <v>0</v>
      </c>
      <c r="C28" s="7" t="s">
        <v>8</v>
      </c>
      <c r="D28" s="7" t="s">
        <v>10</v>
      </c>
      <c r="E28" s="7" t="s">
        <v>1</v>
      </c>
      <c r="F28" s="5" t="s">
        <v>119</v>
      </c>
      <c r="G28" s="107" t="s">
        <v>119</v>
      </c>
      <c r="H28" s="125">
        <f>SUM(H29)</f>
        <v>200000</v>
      </c>
      <c r="I28" s="125">
        <f>SUM(I29)</f>
        <v>0</v>
      </c>
      <c r="J28" s="216">
        <f t="shared" ref="J28:K28" si="5">SUM(J29)</f>
        <v>0</v>
      </c>
      <c r="K28" s="212">
        <f t="shared" si="5"/>
        <v>0</v>
      </c>
      <c r="L28" s="125">
        <f>SUM(L29)</f>
        <v>0</v>
      </c>
      <c r="M28" s="72"/>
      <c r="P28" s="2"/>
    </row>
    <row r="29" spans="1:16" s="86" customFormat="1" outlineLevel="1">
      <c r="A29" s="93" t="s">
        <v>102</v>
      </c>
      <c r="B29" s="73" t="s">
        <v>0</v>
      </c>
      <c r="C29" s="73" t="s">
        <v>8</v>
      </c>
      <c r="D29" s="73" t="s">
        <v>10</v>
      </c>
      <c r="E29" s="73" t="s">
        <v>4</v>
      </c>
      <c r="F29" s="101" t="s">
        <v>119</v>
      </c>
      <c r="G29" s="142" t="s">
        <v>119</v>
      </c>
      <c r="H29" s="208">
        <v>200000</v>
      </c>
      <c r="I29" s="127">
        <v>0</v>
      </c>
      <c r="J29" s="217">
        <v>0</v>
      </c>
      <c r="K29" s="85" t="s">
        <v>119</v>
      </c>
      <c r="L29" s="127">
        <f>I29-J29</f>
        <v>0</v>
      </c>
      <c r="P29" s="2"/>
    </row>
    <row r="30" spans="1:16" s="91" customFormat="1" ht="38.25" outlineLevel="4">
      <c r="A30" s="122" t="s">
        <v>148</v>
      </c>
      <c r="B30" s="7" t="s">
        <v>0</v>
      </c>
      <c r="C30" s="7" t="s">
        <v>11</v>
      </c>
      <c r="D30" s="7" t="s">
        <v>12</v>
      </c>
      <c r="E30" s="7" t="s">
        <v>1</v>
      </c>
      <c r="F30" s="5" t="s">
        <v>119</v>
      </c>
      <c r="G30" s="107" t="s">
        <v>119</v>
      </c>
      <c r="H30" s="125">
        <f>SUM(H31:H31)</f>
        <v>7576200</v>
      </c>
      <c r="I30" s="125">
        <f>SUM(I31:I31)</f>
        <v>0</v>
      </c>
      <c r="J30" s="216">
        <f>SUM(J31:J31)</f>
        <v>0</v>
      </c>
      <c r="K30" s="212">
        <f t="shared" ref="K30" si="6">SUM(K31:K31)</f>
        <v>0</v>
      </c>
      <c r="L30" s="125">
        <f>SUM(L31:L31)</f>
        <v>0</v>
      </c>
      <c r="M30" s="72"/>
      <c r="P30" s="2"/>
    </row>
    <row r="31" spans="1:16" s="86" customFormat="1" ht="38.25" outlineLevel="1">
      <c r="A31" s="192" t="s">
        <v>202</v>
      </c>
      <c r="B31" s="73" t="s">
        <v>0</v>
      </c>
      <c r="C31" s="73" t="s">
        <v>11</v>
      </c>
      <c r="D31" s="73" t="s">
        <v>12</v>
      </c>
      <c r="E31" s="73" t="s">
        <v>13</v>
      </c>
      <c r="F31" s="130" t="s">
        <v>285</v>
      </c>
      <c r="G31" s="134" t="s">
        <v>258</v>
      </c>
      <c r="H31" s="208">
        <f>75800+7500400</f>
        <v>7576200</v>
      </c>
      <c r="I31" s="127">
        <v>0</v>
      </c>
      <c r="J31" s="217">
        <v>0</v>
      </c>
      <c r="K31" s="85" t="s">
        <v>119</v>
      </c>
      <c r="L31" s="127">
        <f t="shared" ref="L31" si="7">I31-J31</f>
        <v>0</v>
      </c>
      <c r="P31" s="2"/>
    </row>
    <row r="32" spans="1:16" s="91" customFormat="1" ht="25.5" outlineLevel="4">
      <c r="A32" s="122" t="s">
        <v>149</v>
      </c>
      <c r="B32" s="7" t="s">
        <v>0</v>
      </c>
      <c r="C32" s="7" t="s">
        <v>11</v>
      </c>
      <c r="D32" s="7" t="s">
        <v>14</v>
      </c>
      <c r="E32" s="7" t="s">
        <v>1</v>
      </c>
      <c r="F32" s="5" t="s">
        <v>119</v>
      </c>
      <c r="G32" s="107" t="s">
        <v>119</v>
      </c>
      <c r="H32" s="125">
        <f>SUM(H33:H40)</f>
        <v>285888673.5</v>
      </c>
      <c r="I32" s="125">
        <f>SUM(I33:I40)</f>
        <v>104017712.12</v>
      </c>
      <c r="J32" s="216">
        <f t="shared" ref="J32:K32" si="8">SUM(J33:J40)</f>
        <v>100179688.78</v>
      </c>
      <c r="K32" s="212">
        <f t="shared" si="8"/>
        <v>0</v>
      </c>
      <c r="L32" s="125">
        <f>SUM(L33:L40)</f>
        <v>3838023.3400000008</v>
      </c>
      <c r="M32" s="72"/>
      <c r="P32" s="2"/>
    </row>
    <row r="33" spans="1:16" s="86" customFormat="1" outlineLevel="2">
      <c r="A33" s="93" t="s">
        <v>106</v>
      </c>
      <c r="B33" s="73" t="s">
        <v>0</v>
      </c>
      <c r="C33" s="73" t="s">
        <v>11</v>
      </c>
      <c r="D33" s="73" t="s">
        <v>14</v>
      </c>
      <c r="E33" s="73" t="s">
        <v>15</v>
      </c>
      <c r="F33" s="101" t="s">
        <v>119</v>
      </c>
      <c r="G33" s="142" t="s">
        <v>119</v>
      </c>
      <c r="H33" s="208">
        <v>202083900</v>
      </c>
      <c r="I33" s="127">
        <v>67653902.5</v>
      </c>
      <c r="J33" s="217">
        <v>65251429.109999999</v>
      </c>
      <c r="K33" s="102" t="s">
        <v>119</v>
      </c>
      <c r="L33" s="127">
        <f t="shared" ref="L33:L40" si="9">I33-J33</f>
        <v>2402473.3900000006</v>
      </c>
      <c r="P33" s="2"/>
    </row>
    <row r="34" spans="1:16" s="86" customFormat="1" ht="25.5" outlineLevel="1">
      <c r="A34" s="93" t="s">
        <v>207</v>
      </c>
      <c r="B34" s="73" t="s">
        <v>0</v>
      </c>
      <c r="C34" s="73" t="s">
        <v>11</v>
      </c>
      <c r="D34" s="73" t="s">
        <v>14</v>
      </c>
      <c r="E34" s="73" t="s">
        <v>16</v>
      </c>
      <c r="F34" s="101" t="s">
        <v>119</v>
      </c>
      <c r="G34" s="142" t="s">
        <v>119</v>
      </c>
      <c r="H34" s="208">
        <v>61029300</v>
      </c>
      <c r="I34" s="127">
        <v>20431468</v>
      </c>
      <c r="J34" s="217">
        <v>19302771.960000001</v>
      </c>
      <c r="K34" s="85" t="s">
        <v>119</v>
      </c>
      <c r="L34" s="127">
        <f t="shared" si="9"/>
        <v>1128696.0399999991</v>
      </c>
      <c r="P34" s="2"/>
    </row>
    <row r="35" spans="1:16" s="86" customFormat="1" ht="25.5" outlineLevel="2">
      <c r="A35" s="93" t="s">
        <v>208</v>
      </c>
      <c r="B35" s="73" t="s">
        <v>0</v>
      </c>
      <c r="C35" s="73" t="s">
        <v>11</v>
      </c>
      <c r="D35" s="73" t="s">
        <v>14</v>
      </c>
      <c r="E35" s="73" t="s">
        <v>17</v>
      </c>
      <c r="F35" s="101" t="s">
        <v>119</v>
      </c>
      <c r="G35" s="142" t="s">
        <v>119</v>
      </c>
      <c r="H35" s="208">
        <v>12451240</v>
      </c>
      <c r="I35" s="127">
        <v>11398881</v>
      </c>
      <c r="J35" s="217">
        <v>11290817.119999999</v>
      </c>
      <c r="K35" s="102" t="s">
        <v>119</v>
      </c>
      <c r="L35" s="127">
        <f t="shared" si="9"/>
        <v>108063.88000000082</v>
      </c>
      <c r="P35" s="2"/>
    </row>
    <row r="36" spans="1:16" s="86" customFormat="1" outlineLevel="1">
      <c r="A36" s="93" t="s">
        <v>102</v>
      </c>
      <c r="B36" s="73" t="s">
        <v>0</v>
      </c>
      <c r="C36" s="73" t="s">
        <v>11</v>
      </c>
      <c r="D36" s="73" t="s">
        <v>14</v>
      </c>
      <c r="E36" s="73" t="s">
        <v>4</v>
      </c>
      <c r="F36" s="101" t="s">
        <v>119</v>
      </c>
      <c r="G36" s="142" t="s">
        <v>119</v>
      </c>
      <c r="H36" s="208">
        <v>4130005.5</v>
      </c>
      <c r="I36" s="127">
        <v>2431767</v>
      </c>
      <c r="J36" s="217">
        <v>2398460.19</v>
      </c>
      <c r="K36" s="85" t="s">
        <v>119</v>
      </c>
      <c r="L36" s="127">
        <f t="shared" si="9"/>
        <v>33306.810000000056</v>
      </c>
      <c r="P36" s="2"/>
    </row>
    <row r="37" spans="1:16" s="86" customFormat="1" outlineLevel="2">
      <c r="A37" s="93" t="s">
        <v>209</v>
      </c>
      <c r="B37" s="73" t="s">
        <v>0</v>
      </c>
      <c r="C37" s="73" t="s">
        <v>11</v>
      </c>
      <c r="D37" s="73" t="s">
        <v>14</v>
      </c>
      <c r="E37" s="73" t="s">
        <v>18</v>
      </c>
      <c r="F37" s="101" t="s">
        <v>119</v>
      </c>
      <c r="G37" s="142" t="s">
        <v>119</v>
      </c>
      <c r="H37" s="208">
        <v>5536409</v>
      </c>
      <c r="I37" s="127">
        <v>1880539.12</v>
      </c>
      <c r="J37" s="217">
        <v>1767083.4</v>
      </c>
      <c r="K37" s="102" t="s">
        <v>119</v>
      </c>
      <c r="L37" s="127">
        <f t="shared" si="9"/>
        <v>113455.7200000002</v>
      </c>
      <c r="P37" s="2"/>
    </row>
    <row r="38" spans="1:16" s="86" customFormat="1" ht="25.5" outlineLevel="2">
      <c r="A38" s="93" t="s">
        <v>220</v>
      </c>
      <c r="B38" s="73" t="s">
        <v>0</v>
      </c>
      <c r="C38" s="73" t="s">
        <v>11</v>
      </c>
      <c r="D38" s="73" t="s">
        <v>14</v>
      </c>
      <c r="E38" s="73">
        <v>831</v>
      </c>
      <c r="F38" s="101"/>
      <c r="G38" s="142"/>
      <c r="H38" s="208">
        <v>2855</v>
      </c>
      <c r="I38" s="127">
        <v>2855</v>
      </c>
      <c r="J38" s="217">
        <v>2855</v>
      </c>
      <c r="K38" s="102"/>
      <c r="L38" s="127">
        <f t="shared" si="9"/>
        <v>0</v>
      </c>
      <c r="M38" s="86" t="s">
        <v>290</v>
      </c>
      <c r="N38" s="248">
        <v>45383</v>
      </c>
      <c r="P38" s="2"/>
    </row>
    <row r="39" spans="1:16" s="86" customFormat="1" outlineLevel="2">
      <c r="A39" s="93" t="s">
        <v>210</v>
      </c>
      <c r="B39" s="73" t="s">
        <v>0</v>
      </c>
      <c r="C39" s="73" t="s">
        <v>11</v>
      </c>
      <c r="D39" s="73" t="s">
        <v>14</v>
      </c>
      <c r="E39" s="73" t="s">
        <v>19</v>
      </c>
      <c r="F39" s="101" t="s">
        <v>119</v>
      </c>
      <c r="G39" s="142" t="s">
        <v>119</v>
      </c>
      <c r="H39" s="208">
        <v>524521</v>
      </c>
      <c r="I39" s="127">
        <v>174822.85</v>
      </c>
      <c r="J39" s="217">
        <v>130825.85</v>
      </c>
      <c r="K39" s="102" t="s">
        <v>119</v>
      </c>
      <c r="L39" s="127">
        <f t="shared" si="9"/>
        <v>43997</v>
      </c>
      <c r="P39" s="2"/>
    </row>
    <row r="40" spans="1:16" s="86" customFormat="1" outlineLevel="1">
      <c r="A40" s="93" t="s">
        <v>211</v>
      </c>
      <c r="B40" s="73" t="s">
        <v>0</v>
      </c>
      <c r="C40" s="73" t="s">
        <v>11</v>
      </c>
      <c r="D40" s="73" t="s">
        <v>14</v>
      </c>
      <c r="E40" s="73" t="s">
        <v>20</v>
      </c>
      <c r="F40" s="101" t="s">
        <v>119</v>
      </c>
      <c r="G40" s="142" t="s">
        <v>119</v>
      </c>
      <c r="H40" s="208">
        <v>130443</v>
      </c>
      <c r="I40" s="127">
        <v>43476.65</v>
      </c>
      <c r="J40" s="217">
        <v>35446.15</v>
      </c>
      <c r="K40" s="85" t="s">
        <v>119</v>
      </c>
      <c r="L40" s="127">
        <f t="shared" si="9"/>
        <v>8030.5</v>
      </c>
      <c r="P40" s="2"/>
    </row>
    <row r="41" spans="1:16" s="91" customFormat="1" outlineLevel="4">
      <c r="A41" s="122" t="s">
        <v>150</v>
      </c>
      <c r="B41" s="7" t="s">
        <v>0</v>
      </c>
      <c r="C41" s="7" t="s">
        <v>11</v>
      </c>
      <c r="D41" s="7" t="s">
        <v>21</v>
      </c>
      <c r="E41" s="7" t="s">
        <v>1</v>
      </c>
      <c r="F41" s="5" t="s">
        <v>119</v>
      </c>
      <c r="G41" s="107" t="s">
        <v>119</v>
      </c>
      <c r="H41" s="125">
        <f>SUM(H42)</f>
        <v>3014789</v>
      </c>
      <c r="I41" s="125">
        <f>SUM(I42)</f>
        <v>3014789</v>
      </c>
      <c r="J41" s="216">
        <f t="shared" ref="J41:K41" si="10">SUM(J42)</f>
        <v>2960116.42</v>
      </c>
      <c r="K41" s="212">
        <f t="shared" si="10"/>
        <v>0</v>
      </c>
      <c r="L41" s="125">
        <f>SUM(L42)</f>
        <v>54672.580000000075</v>
      </c>
      <c r="M41" s="72"/>
      <c r="P41" s="2"/>
    </row>
    <row r="42" spans="1:16" s="86" customFormat="1" outlineLevel="1">
      <c r="A42" s="93" t="s">
        <v>102</v>
      </c>
      <c r="B42" s="73" t="s">
        <v>0</v>
      </c>
      <c r="C42" s="73" t="s">
        <v>11</v>
      </c>
      <c r="D42" s="73" t="s">
        <v>21</v>
      </c>
      <c r="E42" s="73" t="s">
        <v>4</v>
      </c>
      <c r="F42" s="101" t="s">
        <v>119</v>
      </c>
      <c r="G42" s="142" t="s">
        <v>119</v>
      </c>
      <c r="H42" s="208">
        <v>3014789</v>
      </c>
      <c r="I42" s="127">
        <v>3014789</v>
      </c>
      <c r="J42" s="217">
        <v>2960116.42</v>
      </c>
      <c r="K42" s="85" t="s">
        <v>119</v>
      </c>
      <c r="L42" s="127">
        <f>I42-J42</f>
        <v>54672.580000000075</v>
      </c>
      <c r="P42" s="2"/>
    </row>
    <row r="43" spans="1:16" s="91" customFormat="1" ht="167.25" customHeight="1" outlineLevel="4">
      <c r="A43" s="122" t="s">
        <v>151</v>
      </c>
      <c r="B43" s="7" t="s">
        <v>0</v>
      </c>
      <c r="C43" s="7" t="s">
        <v>11</v>
      </c>
      <c r="D43" s="7" t="s">
        <v>22</v>
      </c>
      <c r="E43" s="7" t="s">
        <v>1</v>
      </c>
      <c r="F43" s="5" t="s">
        <v>119</v>
      </c>
      <c r="G43" s="107" t="s">
        <v>119</v>
      </c>
      <c r="H43" s="125">
        <f>SUM(H44:H45)</f>
        <v>7797513.5</v>
      </c>
      <c r="I43" s="125">
        <f>SUM(I44:I45)</f>
        <v>331384.68</v>
      </c>
      <c r="J43" s="216">
        <f t="shared" ref="J43:K43" si="11">SUM(J44:J45)</f>
        <v>331384.68</v>
      </c>
      <c r="K43" s="212">
        <f t="shared" si="11"/>
        <v>0</v>
      </c>
      <c r="L43" s="125">
        <f>SUM(L44:L45)</f>
        <v>0</v>
      </c>
      <c r="M43" s="72"/>
      <c r="P43" s="2"/>
    </row>
    <row r="44" spans="1:16" s="86" customFormat="1" outlineLevel="1">
      <c r="A44" s="93" t="s">
        <v>102</v>
      </c>
      <c r="B44" s="73" t="s">
        <v>0</v>
      </c>
      <c r="C44" s="73" t="s">
        <v>11</v>
      </c>
      <c r="D44" s="73" t="s">
        <v>22</v>
      </c>
      <c r="E44" s="73" t="s">
        <v>4</v>
      </c>
      <c r="F44" s="101" t="s">
        <v>119</v>
      </c>
      <c r="G44" s="142" t="s">
        <v>119</v>
      </c>
      <c r="H44" s="208">
        <v>38793.5</v>
      </c>
      <c r="I44" s="127">
        <v>1648.68</v>
      </c>
      <c r="J44" s="127">
        <v>1648.68</v>
      </c>
      <c r="K44" s="85" t="s">
        <v>119</v>
      </c>
      <c r="L44" s="127">
        <f t="shared" ref="L44:L45" si="12">I44-J44</f>
        <v>0</v>
      </c>
      <c r="P44" s="2"/>
    </row>
    <row r="45" spans="1:16" s="86" customFormat="1" ht="25.5" outlineLevel="2">
      <c r="A45" s="93" t="s">
        <v>203</v>
      </c>
      <c r="B45" s="73" t="s">
        <v>0</v>
      </c>
      <c r="C45" s="73" t="s">
        <v>11</v>
      </c>
      <c r="D45" s="73" t="s">
        <v>22</v>
      </c>
      <c r="E45" s="73" t="s">
        <v>7</v>
      </c>
      <c r="F45" s="101" t="s">
        <v>119</v>
      </c>
      <c r="G45" s="142" t="s">
        <v>119</v>
      </c>
      <c r="H45" s="208">
        <v>7758720</v>
      </c>
      <c r="I45" s="127">
        <v>329736</v>
      </c>
      <c r="J45" s="127">
        <v>329736</v>
      </c>
      <c r="K45" s="102" t="s">
        <v>119</v>
      </c>
      <c r="L45" s="127">
        <f t="shared" si="12"/>
        <v>0</v>
      </c>
      <c r="P45" s="2"/>
    </row>
    <row r="46" spans="1:16" s="91" customFormat="1" ht="38.25" outlineLevel="4">
      <c r="A46" s="122" t="s">
        <v>152</v>
      </c>
      <c r="B46" s="7" t="s">
        <v>0</v>
      </c>
      <c r="C46" s="7" t="s">
        <v>11</v>
      </c>
      <c r="D46" s="7" t="s">
        <v>23</v>
      </c>
      <c r="E46" s="7" t="s">
        <v>1</v>
      </c>
      <c r="F46" s="5" t="s">
        <v>119</v>
      </c>
      <c r="G46" s="107" t="s">
        <v>119</v>
      </c>
      <c r="H46" s="125">
        <f>SUM(H47)</f>
        <v>763000</v>
      </c>
      <c r="I46" s="125">
        <f>SUM(I47)</f>
        <v>0</v>
      </c>
      <c r="J46" s="216">
        <f t="shared" ref="J46:K46" si="13">SUM(J47)</f>
        <v>0</v>
      </c>
      <c r="K46" s="212">
        <f t="shared" si="13"/>
        <v>0</v>
      </c>
      <c r="L46" s="125">
        <f>SUM(L47)</f>
        <v>0</v>
      </c>
      <c r="M46" s="72"/>
      <c r="P46" s="2"/>
    </row>
    <row r="47" spans="1:16" s="86" customFormat="1" ht="38.25" outlineLevel="1">
      <c r="A47" s="93" t="s">
        <v>204</v>
      </c>
      <c r="B47" s="73" t="s">
        <v>0</v>
      </c>
      <c r="C47" s="73" t="s">
        <v>11</v>
      </c>
      <c r="D47" s="73" t="s">
        <v>23</v>
      </c>
      <c r="E47" s="73" t="s">
        <v>24</v>
      </c>
      <c r="F47" s="101" t="s">
        <v>119</v>
      </c>
      <c r="G47" s="142" t="s">
        <v>119</v>
      </c>
      <c r="H47" s="208">
        <v>763000</v>
      </c>
      <c r="I47" s="127">
        <v>0</v>
      </c>
      <c r="J47" s="217">
        <v>0</v>
      </c>
      <c r="K47" s="85" t="s">
        <v>119</v>
      </c>
      <c r="L47" s="127">
        <f>I47-J47</f>
        <v>0</v>
      </c>
      <c r="P47" s="2"/>
    </row>
    <row r="48" spans="1:16" s="91" customFormat="1" ht="63.75" outlineLevel="4">
      <c r="A48" s="122" t="s">
        <v>153</v>
      </c>
      <c r="B48" s="7" t="s">
        <v>0</v>
      </c>
      <c r="C48" s="7" t="s">
        <v>11</v>
      </c>
      <c r="D48" s="7" t="s">
        <v>25</v>
      </c>
      <c r="E48" s="7" t="s">
        <v>1</v>
      </c>
      <c r="F48" s="5" t="s">
        <v>119</v>
      </c>
      <c r="G48" s="107" t="s">
        <v>119</v>
      </c>
      <c r="H48" s="125">
        <f>SUM(H49)</f>
        <v>3006370</v>
      </c>
      <c r="I48" s="125">
        <f>SUM(I49)</f>
        <v>0</v>
      </c>
      <c r="J48" s="216">
        <f t="shared" ref="J48:K48" si="14">SUM(J49)</f>
        <v>0</v>
      </c>
      <c r="K48" s="212">
        <f t="shared" si="14"/>
        <v>0</v>
      </c>
      <c r="L48" s="125">
        <f>SUM(L49)</f>
        <v>0</v>
      </c>
      <c r="M48" s="72"/>
      <c r="P48" s="2"/>
    </row>
    <row r="49" spans="1:16" s="86" customFormat="1" ht="38.25" outlineLevel="1">
      <c r="A49" s="93" t="s">
        <v>204</v>
      </c>
      <c r="B49" s="73" t="s">
        <v>0</v>
      </c>
      <c r="C49" s="73" t="s">
        <v>11</v>
      </c>
      <c r="D49" s="73" t="s">
        <v>25</v>
      </c>
      <c r="E49" s="73" t="s">
        <v>24</v>
      </c>
      <c r="F49" s="101" t="s">
        <v>119</v>
      </c>
      <c r="G49" s="142" t="s">
        <v>119</v>
      </c>
      <c r="H49" s="208">
        <f>6012740/2</f>
        <v>3006370</v>
      </c>
      <c r="I49" s="127">
        <v>0</v>
      </c>
      <c r="J49" s="217">
        <v>0</v>
      </c>
      <c r="K49" s="85" t="s">
        <v>119</v>
      </c>
      <c r="L49" s="127">
        <f>I49-J49</f>
        <v>0</v>
      </c>
      <c r="P49" s="2"/>
    </row>
    <row r="50" spans="1:16" s="91" customFormat="1" ht="114.75" outlineLevel="4">
      <c r="A50" s="122" t="s">
        <v>154</v>
      </c>
      <c r="B50" s="7" t="s">
        <v>0</v>
      </c>
      <c r="C50" s="7" t="s">
        <v>11</v>
      </c>
      <c r="D50" s="7" t="s">
        <v>26</v>
      </c>
      <c r="E50" s="7" t="s">
        <v>1</v>
      </c>
      <c r="F50" s="5" t="s">
        <v>119</v>
      </c>
      <c r="G50" s="107" t="s">
        <v>119</v>
      </c>
      <c r="H50" s="125">
        <f>SUM(H51)</f>
        <v>375796.5</v>
      </c>
      <c r="I50" s="125">
        <f>SUM(I51)</f>
        <v>0</v>
      </c>
      <c r="J50" s="216">
        <f t="shared" ref="J50:K50" si="15">SUM(J51)</f>
        <v>0</v>
      </c>
      <c r="K50" s="212">
        <f t="shared" si="15"/>
        <v>0</v>
      </c>
      <c r="L50" s="125">
        <f>SUM(L51)</f>
        <v>0</v>
      </c>
      <c r="M50" s="72"/>
      <c r="P50" s="2"/>
    </row>
    <row r="51" spans="1:16" s="86" customFormat="1" ht="38.25" outlineLevel="2">
      <c r="A51" s="93" t="s">
        <v>204</v>
      </c>
      <c r="B51" s="73" t="s">
        <v>0</v>
      </c>
      <c r="C51" s="73" t="s">
        <v>11</v>
      </c>
      <c r="D51" s="73" t="s">
        <v>26</v>
      </c>
      <c r="E51" s="73" t="s">
        <v>24</v>
      </c>
      <c r="F51" s="101" t="s">
        <v>119</v>
      </c>
      <c r="G51" s="142" t="s">
        <v>119</v>
      </c>
      <c r="H51" s="208">
        <v>375796.5</v>
      </c>
      <c r="I51" s="127">
        <v>0</v>
      </c>
      <c r="J51" s="217">
        <v>0</v>
      </c>
      <c r="K51" s="102" t="s">
        <v>119</v>
      </c>
      <c r="L51" s="127">
        <f>I51-J51</f>
        <v>0</v>
      </c>
      <c r="P51" s="2"/>
    </row>
    <row r="52" spans="1:16" s="91" customFormat="1" ht="127.5" outlineLevel="4">
      <c r="A52" s="122" t="s">
        <v>155</v>
      </c>
      <c r="B52" s="7" t="s">
        <v>0</v>
      </c>
      <c r="C52" s="7" t="s">
        <v>11</v>
      </c>
      <c r="D52" s="7" t="s">
        <v>27</v>
      </c>
      <c r="E52" s="7" t="s">
        <v>1</v>
      </c>
      <c r="F52" s="5" t="s">
        <v>119</v>
      </c>
      <c r="G52" s="107" t="s">
        <v>119</v>
      </c>
      <c r="H52" s="125">
        <f>SUM(H53)</f>
        <v>3799925.5</v>
      </c>
      <c r="I52" s="125">
        <f>SUM(I53)</f>
        <v>0</v>
      </c>
      <c r="J52" s="216">
        <f t="shared" ref="J52:K52" si="16">SUM(J53)</f>
        <v>0</v>
      </c>
      <c r="K52" s="212">
        <f t="shared" si="16"/>
        <v>0</v>
      </c>
      <c r="L52" s="125">
        <f>SUM(L53)</f>
        <v>0</v>
      </c>
      <c r="M52" s="72"/>
      <c r="P52" s="2"/>
    </row>
    <row r="53" spans="1:16" s="86" customFormat="1" ht="38.25" outlineLevel="2">
      <c r="A53" s="93" t="s">
        <v>204</v>
      </c>
      <c r="B53" s="73" t="s">
        <v>0</v>
      </c>
      <c r="C53" s="73" t="s">
        <v>11</v>
      </c>
      <c r="D53" s="73" t="s">
        <v>27</v>
      </c>
      <c r="E53" s="73" t="s">
        <v>24</v>
      </c>
      <c r="F53" s="268" t="s">
        <v>119</v>
      </c>
      <c r="G53" s="269" t="s">
        <v>119</v>
      </c>
      <c r="H53" s="270">
        <v>3799925.5</v>
      </c>
      <c r="I53" s="226">
        <v>0</v>
      </c>
      <c r="J53" s="247">
        <v>0</v>
      </c>
      <c r="K53" s="102" t="s">
        <v>119</v>
      </c>
      <c r="L53" s="226">
        <f>I53-J53</f>
        <v>0</v>
      </c>
      <c r="P53" s="2"/>
    </row>
    <row r="54" spans="1:16" s="86" customFormat="1" ht="38.25" outlineLevel="2">
      <c r="A54" s="122" t="s">
        <v>301</v>
      </c>
      <c r="B54" s="7">
        <v>148</v>
      </c>
      <c r="C54" s="7" t="s">
        <v>302</v>
      </c>
      <c r="D54" s="7" t="s">
        <v>295</v>
      </c>
      <c r="E54" s="7" t="s">
        <v>1</v>
      </c>
      <c r="F54" s="5"/>
      <c r="G54" s="107"/>
      <c r="H54" s="125">
        <f>SUM(H55)</f>
        <v>21052631.579999998</v>
      </c>
      <c r="I54" s="125">
        <f t="shared" ref="I54:J54" si="17">SUM(I55)</f>
        <v>0</v>
      </c>
      <c r="J54" s="125">
        <f t="shared" si="17"/>
        <v>0</v>
      </c>
      <c r="K54" s="125">
        <f>SUM(K55)</f>
        <v>0</v>
      </c>
      <c r="L54" s="125">
        <f>SUM(L55)</f>
        <v>0</v>
      </c>
      <c r="M54" s="86" t="s">
        <v>294</v>
      </c>
      <c r="P54" s="2"/>
    </row>
    <row r="55" spans="1:16" s="86" customFormat="1" ht="25.5" outlineLevel="2">
      <c r="A55" s="267" t="s">
        <v>303</v>
      </c>
      <c r="B55" s="73">
        <v>148</v>
      </c>
      <c r="C55" s="73" t="s">
        <v>302</v>
      </c>
      <c r="D55" s="73" t="s">
        <v>295</v>
      </c>
      <c r="E55" s="73">
        <v>323</v>
      </c>
      <c r="F55" s="273"/>
      <c r="G55" s="274"/>
      <c r="H55" s="275">
        <v>21052631.579999998</v>
      </c>
      <c r="I55" s="226">
        <v>0</v>
      </c>
      <c r="J55" s="226">
        <v>0</v>
      </c>
      <c r="K55" s="271"/>
      <c r="L55" s="272">
        <f>I55-J55</f>
        <v>0</v>
      </c>
      <c r="P55" s="2"/>
    </row>
    <row r="56" spans="1:16" s="91" customFormat="1" ht="29.25" customHeight="1" outlineLevel="4">
      <c r="A56" s="122" t="s">
        <v>156</v>
      </c>
      <c r="B56" s="7" t="s">
        <v>0</v>
      </c>
      <c r="C56" s="7" t="s">
        <v>28</v>
      </c>
      <c r="D56" s="7" t="s">
        <v>29</v>
      </c>
      <c r="E56" s="7" t="s">
        <v>1</v>
      </c>
      <c r="F56" s="5" t="s">
        <v>119</v>
      </c>
      <c r="G56" s="107" t="s">
        <v>119</v>
      </c>
      <c r="H56" s="125">
        <f>SUM(H57)</f>
        <v>7149600</v>
      </c>
      <c r="I56" s="125">
        <f>SUM(I57)</f>
        <v>0</v>
      </c>
      <c r="J56" s="216">
        <f>SUM(J57)</f>
        <v>0</v>
      </c>
      <c r="K56" s="212">
        <f t="shared" ref="K56:L56" si="18">SUM(K57)</f>
        <v>0</v>
      </c>
      <c r="L56" s="125">
        <f t="shared" si="18"/>
        <v>0</v>
      </c>
      <c r="M56" s="72"/>
      <c r="P56" s="2"/>
    </row>
    <row r="57" spans="1:16" s="86" customFormat="1" ht="38.25" outlineLevel="2">
      <c r="A57" s="93" t="s">
        <v>205</v>
      </c>
      <c r="B57" s="73" t="s">
        <v>0</v>
      </c>
      <c r="C57" s="73" t="s">
        <v>28</v>
      </c>
      <c r="D57" s="73" t="s">
        <v>29</v>
      </c>
      <c r="E57" s="73" t="s">
        <v>30</v>
      </c>
      <c r="F57" s="124" t="s">
        <v>288</v>
      </c>
      <c r="G57" s="134" t="s">
        <v>258</v>
      </c>
      <c r="H57" s="208">
        <v>7149600</v>
      </c>
      <c r="I57" s="127">
        <v>0</v>
      </c>
      <c r="J57" s="217">
        <v>0</v>
      </c>
      <c r="K57" s="102" t="s">
        <v>119</v>
      </c>
      <c r="L57" s="127">
        <f t="shared" ref="L57" si="19">I57-J57</f>
        <v>0</v>
      </c>
      <c r="P57" s="2"/>
    </row>
    <row r="58" spans="1:16" s="91" customFormat="1" ht="25.5" outlineLevel="4">
      <c r="A58" s="122" t="s">
        <v>157</v>
      </c>
      <c r="B58" s="7" t="s">
        <v>0</v>
      </c>
      <c r="C58" s="7" t="s">
        <v>28</v>
      </c>
      <c r="D58" s="7" t="s">
        <v>31</v>
      </c>
      <c r="E58" s="7" t="s">
        <v>1</v>
      </c>
      <c r="F58" s="5" t="s">
        <v>119</v>
      </c>
      <c r="G58" s="107" t="s">
        <v>119</v>
      </c>
      <c r="H58" s="125">
        <f>SUM(H59)</f>
        <v>4250000</v>
      </c>
      <c r="I58" s="125">
        <f>SUM(I59)</f>
        <v>0</v>
      </c>
      <c r="J58" s="216">
        <f t="shared" ref="J58:K58" si="20">SUM(J59)</f>
        <v>0</v>
      </c>
      <c r="K58" s="212">
        <f t="shared" si="20"/>
        <v>0</v>
      </c>
      <c r="L58" s="125">
        <f>SUM(L59)</f>
        <v>0</v>
      </c>
      <c r="M58" s="72"/>
      <c r="P58" s="2"/>
    </row>
    <row r="59" spans="1:16" s="86" customFormat="1" outlineLevel="2">
      <c r="A59" s="93" t="s">
        <v>102</v>
      </c>
      <c r="B59" s="73" t="s">
        <v>0</v>
      </c>
      <c r="C59" s="73" t="s">
        <v>28</v>
      </c>
      <c r="D59" s="73" t="s">
        <v>31</v>
      </c>
      <c r="E59" s="73" t="s">
        <v>4</v>
      </c>
      <c r="F59" s="101" t="s">
        <v>119</v>
      </c>
      <c r="G59" s="142" t="s">
        <v>119</v>
      </c>
      <c r="H59" s="208">
        <v>4250000</v>
      </c>
      <c r="I59" s="127">
        <v>0</v>
      </c>
      <c r="J59" s="217">
        <v>0</v>
      </c>
      <c r="K59" s="102" t="s">
        <v>119</v>
      </c>
      <c r="L59" s="127">
        <f>I59-J59</f>
        <v>0</v>
      </c>
      <c r="P59" s="2"/>
    </row>
    <row r="60" spans="1:16" s="91" customFormat="1" ht="38.25" outlineLevel="4">
      <c r="A60" s="122" t="s">
        <v>262</v>
      </c>
      <c r="B60" s="7" t="s">
        <v>0</v>
      </c>
      <c r="C60" s="7" t="s">
        <v>28</v>
      </c>
      <c r="D60" s="7" t="s">
        <v>32</v>
      </c>
      <c r="E60" s="7" t="s">
        <v>1</v>
      </c>
      <c r="F60" s="5" t="s">
        <v>119</v>
      </c>
      <c r="G60" s="107" t="s">
        <v>119</v>
      </c>
      <c r="H60" s="125">
        <f>SUM(H61)</f>
        <v>750000</v>
      </c>
      <c r="I60" s="125">
        <f>SUM(I61)</f>
        <v>0</v>
      </c>
      <c r="J60" s="216">
        <f t="shared" ref="J60:K60" si="21">SUM(J61)</f>
        <v>0</v>
      </c>
      <c r="K60" s="212">
        <f t="shared" si="21"/>
        <v>0</v>
      </c>
      <c r="L60" s="125">
        <f>SUM(L61)</f>
        <v>0</v>
      </c>
      <c r="M60" s="72"/>
      <c r="P60" s="2"/>
    </row>
    <row r="61" spans="1:16" s="86" customFormat="1" outlineLevel="2">
      <c r="A61" s="93" t="s">
        <v>102</v>
      </c>
      <c r="B61" s="73" t="s">
        <v>0</v>
      </c>
      <c r="C61" s="73" t="s">
        <v>28</v>
      </c>
      <c r="D61" s="73" t="s">
        <v>32</v>
      </c>
      <c r="E61" s="73" t="s">
        <v>4</v>
      </c>
      <c r="F61" s="101" t="s">
        <v>119</v>
      </c>
      <c r="G61" s="142" t="s">
        <v>119</v>
      </c>
      <c r="H61" s="208">
        <v>750000</v>
      </c>
      <c r="I61" s="127">
        <v>0</v>
      </c>
      <c r="J61" s="217">
        <v>0</v>
      </c>
      <c r="K61" s="102" t="s">
        <v>119</v>
      </c>
      <c r="L61" s="127">
        <f>I61-J61</f>
        <v>0</v>
      </c>
      <c r="P61" s="2"/>
    </row>
    <row r="62" spans="1:16" s="97" customFormat="1" ht="51" outlineLevel="1">
      <c r="A62" s="122" t="s">
        <v>158</v>
      </c>
      <c r="B62" s="7" t="s">
        <v>0</v>
      </c>
      <c r="C62" s="7" t="s">
        <v>33</v>
      </c>
      <c r="D62" s="7" t="s">
        <v>34</v>
      </c>
      <c r="E62" s="7" t="s">
        <v>1</v>
      </c>
      <c r="F62" s="5" t="s">
        <v>119</v>
      </c>
      <c r="G62" s="107" t="s">
        <v>119</v>
      </c>
      <c r="H62" s="125">
        <f>SUM(H63:H64)</f>
        <v>215106000</v>
      </c>
      <c r="I62" s="125">
        <f>SUM(I63:I64)</f>
        <v>65722000</v>
      </c>
      <c r="J62" s="216">
        <f t="shared" ref="J62:K62" si="22">SUM(J63:J64)</f>
        <v>65693967.939999998</v>
      </c>
      <c r="K62" s="212">
        <f t="shared" si="22"/>
        <v>0</v>
      </c>
      <c r="L62" s="125">
        <f>SUM(L63:L64)</f>
        <v>28032.059999999998</v>
      </c>
      <c r="P62" s="2"/>
    </row>
    <row r="63" spans="1:16" s="91" customFormat="1" outlineLevel="4">
      <c r="A63" s="93" t="s">
        <v>102</v>
      </c>
      <c r="B63" s="73" t="s">
        <v>0</v>
      </c>
      <c r="C63" s="73" t="s">
        <v>33</v>
      </c>
      <c r="D63" s="73" t="s">
        <v>34</v>
      </c>
      <c r="E63" s="73" t="s">
        <v>4</v>
      </c>
      <c r="F63" s="101" t="s">
        <v>119</v>
      </c>
      <c r="G63" s="142" t="s">
        <v>119</v>
      </c>
      <c r="H63" s="208">
        <v>1050000</v>
      </c>
      <c r="I63" s="127">
        <v>332000</v>
      </c>
      <c r="J63" s="217">
        <v>306416.94</v>
      </c>
      <c r="K63" s="102" t="s">
        <v>119</v>
      </c>
      <c r="L63" s="127">
        <f t="shared" ref="L63:L64" si="23">I63-J63</f>
        <v>25583.059999999998</v>
      </c>
      <c r="M63" s="72"/>
      <c r="P63" s="2"/>
    </row>
    <row r="64" spans="1:16" s="86" customFormat="1" ht="25.5" outlineLevel="1">
      <c r="A64" s="93" t="s">
        <v>206</v>
      </c>
      <c r="B64" s="73" t="s">
        <v>0</v>
      </c>
      <c r="C64" s="73" t="s">
        <v>33</v>
      </c>
      <c r="D64" s="73" t="s">
        <v>34</v>
      </c>
      <c r="E64" s="73" t="s">
        <v>35</v>
      </c>
      <c r="F64" s="101" t="s">
        <v>119</v>
      </c>
      <c r="G64" s="141" t="s">
        <v>119</v>
      </c>
      <c r="H64" s="208">
        <v>214056000</v>
      </c>
      <c r="I64" s="127">
        <v>65390000</v>
      </c>
      <c r="J64" s="217">
        <v>65387551</v>
      </c>
      <c r="K64" s="98" t="s">
        <v>119</v>
      </c>
      <c r="L64" s="127">
        <f t="shared" si="23"/>
        <v>2449</v>
      </c>
      <c r="P64" s="2"/>
    </row>
    <row r="65" spans="1:16" s="91" customFormat="1" outlineLevel="4">
      <c r="A65" s="122" t="s">
        <v>159</v>
      </c>
      <c r="B65" s="7" t="s">
        <v>0</v>
      </c>
      <c r="C65" s="7" t="s">
        <v>33</v>
      </c>
      <c r="D65" s="7" t="s">
        <v>36</v>
      </c>
      <c r="E65" s="7" t="s">
        <v>1</v>
      </c>
      <c r="F65" s="5" t="s">
        <v>119</v>
      </c>
      <c r="G65" s="107" t="s">
        <v>119</v>
      </c>
      <c r="H65" s="125">
        <f>SUM(H66)</f>
        <v>32616500</v>
      </c>
      <c r="I65" s="125">
        <f>SUM(I66)</f>
        <v>12890849.720000001</v>
      </c>
      <c r="J65" s="216">
        <f t="shared" ref="J65:K65" si="24">SUM(J66)</f>
        <v>12890849.720000001</v>
      </c>
      <c r="K65" s="212">
        <f t="shared" si="24"/>
        <v>0</v>
      </c>
      <c r="L65" s="125">
        <f>SUM(L66)</f>
        <v>0</v>
      </c>
      <c r="M65" s="72"/>
      <c r="P65" s="2"/>
    </row>
    <row r="66" spans="1:16" s="86" customFormat="1" ht="33.75" outlineLevel="1">
      <c r="A66" s="93" t="s">
        <v>212</v>
      </c>
      <c r="B66" s="73" t="s">
        <v>0</v>
      </c>
      <c r="C66" s="73" t="s">
        <v>33</v>
      </c>
      <c r="D66" s="73" t="s">
        <v>36</v>
      </c>
      <c r="E66" s="73" t="s">
        <v>37</v>
      </c>
      <c r="F66" s="124" t="s">
        <v>263</v>
      </c>
      <c r="G66" s="134" t="s">
        <v>258</v>
      </c>
      <c r="H66" s="208">
        <v>32616500</v>
      </c>
      <c r="I66" s="127">
        <v>12890849.720000001</v>
      </c>
      <c r="J66" s="127">
        <v>12890849.720000001</v>
      </c>
      <c r="K66" s="85" t="s">
        <v>119</v>
      </c>
      <c r="L66" s="127">
        <f>I66-J66</f>
        <v>0</v>
      </c>
      <c r="P66" s="2"/>
    </row>
    <row r="67" spans="1:16" s="86" customFormat="1" ht="25.5" outlineLevel="2">
      <c r="A67" s="122" t="s">
        <v>149</v>
      </c>
      <c r="B67" s="7" t="s">
        <v>0</v>
      </c>
      <c r="C67" s="7" t="s">
        <v>38</v>
      </c>
      <c r="D67" s="7" t="s">
        <v>39</v>
      </c>
      <c r="E67" s="7" t="s">
        <v>1</v>
      </c>
      <c r="F67" s="5" t="s">
        <v>119</v>
      </c>
      <c r="G67" s="107" t="s">
        <v>119</v>
      </c>
      <c r="H67" s="125">
        <f>SUM(H68:H80)</f>
        <v>2382183183.5</v>
      </c>
      <c r="I67" s="125">
        <f>SUM(I68:I80)</f>
        <v>1296806550.4699998</v>
      </c>
      <c r="J67" s="216">
        <f>SUM(J68:J80)</f>
        <v>1285759867.79</v>
      </c>
      <c r="K67" s="212">
        <f>SUM(K68:K80)</f>
        <v>0</v>
      </c>
      <c r="L67" s="125">
        <f>SUM(L68:L80)</f>
        <v>11046682.679999994</v>
      </c>
      <c r="P67" s="2"/>
    </row>
    <row r="68" spans="1:16" s="86" customFormat="1" outlineLevel="1">
      <c r="A68" s="93" t="s">
        <v>106</v>
      </c>
      <c r="B68" s="73" t="s">
        <v>0</v>
      </c>
      <c r="C68" s="73" t="s">
        <v>38</v>
      </c>
      <c r="D68" s="73" t="s">
        <v>39</v>
      </c>
      <c r="E68" s="73" t="s">
        <v>15</v>
      </c>
      <c r="F68" s="101" t="s">
        <v>119</v>
      </c>
      <c r="G68" s="142" t="s">
        <v>119</v>
      </c>
      <c r="H68" s="208">
        <v>494260503</v>
      </c>
      <c r="I68" s="127">
        <v>165378502.13</v>
      </c>
      <c r="J68" s="217">
        <v>162483787.12</v>
      </c>
      <c r="K68" s="85" t="s">
        <v>119</v>
      </c>
      <c r="L68" s="127">
        <f t="shared" ref="L68:L80" si="25">I68-J68</f>
        <v>2894715.0099999905</v>
      </c>
      <c r="P68" s="2"/>
    </row>
    <row r="69" spans="1:16" s="86" customFormat="1" ht="25.5" outlineLevel="2">
      <c r="A69" s="93" t="s">
        <v>213</v>
      </c>
      <c r="B69" s="73" t="s">
        <v>0</v>
      </c>
      <c r="C69" s="73" t="s">
        <v>38</v>
      </c>
      <c r="D69" s="73" t="s">
        <v>39</v>
      </c>
      <c r="E69" s="73" t="s">
        <v>78</v>
      </c>
      <c r="F69" s="101" t="s">
        <v>119</v>
      </c>
      <c r="G69" s="142" t="s">
        <v>119</v>
      </c>
      <c r="H69" s="208">
        <v>127500</v>
      </c>
      <c r="I69" s="127">
        <v>127500</v>
      </c>
      <c r="J69" s="217">
        <v>1500</v>
      </c>
      <c r="K69" s="102" t="s">
        <v>119</v>
      </c>
      <c r="L69" s="127">
        <f t="shared" si="25"/>
        <v>126000</v>
      </c>
      <c r="P69" s="2"/>
    </row>
    <row r="70" spans="1:16" s="86" customFormat="1" ht="25.5" outlineLevel="1">
      <c r="A70" s="93" t="s">
        <v>207</v>
      </c>
      <c r="B70" s="73" t="s">
        <v>0</v>
      </c>
      <c r="C70" s="73" t="s">
        <v>38</v>
      </c>
      <c r="D70" s="73" t="s">
        <v>39</v>
      </c>
      <c r="E70" s="73" t="s">
        <v>16</v>
      </c>
      <c r="F70" s="101" t="s">
        <v>119</v>
      </c>
      <c r="G70" s="142" t="s">
        <v>119</v>
      </c>
      <c r="H70" s="208">
        <v>149266618</v>
      </c>
      <c r="I70" s="127">
        <v>49941039.5</v>
      </c>
      <c r="J70" s="217">
        <v>49104334.689999998</v>
      </c>
      <c r="K70" s="85" t="s">
        <v>119</v>
      </c>
      <c r="L70" s="127">
        <f t="shared" si="25"/>
        <v>836704.81000000238</v>
      </c>
      <c r="P70" s="2"/>
    </row>
    <row r="71" spans="1:16" s="86" customFormat="1" ht="25.5" outlineLevel="2">
      <c r="A71" s="93" t="s">
        <v>208</v>
      </c>
      <c r="B71" s="73" t="s">
        <v>0</v>
      </c>
      <c r="C71" s="73" t="s">
        <v>38</v>
      </c>
      <c r="D71" s="73" t="s">
        <v>39</v>
      </c>
      <c r="E71" s="73" t="s">
        <v>17</v>
      </c>
      <c r="F71" s="101" t="s">
        <v>119</v>
      </c>
      <c r="G71" s="142" t="s">
        <v>119</v>
      </c>
      <c r="H71" s="208">
        <v>3890462</v>
      </c>
      <c r="I71" s="127">
        <v>3109359</v>
      </c>
      <c r="J71" s="217">
        <v>2215343.61</v>
      </c>
      <c r="K71" s="102" t="s">
        <v>119</v>
      </c>
      <c r="L71" s="127">
        <f t="shared" si="25"/>
        <v>894015.39000000013</v>
      </c>
      <c r="P71" s="2"/>
    </row>
    <row r="72" spans="1:16" s="86" customFormat="1" ht="25.5" outlineLevel="1">
      <c r="A72" s="93" t="s">
        <v>214</v>
      </c>
      <c r="B72" s="73" t="s">
        <v>0</v>
      </c>
      <c r="C72" s="73" t="s">
        <v>38</v>
      </c>
      <c r="D72" s="73" t="s">
        <v>39</v>
      </c>
      <c r="E72" s="73" t="s">
        <v>40</v>
      </c>
      <c r="F72" s="101" t="s">
        <v>119</v>
      </c>
      <c r="G72" s="142" t="s">
        <v>119</v>
      </c>
      <c r="H72" s="208">
        <v>32589600</v>
      </c>
      <c r="I72" s="127">
        <v>0</v>
      </c>
      <c r="J72" s="217">
        <v>0</v>
      </c>
      <c r="K72" s="85" t="s">
        <v>119</v>
      </c>
      <c r="L72" s="127">
        <f t="shared" si="25"/>
        <v>0</v>
      </c>
      <c r="P72" s="2"/>
    </row>
    <row r="73" spans="1:16" s="97" customFormat="1" outlineLevel="2">
      <c r="A73" s="93" t="s">
        <v>102</v>
      </c>
      <c r="B73" s="73" t="s">
        <v>0</v>
      </c>
      <c r="C73" s="73" t="s">
        <v>38</v>
      </c>
      <c r="D73" s="73" t="s">
        <v>39</v>
      </c>
      <c r="E73" s="73" t="s">
        <v>4</v>
      </c>
      <c r="F73" s="101" t="s">
        <v>119</v>
      </c>
      <c r="G73" s="142" t="s">
        <v>119</v>
      </c>
      <c r="H73" s="208">
        <v>64279932.5</v>
      </c>
      <c r="I73" s="127">
        <v>21845441.73</v>
      </c>
      <c r="J73" s="217">
        <v>16477196.91</v>
      </c>
      <c r="K73" s="102" t="s">
        <v>119</v>
      </c>
      <c r="L73" s="127">
        <f t="shared" si="25"/>
        <v>5368244.82</v>
      </c>
      <c r="P73" s="2"/>
    </row>
    <row r="74" spans="1:16" s="86" customFormat="1" outlineLevel="2">
      <c r="A74" s="93" t="s">
        <v>209</v>
      </c>
      <c r="B74" s="73" t="s">
        <v>0</v>
      </c>
      <c r="C74" s="73" t="s">
        <v>38</v>
      </c>
      <c r="D74" s="73" t="s">
        <v>39</v>
      </c>
      <c r="E74" s="73" t="s">
        <v>18</v>
      </c>
      <c r="F74" s="101" t="s">
        <v>119</v>
      </c>
      <c r="G74" s="142" t="s">
        <v>119</v>
      </c>
      <c r="H74" s="208">
        <v>14727452</v>
      </c>
      <c r="I74" s="127">
        <v>6101991.25</v>
      </c>
      <c r="J74" s="217">
        <v>5309075.5999999996</v>
      </c>
      <c r="K74" s="85" t="s">
        <v>119</v>
      </c>
      <c r="L74" s="127">
        <f t="shared" si="25"/>
        <v>792915.65000000037</v>
      </c>
      <c r="P74" s="2"/>
    </row>
    <row r="75" spans="1:16" s="86" customFormat="1" ht="25.5" outlineLevel="1">
      <c r="A75" s="93" t="s">
        <v>206</v>
      </c>
      <c r="B75" s="73" t="s">
        <v>0</v>
      </c>
      <c r="C75" s="73" t="s">
        <v>38</v>
      </c>
      <c r="D75" s="73" t="s">
        <v>39</v>
      </c>
      <c r="E75" s="73" t="s">
        <v>35</v>
      </c>
      <c r="F75" s="94" t="s">
        <v>119</v>
      </c>
      <c r="G75" s="141" t="s">
        <v>119</v>
      </c>
      <c r="H75" s="208">
        <v>899400</v>
      </c>
      <c r="I75" s="127">
        <v>0</v>
      </c>
      <c r="J75" s="217">
        <v>0</v>
      </c>
      <c r="K75" s="96" t="s">
        <v>119</v>
      </c>
      <c r="L75" s="127">
        <f t="shared" si="25"/>
        <v>0</v>
      </c>
      <c r="P75" s="2"/>
    </row>
    <row r="76" spans="1:16" s="86" customFormat="1" ht="38.25" outlineLevel="2">
      <c r="A76" s="93" t="s">
        <v>215</v>
      </c>
      <c r="B76" s="73" t="s">
        <v>0</v>
      </c>
      <c r="C76" s="73" t="s">
        <v>38</v>
      </c>
      <c r="D76" s="73" t="s">
        <v>39</v>
      </c>
      <c r="E76" s="73" t="s">
        <v>41</v>
      </c>
      <c r="F76" s="101" t="s">
        <v>119</v>
      </c>
      <c r="G76" s="142" t="s">
        <v>119</v>
      </c>
      <c r="H76" s="208">
        <v>1587873920.5</v>
      </c>
      <c r="I76" s="127">
        <v>1049423160</v>
      </c>
      <c r="J76" s="217">
        <v>1049423160</v>
      </c>
      <c r="K76" s="102" t="s">
        <v>119</v>
      </c>
      <c r="L76" s="127">
        <f t="shared" si="25"/>
        <v>0</v>
      </c>
      <c r="P76" s="2"/>
    </row>
    <row r="77" spans="1:16" s="86" customFormat="1" outlineLevel="2">
      <c r="A77" s="93" t="s">
        <v>216</v>
      </c>
      <c r="B77" s="73" t="s">
        <v>0</v>
      </c>
      <c r="C77" s="73" t="s">
        <v>38</v>
      </c>
      <c r="D77" s="73" t="s">
        <v>39</v>
      </c>
      <c r="E77" s="73" t="s">
        <v>42</v>
      </c>
      <c r="F77" s="101" t="s">
        <v>119</v>
      </c>
      <c r="G77" s="142" t="s">
        <v>119</v>
      </c>
      <c r="H77" s="208">
        <v>32355552.5</v>
      </c>
      <c r="I77" s="127">
        <v>241756.27</v>
      </c>
      <c r="J77" s="127">
        <v>241756.27</v>
      </c>
      <c r="K77" s="85" t="s">
        <v>119</v>
      </c>
      <c r="L77" s="127">
        <f t="shared" si="25"/>
        <v>0</v>
      </c>
      <c r="P77" s="2"/>
    </row>
    <row r="78" spans="1:16" s="86" customFormat="1" outlineLevel="1">
      <c r="A78" s="93" t="s">
        <v>210</v>
      </c>
      <c r="B78" s="73" t="s">
        <v>0</v>
      </c>
      <c r="C78" s="73" t="s">
        <v>38</v>
      </c>
      <c r="D78" s="73" t="s">
        <v>39</v>
      </c>
      <c r="E78" s="73" t="s">
        <v>19</v>
      </c>
      <c r="F78" s="101" t="s">
        <v>119</v>
      </c>
      <c r="G78" s="142" t="s">
        <v>119</v>
      </c>
      <c r="H78" s="208">
        <v>1835778</v>
      </c>
      <c r="I78" s="127">
        <v>611864.81000000006</v>
      </c>
      <c r="J78" s="217">
        <v>489160.81</v>
      </c>
      <c r="K78" s="102" t="s">
        <v>119</v>
      </c>
      <c r="L78" s="127">
        <f t="shared" si="25"/>
        <v>122704.00000000006</v>
      </c>
      <c r="P78" s="2"/>
    </row>
    <row r="79" spans="1:16" s="91" customFormat="1" outlineLevel="4">
      <c r="A79" s="93" t="s">
        <v>211</v>
      </c>
      <c r="B79" s="73" t="s">
        <v>0</v>
      </c>
      <c r="C79" s="73" t="s">
        <v>38</v>
      </c>
      <c r="D79" s="73" t="s">
        <v>39</v>
      </c>
      <c r="E79" s="73" t="s">
        <v>20</v>
      </c>
      <c r="F79" s="101" t="s">
        <v>119</v>
      </c>
      <c r="G79" s="142" t="s">
        <v>119</v>
      </c>
      <c r="H79" s="208">
        <v>66465</v>
      </c>
      <c r="I79" s="127">
        <v>22602.78</v>
      </c>
      <c r="J79" s="217">
        <v>14552.78</v>
      </c>
      <c r="K79" s="102" t="s">
        <v>119</v>
      </c>
      <c r="L79" s="127">
        <f t="shared" si="25"/>
        <v>8049.9999999999982</v>
      </c>
      <c r="M79" s="72"/>
      <c r="P79" s="2"/>
    </row>
    <row r="80" spans="1:16" s="86" customFormat="1" outlineLevel="2">
      <c r="A80" s="93" t="s">
        <v>217</v>
      </c>
      <c r="B80" s="73" t="s">
        <v>0</v>
      </c>
      <c r="C80" s="73" t="s">
        <v>38</v>
      </c>
      <c r="D80" s="73" t="s">
        <v>39</v>
      </c>
      <c r="E80" s="73" t="s">
        <v>43</v>
      </c>
      <c r="F80" s="101" t="s">
        <v>119</v>
      </c>
      <c r="G80" s="142" t="s">
        <v>119</v>
      </c>
      <c r="H80" s="208">
        <v>10000</v>
      </c>
      <c r="I80" s="127">
        <v>3333</v>
      </c>
      <c r="J80" s="217">
        <v>0</v>
      </c>
      <c r="K80" s="85" t="s">
        <v>119</v>
      </c>
      <c r="L80" s="127">
        <f t="shared" si="25"/>
        <v>3333</v>
      </c>
      <c r="P80" s="2"/>
    </row>
    <row r="81" spans="1:16" s="91" customFormat="1" ht="63.75" outlineLevel="4">
      <c r="A81" s="122" t="s">
        <v>160</v>
      </c>
      <c r="B81" s="7" t="s">
        <v>0</v>
      </c>
      <c r="C81" s="7" t="s">
        <v>38</v>
      </c>
      <c r="D81" s="7" t="s">
        <v>44</v>
      </c>
      <c r="E81" s="7" t="s">
        <v>1</v>
      </c>
      <c r="F81" s="5" t="s">
        <v>119</v>
      </c>
      <c r="G81" s="107" t="s">
        <v>119</v>
      </c>
      <c r="H81" s="125">
        <f>SUM(H82)</f>
        <v>1048950</v>
      </c>
      <c r="I81" s="125">
        <f>SUM(I82)</f>
        <v>446316.9</v>
      </c>
      <c r="J81" s="216">
        <f>SUM(J82)</f>
        <v>446316.9</v>
      </c>
      <c r="K81" s="212">
        <f t="shared" ref="K81" si="26">SUM(K82)</f>
        <v>0</v>
      </c>
      <c r="L81" s="125">
        <f>SUM(L82)</f>
        <v>0</v>
      </c>
      <c r="M81" s="72"/>
      <c r="P81" s="2"/>
    </row>
    <row r="82" spans="1:16" s="86" customFormat="1" ht="25.5" outlineLevel="2">
      <c r="A82" s="93" t="s">
        <v>218</v>
      </c>
      <c r="B82" s="73" t="s">
        <v>0</v>
      </c>
      <c r="C82" s="73" t="s">
        <v>38</v>
      </c>
      <c r="D82" s="73" t="s">
        <v>44</v>
      </c>
      <c r="E82" s="73" t="s">
        <v>45</v>
      </c>
      <c r="F82" s="101" t="s">
        <v>119</v>
      </c>
      <c r="G82" s="142" t="s">
        <v>119</v>
      </c>
      <c r="H82" s="208">
        <f>2097900/2</f>
        <v>1048950</v>
      </c>
      <c r="I82" s="127">
        <v>446316.9</v>
      </c>
      <c r="J82" s="217">
        <v>446316.9</v>
      </c>
      <c r="K82" s="102" t="s">
        <v>119</v>
      </c>
      <c r="L82" s="127">
        <f>I82-J82</f>
        <v>0</v>
      </c>
      <c r="P82" s="2"/>
    </row>
    <row r="83" spans="1:16" s="91" customFormat="1" outlineLevel="4">
      <c r="A83" s="122" t="s">
        <v>161</v>
      </c>
      <c r="B83" s="7" t="s">
        <v>0</v>
      </c>
      <c r="C83" s="7" t="s">
        <v>46</v>
      </c>
      <c r="D83" s="7" t="s">
        <v>47</v>
      </c>
      <c r="E83" s="7" t="s">
        <v>1</v>
      </c>
      <c r="F83" s="5" t="s">
        <v>119</v>
      </c>
      <c r="G83" s="107" t="s">
        <v>119</v>
      </c>
      <c r="H83" s="125">
        <f>SUM(H84)</f>
        <v>122930600</v>
      </c>
      <c r="I83" s="125">
        <f>SUM(I84)</f>
        <v>0</v>
      </c>
      <c r="J83" s="216">
        <f t="shared" ref="J83:K83" si="27">SUM(J84)</f>
        <v>0</v>
      </c>
      <c r="K83" s="212">
        <f t="shared" si="27"/>
        <v>0</v>
      </c>
      <c r="L83" s="125">
        <f>SUM(L84)</f>
        <v>0</v>
      </c>
      <c r="M83" s="72"/>
      <c r="P83" s="2"/>
    </row>
    <row r="84" spans="1:16" s="86" customFormat="1" outlineLevel="2">
      <c r="A84" s="93" t="s">
        <v>219</v>
      </c>
      <c r="B84" s="73" t="s">
        <v>0</v>
      </c>
      <c r="C84" s="73" t="s">
        <v>46</v>
      </c>
      <c r="D84" s="73" t="s">
        <v>47</v>
      </c>
      <c r="E84" s="73" t="s">
        <v>48</v>
      </c>
      <c r="F84" s="101" t="s">
        <v>119</v>
      </c>
      <c r="G84" s="142" t="s">
        <v>119</v>
      </c>
      <c r="H84" s="208">
        <v>122930600</v>
      </c>
      <c r="I84" s="127">
        <v>0</v>
      </c>
      <c r="J84" s="217">
        <v>0</v>
      </c>
      <c r="K84" s="102" t="s">
        <v>119</v>
      </c>
      <c r="L84" s="127">
        <f>I84-J84</f>
        <v>0</v>
      </c>
      <c r="P84" s="2"/>
    </row>
    <row r="85" spans="1:16" s="91" customFormat="1" ht="29.25" customHeight="1" outlineLevel="4">
      <c r="A85" s="122" t="s">
        <v>162</v>
      </c>
      <c r="B85" s="7" t="s">
        <v>0</v>
      </c>
      <c r="C85" s="7" t="s">
        <v>46</v>
      </c>
      <c r="D85" s="7" t="s">
        <v>49</v>
      </c>
      <c r="E85" s="7" t="s">
        <v>1</v>
      </c>
      <c r="F85" s="5" t="s">
        <v>119</v>
      </c>
      <c r="G85" s="107" t="s">
        <v>119</v>
      </c>
      <c r="H85" s="125">
        <f>SUM(H86)</f>
        <v>4577700</v>
      </c>
      <c r="I85" s="125">
        <f>SUM(I86)</f>
        <v>4577700</v>
      </c>
      <c r="J85" s="216">
        <f t="shared" ref="J85:K85" si="28">SUM(J86)</f>
        <v>4577700</v>
      </c>
      <c r="K85" s="212">
        <f t="shared" si="28"/>
        <v>0</v>
      </c>
      <c r="L85" s="125">
        <f>SUM(L86)</f>
        <v>0</v>
      </c>
      <c r="M85" s="72"/>
      <c r="P85" s="2"/>
    </row>
    <row r="86" spans="1:16" s="86" customFormat="1" ht="33.75" outlineLevel="1">
      <c r="A86" s="93" t="s">
        <v>219</v>
      </c>
      <c r="B86" s="73" t="s">
        <v>0</v>
      </c>
      <c r="C86" s="73" t="s">
        <v>46</v>
      </c>
      <c r="D86" s="73" t="s">
        <v>49</v>
      </c>
      <c r="E86" s="73" t="s">
        <v>48</v>
      </c>
      <c r="F86" s="130" t="s">
        <v>264</v>
      </c>
      <c r="G86" s="134" t="s">
        <v>258</v>
      </c>
      <c r="H86" s="208">
        <v>4577700</v>
      </c>
      <c r="I86" s="127">
        <v>4577700</v>
      </c>
      <c r="J86" s="217">
        <v>4577700</v>
      </c>
      <c r="K86" s="102" t="s">
        <v>119</v>
      </c>
      <c r="L86" s="127">
        <f>I86-J86</f>
        <v>0</v>
      </c>
      <c r="P86" s="2"/>
    </row>
    <row r="87" spans="1:16" s="91" customFormat="1" ht="29.25" customHeight="1" outlineLevel="4">
      <c r="A87" s="122" t="s">
        <v>163</v>
      </c>
      <c r="B87" s="7" t="s">
        <v>0</v>
      </c>
      <c r="C87" s="7" t="s">
        <v>46</v>
      </c>
      <c r="D87" s="7" t="s">
        <v>50</v>
      </c>
      <c r="E87" s="7" t="s">
        <v>1</v>
      </c>
      <c r="F87" s="5" t="s">
        <v>119</v>
      </c>
      <c r="G87" s="107" t="s">
        <v>119</v>
      </c>
      <c r="H87" s="125">
        <f>SUM(H88)</f>
        <v>135861200</v>
      </c>
      <c r="I87" s="125">
        <f>SUM(I88)</f>
        <v>135861200</v>
      </c>
      <c r="J87" s="216">
        <f t="shared" ref="J87:K87" si="29">SUM(J88)</f>
        <v>135861200</v>
      </c>
      <c r="K87" s="212">
        <f t="shared" si="29"/>
        <v>0</v>
      </c>
      <c r="L87" s="125">
        <f>SUM(L88)</f>
        <v>0</v>
      </c>
      <c r="M87" s="72"/>
      <c r="P87" s="2"/>
    </row>
    <row r="88" spans="1:16" s="86" customFormat="1" ht="33.75" outlineLevel="2">
      <c r="A88" s="93" t="s">
        <v>219</v>
      </c>
      <c r="B88" s="73" t="s">
        <v>0</v>
      </c>
      <c r="C88" s="73" t="s">
        <v>46</v>
      </c>
      <c r="D88" s="73" t="s">
        <v>50</v>
      </c>
      <c r="E88" s="73" t="s">
        <v>48</v>
      </c>
      <c r="F88" s="124" t="s">
        <v>265</v>
      </c>
      <c r="G88" s="134" t="s">
        <v>258</v>
      </c>
      <c r="H88" s="208">
        <v>135861200</v>
      </c>
      <c r="I88" s="127">
        <v>135861200</v>
      </c>
      <c r="J88" s="127">
        <v>135861200</v>
      </c>
      <c r="K88" s="85" t="s">
        <v>119</v>
      </c>
      <c r="L88" s="127">
        <f>I88-J88</f>
        <v>0</v>
      </c>
      <c r="P88" s="2"/>
    </row>
    <row r="89" spans="1:16" s="91" customFormat="1" ht="38.25" outlineLevel="4">
      <c r="A89" s="122" t="s">
        <v>164</v>
      </c>
      <c r="B89" s="7" t="s">
        <v>0</v>
      </c>
      <c r="C89" s="7" t="s">
        <v>46</v>
      </c>
      <c r="D89" s="7" t="s">
        <v>51</v>
      </c>
      <c r="E89" s="7" t="s">
        <v>1</v>
      </c>
      <c r="F89" s="5" t="s">
        <v>119</v>
      </c>
      <c r="G89" s="107" t="s">
        <v>119</v>
      </c>
      <c r="H89" s="125">
        <f>SUM(H90)</f>
        <v>214004900</v>
      </c>
      <c r="I89" s="125">
        <f>SUM(I90)</f>
        <v>214004900</v>
      </c>
      <c r="J89" s="216">
        <f t="shared" ref="J89:K89" si="30">SUM(J90)</f>
        <v>214004900</v>
      </c>
      <c r="K89" s="212">
        <f t="shared" si="30"/>
        <v>0</v>
      </c>
      <c r="L89" s="125">
        <f>SUM(L90)</f>
        <v>0</v>
      </c>
      <c r="M89" s="72"/>
      <c r="P89" s="2"/>
    </row>
    <row r="90" spans="1:16" s="90" customFormat="1" ht="33.75" outlineLevel="4">
      <c r="A90" s="93" t="s">
        <v>219</v>
      </c>
      <c r="B90" s="73" t="s">
        <v>0</v>
      </c>
      <c r="C90" s="73" t="s">
        <v>46</v>
      </c>
      <c r="D90" s="73" t="s">
        <v>51</v>
      </c>
      <c r="E90" s="73" t="s">
        <v>48</v>
      </c>
      <c r="F90" s="124" t="s">
        <v>266</v>
      </c>
      <c r="G90" s="134" t="s">
        <v>258</v>
      </c>
      <c r="H90" s="208">
        <v>214004900</v>
      </c>
      <c r="I90" s="208">
        <v>214004900</v>
      </c>
      <c r="J90" s="208">
        <v>214004900</v>
      </c>
      <c r="K90" s="102" t="s">
        <v>119</v>
      </c>
      <c r="L90" s="127">
        <f>I90-J90</f>
        <v>0</v>
      </c>
      <c r="M90" s="95"/>
      <c r="N90" s="95"/>
      <c r="P90" s="2"/>
    </row>
    <row r="91" spans="1:16" s="90" customFormat="1" ht="19.5" customHeight="1" outlineLevel="4">
      <c r="A91" s="122" t="s">
        <v>243</v>
      </c>
      <c r="B91" s="7" t="s">
        <v>0</v>
      </c>
      <c r="C91" s="7" t="s">
        <v>46</v>
      </c>
      <c r="D91" s="7" t="s">
        <v>244</v>
      </c>
      <c r="E91" s="7" t="s">
        <v>1</v>
      </c>
      <c r="F91" s="5"/>
      <c r="G91" s="107"/>
      <c r="H91" s="125">
        <f>SUM(H92:H93)</f>
        <v>0</v>
      </c>
      <c r="I91" s="125">
        <f>SUM(I92:I93)</f>
        <v>0</v>
      </c>
      <c r="J91" s="216">
        <f>SUM(J92:J93)</f>
        <v>0</v>
      </c>
      <c r="K91" s="212">
        <f t="shared" ref="K91" si="31">SUM(K92:K93)</f>
        <v>0</v>
      </c>
      <c r="L91" s="125">
        <f>SUM(L92:L93)</f>
        <v>0</v>
      </c>
      <c r="M91" s="95"/>
      <c r="N91" s="95"/>
      <c r="P91" s="2"/>
    </row>
    <row r="92" spans="1:16" s="91" customFormat="1" ht="33.75" outlineLevel="4">
      <c r="A92" s="54" t="s">
        <v>227</v>
      </c>
      <c r="B92" s="73" t="s">
        <v>0</v>
      </c>
      <c r="C92" s="73" t="s">
        <v>46</v>
      </c>
      <c r="D92" s="73" t="s">
        <v>244</v>
      </c>
      <c r="E92" s="73">
        <v>321</v>
      </c>
      <c r="F92" s="129" t="s">
        <v>246</v>
      </c>
      <c r="G92" s="135" t="s">
        <v>258</v>
      </c>
      <c r="H92" s="208">
        <v>0</v>
      </c>
      <c r="I92" s="127">
        <v>0</v>
      </c>
      <c r="J92" s="217">
        <v>0</v>
      </c>
      <c r="K92" s="119">
        <f t="shared" ref="K92:K93" si="32">I92-J92</f>
        <v>0</v>
      </c>
      <c r="L92" s="127">
        <f t="shared" ref="L92:L93" si="33">I92-J92</f>
        <v>0</v>
      </c>
      <c r="M92" s="72"/>
      <c r="P92" s="2"/>
    </row>
    <row r="93" spans="1:16" s="86" customFormat="1" ht="33.75" outlineLevel="2">
      <c r="A93" s="93" t="s">
        <v>227</v>
      </c>
      <c r="B93" s="73" t="s">
        <v>0</v>
      </c>
      <c r="C93" s="73" t="s">
        <v>46</v>
      </c>
      <c r="D93" s="73" t="s">
        <v>244</v>
      </c>
      <c r="E93" s="73" t="s">
        <v>7</v>
      </c>
      <c r="F93" s="129" t="s">
        <v>245</v>
      </c>
      <c r="G93" s="135" t="s">
        <v>258</v>
      </c>
      <c r="H93" s="208">
        <v>0</v>
      </c>
      <c r="I93" s="127">
        <v>0</v>
      </c>
      <c r="J93" s="217">
        <v>0</v>
      </c>
      <c r="K93" s="119">
        <f t="shared" si="32"/>
        <v>0</v>
      </c>
      <c r="L93" s="127">
        <f t="shared" si="33"/>
        <v>0</v>
      </c>
      <c r="P93" s="2"/>
    </row>
    <row r="94" spans="1:16" ht="25.5" outlineLevel="2">
      <c r="A94" s="122" t="s">
        <v>165</v>
      </c>
      <c r="B94" s="7" t="s">
        <v>0</v>
      </c>
      <c r="C94" s="7" t="s">
        <v>46</v>
      </c>
      <c r="D94" s="7" t="s">
        <v>52</v>
      </c>
      <c r="E94" s="7" t="s">
        <v>1</v>
      </c>
      <c r="F94" s="5" t="s">
        <v>119</v>
      </c>
      <c r="G94" s="107" t="s">
        <v>119</v>
      </c>
      <c r="H94" s="125">
        <f>SUM(H95:H96)</f>
        <v>15477300</v>
      </c>
      <c r="I94" s="125">
        <f>SUM(I95:I96)</f>
        <v>14192071.050000001</v>
      </c>
      <c r="J94" s="216">
        <f t="shared" ref="J94:K94" si="34">SUM(J95:J96)</f>
        <v>14155945.75</v>
      </c>
      <c r="K94" s="212">
        <f t="shared" si="34"/>
        <v>0</v>
      </c>
      <c r="L94" s="125">
        <f>SUM(L95:L96)</f>
        <v>36125.299999999479</v>
      </c>
    </row>
    <row r="95" spans="1:16" s="91" customFormat="1" ht="33.75" outlineLevel="4">
      <c r="A95" s="93" t="s">
        <v>102</v>
      </c>
      <c r="B95" s="73" t="s">
        <v>0</v>
      </c>
      <c r="C95" s="73" t="s">
        <v>46</v>
      </c>
      <c r="D95" s="73" t="s">
        <v>52</v>
      </c>
      <c r="E95" s="73" t="s">
        <v>4</v>
      </c>
      <c r="F95" s="124" t="s">
        <v>278</v>
      </c>
      <c r="G95" s="134" t="s">
        <v>258</v>
      </c>
      <c r="H95" s="208">
        <v>84000</v>
      </c>
      <c r="I95" s="127">
        <v>68851.05</v>
      </c>
      <c r="J95" s="217">
        <v>50796.69</v>
      </c>
      <c r="K95" s="102" t="s">
        <v>119</v>
      </c>
      <c r="L95" s="127">
        <f t="shared" ref="L95:L96" si="35">I95-J95</f>
        <v>18054.36</v>
      </c>
      <c r="M95" s="72"/>
      <c r="P95" s="2"/>
    </row>
    <row r="96" spans="1:16" s="86" customFormat="1" ht="33.75" outlineLevel="2">
      <c r="A96" s="54" t="s">
        <v>206</v>
      </c>
      <c r="B96" s="73" t="s">
        <v>0</v>
      </c>
      <c r="C96" s="73" t="s">
        <v>46</v>
      </c>
      <c r="D96" s="73" t="s">
        <v>52</v>
      </c>
      <c r="E96" s="73" t="s">
        <v>35</v>
      </c>
      <c r="F96" s="124" t="s">
        <v>278</v>
      </c>
      <c r="G96" s="136" t="s">
        <v>258</v>
      </c>
      <c r="H96" s="208">
        <v>15393300</v>
      </c>
      <c r="I96" s="127">
        <v>14123220</v>
      </c>
      <c r="J96" s="217">
        <v>14105149.060000001</v>
      </c>
      <c r="K96" s="3" t="s">
        <v>119</v>
      </c>
      <c r="L96" s="127">
        <f t="shared" si="35"/>
        <v>18070.939999999478</v>
      </c>
      <c r="P96" s="2"/>
    </row>
    <row r="97" spans="1:16" ht="25.5" outlineLevel="2">
      <c r="A97" s="122" t="s">
        <v>166</v>
      </c>
      <c r="B97" s="7" t="s">
        <v>0</v>
      </c>
      <c r="C97" s="7" t="s">
        <v>46</v>
      </c>
      <c r="D97" s="7" t="s">
        <v>53</v>
      </c>
      <c r="E97" s="7" t="s">
        <v>1</v>
      </c>
      <c r="F97" s="5" t="s">
        <v>119</v>
      </c>
      <c r="G97" s="107" t="s">
        <v>119</v>
      </c>
      <c r="H97" s="125">
        <f>SUM(H98:H99)</f>
        <v>118300</v>
      </c>
      <c r="I97" s="125">
        <f>SUM(I98:I99)</f>
        <v>26181.279999999999</v>
      </c>
      <c r="J97" s="216">
        <f t="shared" ref="J97:K97" si="36">SUM(J98:J99)</f>
        <v>26181.279999999999</v>
      </c>
      <c r="K97" s="212">
        <f t="shared" si="36"/>
        <v>0</v>
      </c>
      <c r="L97" s="125">
        <f>SUM(L98:L99)</f>
        <v>0</v>
      </c>
    </row>
    <row r="98" spans="1:16" s="91" customFormat="1" ht="33.75" outlineLevel="4">
      <c r="A98" s="93" t="s">
        <v>102</v>
      </c>
      <c r="B98" s="73" t="s">
        <v>0</v>
      </c>
      <c r="C98" s="73" t="s">
        <v>46</v>
      </c>
      <c r="D98" s="73" t="s">
        <v>53</v>
      </c>
      <c r="E98" s="73" t="s">
        <v>4</v>
      </c>
      <c r="F98" s="124" t="s">
        <v>279</v>
      </c>
      <c r="G98" s="134" t="s">
        <v>258</v>
      </c>
      <c r="H98" s="208">
        <v>590</v>
      </c>
      <c r="I98" s="127">
        <v>0</v>
      </c>
      <c r="J98" s="217">
        <v>0</v>
      </c>
      <c r="K98" s="102" t="s">
        <v>119</v>
      </c>
      <c r="L98" s="127">
        <f t="shared" ref="L98:L99" si="37">I98-J98</f>
        <v>0</v>
      </c>
      <c r="M98" s="72"/>
      <c r="P98" s="2"/>
    </row>
    <row r="99" spans="1:16" s="86" customFormat="1" ht="33.75" outlineLevel="1">
      <c r="A99" s="54" t="s">
        <v>206</v>
      </c>
      <c r="B99" s="73" t="s">
        <v>0</v>
      </c>
      <c r="C99" s="73" t="s">
        <v>46</v>
      </c>
      <c r="D99" s="73" t="s">
        <v>53</v>
      </c>
      <c r="E99" s="73" t="s">
        <v>35</v>
      </c>
      <c r="F99" s="124" t="s">
        <v>279</v>
      </c>
      <c r="G99" s="136" t="s">
        <v>258</v>
      </c>
      <c r="H99" s="208">
        <v>117710</v>
      </c>
      <c r="I99" s="127">
        <v>26181.279999999999</v>
      </c>
      <c r="J99" s="217">
        <v>26181.279999999999</v>
      </c>
      <c r="K99" s="3" t="s">
        <v>119</v>
      </c>
      <c r="L99" s="127">
        <f t="shared" si="37"/>
        <v>0</v>
      </c>
      <c r="P99" s="2"/>
    </row>
    <row r="100" spans="1:16" s="86" customFormat="1" ht="38.25" outlineLevel="2">
      <c r="A100" s="122" t="s">
        <v>167</v>
      </c>
      <c r="B100" s="7" t="s">
        <v>0</v>
      </c>
      <c r="C100" s="7" t="s">
        <v>46</v>
      </c>
      <c r="D100" s="7" t="s">
        <v>54</v>
      </c>
      <c r="E100" s="7" t="s">
        <v>1</v>
      </c>
      <c r="F100" s="5" t="s">
        <v>119</v>
      </c>
      <c r="G100" s="107" t="s">
        <v>119</v>
      </c>
      <c r="H100" s="125">
        <f>SUM(H102:H103)</f>
        <v>712177900</v>
      </c>
      <c r="I100" s="125">
        <f>SUM(I102:I103)</f>
        <v>241453000</v>
      </c>
      <c r="J100" s="216">
        <f>SUM(J101:J103)</f>
        <v>240806757.88</v>
      </c>
      <c r="K100" s="212">
        <f t="shared" ref="K100" si="38">SUM(K101:K103)</f>
        <v>0</v>
      </c>
      <c r="L100" s="125">
        <f>SUM(L101:L103)</f>
        <v>646242.1200000036</v>
      </c>
      <c r="P100" s="2"/>
    </row>
    <row r="101" spans="1:16" s="86" customFormat="1" ht="25.5" outlineLevel="2">
      <c r="A101" s="93" t="s">
        <v>203</v>
      </c>
      <c r="B101" s="73" t="s">
        <v>0</v>
      </c>
      <c r="C101" s="73" t="s">
        <v>46</v>
      </c>
      <c r="D101" s="73" t="s">
        <v>54</v>
      </c>
      <c r="E101" s="73" t="s">
        <v>7</v>
      </c>
      <c r="F101" s="193"/>
      <c r="G101" s="194"/>
      <c r="H101" s="126">
        <v>0</v>
      </c>
      <c r="I101" s="126">
        <v>0</v>
      </c>
      <c r="J101" s="218">
        <v>0</v>
      </c>
      <c r="K101" s="195"/>
      <c r="L101" s="127">
        <f t="shared" ref="L101:L103" si="39">I101-J101</f>
        <v>0</v>
      </c>
      <c r="P101" s="97"/>
    </row>
    <row r="102" spans="1:16" s="91" customFormat="1" ht="33.75" outlineLevel="4">
      <c r="A102" s="93" t="s">
        <v>102</v>
      </c>
      <c r="B102" s="73" t="s">
        <v>0</v>
      </c>
      <c r="C102" s="73" t="s">
        <v>46</v>
      </c>
      <c r="D102" s="73" t="s">
        <v>54</v>
      </c>
      <c r="E102" s="73" t="s">
        <v>4</v>
      </c>
      <c r="F102" s="124" t="s">
        <v>286</v>
      </c>
      <c r="G102" s="134" t="s">
        <v>258</v>
      </c>
      <c r="H102" s="263">
        <v>5350000</v>
      </c>
      <c r="I102" s="196">
        <v>1969849</v>
      </c>
      <c r="J102" s="219">
        <v>1636510.72</v>
      </c>
      <c r="K102" s="85" t="s">
        <v>119</v>
      </c>
      <c r="L102" s="127">
        <f t="shared" si="39"/>
        <v>333338.28000000003</v>
      </c>
      <c r="M102" s="72"/>
      <c r="P102" s="2"/>
    </row>
    <row r="103" spans="1:16" s="90" customFormat="1" ht="33.75" outlineLevel="4">
      <c r="A103" s="93" t="s">
        <v>203</v>
      </c>
      <c r="B103" s="73" t="s">
        <v>0</v>
      </c>
      <c r="C103" s="73" t="s">
        <v>46</v>
      </c>
      <c r="D103" s="73" t="s">
        <v>54</v>
      </c>
      <c r="E103" s="73" t="s">
        <v>7</v>
      </c>
      <c r="F103" s="124" t="s">
        <v>286</v>
      </c>
      <c r="G103" s="134" t="s">
        <v>258</v>
      </c>
      <c r="H103" s="208">
        <v>706827900</v>
      </c>
      <c r="I103" s="127">
        <v>239483151</v>
      </c>
      <c r="J103" s="217">
        <v>239170247.16</v>
      </c>
      <c r="K103" s="102" t="s">
        <v>119</v>
      </c>
      <c r="L103" s="127">
        <f t="shared" si="39"/>
        <v>312903.84000000358</v>
      </c>
      <c r="M103" s="95"/>
      <c r="P103" s="2"/>
    </row>
    <row r="104" spans="1:16" s="91" customFormat="1" ht="25.5" outlineLevel="4">
      <c r="A104" s="122" t="s">
        <v>282</v>
      </c>
      <c r="B104" s="7" t="s">
        <v>0</v>
      </c>
      <c r="C104" s="7" t="s">
        <v>46</v>
      </c>
      <c r="D104" s="7" t="s">
        <v>230</v>
      </c>
      <c r="E104" s="7" t="s">
        <v>1</v>
      </c>
      <c r="F104" s="5"/>
      <c r="G104" s="107"/>
      <c r="H104" s="125">
        <f>SUM(H105:H105)</f>
        <v>30800</v>
      </c>
      <c r="I104" s="125">
        <f>SUM(I105:I105)</f>
        <v>30800</v>
      </c>
      <c r="J104" s="216">
        <f>SUM(J105:J105)</f>
        <v>22678</v>
      </c>
      <c r="K104" s="212">
        <f t="shared" ref="K104" si="40">SUM(K105:K105)</f>
        <v>8122</v>
      </c>
      <c r="L104" s="125">
        <f>SUM(L105:L105)</f>
        <v>8122</v>
      </c>
      <c r="M104" s="72"/>
      <c r="P104" s="2"/>
    </row>
    <row r="105" spans="1:16" s="86" customFormat="1" ht="25.5" outlineLevel="2">
      <c r="A105" s="93" t="s">
        <v>227</v>
      </c>
      <c r="B105" s="73" t="s">
        <v>0</v>
      </c>
      <c r="C105" s="73" t="s">
        <v>46</v>
      </c>
      <c r="D105" s="73">
        <v>2240152520</v>
      </c>
      <c r="E105" s="73">
        <v>321</v>
      </c>
      <c r="F105" s="92"/>
      <c r="G105" s="143"/>
      <c r="H105" s="208">
        <v>30800</v>
      </c>
      <c r="I105" s="127">
        <v>30800</v>
      </c>
      <c r="J105" s="217">
        <v>22678</v>
      </c>
      <c r="K105" s="88">
        <f>I105-J105</f>
        <v>8122</v>
      </c>
      <c r="L105" s="127">
        <f>I105-J105</f>
        <v>8122</v>
      </c>
      <c r="P105" s="2"/>
    </row>
    <row r="106" spans="1:16" s="91" customFormat="1" ht="25.5" outlineLevel="4">
      <c r="A106" s="122" t="s">
        <v>168</v>
      </c>
      <c r="B106" s="7" t="s">
        <v>0</v>
      </c>
      <c r="C106" s="7" t="s">
        <v>46</v>
      </c>
      <c r="D106" s="7" t="s">
        <v>55</v>
      </c>
      <c r="E106" s="7" t="s">
        <v>1</v>
      </c>
      <c r="F106" s="5" t="s">
        <v>119</v>
      </c>
      <c r="G106" s="107" t="s">
        <v>119</v>
      </c>
      <c r="H106" s="125">
        <f>SUM(H107)</f>
        <v>3660000</v>
      </c>
      <c r="I106" s="125">
        <f>SUM(I107)</f>
        <v>0</v>
      </c>
      <c r="J106" s="216">
        <f t="shared" ref="J106:K106" si="41">SUM(J107)</f>
        <v>0</v>
      </c>
      <c r="K106" s="212">
        <f t="shared" si="41"/>
        <v>0</v>
      </c>
      <c r="L106" s="125">
        <f>SUM(L107)</f>
        <v>0</v>
      </c>
      <c r="M106" s="72"/>
      <c r="P106" s="2"/>
    </row>
    <row r="107" spans="1:16" s="90" customFormat="1" ht="25.5" outlineLevel="4">
      <c r="A107" s="93" t="s">
        <v>203</v>
      </c>
      <c r="B107" s="73" t="s">
        <v>0</v>
      </c>
      <c r="C107" s="73" t="s">
        <v>46</v>
      </c>
      <c r="D107" s="73" t="s">
        <v>55</v>
      </c>
      <c r="E107" s="73" t="s">
        <v>7</v>
      </c>
      <c r="F107" s="101" t="s">
        <v>119</v>
      </c>
      <c r="G107" s="142" t="s">
        <v>119</v>
      </c>
      <c r="H107" s="208">
        <v>3660000</v>
      </c>
      <c r="I107" s="127">
        <v>0</v>
      </c>
      <c r="J107" s="217">
        <v>0</v>
      </c>
      <c r="K107" s="102" t="s">
        <v>119</v>
      </c>
      <c r="L107" s="127">
        <f>I107-J107</f>
        <v>0</v>
      </c>
      <c r="M107" s="95"/>
      <c r="P107" s="2"/>
    </row>
    <row r="108" spans="1:16" s="90" customFormat="1" ht="25.5" outlineLevel="4">
      <c r="A108" s="122" t="s">
        <v>229</v>
      </c>
      <c r="B108" s="7" t="s">
        <v>0</v>
      </c>
      <c r="C108" s="7" t="s">
        <v>46</v>
      </c>
      <c r="D108" s="7" t="s">
        <v>230</v>
      </c>
      <c r="E108" s="7" t="s">
        <v>1</v>
      </c>
      <c r="F108" s="5"/>
      <c r="G108" s="107"/>
      <c r="H108" s="125">
        <f>SUM(H109:H110)</f>
        <v>0</v>
      </c>
      <c r="I108" s="125">
        <f>SUM(I109:I110)</f>
        <v>0</v>
      </c>
      <c r="J108" s="216">
        <f>SUM(J109:J110)</f>
        <v>0</v>
      </c>
      <c r="K108" s="212">
        <f t="shared" ref="K108" si="42">SUM(K109:K110)</f>
        <v>0</v>
      </c>
      <c r="L108" s="125">
        <f>SUM(L109:L110)</f>
        <v>0</v>
      </c>
      <c r="M108" s="95"/>
      <c r="P108" s="2"/>
    </row>
    <row r="109" spans="1:16" s="91" customFormat="1" outlineLevel="4">
      <c r="A109" s="93" t="s">
        <v>102</v>
      </c>
      <c r="B109" s="73" t="s">
        <v>0</v>
      </c>
      <c r="C109" s="73" t="s">
        <v>46</v>
      </c>
      <c r="D109" s="73" t="s">
        <v>230</v>
      </c>
      <c r="E109" s="73" t="s">
        <v>4</v>
      </c>
      <c r="F109" s="92"/>
      <c r="G109" s="143"/>
      <c r="H109" s="208">
        <v>0</v>
      </c>
      <c r="I109" s="127">
        <v>0</v>
      </c>
      <c r="J109" s="217">
        <v>0</v>
      </c>
      <c r="K109" s="119">
        <f>I109-J109</f>
        <v>0</v>
      </c>
      <c r="L109" s="127">
        <f>I109-J109</f>
        <v>0</v>
      </c>
      <c r="M109" s="72"/>
      <c r="P109" s="2"/>
    </row>
    <row r="110" spans="1:16" s="86" customFormat="1" ht="25.5" outlineLevel="1">
      <c r="A110" s="93" t="s">
        <v>227</v>
      </c>
      <c r="B110" s="73" t="s">
        <v>0</v>
      </c>
      <c r="C110" s="73" t="s">
        <v>46</v>
      </c>
      <c r="D110" s="73" t="s">
        <v>230</v>
      </c>
      <c r="E110" s="73" t="s">
        <v>35</v>
      </c>
      <c r="F110" s="92"/>
      <c r="G110" s="143"/>
      <c r="H110" s="208">
        <v>0</v>
      </c>
      <c r="I110" s="127">
        <v>0</v>
      </c>
      <c r="J110" s="217">
        <v>0</v>
      </c>
      <c r="K110" s="88">
        <f>I110-J110</f>
        <v>0</v>
      </c>
      <c r="L110" s="127">
        <f>I110-J110</f>
        <v>0</v>
      </c>
      <c r="P110" s="2"/>
    </row>
    <row r="111" spans="1:16" s="97" customFormat="1" ht="25.5" outlineLevel="2">
      <c r="A111" s="122" t="s">
        <v>169</v>
      </c>
      <c r="B111" s="7" t="s">
        <v>0</v>
      </c>
      <c r="C111" s="7" t="s">
        <v>46</v>
      </c>
      <c r="D111" s="7" t="s">
        <v>56</v>
      </c>
      <c r="E111" s="7" t="s">
        <v>1</v>
      </c>
      <c r="F111" s="5" t="s">
        <v>119</v>
      </c>
      <c r="G111" s="107" t="s">
        <v>119</v>
      </c>
      <c r="H111" s="125">
        <f>SUM(H112:H113)</f>
        <v>39404000</v>
      </c>
      <c r="I111" s="125">
        <f>SUM(I112:I113)</f>
        <v>12542200</v>
      </c>
      <c r="J111" s="216">
        <f t="shared" ref="J111:K111" si="43">SUM(J112:J113)</f>
        <v>12511838.030000001</v>
      </c>
      <c r="K111" s="212">
        <f t="shared" si="43"/>
        <v>0</v>
      </c>
      <c r="L111" s="125">
        <f>SUM(L112:L113)</f>
        <v>30361.969999999623</v>
      </c>
      <c r="P111" s="2"/>
    </row>
    <row r="112" spans="1:16" s="91" customFormat="1" outlineLevel="4">
      <c r="A112" s="93" t="s">
        <v>102</v>
      </c>
      <c r="B112" s="73" t="s">
        <v>0</v>
      </c>
      <c r="C112" s="73" t="s">
        <v>46</v>
      </c>
      <c r="D112" s="73" t="s">
        <v>56</v>
      </c>
      <c r="E112" s="73" t="s">
        <v>4</v>
      </c>
      <c r="F112" s="101" t="s">
        <v>119</v>
      </c>
      <c r="G112" s="142" t="s">
        <v>119</v>
      </c>
      <c r="H112" s="208">
        <v>290000</v>
      </c>
      <c r="I112" s="127">
        <v>88700</v>
      </c>
      <c r="J112" s="217">
        <v>77835.63</v>
      </c>
      <c r="K112" s="85" t="s">
        <v>119</v>
      </c>
      <c r="L112" s="127">
        <f t="shared" ref="L112:L113" si="44">I112-J112</f>
        <v>10864.369999999995</v>
      </c>
      <c r="M112" s="72"/>
      <c r="P112" s="2"/>
    </row>
    <row r="113" spans="1:16" s="86" customFormat="1" ht="25.5" outlineLevel="2">
      <c r="A113" s="93" t="s">
        <v>206</v>
      </c>
      <c r="B113" s="73" t="s">
        <v>0</v>
      </c>
      <c r="C113" s="73" t="s">
        <v>46</v>
      </c>
      <c r="D113" s="73" t="s">
        <v>56</v>
      </c>
      <c r="E113" s="73" t="s">
        <v>35</v>
      </c>
      <c r="F113" s="94" t="s">
        <v>119</v>
      </c>
      <c r="G113" s="141" t="s">
        <v>119</v>
      </c>
      <c r="H113" s="208">
        <v>39114000</v>
      </c>
      <c r="I113" s="127">
        <v>12453500</v>
      </c>
      <c r="J113" s="217">
        <v>12434002.4</v>
      </c>
      <c r="K113" s="96" t="s">
        <v>119</v>
      </c>
      <c r="L113" s="127">
        <f t="shared" si="44"/>
        <v>19497.599999999627</v>
      </c>
      <c r="P113" s="2"/>
    </row>
    <row r="114" spans="1:16" s="97" customFormat="1" ht="63.75" outlineLevel="2">
      <c r="A114" s="122" t="s">
        <v>170</v>
      </c>
      <c r="B114" s="7" t="s">
        <v>0</v>
      </c>
      <c r="C114" s="7" t="s">
        <v>46</v>
      </c>
      <c r="D114" s="7" t="s">
        <v>57</v>
      </c>
      <c r="E114" s="7" t="s">
        <v>1</v>
      </c>
      <c r="F114" s="5" t="s">
        <v>119</v>
      </c>
      <c r="G114" s="107" t="s">
        <v>119</v>
      </c>
      <c r="H114" s="125">
        <f>SUM(H115:H116)</f>
        <v>6551250</v>
      </c>
      <c r="I114" s="125">
        <f>SUM(I115:I116)</f>
        <v>1605966.6</v>
      </c>
      <c r="J114" s="216">
        <f t="shared" ref="J114:K114" si="45">SUM(J115:J116)</f>
        <v>1076102.3600000001</v>
      </c>
      <c r="K114" s="212">
        <f t="shared" si="45"/>
        <v>0</v>
      </c>
      <c r="L114" s="125">
        <f>SUM(L115:L116)</f>
        <v>529864.24</v>
      </c>
      <c r="P114" s="2"/>
    </row>
    <row r="115" spans="1:16" s="91" customFormat="1" outlineLevel="4">
      <c r="A115" s="93" t="s">
        <v>102</v>
      </c>
      <c r="B115" s="73" t="s">
        <v>0</v>
      </c>
      <c r="C115" s="73" t="s">
        <v>46</v>
      </c>
      <c r="D115" s="73" t="s">
        <v>57</v>
      </c>
      <c r="E115" s="73" t="s">
        <v>4</v>
      </c>
      <c r="F115" s="101" t="s">
        <v>119</v>
      </c>
      <c r="G115" s="142" t="s">
        <v>119</v>
      </c>
      <c r="H115" s="208">
        <v>35250</v>
      </c>
      <c r="I115" s="127">
        <v>13966.6</v>
      </c>
      <c r="J115" s="217">
        <v>4102.3599999999997</v>
      </c>
      <c r="K115" s="102" t="s">
        <v>119</v>
      </c>
      <c r="L115" s="127">
        <f t="shared" ref="L115:L116" si="46">I115-J115</f>
        <v>9864.2400000000016</v>
      </c>
      <c r="M115" s="72"/>
      <c r="P115" s="2"/>
    </row>
    <row r="116" spans="1:16" s="86" customFormat="1" ht="25.5" outlineLevel="2">
      <c r="A116" s="93" t="s">
        <v>206</v>
      </c>
      <c r="B116" s="73" t="s">
        <v>0</v>
      </c>
      <c r="C116" s="73" t="s">
        <v>46</v>
      </c>
      <c r="D116" s="73" t="s">
        <v>57</v>
      </c>
      <c r="E116" s="73" t="s">
        <v>35</v>
      </c>
      <c r="F116" s="94" t="s">
        <v>119</v>
      </c>
      <c r="G116" s="141" t="s">
        <v>119</v>
      </c>
      <c r="H116" s="208">
        <v>6516000</v>
      </c>
      <c r="I116" s="127">
        <v>1592000</v>
      </c>
      <c r="J116" s="217">
        <v>1072000</v>
      </c>
      <c r="K116" s="96" t="s">
        <v>119</v>
      </c>
      <c r="L116" s="127">
        <f t="shared" si="46"/>
        <v>520000</v>
      </c>
      <c r="P116" s="2"/>
    </row>
    <row r="117" spans="1:16" s="86" customFormat="1" ht="102" outlineLevel="2">
      <c r="A117" s="122" t="s">
        <v>171</v>
      </c>
      <c r="B117" s="7" t="s">
        <v>0</v>
      </c>
      <c r="C117" s="7" t="s">
        <v>46</v>
      </c>
      <c r="D117" s="7" t="s">
        <v>58</v>
      </c>
      <c r="E117" s="7" t="s">
        <v>1</v>
      </c>
      <c r="F117" s="5" t="s">
        <v>119</v>
      </c>
      <c r="G117" s="107" t="s">
        <v>119</v>
      </c>
      <c r="H117" s="125">
        <f>SUM(H118:H119)</f>
        <v>11690000</v>
      </c>
      <c r="I117" s="125">
        <f>SUM(I118:I119)</f>
        <v>6540517</v>
      </c>
      <c r="J117" s="216">
        <f>SUM(J118:J119)</f>
        <v>3597882.41</v>
      </c>
      <c r="K117" s="212">
        <f>SUM(K118:K119)</f>
        <v>0</v>
      </c>
      <c r="L117" s="125">
        <f>SUM(L118:L119)</f>
        <v>2942634.59</v>
      </c>
      <c r="P117" s="2"/>
    </row>
    <row r="118" spans="1:16" s="91" customFormat="1" outlineLevel="4">
      <c r="A118" s="201" t="s">
        <v>102</v>
      </c>
      <c r="B118" s="202" t="s">
        <v>0</v>
      </c>
      <c r="C118" s="202" t="s">
        <v>46</v>
      </c>
      <c r="D118" s="202" t="s">
        <v>58</v>
      </c>
      <c r="E118" s="202" t="s">
        <v>4</v>
      </c>
      <c r="F118" s="203" t="s">
        <v>119</v>
      </c>
      <c r="G118" s="204" t="s">
        <v>119</v>
      </c>
      <c r="H118" s="208">
        <f>131200/2</f>
        <v>65600</v>
      </c>
      <c r="I118" s="127">
        <v>56844</v>
      </c>
      <c r="J118" s="217">
        <v>22460.67</v>
      </c>
      <c r="K118" s="102" t="s">
        <v>119</v>
      </c>
      <c r="L118" s="127">
        <f>I118-J118</f>
        <v>34383.33</v>
      </c>
      <c r="M118" s="72"/>
      <c r="P118" s="2"/>
    </row>
    <row r="119" spans="1:16" s="86" customFormat="1" ht="25.5" outlineLevel="2">
      <c r="A119" s="93" t="s">
        <v>203</v>
      </c>
      <c r="B119" s="73" t="s">
        <v>0</v>
      </c>
      <c r="C119" s="73" t="s">
        <v>46</v>
      </c>
      <c r="D119" s="73" t="s">
        <v>58</v>
      </c>
      <c r="E119" s="73" t="s">
        <v>7</v>
      </c>
      <c r="F119" s="101" t="s">
        <v>119</v>
      </c>
      <c r="G119" s="142" t="s">
        <v>119</v>
      </c>
      <c r="H119" s="208">
        <v>11624400</v>
      </c>
      <c r="I119" s="127">
        <v>6483673</v>
      </c>
      <c r="J119" s="217">
        <v>3575421.74</v>
      </c>
      <c r="K119" s="102" t="s">
        <v>119</v>
      </c>
      <c r="L119" s="127">
        <f t="shared" ref="L119" si="47">I119-J119</f>
        <v>2908251.26</v>
      </c>
      <c r="P119" s="2"/>
    </row>
    <row r="120" spans="1:16" s="86" customFormat="1" ht="76.5" outlineLevel="2">
      <c r="A120" s="122" t="s">
        <v>172</v>
      </c>
      <c r="B120" s="7" t="s">
        <v>0</v>
      </c>
      <c r="C120" s="7" t="s">
        <v>46</v>
      </c>
      <c r="D120" s="7" t="s">
        <v>59</v>
      </c>
      <c r="E120" s="7" t="s">
        <v>1</v>
      </c>
      <c r="F120" s="5" t="s">
        <v>119</v>
      </c>
      <c r="G120" s="107" t="s">
        <v>119</v>
      </c>
      <c r="H120" s="125">
        <f>SUM(H121:H123)</f>
        <v>937650</v>
      </c>
      <c r="I120" s="125">
        <f>SUM(I121:I123)</f>
        <v>331730.40000000002</v>
      </c>
      <c r="J120" s="216">
        <f t="shared" ref="J120:K120" si="48">SUM(J121:J123)</f>
        <v>266167.08</v>
      </c>
      <c r="K120" s="212">
        <f t="shared" si="48"/>
        <v>0</v>
      </c>
      <c r="L120" s="125">
        <f>SUM(L121:L123)</f>
        <v>65563.319999999992</v>
      </c>
      <c r="P120" s="2"/>
    </row>
    <row r="121" spans="1:16" s="86" customFormat="1" outlineLevel="1">
      <c r="A121" s="93" t="s">
        <v>102</v>
      </c>
      <c r="B121" s="73" t="s">
        <v>0</v>
      </c>
      <c r="C121" s="73" t="s">
        <v>46</v>
      </c>
      <c r="D121" s="73" t="s">
        <v>59</v>
      </c>
      <c r="E121" s="73" t="s">
        <v>4</v>
      </c>
      <c r="F121" s="101" t="s">
        <v>119</v>
      </c>
      <c r="G121" s="142" t="s">
        <v>119</v>
      </c>
      <c r="H121" s="208">
        <v>11200</v>
      </c>
      <c r="I121" s="127">
        <v>3287</v>
      </c>
      <c r="J121" s="217">
        <v>2563.42</v>
      </c>
      <c r="K121" s="102" t="s">
        <v>119</v>
      </c>
      <c r="L121" s="127">
        <f t="shared" ref="L121:L123" si="49">I121-J121</f>
        <v>723.57999999999993</v>
      </c>
      <c r="P121" s="2"/>
    </row>
    <row r="122" spans="1:16" s="91" customFormat="1" ht="25.5" outlineLevel="4">
      <c r="A122" s="93" t="s">
        <v>203</v>
      </c>
      <c r="B122" s="73" t="s">
        <v>0</v>
      </c>
      <c r="C122" s="73" t="s">
        <v>46</v>
      </c>
      <c r="D122" s="73" t="s">
        <v>59</v>
      </c>
      <c r="E122" s="73" t="s">
        <v>7</v>
      </c>
      <c r="F122" s="101" t="s">
        <v>119</v>
      </c>
      <c r="G122" s="142" t="s">
        <v>119</v>
      </c>
      <c r="H122" s="208">
        <v>619050</v>
      </c>
      <c r="I122" s="127">
        <v>269852</v>
      </c>
      <c r="J122" s="217">
        <v>205012.26</v>
      </c>
      <c r="K122" s="102" t="s">
        <v>119</v>
      </c>
      <c r="L122" s="127">
        <f t="shared" si="49"/>
        <v>64839.739999999991</v>
      </c>
      <c r="M122" s="72"/>
      <c r="P122" s="2"/>
    </row>
    <row r="123" spans="1:16" s="97" customFormat="1" ht="38.25" outlineLevel="2">
      <c r="A123" s="93" t="s">
        <v>202</v>
      </c>
      <c r="B123" s="73" t="s">
        <v>0</v>
      </c>
      <c r="C123" s="73" t="s">
        <v>46</v>
      </c>
      <c r="D123" s="73" t="s">
        <v>59</v>
      </c>
      <c r="E123" s="73" t="s">
        <v>13</v>
      </c>
      <c r="F123" s="101" t="s">
        <v>119</v>
      </c>
      <c r="G123" s="142" t="s">
        <v>119</v>
      </c>
      <c r="H123" s="208">
        <v>307400</v>
      </c>
      <c r="I123" s="127">
        <v>58591.4</v>
      </c>
      <c r="J123" s="217">
        <v>58591.4</v>
      </c>
      <c r="K123" s="85" t="s">
        <v>119</v>
      </c>
      <c r="L123" s="127">
        <f t="shared" si="49"/>
        <v>0</v>
      </c>
      <c r="P123" s="2"/>
    </row>
    <row r="124" spans="1:16" s="91" customFormat="1" ht="38.25" outlineLevel="4">
      <c r="A124" s="122" t="s">
        <v>173</v>
      </c>
      <c r="B124" s="7" t="s">
        <v>0</v>
      </c>
      <c r="C124" s="7" t="s">
        <v>46</v>
      </c>
      <c r="D124" s="7" t="s">
        <v>60</v>
      </c>
      <c r="E124" s="7" t="s">
        <v>1</v>
      </c>
      <c r="F124" s="5" t="s">
        <v>119</v>
      </c>
      <c r="G124" s="107" t="s">
        <v>119</v>
      </c>
      <c r="H124" s="125">
        <f>SUM(H125)</f>
        <v>2080000</v>
      </c>
      <c r="I124" s="125">
        <f>SUM(I125)</f>
        <v>0</v>
      </c>
      <c r="J124" s="216">
        <f t="shared" ref="J124:K124" si="50">SUM(J125)</f>
        <v>0</v>
      </c>
      <c r="K124" s="212">
        <f t="shared" si="50"/>
        <v>0</v>
      </c>
      <c r="L124" s="125">
        <f>SUM(L125)</f>
        <v>0</v>
      </c>
      <c r="M124" s="72"/>
      <c r="P124" s="2"/>
    </row>
    <row r="125" spans="1:16" s="86" customFormat="1" ht="25.5" outlineLevel="2">
      <c r="A125" s="93" t="s">
        <v>206</v>
      </c>
      <c r="B125" s="73" t="s">
        <v>0</v>
      </c>
      <c r="C125" s="73" t="s">
        <v>46</v>
      </c>
      <c r="D125" s="73" t="s">
        <v>60</v>
      </c>
      <c r="E125" s="73" t="s">
        <v>35</v>
      </c>
      <c r="F125" s="94" t="s">
        <v>119</v>
      </c>
      <c r="G125" s="141" t="s">
        <v>119</v>
      </c>
      <c r="H125" s="208">
        <v>2080000</v>
      </c>
      <c r="I125" s="127">
        <v>0</v>
      </c>
      <c r="J125" s="217">
        <v>0</v>
      </c>
      <c r="K125" s="96" t="s">
        <v>119</v>
      </c>
      <c r="L125" s="127">
        <f>I125-J125</f>
        <v>0</v>
      </c>
      <c r="P125" s="2"/>
    </row>
    <row r="126" spans="1:16" s="97" customFormat="1" ht="51" outlineLevel="2">
      <c r="A126" s="122" t="s">
        <v>174</v>
      </c>
      <c r="B126" s="7" t="s">
        <v>0</v>
      </c>
      <c r="C126" s="7" t="s">
        <v>46</v>
      </c>
      <c r="D126" s="7" t="s">
        <v>61</v>
      </c>
      <c r="E126" s="7" t="s">
        <v>1</v>
      </c>
      <c r="F126" s="5" t="s">
        <v>119</v>
      </c>
      <c r="G126" s="107" t="s">
        <v>119</v>
      </c>
      <c r="H126" s="125">
        <f>SUM(H127:H128)</f>
        <v>3613300</v>
      </c>
      <c r="I126" s="125">
        <f>SUM(I127:I128)</f>
        <v>1088500.8</v>
      </c>
      <c r="J126" s="216">
        <f t="shared" ref="J126:K126" si="51">SUM(J127:J128)</f>
        <v>1087689.2</v>
      </c>
      <c r="K126" s="212">
        <f t="shared" si="51"/>
        <v>0</v>
      </c>
      <c r="L126" s="125">
        <f>SUM(L127:L128)</f>
        <v>811.59999999999945</v>
      </c>
      <c r="P126" s="2"/>
    </row>
    <row r="127" spans="1:16" s="91" customFormat="1" outlineLevel="4">
      <c r="A127" s="93" t="s">
        <v>102</v>
      </c>
      <c r="B127" s="73" t="s">
        <v>0</v>
      </c>
      <c r="C127" s="73" t="s">
        <v>46</v>
      </c>
      <c r="D127" s="73" t="s">
        <v>61</v>
      </c>
      <c r="E127" s="73" t="s">
        <v>4</v>
      </c>
      <c r="F127" s="101" t="s">
        <v>119</v>
      </c>
      <c r="G127" s="142" t="s">
        <v>119</v>
      </c>
      <c r="H127" s="208">
        <v>22700</v>
      </c>
      <c r="I127" s="127">
        <v>8500.7999999999993</v>
      </c>
      <c r="J127" s="217">
        <v>7689.2</v>
      </c>
      <c r="K127" s="102" t="s">
        <v>119</v>
      </c>
      <c r="L127" s="127">
        <f t="shared" ref="L127:L128" si="52">I127-J127</f>
        <v>811.59999999999945</v>
      </c>
      <c r="M127" s="72"/>
      <c r="P127" s="2"/>
    </row>
    <row r="128" spans="1:16" s="97" customFormat="1" ht="25.5" outlineLevel="2">
      <c r="A128" s="93" t="s">
        <v>206</v>
      </c>
      <c r="B128" s="73" t="s">
        <v>0</v>
      </c>
      <c r="C128" s="73" t="s">
        <v>46</v>
      </c>
      <c r="D128" s="73" t="s">
        <v>61</v>
      </c>
      <c r="E128" s="73" t="s">
        <v>35</v>
      </c>
      <c r="F128" s="94" t="s">
        <v>119</v>
      </c>
      <c r="G128" s="141" t="s">
        <v>119</v>
      </c>
      <c r="H128" s="208">
        <v>3590600</v>
      </c>
      <c r="I128" s="127">
        <v>1080000</v>
      </c>
      <c r="J128" s="217">
        <v>1080000</v>
      </c>
      <c r="K128" s="96" t="s">
        <v>119</v>
      </c>
      <c r="L128" s="127">
        <f t="shared" si="52"/>
        <v>0</v>
      </c>
      <c r="P128" s="2"/>
    </row>
    <row r="129" spans="1:16" s="91" customFormat="1" ht="51" outlineLevel="4">
      <c r="A129" s="122" t="s">
        <v>175</v>
      </c>
      <c r="B129" s="7" t="s">
        <v>0</v>
      </c>
      <c r="C129" s="7" t="s">
        <v>46</v>
      </c>
      <c r="D129" s="7" t="s">
        <v>62</v>
      </c>
      <c r="E129" s="7" t="s">
        <v>1</v>
      </c>
      <c r="F129" s="5" t="s">
        <v>119</v>
      </c>
      <c r="G129" s="107" t="s">
        <v>119</v>
      </c>
      <c r="H129" s="125">
        <f>SUM(H130)</f>
        <v>2886300</v>
      </c>
      <c r="I129" s="125">
        <f>SUM(I130)</f>
        <v>0</v>
      </c>
      <c r="J129" s="216">
        <f t="shared" ref="J129:K129" si="53">SUM(J130)</f>
        <v>0</v>
      </c>
      <c r="K129" s="212">
        <f t="shared" si="53"/>
        <v>0</v>
      </c>
      <c r="L129" s="125">
        <f>SUM(L130)</f>
        <v>0</v>
      </c>
      <c r="M129" s="72"/>
      <c r="P129" s="2"/>
    </row>
    <row r="130" spans="1:16" s="86" customFormat="1" ht="25.5" outlineLevel="1">
      <c r="A130" s="93" t="s">
        <v>206</v>
      </c>
      <c r="B130" s="73" t="s">
        <v>0</v>
      </c>
      <c r="C130" s="73" t="s">
        <v>46</v>
      </c>
      <c r="D130" s="73" t="s">
        <v>62</v>
      </c>
      <c r="E130" s="73" t="s">
        <v>35</v>
      </c>
      <c r="F130" s="94" t="s">
        <v>119</v>
      </c>
      <c r="G130" s="141" t="s">
        <v>119</v>
      </c>
      <c r="H130" s="208">
        <v>2886300</v>
      </c>
      <c r="I130" s="127">
        <v>0</v>
      </c>
      <c r="J130" s="217">
        <v>0</v>
      </c>
      <c r="K130" s="96" t="s">
        <v>119</v>
      </c>
      <c r="L130" s="127">
        <f>I130-J130</f>
        <v>0</v>
      </c>
      <c r="P130" s="2"/>
    </row>
    <row r="131" spans="1:16" s="97" customFormat="1" outlineLevel="2">
      <c r="A131" s="122" t="s">
        <v>176</v>
      </c>
      <c r="B131" s="7" t="s">
        <v>0</v>
      </c>
      <c r="C131" s="7" t="s">
        <v>46</v>
      </c>
      <c r="D131" s="7" t="s">
        <v>63</v>
      </c>
      <c r="E131" s="7" t="s">
        <v>1</v>
      </c>
      <c r="F131" s="5" t="s">
        <v>119</v>
      </c>
      <c r="G131" s="107" t="s">
        <v>119</v>
      </c>
      <c r="H131" s="125">
        <f>SUM(H132:H133)</f>
        <v>456575000</v>
      </c>
      <c r="I131" s="125">
        <f>SUM(I132:I133)</f>
        <v>141929824</v>
      </c>
      <c r="J131" s="216">
        <f t="shared" ref="J131:K131" si="54">SUM(J132:J133)</f>
        <v>141699426.52000001</v>
      </c>
      <c r="K131" s="212">
        <f t="shared" si="54"/>
        <v>0</v>
      </c>
      <c r="L131" s="125">
        <f>SUM(L132:L133)</f>
        <v>230397.47999998578</v>
      </c>
      <c r="P131" s="2"/>
    </row>
    <row r="132" spans="1:16" s="91" customFormat="1" outlineLevel="4">
      <c r="A132" s="93" t="s">
        <v>102</v>
      </c>
      <c r="B132" s="73" t="s">
        <v>0</v>
      </c>
      <c r="C132" s="73" t="s">
        <v>46</v>
      </c>
      <c r="D132" s="73" t="s">
        <v>63</v>
      </c>
      <c r="E132" s="73" t="s">
        <v>4</v>
      </c>
      <c r="F132" s="101" t="s">
        <v>119</v>
      </c>
      <c r="G132" s="142" t="s">
        <v>119</v>
      </c>
      <c r="H132" s="208">
        <v>3110400</v>
      </c>
      <c r="I132" s="127">
        <v>1412595</v>
      </c>
      <c r="J132" s="217">
        <v>1249927.6599999999</v>
      </c>
      <c r="K132" s="85" t="s">
        <v>119</v>
      </c>
      <c r="L132" s="127">
        <f t="shared" ref="L132:L133" si="55">I132-J132</f>
        <v>162667.34000000008</v>
      </c>
      <c r="M132" s="72"/>
      <c r="P132" s="2"/>
    </row>
    <row r="133" spans="1:16" s="86" customFormat="1" ht="25.5" outlineLevel="1">
      <c r="A133" s="93" t="s">
        <v>206</v>
      </c>
      <c r="B133" s="73" t="s">
        <v>0</v>
      </c>
      <c r="C133" s="73" t="s">
        <v>46</v>
      </c>
      <c r="D133" s="73" t="s">
        <v>63</v>
      </c>
      <c r="E133" s="73" t="s">
        <v>35</v>
      </c>
      <c r="F133" s="94" t="s">
        <v>119</v>
      </c>
      <c r="G133" s="141" t="s">
        <v>119</v>
      </c>
      <c r="H133" s="208">
        <v>453464600</v>
      </c>
      <c r="I133" s="127">
        <v>140517229</v>
      </c>
      <c r="J133" s="217">
        <v>140449498.86000001</v>
      </c>
      <c r="K133" s="96" t="s">
        <v>119</v>
      </c>
      <c r="L133" s="127">
        <f t="shared" si="55"/>
        <v>67730.139999985695</v>
      </c>
      <c r="P133" s="2"/>
    </row>
    <row r="134" spans="1:16" s="97" customFormat="1" ht="25.5" outlineLevel="2">
      <c r="A134" s="122" t="s">
        <v>177</v>
      </c>
      <c r="B134" s="7" t="s">
        <v>0</v>
      </c>
      <c r="C134" s="7" t="s">
        <v>46</v>
      </c>
      <c r="D134" s="7" t="s">
        <v>64</v>
      </c>
      <c r="E134" s="7" t="s">
        <v>1</v>
      </c>
      <c r="F134" s="5" t="s">
        <v>119</v>
      </c>
      <c r="G134" s="107" t="s">
        <v>119</v>
      </c>
      <c r="H134" s="125">
        <f>SUM(H135:H136)</f>
        <v>81409236</v>
      </c>
      <c r="I134" s="125">
        <f>SUM(I135:I136)</f>
        <v>25818481</v>
      </c>
      <c r="J134" s="216">
        <f t="shared" ref="J134:K134" si="56">SUM(J135:J136)</f>
        <v>25788148.329999998</v>
      </c>
      <c r="K134" s="212">
        <f t="shared" si="56"/>
        <v>0</v>
      </c>
      <c r="L134" s="125">
        <f>SUM(L135:L136)</f>
        <v>30332.670000001643</v>
      </c>
      <c r="P134" s="2"/>
    </row>
    <row r="135" spans="1:16" s="91" customFormat="1" outlineLevel="4">
      <c r="A135" s="93" t="s">
        <v>102</v>
      </c>
      <c r="B135" s="73" t="s">
        <v>0</v>
      </c>
      <c r="C135" s="73" t="s">
        <v>46</v>
      </c>
      <c r="D135" s="73" t="s">
        <v>64</v>
      </c>
      <c r="E135" s="73" t="s">
        <v>4</v>
      </c>
      <c r="F135" s="101" t="s">
        <v>119</v>
      </c>
      <c r="G135" s="142" t="s">
        <v>119</v>
      </c>
      <c r="H135" s="208">
        <v>574164</v>
      </c>
      <c r="I135" s="127">
        <v>266740</v>
      </c>
      <c r="J135" s="217">
        <v>259318.09</v>
      </c>
      <c r="K135" s="85" t="s">
        <v>119</v>
      </c>
      <c r="L135" s="127">
        <f t="shared" ref="L135:L136" si="57">I135-J135</f>
        <v>7421.9100000000035</v>
      </c>
      <c r="M135" s="72"/>
      <c r="P135" s="2"/>
    </row>
    <row r="136" spans="1:16" s="86" customFormat="1" ht="25.5" outlineLevel="1">
      <c r="A136" s="93" t="s">
        <v>206</v>
      </c>
      <c r="B136" s="73" t="s">
        <v>0</v>
      </c>
      <c r="C136" s="73" t="s">
        <v>46</v>
      </c>
      <c r="D136" s="73" t="s">
        <v>64</v>
      </c>
      <c r="E136" s="73" t="s">
        <v>35</v>
      </c>
      <c r="F136" s="94" t="s">
        <v>119</v>
      </c>
      <c r="G136" s="141" t="s">
        <v>119</v>
      </c>
      <c r="H136" s="208">
        <v>80835072</v>
      </c>
      <c r="I136" s="127">
        <v>25551741</v>
      </c>
      <c r="J136" s="217">
        <v>25528830.239999998</v>
      </c>
      <c r="K136" s="96" t="s">
        <v>119</v>
      </c>
      <c r="L136" s="127">
        <f t="shared" si="57"/>
        <v>22910.760000001639</v>
      </c>
      <c r="P136" s="2"/>
    </row>
    <row r="137" spans="1:16" s="133" customFormat="1" outlineLevel="4">
      <c r="A137" s="122" t="s">
        <v>178</v>
      </c>
      <c r="B137" s="7" t="s">
        <v>0</v>
      </c>
      <c r="C137" s="7" t="s">
        <v>46</v>
      </c>
      <c r="D137" s="7" t="s">
        <v>65</v>
      </c>
      <c r="E137" s="7" t="s">
        <v>1</v>
      </c>
      <c r="F137" s="5" t="s">
        <v>119</v>
      </c>
      <c r="G137" s="107" t="s">
        <v>119</v>
      </c>
      <c r="H137" s="125">
        <f>SUM(H138:H139)</f>
        <v>22878400</v>
      </c>
      <c r="I137" s="125">
        <f>SUM(I138:I139)</f>
        <v>6184290</v>
      </c>
      <c r="J137" s="216">
        <f t="shared" ref="J137:K137" si="58">SUM(J138:J139)</f>
        <v>6169981.5</v>
      </c>
      <c r="K137" s="212">
        <f t="shared" si="58"/>
        <v>0</v>
      </c>
      <c r="L137" s="125">
        <f>SUM(L138:L139)</f>
        <v>14308.5</v>
      </c>
      <c r="M137" s="95"/>
      <c r="P137" s="2"/>
    </row>
    <row r="138" spans="1:16" s="91" customFormat="1" outlineLevel="4">
      <c r="A138" s="93" t="s">
        <v>102</v>
      </c>
      <c r="B138" s="73" t="s">
        <v>0</v>
      </c>
      <c r="C138" s="73" t="s">
        <v>46</v>
      </c>
      <c r="D138" s="73" t="s">
        <v>65</v>
      </c>
      <c r="E138" s="73" t="s">
        <v>4</v>
      </c>
      <c r="F138" s="101" t="s">
        <v>119</v>
      </c>
      <c r="G138" s="142" t="s">
        <v>119</v>
      </c>
      <c r="H138" s="208">
        <v>149200</v>
      </c>
      <c r="I138" s="127">
        <v>79671</v>
      </c>
      <c r="J138" s="217">
        <v>74769.5</v>
      </c>
      <c r="K138" s="85" t="s">
        <v>119</v>
      </c>
      <c r="L138" s="127">
        <f t="shared" ref="L138:L139" si="59">I138-J138</f>
        <v>4901.5</v>
      </c>
      <c r="M138" s="72"/>
      <c r="P138" s="2"/>
    </row>
    <row r="139" spans="1:16" s="90" customFormat="1" ht="25.5" outlineLevel="4">
      <c r="A139" s="123" t="s">
        <v>206</v>
      </c>
      <c r="B139" s="73" t="s">
        <v>0</v>
      </c>
      <c r="C139" s="73" t="s">
        <v>46</v>
      </c>
      <c r="D139" s="73" t="s">
        <v>65</v>
      </c>
      <c r="E139" s="73" t="s">
        <v>35</v>
      </c>
      <c r="F139" s="92" t="s">
        <v>119</v>
      </c>
      <c r="G139" s="143" t="s">
        <v>119</v>
      </c>
      <c r="H139" s="126">
        <v>22729200</v>
      </c>
      <c r="I139" s="126">
        <v>6104619</v>
      </c>
      <c r="J139" s="218">
        <v>6095212</v>
      </c>
      <c r="K139" s="88" t="s">
        <v>119</v>
      </c>
      <c r="L139" s="127">
        <f t="shared" si="59"/>
        <v>9407</v>
      </c>
      <c r="M139" s="95"/>
      <c r="N139" s="95"/>
      <c r="P139" s="2"/>
    </row>
    <row r="140" spans="1:16" s="86" customFormat="1" ht="25.5" outlineLevel="2">
      <c r="A140" s="122" t="s">
        <v>179</v>
      </c>
      <c r="B140" s="7" t="s">
        <v>0</v>
      </c>
      <c r="C140" s="7" t="s">
        <v>46</v>
      </c>
      <c r="D140" s="7" t="s">
        <v>66</v>
      </c>
      <c r="E140" s="7" t="s">
        <v>1</v>
      </c>
      <c r="F140" s="5" t="s">
        <v>119</v>
      </c>
      <c r="G140" s="107" t="s">
        <v>119</v>
      </c>
      <c r="H140" s="125">
        <f>SUM(H141:H142)</f>
        <v>94086350</v>
      </c>
      <c r="I140" s="125">
        <f>SUM(I141:I142)</f>
        <v>76111948</v>
      </c>
      <c r="J140" s="216">
        <f t="shared" ref="J140:K140" si="60">SUM(J141:J142)</f>
        <v>75931692.030000001</v>
      </c>
      <c r="K140" s="212">
        <f t="shared" si="60"/>
        <v>0</v>
      </c>
      <c r="L140" s="125">
        <f>SUM(L141:L142)</f>
        <v>180255.96999999578</v>
      </c>
      <c r="P140" s="2"/>
    </row>
    <row r="141" spans="1:16" s="91" customFormat="1" outlineLevel="4">
      <c r="A141" s="93" t="s">
        <v>102</v>
      </c>
      <c r="B141" s="73" t="s">
        <v>0</v>
      </c>
      <c r="C141" s="73" t="s">
        <v>46</v>
      </c>
      <c r="D141" s="73" t="s">
        <v>66</v>
      </c>
      <c r="E141" s="73" t="s">
        <v>4</v>
      </c>
      <c r="F141" s="101" t="s">
        <v>119</v>
      </c>
      <c r="G141" s="142" t="s">
        <v>119</v>
      </c>
      <c r="H141" s="208">
        <v>913100</v>
      </c>
      <c r="I141" s="127">
        <v>744357</v>
      </c>
      <c r="J141" s="217">
        <v>594016.80000000005</v>
      </c>
      <c r="K141" s="85" t="s">
        <v>119</v>
      </c>
      <c r="L141" s="127">
        <f t="shared" ref="L141:L142" si="61">I141-J141</f>
        <v>150340.19999999995</v>
      </c>
      <c r="M141" s="72"/>
      <c r="P141" s="2"/>
    </row>
    <row r="142" spans="1:16" s="86" customFormat="1" ht="25.5" outlineLevel="2">
      <c r="A142" s="93" t="s">
        <v>203</v>
      </c>
      <c r="B142" s="73" t="s">
        <v>0</v>
      </c>
      <c r="C142" s="73" t="s">
        <v>46</v>
      </c>
      <c r="D142" s="73" t="s">
        <v>66</v>
      </c>
      <c r="E142" s="73" t="s">
        <v>7</v>
      </c>
      <c r="F142" s="101" t="s">
        <v>119</v>
      </c>
      <c r="G142" s="142" t="s">
        <v>119</v>
      </c>
      <c r="H142" s="208">
        <v>93173250</v>
      </c>
      <c r="I142" s="127">
        <v>75367591</v>
      </c>
      <c r="J142" s="217">
        <v>75337675.230000004</v>
      </c>
      <c r="K142" s="102" t="s">
        <v>119</v>
      </c>
      <c r="L142" s="127">
        <f t="shared" si="61"/>
        <v>29915.769999995828</v>
      </c>
      <c r="P142" s="2"/>
    </row>
    <row r="143" spans="1:16" s="86" customFormat="1" ht="38.25" outlineLevel="2">
      <c r="A143" s="122" t="s">
        <v>180</v>
      </c>
      <c r="B143" s="7" t="s">
        <v>0</v>
      </c>
      <c r="C143" s="7" t="s">
        <v>46</v>
      </c>
      <c r="D143" s="7" t="s">
        <v>67</v>
      </c>
      <c r="E143" s="7" t="s">
        <v>1</v>
      </c>
      <c r="F143" s="5" t="s">
        <v>119</v>
      </c>
      <c r="G143" s="107" t="s">
        <v>119</v>
      </c>
      <c r="H143" s="125">
        <f>SUM(H144:H145)</f>
        <v>7408400</v>
      </c>
      <c r="I143" s="125">
        <f>SUM(I144:I145)</f>
        <v>7365033</v>
      </c>
      <c r="J143" s="216">
        <f t="shared" ref="J143:K143" si="62">SUM(J144:J145)</f>
        <v>7355926.96</v>
      </c>
      <c r="K143" s="212">
        <f t="shared" si="62"/>
        <v>0</v>
      </c>
      <c r="L143" s="125">
        <f>SUM(L144:L145)</f>
        <v>9106.0400000000373</v>
      </c>
      <c r="P143" s="2"/>
    </row>
    <row r="144" spans="1:16" s="91" customFormat="1" outlineLevel="4">
      <c r="A144" s="93" t="s">
        <v>102</v>
      </c>
      <c r="B144" s="73" t="s">
        <v>0</v>
      </c>
      <c r="C144" s="73" t="s">
        <v>46</v>
      </c>
      <c r="D144" s="73" t="s">
        <v>67</v>
      </c>
      <c r="E144" s="73" t="s">
        <v>4</v>
      </c>
      <c r="F144" s="101" t="s">
        <v>119</v>
      </c>
      <c r="G144" s="142" t="s">
        <v>119</v>
      </c>
      <c r="H144" s="208">
        <v>77950</v>
      </c>
      <c r="I144" s="127">
        <v>73289</v>
      </c>
      <c r="J144" s="217">
        <v>69883.75</v>
      </c>
      <c r="K144" s="102" t="s">
        <v>119</v>
      </c>
      <c r="L144" s="127">
        <f t="shared" ref="L144:L145" si="63">I144-J144</f>
        <v>3405.25</v>
      </c>
      <c r="M144" s="72"/>
      <c r="P144" s="2"/>
    </row>
    <row r="145" spans="1:16" s="90" customFormat="1" ht="25.5" outlineLevel="4">
      <c r="A145" s="93" t="s">
        <v>203</v>
      </c>
      <c r="B145" s="73" t="s">
        <v>0</v>
      </c>
      <c r="C145" s="73" t="s">
        <v>46</v>
      </c>
      <c r="D145" s="73" t="s">
        <v>67</v>
      </c>
      <c r="E145" s="73" t="s">
        <v>7</v>
      </c>
      <c r="F145" s="101" t="s">
        <v>119</v>
      </c>
      <c r="G145" s="142" t="s">
        <v>119</v>
      </c>
      <c r="H145" s="208">
        <v>7330450</v>
      </c>
      <c r="I145" s="127">
        <v>7291744</v>
      </c>
      <c r="J145" s="217">
        <v>7286043.21</v>
      </c>
      <c r="K145" s="102" t="s">
        <v>119</v>
      </c>
      <c r="L145" s="127">
        <f t="shared" si="63"/>
        <v>5700.7900000000373</v>
      </c>
      <c r="M145" s="95"/>
      <c r="P145" s="2"/>
    </row>
    <row r="146" spans="1:16" s="133" customFormat="1" ht="38.25" outlineLevel="4">
      <c r="A146" s="122" t="s">
        <v>181</v>
      </c>
      <c r="B146" s="7" t="s">
        <v>0</v>
      </c>
      <c r="C146" s="7" t="s">
        <v>46</v>
      </c>
      <c r="D146" s="7" t="s">
        <v>68</v>
      </c>
      <c r="E146" s="7" t="s">
        <v>1</v>
      </c>
      <c r="F146" s="5" t="s">
        <v>119</v>
      </c>
      <c r="G146" s="107" t="s">
        <v>119</v>
      </c>
      <c r="H146" s="125">
        <f>SUM(H147:H148)</f>
        <v>1001192100</v>
      </c>
      <c r="I146" s="125">
        <f>SUM(I147:I148)</f>
        <v>333926330</v>
      </c>
      <c r="J146" s="216">
        <f t="shared" ref="J146:K146" si="64">SUM(J147:J148)</f>
        <v>333758649.86000001</v>
      </c>
      <c r="K146" s="212">
        <f t="shared" si="64"/>
        <v>0</v>
      </c>
      <c r="L146" s="125">
        <f>SUM(L147:L148)</f>
        <v>167680.13999998569</v>
      </c>
      <c r="M146" s="95"/>
      <c r="P146" s="2"/>
    </row>
    <row r="147" spans="1:16" s="91" customFormat="1" outlineLevel="4">
      <c r="A147" s="93" t="s">
        <v>102</v>
      </c>
      <c r="B147" s="73" t="s">
        <v>0</v>
      </c>
      <c r="C147" s="73" t="s">
        <v>46</v>
      </c>
      <c r="D147" s="73" t="s">
        <v>68</v>
      </c>
      <c r="E147" s="73" t="s">
        <v>4</v>
      </c>
      <c r="F147" s="101" t="s">
        <v>119</v>
      </c>
      <c r="G147" s="142" t="s">
        <v>119</v>
      </c>
      <c r="H147" s="208">
        <v>4404900</v>
      </c>
      <c r="I147" s="127">
        <v>2123048</v>
      </c>
      <c r="J147" s="217">
        <v>2044715.75</v>
      </c>
      <c r="K147" s="102" t="s">
        <v>119</v>
      </c>
      <c r="L147" s="127">
        <f t="shared" ref="L147:L148" si="65">I147-J147</f>
        <v>78332.25</v>
      </c>
      <c r="M147" s="72"/>
      <c r="P147" s="2"/>
    </row>
    <row r="148" spans="1:16" s="86" customFormat="1" ht="25.5" outlineLevel="2">
      <c r="A148" s="123" t="s">
        <v>206</v>
      </c>
      <c r="B148" s="73" t="s">
        <v>0</v>
      </c>
      <c r="C148" s="73" t="s">
        <v>46</v>
      </c>
      <c r="D148" s="73" t="s">
        <v>68</v>
      </c>
      <c r="E148" s="73" t="s">
        <v>35</v>
      </c>
      <c r="F148" s="92" t="s">
        <v>119</v>
      </c>
      <c r="G148" s="143" t="s">
        <v>119</v>
      </c>
      <c r="H148" s="126">
        <v>996787200</v>
      </c>
      <c r="I148" s="126">
        <v>331803282</v>
      </c>
      <c r="J148" s="218">
        <v>331713934.11000001</v>
      </c>
      <c r="K148" s="88" t="s">
        <v>119</v>
      </c>
      <c r="L148" s="127">
        <f t="shared" si="65"/>
        <v>89347.889999985695</v>
      </c>
      <c r="P148" s="2"/>
    </row>
    <row r="149" spans="1:16" s="86" customFormat="1" ht="51" outlineLevel="1">
      <c r="A149" s="122" t="s">
        <v>182</v>
      </c>
      <c r="B149" s="7" t="s">
        <v>0</v>
      </c>
      <c r="C149" s="7" t="s">
        <v>46</v>
      </c>
      <c r="D149" s="7" t="s">
        <v>69</v>
      </c>
      <c r="E149" s="7" t="s">
        <v>1</v>
      </c>
      <c r="F149" s="5" t="s">
        <v>119</v>
      </c>
      <c r="G149" s="107" t="s">
        <v>119</v>
      </c>
      <c r="H149" s="125">
        <f>SUM(H150:H151)</f>
        <v>4939800</v>
      </c>
      <c r="I149" s="125">
        <f>SUM(I150:I151)</f>
        <v>4555201</v>
      </c>
      <c r="J149" s="216">
        <f t="shared" ref="J149:K149" si="66">SUM(J150:J151)</f>
        <v>4542196.93</v>
      </c>
      <c r="K149" s="212">
        <f t="shared" si="66"/>
        <v>0</v>
      </c>
      <c r="L149" s="125">
        <f>SUM(L150:L151)</f>
        <v>13004.070000000076</v>
      </c>
      <c r="P149" s="2"/>
    </row>
    <row r="150" spans="1:16" s="91" customFormat="1" outlineLevel="4">
      <c r="A150" s="93" t="s">
        <v>102</v>
      </c>
      <c r="B150" s="73" t="s">
        <v>0</v>
      </c>
      <c r="C150" s="73" t="s">
        <v>46</v>
      </c>
      <c r="D150" s="73" t="s">
        <v>69</v>
      </c>
      <c r="E150" s="73" t="s">
        <v>4</v>
      </c>
      <c r="F150" s="101" t="s">
        <v>119</v>
      </c>
      <c r="G150" s="142" t="s">
        <v>119</v>
      </c>
      <c r="H150" s="208">
        <v>39750</v>
      </c>
      <c r="I150" s="127">
        <v>31014</v>
      </c>
      <c r="J150" s="217">
        <v>22755.01</v>
      </c>
      <c r="K150" s="102" t="s">
        <v>119</v>
      </c>
      <c r="L150" s="127">
        <f t="shared" ref="L150:L151" si="67">I150-J150</f>
        <v>8258.9900000000016</v>
      </c>
      <c r="M150" s="72"/>
      <c r="P150" s="2"/>
    </row>
    <row r="151" spans="1:16" s="86" customFormat="1" ht="25.5" outlineLevel="2">
      <c r="A151" s="93" t="s">
        <v>203</v>
      </c>
      <c r="B151" s="73" t="s">
        <v>0</v>
      </c>
      <c r="C151" s="73" t="s">
        <v>46</v>
      </c>
      <c r="D151" s="73" t="s">
        <v>69</v>
      </c>
      <c r="E151" s="73" t="s">
        <v>7</v>
      </c>
      <c r="F151" s="101" t="s">
        <v>119</v>
      </c>
      <c r="G151" s="142" t="s">
        <v>119</v>
      </c>
      <c r="H151" s="208">
        <v>4900050</v>
      </c>
      <c r="I151" s="127">
        <v>4524187</v>
      </c>
      <c r="J151" s="217">
        <v>4519441.92</v>
      </c>
      <c r="K151" s="85" t="s">
        <v>119</v>
      </c>
      <c r="L151" s="127">
        <f t="shared" si="67"/>
        <v>4745.0800000000745</v>
      </c>
      <c r="P151" s="2"/>
    </row>
    <row r="152" spans="1:16" s="86" customFormat="1" ht="76.5" outlineLevel="2">
      <c r="A152" s="122" t="s">
        <v>183</v>
      </c>
      <c r="B152" s="7" t="s">
        <v>0</v>
      </c>
      <c r="C152" s="7" t="s">
        <v>46</v>
      </c>
      <c r="D152" s="7" t="s">
        <v>70</v>
      </c>
      <c r="E152" s="7" t="s">
        <v>1</v>
      </c>
      <c r="F152" s="5" t="s">
        <v>119</v>
      </c>
      <c r="G152" s="107" t="s">
        <v>119</v>
      </c>
      <c r="H152" s="125">
        <f>SUM(H153:H154)</f>
        <v>9621100</v>
      </c>
      <c r="I152" s="125">
        <f>SUM(I153:I154)</f>
        <v>5549490</v>
      </c>
      <c r="J152" s="216">
        <f t="shared" ref="J152:K152" si="68">SUM(J153:J154)</f>
        <v>5535278.2299999995</v>
      </c>
      <c r="K152" s="212">
        <f t="shared" si="68"/>
        <v>0</v>
      </c>
      <c r="L152" s="125">
        <f>SUM(L153:L154)</f>
        <v>14211.770000000412</v>
      </c>
      <c r="P152" s="2"/>
    </row>
    <row r="153" spans="1:16" s="91" customFormat="1" outlineLevel="4">
      <c r="A153" s="93" t="s">
        <v>102</v>
      </c>
      <c r="B153" s="73" t="s">
        <v>0</v>
      </c>
      <c r="C153" s="73" t="s">
        <v>46</v>
      </c>
      <c r="D153" s="73" t="s">
        <v>70</v>
      </c>
      <c r="E153" s="73" t="s">
        <v>4</v>
      </c>
      <c r="F153" s="101" t="s">
        <v>119</v>
      </c>
      <c r="G153" s="142" t="s">
        <v>119</v>
      </c>
      <c r="H153" s="208">
        <v>193800</v>
      </c>
      <c r="I153" s="127">
        <v>35362</v>
      </c>
      <c r="J153" s="217">
        <v>31190.17</v>
      </c>
      <c r="K153" s="102" t="s">
        <v>119</v>
      </c>
      <c r="L153" s="127">
        <f t="shared" ref="L153:L154" si="69">I153-J153</f>
        <v>4171.8300000000017</v>
      </c>
      <c r="M153" s="72"/>
      <c r="P153" s="2"/>
    </row>
    <row r="154" spans="1:16" s="86" customFormat="1" ht="25.5" outlineLevel="2">
      <c r="A154" s="93" t="s">
        <v>203</v>
      </c>
      <c r="B154" s="73" t="s">
        <v>0</v>
      </c>
      <c r="C154" s="73" t="s">
        <v>46</v>
      </c>
      <c r="D154" s="73" t="s">
        <v>70</v>
      </c>
      <c r="E154" s="73" t="s">
        <v>7</v>
      </c>
      <c r="F154" s="101" t="s">
        <v>119</v>
      </c>
      <c r="G154" s="142" t="s">
        <v>119</v>
      </c>
      <c r="H154" s="208">
        <v>9427300</v>
      </c>
      <c r="I154" s="127">
        <v>5514128</v>
      </c>
      <c r="J154" s="217">
        <v>5504088.0599999996</v>
      </c>
      <c r="K154" s="102" t="s">
        <v>119</v>
      </c>
      <c r="L154" s="127">
        <f t="shared" si="69"/>
        <v>10039.94000000041</v>
      </c>
      <c r="P154" s="2"/>
    </row>
    <row r="155" spans="1:16" s="86" customFormat="1" ht="63.75" outlineLevel="1">
      <c r="A155" s="122" t="s">
        <v>184</v>
      </c>
      <c r="B155" s="7" t="s">
        <v>0</v>
      </c>
      <c r="C155" s="7" t="s">
        <v>46</v>
      </c>
      <c r="D155" s="7" t="s">
        <v>71</v>
      </c>
      <c r="E155" s="7" t="s">
        <v>1</v>
      </c>
      <c r="F155" s="5" t="s">
        <v>119</v>
      </c>
      <c r="G155" s="107" t="s">
        <v>119</v>
      </c>
      <c r="H155" s="125">
        <f>SUM(H156:H157)</f>
        <v>10050000</v>
      </c>
      <c r="I155" s="125">
        <f>SUM(I156:I157)</f>
        <v>9967953.0099999998</v>
      </c>
      <c r="J155" s="216">
        <f t="shared" ref="J155:K155" si="70">SUM(J156:J157)</f>
        <v>9965054.9100000001</v>
      </c>
      <c r="K155" s="212">
        <f t="shared" si="70"/>
        <v>0</v>
      </c>
      <c r="L155" s="125">
        <f>SUM(L156:L157)</f>
        <v>2898.0999999999985</v>
      </c>
      <c r="P155" s="2"/>
    </row>
    <row r="156" spans="1:16" s="91" customFormat="1" outlineLevel="4">
      <c r="A156" s="93" t="s">
        <v>102</v>
      </c>
      <c r="B156" s="73" t="s">
        <v>0</v>
      </c>
      <c r="C156" s="73" t="s">
        <v>46</v>
      </c>
      <c r="D156" s="73" t="s">
        <v>71</v>
      </c>
      <c r="E156" s="73" t="s">
        <v>4</v>
      </c>
      <c r="F156" s="101" t="s">
        <v>119</v>
      </c>
      <c r="G156" s="142" t="s">
        <v>119</v>
      </c>
      <c r="H156" s="208">
        <v>50000</v>
      </c>
      <c r="I156" s="127">
        <v>44161.4</v>
      </c>
      <c r="J156" s="217">
        <v>41263.300000000003</v>
      </c>
      <c r="K156" s="102" t="s">
        <v>119</v>
      </c>
      <c r="L156" s="127">
        <f t="shared" ref="L156" si="71">I156-J156</f>
        <v>2898.0999999999985</v>
      </c>
      <c r="M156" s="72"/>
      <c r="P156" s="2"/>
    </row>
    <row r="157" spans="1:16" s="90" customFormat="1" ht="25.5" outlineLevel="4">
      <c r="A157" s="93" t="s">
        <v>206</v>
      </c>
      <c r="B157" s="73" t="s">
        <v>0</v>
      </c>
      <c r="C157" s="73" t="s">
        <v>46</v>
      </c>
      <c r="D157" s="73" t="s">
        <v>71</v>
      </c>
      <c r="E157" s="73">
        <v>321</v>
      </c>
      <c r="F157" s="101" t="s">
        <v>119</v>
      </c>
      <c r="G157" s="142" t="s">
        <v>119</v>
      </c>
      <c r="H157" s="208">
        <v>10000000</v>
      </c>
      <c r="I157" s="127">
        <v>9923791.6099999994</v>
      </c>
      <c r="J157" s="217">
        <v>9923791.6099999994</v>
      </c>
      <c r="K157" s="85" t="s">
        <v>119</v>
      </c>
      <c r="L157" s="127">
        <f>I157-J157</f>
        <v>0</v>
      </c>
      <c r="M157" s="120"/>
      <c r="N157" s="95"/>
      <c r="P157" s="2"/>
    </row>
    <row r="158" spans="1:16" s="86" customFormat="1" ht="51" outlineLevel="2">
      <c r="A158" s="122" t="s">
        <v>185</v>
      </c>
      <c r="B158" s="7" t="s">
        <v>0</v>
      </c>
      <c r="C158" s="7" t="s">
        <v>46</v>
      </c>
      <c r="D158" s="7" t="s">
        <v>72</v>
      </c>
      <c r="E158" s="7" t="s">
        <v>1</v>
      </c>
      <c r="F158" s="5" t="s">
        <v>119</v>
      </c>
      <c r="G158" s="107" t="s">
        <v>119</v>
      </c>
      <c r="H158" s="125">
        <f>SUM(H159:H160)</f>
        <v>2015600</v>
      </c>
      <c r="I158" s="125">
        <f>SUM(I159:I160)</f>
        <v>1181818.58</v>
      </c>
      <c r="J158" s="216">
        <f>SUM(J159:J160)</f>
        <v>1169238.17</v>
      </c>
      <c r="K158" s="212">
        <f t="shared" ref="K158" si="72">SUM(K159:K160)</f>
        <v>0</v>
      </c>
      <c r="L158" s="125">
        <f>SUM(L159:L160)</f>
        <v>12580.410000000029</v>
      </c>
      <c r="P158" s="2"/>
    </row>
    <row r="159" spans="1:16" s="91" customFormat="1" ht="33.75" outlineLevel="4">
      <c r="A159" s="93" t="s">
        <v>102</v>
      </c>
      <c r="B159" s="73" t="s">
        <v>0</v>
      </c>
      <c r="C159" s="73" t="s">
        <v>46</v>
      </c>
      <c r="D159" s="73" t="s">
        <v>72</v>
      </c>
      <c r="E159" s="73" t="s">
        <v>4</v>
      </c>
      <c r="F159" s="124" t="s">
        <v>287</v>
      </c>
      <c r="G159" s="134" t="s">
        <v>258</v>
      </c>
      <c r="H159" s="208">
        <f>7000+12700</f>
        <v>19700</v>
      </c>
      <c r="I159" s="127">
        <v>10027.040000000001</v>
      </c>
      <c r="J159" s="217">
        <v>6580.91</v>
      </c>
      <c r="K159" s="102" t="s">
        <v>119</v>
      </c>
      <c r="L159" s="127">
        <f t="shared" ref="L159:L160" si="73">I159-J159</f>
        <v>3446.130000000001</v>
      </c>
      <c r="M159" s="72"/>
      <c r="P159" s="2"/>
    </row>
    <row r="160" spans="1:16" s="86" customFormat="1" ht="33.75" outlineLevel="2">
      <c r="A160" s="93" t="s">
        <v>203</v>
      </c>
      <c r="B160" s="73" t="s">
        <v>0</v>
      </c>
      <c r="C160" s="73" t="s">
        <v>46</v>
      </c>
      <c r="D160" s="73" t="s">
        <v>72</v>
      </c>
      <c r="E160" s="73" t="s">
        <v>7</v>
      </c>
      <c r="F160" s="124" t="s">
        <v>287</v>
      </c>
      <c r="G160" s="134" t="s">
        <v>258</v>
      </c>
      <c r="H160" s="208">
        <f>636800+1359100</f>
        <v>1995900</v>
      </c>
      <c r="I160" s="127">
        <v>1171791.54</v>
      </c>
      <c r="J160" s="217">
        <v>1162657.26</v>
      </c>
      <c r="K160" s="102" t="s">
        <v>119</v>
      </c>
      <c r="L160" s="127">
        <f t="shared" si="73"/>
        <v>9134.2800000000279</v>
      </c>
      <c r="P160" s="2"/>
    </row>
    <row r="161" spans="1:16" s="86" customFormat="1" ht="25.5" outlineLevel="2">
      <c r="A161" s="122" t="s">
        <v>186</v>
      </c>
      <c r="B161" s="7" t="s">
        <v>0</v>
      </c>
      <c r="C161" s="7" t="s">
        <v>46</v>
      </c>
      <c r="D161" s="7" t="s">
        <v>73</v>
      </c>
      <c r="E161" s="7" t="s">
        <v>1</v>
      </c>
      <c r="F161" s="5" t="s">
        <v>119</v>
      </c>
      <c r="G161" s="107" t="s">
        <v>119</v>
      </c>
      <c r="H161" s="125">
        <f>SUM(H162:H163)</f>
        <v>60994450</v>
      </c>
      <c r="I161" s="125">
        <f>SUM(I162:I163)</f>
        <v>38742370</v>
      </c>
      <c r="J161" s="216">
        <f t="shared" ref="J161:K161" si="74">SUM(J162:J163)</f>
        <v>38707303.289999999</v>
      </c>
      <c r="K161" s="212">
        <f t="shared" si="74"/>
        <v>0</v>
      </c>
      <c r="L161" s="125">
        <f>SUM(L162:L163)</f>
        <v>35066.71000000299</v>
      </c>
      <c r="P161" s="2"/>
    </row>
    <row r="162" spans="1:16" s="91" customFormat="1" outlineLevel="4">
      <c r="A162" s="93" t="s">
        <v>102</v>
      </c>
      <c r="B162" s="73" t="s">
        <v>0</v>
      </c>
      <c r="C162" s="73" t="s">
        <v>46</v>
      </c>
      <c r="D162" s="73" t="s">
        <v>73</v>
      </c>
      <c r="E162" s="73" t="s">
        <v>4</v>
      </c>
      <c r="F162" s="101" t="s">
        <v>119</v>
      </c>
      <c r="G162" s="142" t="s">
        <v>119</v>
      </c>
      <c r="H162" s="208">
        <v>543200</v>
      </c>
      <c r="I162" s="127">
        <v>216750</v>
      </c>
      <c r="J162" s="217">
        <v>199292.99</v>
      </c>
      <c r="K162" s="102" t="s">
        <v>119</v>
      </c>
      <c r="L162" s="127">
        <f t="shared" ref="L162:L163" si="75">I162-J162</f>
        <v>17457.010000000009</v>
      </c>
      <c r="M162" s="72"/>
      <c r="P162" s="2"/>
    </row>
    <row r="163" spans="1:16" s="91" customFormat="1" ht="25.5" outlineLevel="4">
      <c r="A163" s="93" t="s">
        <v>203</v>
      </c>
      <c r="B163" s="73" t="s">
        <v>0</v>
      </c>
      <c r="C163" s="73" t="s">
        <v>46</v>
      </c>
      <c r="D163" s="73" t="s">
        <v>73</v>
      </c>
      <c r="E163" s="73" t="s">
        <v>7</v>
      </c>
      <c r="F163" s="101" t="s">
        <v>119</v>
      </c>
      <c r="G163" s="142" t="s">
        <v>119</v>
      </c>
      <c r="H163" s="208">
        <v>60451250</v>
      </c>
      <c r="I163" s="127">
        <v>38525620</v>
      </c>
      <c r="J163" s="217">
        <v>38508010.299999997</v>
      </c>
      <c r="K163" s="102" t="s">
        <v>119</v>
      </c>
      <c r="L163" s="127">
        <f t="shared" si="75"/>
        <v>17609.70000000298</v>
      </c>
      <c r="M163" s="72"/>
      <c r="P163" s="2"/>
    </row>
    <row r="164" spans="1:16" s="86" customFormat="1" outlineLevel="1">
      <c r="A164" s="122" t="s">
        <v>159</v>
      </c>
      <c r="B164" s="7" t="s">
        <v>0</v>
      </c>
      <c r="C164" s="7" t="s">
        <v>46</v>
      </c>
      <c r="D164" s="7" t="s">
        <v>36</v>
      </c>
      <c r="E164" s="7" t="s">
        <v>1</v>
      </c>
      <c r="F164" s="5" t="s">
        <v>119</v>
      </c>
      <c r="G164" s="107" t="s">
        <v>119</v>
      </c>
      <c r="H164" s="125">
        <f>SUM(H165:H167)</f>
        <v>412466000</v>
      </c>
      <c r="I164" s="125">
        <f>SUM(I165:I167)</f>
        <v>101026348.04000001</v>
      </c>
      <c r="J164" s="216">
        <f t="shared" ref="J164:K164" si="76">SUM(J165:J167)</f>
        <v>100173500.03</v>
      </c>
      <c r="K164" s="212">
        <f t="shared" si="76"/>
        <v>0</v>
      </c>
      <c r="L164" s="125">
        <f>SUM(L165:L167)</f>
        <v>852848.01000000362</v>
      </c>
      <c r="P164" s="2"/>
    </row>
    <row r="165" spans="1:16" s="86" customFormat="1" ht="33.75" outlineLevel="2">
      <c r="A165" s="93" t="s">
        <v>208</v>
      </c>
      <c r="B165" s="73" t="s">
        <v>0</v>
      </c>
      <c r="C165" s="73" t="s">
        <v>46</v>
      </c>
      <c r="D165" s="73" t="s">
        <v>36</v>
      </c>
      <c r="E165" s="73" t="s">
        <v>17</v>
      </c>
      <c r="F165" s="130" t="s">
        <v>263</v>
      </c>
      <c r="G165" s="135" t="s">
        <v>258</v>
      </c>
      <c r="H165" s="208">
        <v>6068630</v>
      </c>
      <c r="I165" s="127">
        <v>671750</v>
      </c>
      <c r="J165" s="217">
        <v>484615.67</v>
      </c>
      <c r="K165" s="102" t="s">
        <v>119</v>
      </c>
      <c r="L165" s="127">
        <f t="shared" ref="L165:L167" si="77">I165-J165</f>
        <v>187134.33000000002</v>
      </c>
      <c r="P165" s="2"/>
    </row>
    <row r="166" spans="1:16" s="133" customFormat="1" ht="33.75" outlineLevel="4">
      <c r="A166" s="93" t="s">
        <v>102</v>
      </c>
      <c r="B166" s="73" t="s">
        <v>0</v>
      </c>
      <c r="C166" s="73" t="s">
        <v>46</v>
      </c>
      <c r="D166" s="73" t="s">
        <v>36</v>
      </c>
      <c r="E166" s="73" t="s">
        <v>4</v>
      </c>
      <c r="F166" s="130" t="s">
        <v>263</v>
      </c>
      <c r="G166" s="135" t="s">
        <v>258</v>
      </c>
      <c r="H166" s="208">
        <v>3391570</v>
      </c>
      <c r="I166" s="127">
        <v>373448.2</v>
      </c>
      <c r="J166" s="217">
        <v>212848.86</v>
      </c>
      <c r="K166" s="85" t="s">
        <v>119</v>
      </c>
      <c r="L166" s="127">
        <f t="shared" si="77"/>
        <v>160599.34000000003</v>
      </c>
      <c r="M166" s="95"/>
      <c r="P166" s="2"/>
    </row>
    <row r="167" spans="1:16" s="91" customFormat="1" ht="33.75" outlineLevel="4">
      <c r="A167" s="93" t="s">
        <v>203</v>
      </c>
      <c r="B167" s="73" t="s">
        <v>0</v>
      </c>
      <c r="C167" s="73" t="s">
        <v>46</v>
      </c>
      <c r="D167" s="73" t="s">
        <v>36</v>
      </c>
      <c r="E167" s="73" t="s">
        <v>7</v>
      </c>
      <c r="F167" s="130" t="s">
        <v>263</v>
      </c>
      <c r="G167" s="135" t="s">
        <v>258</v>
      </c>
      <c r="H167" s="208">
        <v>403005800</v>
      </c>
      <c r="I167" s="127">
        <v>99981149.840000004</v>
      </c>
      <c r="J167" s="217">
        <v>99476035.5</v>
      </c>
      <c r="K167" s="102" t="s">
        <v>119</v>
      </c>
      <c r="L167" s="127">
        <f t="shared" si="77"/>
        <v>505114.34000000358</v>
      </c>
      <c r="M167" s="72"/>
      <c r="P167" s="2"/>
    </row>
    <row r="168" spans="1:16" s="91" customFormat="1" outlineLevel="4">
      <c r="A168" s="122" t="s">
        <v>254</v>
      </c>
      <c r="B168" s="7">
        <v>148</v>
      </c>
      <c r="C168" s="7">
        <v>1003</v>
      </c>
      <c r="D168" s="7">
        <v>9990020680</v>
      </c>
      <c r="E168" s="7" t="s">
        <v>1</v>
      </c>
      <c r="F168" s="5"/>
      <c r="G168" s="107"/>
      <c r="H168" s="125">
        <f>SUM(H169:H169)</f>
        <v>112870000</v>
      </c>
      <c r="I168" s="125">
        <f>SUM(I169:I169)</f>
        <v>112870000</v>
      </c>
      <c r="J168" s="216">
        <f>SUM(J169:J169)</f>
        <v>100170000</v>
      </c>
      <c r="K168" s="212">
        <f t="shared" ref="K168" si="78">SUM(K169:K169)</f>
        <v>12700000</v>
      </c>
      <c r="L168" s="125">
        <f>SUM(L169:L169)</f>
        <v>12700000</v>
      </c>
      <c r="M168" s="72"/>
      <c r="P168" s="2"/>
    </row>
    <row r="169" spans="1:16" s="90" customFormat="1" ht="16.5" customHeight="1" outlineLevel="4">
      <c r="A169" s="93" t="s">
        <v>203</v>
      </c>
      <c r="B169" s="73">
        <v>148</v>
      </c>
      <c r="C169" s="73">
        <v>1003</v>
      </c>
      <c r="D169" s="73">
        <v>9990020680</v>
      </c>
      <c r="E169" s="73">
        <v>321</v>
      </c>
      <c r="F169" s="99"/>
      <c r="G169" s="73"/>
      <c r="H169" s="208">
        <v>112870000</v>
      </c>
      <c r="I169" s="127">
        <v>112870000</v>
      </c>
      <c r="J169" s="217">
        <v>100170000</v>
      </c>
      <c r="K169" s="119">
        <f>I169-J169</f>
        <v>12700000</v>
      </c>
      <c r="L169" s="126">
        <f t="shared" ref="L169" si="79">I169-J169</f>
        <v>12700000</v>
      </c>
      <c r="M169" s="95"/>
      <c r="N169" s="95"/>
      <c r="P169" s="2"/>
    </row>
    <row r="170" spans="1:16" s="91" customFormat="1" ht="51" outlineLevel="4">
      <c r="A170" s="122" t="s">
        <v>187</v>
      </c>
      <c r="B170" s="7" t="s">
        <v>0</v>
      </c>
      <c r="C170" s="7" t="s">
        <v>74</v>
      </c>
      <c r="D170" s="7" t="s">
        <v>75</v>
      </c>
      <c r="E170" s="7" t="s">
        <v>1</v>
      </c>
      <c r="F170" s="5" t="s">
        <v>119</v>
      </c>
      <c r="G170" s="107" t="s">
        <v>119</v>
      </c>
      <c r="H170" s="125">
        <f>SUM(H171)</f>
        <v>5205827100</v>
      </c>
      <c r="I170" s="125">
        <f>SUM(I171)</f>
        <v>1733333600</v>
      </c>
      <c r="J170" s="216">
        <f t="shared" ref="J170:K170" si="80">SUM(J171)</f>
        <v>1733333600</v>
      </c>
      <c r="K170" s="212">
        <f t="shared" si="80"/>
        <v>0</v>
      </c>
      <c r="L170" s="125">
        <f>SUM(L171)</f>
        <v>0</v>
      </c>
      <c r="M170" s="72"/>
      <c r="P170" s="2"/>
    </row>
    <row r="171" spans="1:16" s="90" customFormat="1" outlineLevel="4">
      <c r="A171" s="93" t="s">
        <v>120</v>
      </c>
      <c r="B171" s="73" t="s">
        <v>0</v>
      </c>
      <c r="C171" s="73" t="s">
        <v>74</v>
      </c>
      <c r="D171" s="73" t="s">
        <v>75</v>
      </c>
      <c r="E171" s="73" t="s">
        <v>76</v>
      </c>
      <c r="F171" s="101" t="s">
        <v>119</v>
      </c>
      <c r="G171" s="142" t="s">
        <v>119</v>
      </c>
      <c r="H171" s="208">
        <v>5205827100</v>
      </c>
      <c r="I171" s="127">
        <v>1733333600</v>
      </c>
      <c r="J171" s="217">
        <v>1733333600</v>
      </c>
      <c r="K171" s="85" t="s">
        <v>119</v>
      </c>
      <c r="L171" s="127">
        <f>I171-J171</f>
        <v>0</v>
      </c>
      <c r="M171" s="95"/>
      <c r="N171" s="95"/>
      <c r="P171" s="2"/>
    </row>
    <row r="172" spans="1:16" s="133" customFormat="1" ht="89.25" outlineLevel="4">
      <c r="A172" s="122" t="s">
        <v>188</v>
      </c>
      <c r="B172" s="7" t="s">
        <v>0</v>
      </c>
      <c r="C172" s="7" t="s">
        <v>74</v>
      </c>
      <c r="D172" s="7" t="s">
        <v>77</v>
      </c>
      <c r="E172" s="7" t="s">
        <v>1</v>
      </c>
      <c r="F172" s="5" t="s">
        <v>119</v>
      </c>
      <c r="G172" s="107" t="s">
        <v>119</v>
      </c>
      <c r="H172" s="125">
        <f>SUM(H173)</f>
        <v>84900</v>
      </c>
      <c r="I172" s="125">
        <f>SUM(I173)</f>
        <v>12372.5</v>
      </c>
      <c r="J172" s="216">
        <f t="shared" ref="J172:K172" si="81">SUM(J173)</f>
        <v>12372.5</v>
      </c>
      <c r="K172" s="212">
        <f t="shared" si="81"/>
        <v>0</v>
      </c>
      <c r="L172" s="125">
        <f>SUM(L173)</f>
        <v>0</v>
      </c>
      <c r="M172" s="95"/>
      <c r="P172" s="2"/>
    </row>
    <row r="173" spans="1:16" s="91" customFormat="1" ht="33.75" outlineLevel="4">
      <c r="A173" s="93" t="s">
        <v>213</v>
      </c>
      <c r="B173" s="73" t="s">
        <v>0</v>
      </c>
      <c r="C173" s="73" t="s">
        <v>74</v>
      </c>
      <c r="D173" s="73" t="s">
        <v>77</v>
      </c>
      <c r="E173" s="73" t="s">
        <v>78</v>
      </c>
      <c r="F173" s="124" t="s">
        <v>280</v>
      </c>
      <c r="G173" s="134" t="s">
        <v>258</v>
      </c>
      <c r="H173" s="208">
        <v>84900</v>
      </c>
      <c r="I173" s="127">
        <v>12372.5</v>
      </c>
      <c r="J173" s="127">
        <v>12372.5</v>
      </c>
      <c r="K173" s="85" t="s">
        <v>119</v>
      </c>
      <c r="L173" s="127">
        <f>I173-J173</f>
        <v>0</v>
      </c>
      <c r="M173" s="72"/>
      <c r="P173" s="2"/>
    </row>
    <row r="174" spans="1:16" s="90" customFormat="1" outlineLevel="4">
      <c r="A174" s="122" t="s">
        <v>189</v>
      </c>
      <c r="B174" s="7" t="s">
        <v>0</v>
      </c>
      <c r="C174" s="7" t="s">
        <v>74</v>
      </c>
      <c r="D174" s="7" t="s">
        <v>79</v>
      </c>
      <c r="E174" s="7" t="s">
        <v>1</v>
      </c>
      <c r="F174" s="5" t="s">
        <v>119</v>
      </c>
      <c r="G174" s="107" t="s">
        <v>119</v>
      </c>
      <c r="H174" s="125">
        <f>SUM(H175:H176)</f>
        <v>84868800</v>
      </c>
      <c r="I174" s="125">
        <f>SUM(I175:I176)</f>
        <v>22199075.23</v>
      </c>
      <c r="J174" s="216">
        <f t="shared" ref="J174:K174" si="82">SUM(J175:J176)</f>
        <v>22156789.710000001</v>
      </c>
      <c r="K174" s="212">
        <f t="shared" si="82"/>
        <v>0</v>
      </c>
      <c r="L174" s="125">
        <f>SUM(L175:L176)</f>
        <v>42285.520000000004</v>
      </c>
      <c r="M174" s="95"/>
      <c r="N174" s="95"/>
      <c r="P174" s="2"/>
    </row>
    <row r="175" spans="1:16" s="133" customFormat="1" outlineLevel="4">
      <c r="A175" s="93" t="s">
        <v>102</v>
      </c>
      <c r="B175" s="73" t="s">
        <v>0</v>
      </c>
      <c r="C175" s="73" t="s">
        <v>74</v>
      </c>
      <c r="D175" s="73" t="s">
        <v>79</v>
      </c>
      <c r="E175" s="73" t="s">
        <v>4</v>
      </c>
      <c r="F175" s="101" t="s">
        <v>119</v>
      </c>
      <c r="G175" s="142" t="s">
        <v>119</v>
      </c>
      <c r="H175" s="208">
        <v>59400</v>
      </c>
      <c r="I175" s="127">
        <v>9936.23</v>
      </c>
      <c r="J175" s="217">
        <v>9349.2099999999991</v>
      </c>
      <c r="K175" s="102" t="s">
        <v>119</v>
      </c>
      <c r="L175" s="126">
        <f t="shared" ref="L175:L176" si="83">I175-J175</f>
        <v>587.02000000000044</v>
      </c>
      <c r="M175" s="95"/>
      <c r="P175" s="2"/>
    </row>
    <row r="176" spans="1:16" s="91" customFormat="1" ht="25.5" outlineLevel="4">
      <c r="A176" s="123" t="s">
        <v>206</v>
      </c>
      <c r="B176" s="73" t="s">
        <v>0</v>
      </c>
      <c r="C176" s="73" t="s">
        <v>74</v>
      </c>
      <c r="D176" s="73" t="s">
        <v>79</v>
      </c>
      <c r="E176" s="73" t="s">
        <v>35</v>
      </c>
      <c r="F176" s="92" t="s">
        <v>119</v>
      </c>
      <c r="G176" s="143" t="s">
        <v>119</v>
      </c>
      <c r="H176" s="126">
        <v>84809400</v>
      </c>
      <c r="I176" s="126">
        <v>22189139</v>
      </c>
      <c r="J176" s="218">
        <v>22147440.5</v>
      </c>
      <c r="K176" s="88" t="s">
        <v>119</v>
      </c>
      <c r="L176" s="127">
        <f t="shared" si="83"/>
        <v>41698.5</v>
      </c>
      <c r="M176" s="72"/>
      <c r="P176" s="2"/>
    </row>
    <row r="177" spans="1:16" s="90" customFormat="1" ht="25.5" outlineLevel="4">
      <c r="A177" s="122" t="s">
        <v>190</v>
      </c>
      <c r="B177" s="7" t="s">
        <v>0</v>
      </c>
      <c r="C177" s="7" t="s">
        <v>74</v>
      </c>
      <c r="D177" s="7" t="s">
        <v>80</v>
      </c>
      <c r="E177" s="7" t="s">
        <v>1</v>
      </c>
      <c r="F177" s="5" t="s">
        <v>119</v>
      </c>
      <c r="G177" s="107" t="s">
        <v>119</v>
      </c>
      <c r="H177" s="125">
        <f>SUM(H178:H179)</f>
        <v>14062559</v>
      </c>
      <c r="I177" s="125">
        <f>SUM(I178:I179)</f>
        <v>0</v>
      </c>
      <c r="J177" s="216">
        <f t="shared" ref="J177:K177" si="84">SUM(J178:J179)</f>
        <v>0</v>
      </c>
      <c r="K177" s="212">
        <f t="shared" si="84"/>
        <v>0</v>
      </c>
      <c r="L177" s="125">
        <f>SUM(L178:L179)</f>
        <v>0</v>
      </c>
      <c r="M177" s="95"/>
      <c r="N177" s="95"/>
      <c r="P177" s="2"/>
    </row>
    <row r="178" spans="1:16" s="156" customFormat="1" ht="31.5" customHeight="1" outlineLevel="4">
      <c r="A178" s="93" t="s">
        <v>102</v>
      </c>
      <c r="B178" s="73" t="s">
        <v>0</v>
      </c>
      <c r="C178" s="73" t="s">
        <v>74</v>
      </c>
      <c r="D178" s="73" t="s">
        <v>80</v>
      </c>
      <c r="E178" s="73" t="s">
        <v>4</v>
      </c>
      <c r="F178" s="101" t="s">
        <v>119</v>
      </c>
      <c r="G178" s="142" t="s">
        <v>119</v>
      </c>
      <c r="H178" s="208">
        <v>9941</v>
      </c>
      <c r="I178" s="127">
        <v>0</v>
      </c>
      <c r="J178" s="217">
        <v>0</v>
      </c>
      <c r="K178" s="102" t="s">
        <v>119</v>
      </c>
      <c r="L178" s="126">
        <f t="shared" ref="L178:L179" si="85">I178-J178</f>
        <v>0</v>
      </c>
      <c r="M178" s="155"/>
      <c r="N178" s="72"/>
      <c r="P178" s="2"/>
    </row>
    <row r="179" spans="1:16" s="160" customFormat="1" ht="29.25" customHeight="1" outlineLevel="4">
      <c r="A179" s="123" t="s">
        <v>206</v>
      </c>
      <c r="B179" s="73" t="s">
        <v>0</v>
      </c>
      <c r="C179" s="73" t="s">
        <v>74</v>
      </c>
      <c r="D179" s="73" t="s">
        <v>80</v>
      </c>
      <c r="E179" s="73" t="s">
        <v>35</v>
      </c>
      <c r="F179" s="92" t="s">
        <v>119</v>
      </c>
      <c r="G179" s="143" t="s">
        <v>119</v>
      </c>
      <c r="H179" s="126">
        <v>14052618</v>
      </c>
      <c r="I179" s="126">
        <v>0</v>
      </c>
      <c r="J179" s="218">
        <v>0</v>
      </c>
      <c r="K179" s="88" t="s">
        <v>119</v>
      </c>
      <c r="L179" s="127">
        <f t="shared" si="85"/>
        <v>0</v>
      </c>
      <c r="M179" s="72"/>
      <c r="N179" s="72"/>
      <c r="O179" s="159"/>
      <c r="P179" s="2"/>
    </row>
    <row r="180" spans="1:16" s="133" customFormat="1" ht="76.5" outlineLevel="4">
      <c r="A180" s="122" t="s">
        <v>191</v>
      </c>
      <c r="B180" s="7" t="s">
        <v>0</v>
      </c>
      <c r="C180" s="7" t="s">
        <v>74</v>
      </c>
      <c r="D180" s="7" t="s">
        <v>81</v>
      </c>
      <c r="E180" s="7" t="s">
        <v>1</v>
      </c>
      <c r="F180" s="5" t="s">
        <v>119</v>
      </c>
      <c r="G180" s="107" t="s">
        <v>119</v>
      </c>
      <c r="H180" s="125">
        <f>SUM(H181:H182)</f>
        <v>57633600</v>
      </c>
      <c r="I180" s="125">
        <f>SUM(I181:I182)</f>
        <v>7920000</v>
      </c>
      <c r="J180" s="216">
        <f t="shared" ref="J180:K180" si="86">SUM(J181:J182)</f>
        <v>7920000</v>
      </c>
      <c r="K180" s="212">
        <f t="shared" si="86"/>
        <v>0</v>
      </c>
      <c r="L180" s="125">
        <f>SUM(L181:L182)</f>
        <v>0</v>
      </c>
      <c r="M180" s="95"/>
      <c r="P180" s="2"/>
    </row>
    <row r="181" spans="1:16" s="91" customFormat="1" outlineLevel="4">
      <c r="A181" s="93" t="s">
        <v>102</v>
      </c>
      <c r="B181" s="73" t="s">
        <v>0</v>
      </c>
      <c r="C181" s="73" t="s">
        <v>74</v>
      </c>
      <c r="D181" s="73" t="s">
        <v>81</v>
      </c>
      <c r="E181" s="73" t="s">
        <v>4</v>
      </c>
      <c r="F181" s="101" t="s">
        <v>119</v>
      </c>
      <c r="G181" s="142" t="s">
        <v>119</v>
      </c>
      <c r="H181" s="208">
        <v>18193600</v>
      </c>
      <c r="I181" s="127">
        <v>0</v>
      </c>
      <c r="J181" s="217">
        <v>0</v>
      </c>
      <c r="K181" s="102" t="s">
        <v>119</v>
      </c>
      <c r="L181" s="126">
        <f t="shared" ref="L181:L182" si="87">I181-J181</f>
        <v>0</v>
      </c>
      <c r="M181" s="72"/>
      <c r="P181" s="2"/>
    </row>
    <row r="182" spans="1:16" s="86" customFormat="1" ht="25.5" outlineLevel="2">
      <c r="A182" s="123" t="s">
        <v>206</v>
      </c>
      <c r="B182" s="73" t="s">
        <v>0</v>
      </c>
      <c r="C182" s="73" t="s">
        <v>74</v>
      </c>
      <c r="D182" s="73" t="s">
        <v>81</v>
      </c>
      <c r="E182" s="73" t="s">
        <v>35</v>
      </c>
      <c r="F182" s="92" t="s">
        <v>119</v>
      </c>
      <c r="G182" s="143" t="s">
        <v>119</v>
      </c>
      <c r="H182" s="126">
        <v>39440000</v>
      </c>
      <c r="I182" s="127">
        <v>7920000</v>
      </c>
      <c r="J182" s="218">
        <v>7920000</v>
      </c>
      <c r="K182" s="88" t="s">
        <v>119</v>
      </c>
      <c r="L182" s="127">
        <f t="shared" si="87"/>
        <v>0</v>
      </c>
      <c r="P182" s="2"/>
    </row>
    <row r="183" spans="1:16" s="86" customFormat="1" ht="38.25" outlineLevel="1">
      <c r="A183" s="122" t="s">
        <v>192</v>
      </c>
      <c r="B183" s="7" t="s">
        <v>0</v>
      </c>
      <c r="C183" s="7" t="s">
        <v>74</v>
      </c>
      <c r="D183" s="7" t="s">
        <v>82</v>
      </c>
      <c r="E183" s="7" t="s">
        <v>1</v>
      </c>
      <c r="F183" s="5" t="s">
        <v>119</v>
      </c>
      <c r="G183" s="107" t="s">
        <v>119</v>
      </c>
      <c r="H183" s="125">
        <f>SUM(H184)</f>
        <v>25000</v>
      </c>
      <c r="I183" s="125">
        <f>SUM(I184)</f>
        <v>0</v>
      </c>
      <c r="J183" s="216">
        <f t="shared" ref="J183:K183" si="88">SUM(J184)</f>
        <v>0</v>
      </c>
      <c r="K183" s="212">
        <f t="shared" si="88"/>
        <v>0</v>
      </c>
      <c r="L183" s="125">
        <f>SUM(L184)</f>
        <v>0</v>
      </c>
      <c r="P183" s="2"/>
    </row>
    <row r="184" spans="1:16" s="91" customFormat="1" ht="25.5" outlineLevel="4">
      <c r="A184" s="123" t="s">
        <v>206</v>
      </c>
      <c r="B184" s="73" t="s">
        <v>0</v>
      </c>
      <c r="C184" s="73" t="s">
        <v>74</v>
      </c>
      <c r="D184" s="73" t="s">
        <v>82</v>
      </c>
      <c r="E184" s="73" t="s">
        <v>35</v>
      </c>
      <c r="F184" s="92" t="s">
        <v>119</v>
      </c>
      <c r="G184" s="143" t="s">
        <v>119</v>
      </c>
      <c r="H184" s="126">
        <v>25000</v>
      </c>
      <c r="I184" s="126">
        <v>0</v>
      </c>
      <c r="J184" s="218">
        <v>0</v>
      </c>
      <c r="K184" s="88" t="s">
        <v>119</v>
      </c>
      <c r="L184" s="127">
        <f>I184-J184</f>
        <v>0</v>
      </c>
      <c r="M184" s="72"/>
      <c r="P184" s="2"/>
    </row>
    <row r="185" spans="1:16" s="91" customFormat="1" ht="38.25" outlineLevel="4">
      <c r="A185" s="122" t="s">
        <v>193</v>
      </c>
      <c r="B185" s="7" t="s">
        <v>0</v>
      </c>
      <c r="C185" s="7" t="s">
        <v>74</v>
      </c>
      <c r="D185" s="7" t="s">
        <v>83</v>
      </c>
      <c r="E185" s="7" t="s">
        <v>1</v>
      </c>
      <c r="F185" s="5" t="s">
        <v>119</v>
      </c>
      <c r="G185" s="107" t="s">
        <v>119</v>
      </c>
      <c r="H185" s="125">
        <f>SUM(H186:H187)</f>
        <v>15960000</v>
      </c>
      <c r="I185" s="125">
        <f>SUM(I186:I187)</f>
        <v>0</v>
      </c>
      <c r="J185" s="216">
        <f t="shared" ref="J185:K185" si="89">SUM(J186:J187)</f>
        <v>0</v>
      </c>
      <c r="K185" s="212">
        <f t="shared" si="89"/>
        <v>0</v>
      </c>
      <c r="L185" s="125">
        <f>SUM(L186:L187)</f>
        <v>0</v>
      </c>
      <c r="M185" s="72"/>
      <c r="P185" s="2"/>
    </row>
    <row r="186" spans="1:16" s="91" customFormat="1" outlineLevel="4">
      <c r="A186" s="93" t="s">
        <v>102</v>
      </c>
      <c r="B186" s="73" t="s">
        <v>0</v>
      </c>
      <c r="C186" s="73" t="s">
        <v>74</v>
      </c>
      <c r="D186" s="73" t="s">
        <v>83</v>
      </c>
      <c r="E186" s="73" t="s">
        <v>4</v>
      </c>
      <c r="F186" s="101" t="s">
        <v>119</v>
      </c>
      <c r="G186" s="142" t="s">
        <v>119</v>
      </c>
      <c r="H186" s="208">
        <v>22500</v>
      </c>
      <c r="I186" s="127">
        <v>0</v>
      </c>
      <c r="J186" s="217">
        <v>0</v>
      </c>
      <c r="K186" s="102" t="s">
        <v>119</v>
      </c>
      <c r="L186" s="126">
        <f t="shared" ref="L186:L187" si="90">I186-J186</f>
        <v>0</v>
      </c>
      <c r="M186" s="72"/>
      <c r="P186" s="2"/>
    </row>
    <row r="187" spans="1:16" s="86" customFormat="1" ht="25.5" outlineLevel="2">
      <c r="A187" s="93" t="s">
        <v>203</v>
      </c>
      <c r="B187" s="73" t="s">
        <v>0</v>
      </c>
      <c r="C187" s="73" t="s">
        <v>74</v>
      </c>
      <c r="D187" s="73" t="s">
        <v>83</v>
      </c>
      <c r="E187" s="73" t="s">
        <v>7</v>
      </c>
      <c r="F187" s="101" t="s">
        <v>119</v>
      </c>
      <c r="G187" s="142" t="s">
        <v>119</v>
      </c>
      <c r="H187" s="208">
        <v>15937500</v>
      </c>
      <c r="I187" s="127">
        <v>0</v>
      </c>
      <c r="J187" s="217">
        <v>0</v>
      </c>
      <c r="K187" s="85" t="s">
        <v>119</v>
      </c>
      <c r="L187" s="126">
        <f t="shared" si="90"/>
        <v>0</v>
      </c>
      <c r="P187" s="2"/>
    </row>
    <row r="188" spans="1:16" s="91" customFormat="1" ht="40.5" customHeight="1" outlineLevel="4">
      <c r="A188" s="122" t="s">
        <v>268</v>
      </c>
      <c r="B188" s="7" t="s">
        <v>0</v>
      </c>
      <c r="C188" s="7" t="s">
        <v>74</v>
      </c>
      <c r="D188" s="7">
        <v>2240281520</v>
      </c>
      <c r="E188" s="7">
        <v>530</v>
      </c>
      <c r="F188" s="5" t="s">
        <v>119</v>
      </c>
      <c r="G188" s="107" t="s">
        <v>119</v>
      </c>
      <c r="H188" s="125">
        <v>247192900</v>
      </c>
      <c r="I188" s="125">
        <v>76753865.400000006</v>
      </c>
      <c r="J188" s="125">
        <v>76753865.400000006</v>
      </c>
      <c r="K188" s="87" t="s">
        <v>119</v>
      </c>
      <c r="L188" s="125">
        <f>I188-J188</f>
        <v>0</v>
      </c>
      <c r="M188" s="72"/>
      <c r="P188" s="2"/>
    </row>
    <row r="189" spans="1:16" s="91" customFormat="1" ht="63.75" outlineLevel="4">
      <c r="A189" s="122" t="s">
        <v>267</v>
      </c>
      <c r="B189" s="7" t="s">
        <v>0</v>
      </c>
      <c r="C189" s="7" t="s">
        <v>74</v>
      </c>
      <c r="D189" s="7">
        <v>2240281530</v>
      </c>
      <c r="E189" s="7">
        <v>530</v>
      </c>
      <c r="F189" s="5" t="s">
        <v>119</v>
      </c>
      <c r="G189" s="107" t="s">
        <v>119</v>
      </c>
      <c r="H189" s="125">
        <v>2000000</v>
      </c>
      <c r="I189" s="125">
        <v>0</v>
      </c>
      <c r="J189" s="216">
        <f t="shared" ref="J189:K190" si="91">SUM(J190)</f>
        <v>0</v>
      </c>
      <c r="K189" s="87" t="s">
        <v>119</v>
      </c>
      <c r="L189" s="127">
        <f>I189-J189</f>
        <v>0</v>
      </c>
      <c r="M189" s="72"/>
      <c r="P189" s="2"/>
    </row>
    <row r="190" spans="1:16" s="91" customFormat="1" ht="51" outlineLevel="4">
      <c r="A190" s="122" t="s">
        <v>194</v>
      </c>
      <c r="B190" s="7" t="s">
        <v>0</v>
      </c>
      <c r="C190" s="7" t="s">
        <v>74</v>
      </c>
      <c r="D190" s="7" t="s">
        <v>84</v>
      </c>
      <c r="E190" s="7" t="s">
        <v>1</v>
      </c>
      <c r="F190" s="5" t="s">
        <v>119</v>
      </c>
      <c r="G190" s="107" t="s">
        <v>119</v>
      </c>
      <c r="H190" s="125">
        <f>SUM(H191)</f>
        <v>2150</v>
      </c>
      <c r="I190" s="125">
        <f t="shared" ref="I190" si="92">SUM(I191)</f>
        <v>0</v>
      </c>
      <c r="J190" s="216">
        <f t="shared" si="91"/>
        <v>0</v>
      </c>
      <c r="K190" s="212">
        <f t="shared" si="91"/>
        <v>0</v>
      </c>
      <c r="L190" s="125">
        <f>SUM(L191)</f>
        <v>0</v>
      </c>
      <c r="M190" s="72"/>
      <c r="P190" s="2"/>
    </row>
    <row r="191" spans="1:16" s="91" customFormat="1" ht="25.5" outlineLevel="4">
      <c r="A191" s="93" t="s">
        <v>213</v>
      </c>
      <c r="B191" s="73" t="s">
        <v>0</v>
      </c>
      <c r="C191" s="73" t="s">
        <v>74</v>
      </c>
      <c r="D191" s="73" t="s">
        <v>84</v>
      </c>
      <c r="E191" s="73" t="s">
        <v>78</v>
      </c>
      <c r="F191" s="101" t="s">
        <v>119</v>
      </c>
      <c r="G191" s="142" t="s">
        <v>119</v>
      </c>
      <c r="H191" s="208">
        <v>2150</v>
      </c>
      <c r="I191" s="127">
        <v>0</v>
      </c>
      <c r="J191" s="217">
        <v>0</v>
      </c>
      <c r="K191" s="102" t="s">
        <v>119</v>
      </c>
      <c r="L191" s="126">
        <f>I191-J191</f>
        <v>0</v>
      </c>
      <c r="M191" s="72"/>
      <c r="P191" s="2"/>
    </row>
    <row r="192" spans="1:16" s="91" customFormat="1" ht="38.25" outlineLevel="4">
      <c r="A192" s="122" t="s">
        <v>251</v>
      </c>
      <c r="B192" s="7" t="s">
        <v>0</v>
      </c>
      <c r="C192" s="7" t="s">
        <v>85</v>
      </c>
      <c r="D192" s="7" t="s">
        <v>252</v>
      </c>
      <c r="E192" s="7" t="s">
        <v>1</v>
      </c>
      <c r="F192" s="5"/>
      <c r="G192" s="107"/>
      <c r="H192" s="125">
        <f>SUM(H193:H193)</f>
        <v>55405400</v>
      </c>
      <c r="I192" s="125">
        <f>SUM(I193:I193)</f>
        <v>33623280</v>
      </c>
      <c r="J192" s="216">
        <f>SUM(J193:J193)</f>
        <v>33623280</v>
      </c>
      <c r="K192" s="212">
        <f t="shared" ref="K192:K194" si="93">SUM(K193:K193)</f>
        <v>0</v>
      </c>
      <c r="L192" s="125">
        <f>SUM(L193:L193)</f>
        <v>0</v>
      </c>
      <c r="M192" s="72"/>
      <c r="P192" s="2"/>
    </row>
    <row r="193" spans="1:16" s="86" customFormat="1" ht="33.75">
      <c r="A193" s="93" t="s">
        <v>216</v>
      </c>
      <c r="B193" s="73" t="s">
        <v>0</v>
      </c>
      <c r="C193" s="73" t="s">
        <v>85</v>
      </c>
      <c r="D193" s="73" t="s">
        <v>283</v>
      </c>
      <c r="E193" s="73">
        <v>612</v>
      </c>
      <c r="F193" s="222" t="s">
        <v>299</v>
      </c>
      <c r="G193" s="223" t="s">
        <v>258</v>
      </c>
      <c r="H193" s="208">
        <v>55405400</v>
      </c>
      <c r="I193" s="127">
        <v>33623280</v>
      </c>
      <c r="J193" s="127">
        <v>33623280</v>
      </c>
      <c r="K193" s="119">
        <f t="shared" ref="K193" si="94">I193-J193</f>
        <v>0</v>
      </c>
      <c r="L193" s="127">
        <f t="shared" ref="L193" si="95">I193-J193</f>
        <v>0</v>
      </c>
      <c r="P193" s="2"/>
    </row>
    <row r="194" spans="1:16" s="91" customFormat="1" ht="38.25" outlineLevel="4">
      <c r="A194" s="122" t="s">
        <v>251</v>
      </c>
      <c r="B194" s="7" t="s">
        <v>0</v>
      </c>
      <c r="C194" s="7" t="s">
        <v>85</v>
      </c>
      <c r="D194" s="7" t="s">
        <v>296</v>
      </c>
      <c r="E194" s="7" t="s">
        <v>1</v>
      </c>
      <c r="F194" s="5"/>
      <c r="G194" s="107"/>
      <c r="H194" s="125">
        <f>SUM(H195:H195)</f>
        <v>26152424.199999999</v>
      </c>
      <c r="I194" s="125">
        <f>SUM(I195:I195)</f>
        <v>0</v>
      </c>
      <c r="J194" s="216">
        <f>SUM(J195:J195)</f>
        <v>0</v>
      </c>
      <c r="K194" s="212">
        <f t="shared" si="93"/>
        <v>0</v>
      </c>
      <c r="L194" s="125">
        <f>SUM(L195:L195)</f>
        <v>0</v>
      </c>
      <c r="M194" s="72"/>
      <c r="P194" s="2"/>
    </row>
    <row r="195" spans="1:16" s="86" customFormat="1" ht="33.75">
      <c r="A195" s="93" t="s">
        <v>216</v>
      </c>
      <c r="B195" s="73" t="s">
        <v>0</v>
      </c>
      <c r="C195" s="73" t="s">
        <v>85</v>
      </c>
      <c r="D195" s="73" t="s">
        <v>297</v>
      </c>
      <c r="E195" s="73">
        <v>612</v>
      </c>
      <c r="F195" s="222" t="s">
        <v>300</v>
      </c>
      <c r="G195" s="223" t="s">
        <v>258</v>
      </c>
      <c r="H195" s="208">
        <v>26152424.199999999</v>
      </c>
      <c r="I195" s="127">
        <v>0</v>
      </c>
      <c r="J195" s="217">
        <v>0</v>
      </c>
      <c r="K195" s="119">
        <f t="shared" ref="K195" si="96">I195-J195</f>
        <v>0</v>
      </c>
      <c r="L195" s="127">
        <f t="shared" ref="L195" si="97">I195-J195</f>
        <v>0</v>
      </c>
      <c r="M195" s="86" t="s">
        <v>294</v>
      </c>
      <c r="N195" s="86" t="s">
        <v>298</v>
      </c>
      <c r="P195" s="2"/>
    </row>
    <row r="196" spans="1:16" s="86" customFormat="1" ht="25.5" outlineLevel="2">
      <c r="A196" s="122" t="s">
        <v>149</v>
      </c>
      <c r="B196" s="7" t="s">
        <v>0</v>
      </c>
      <c r="C196" s="7" t="s">
        <v>85</v>
      </c>
      <c r="D196" s="7" t="s">
        <v>86</v>
      </c>
      <c r="E196" s="7" t="s">
        <v>1</v>
      </c>
      <c r="F196" s="5" t="s">
        <v>119</v>
      </c>
      <c r="G196" s="107" t="s">
        <v>119</v>
      </c>
      <c r="H196" s="125">
        <f>SUM(H197:H206)</f>
        <v>639732250</v>
      </c>
      <c r="I196" s="125">
        <f>SUM(I197:I206)</f>
        <v>214994175.72999999</v>
      </c>
      <c r="J196" s="216">
        <f t="shared" ref="J196:K196" si="98">SUM(J197:J206)</f>
        <v>198822738.12</v>
      </c>
      <c r="K196" s="212">
        <f t="shared" si="98"/>
        <v>0</v>
      </c>
      <c r="L196" s="125">
        <f>SUM(L197:L206)</f>
        <v>16171437.610000005</v>
      </c>
      <c r="P196" s="2"/>
    </row>
    <row r="197" spans="1:16" s="86" customFormat="1" outlineLevel="1">
      <c r="A197" s="93" t="s">
        <v>106</v>
      </c>
      <c r="B197" s="73" t="s">
        <v>0</v>
      </c>
      <c r="C197" s="73" t="s">
        <v>85</v>
      </c>
      <c r="D197" s="73" t="s">
        <v>86</v>
      </c>
      <c r="E197" s="73" t="s">
        <v>15</v>
      </c>
      <c r="F197" s="101" t="s">
        <v>119</v>
      </c>
      <c r="G197" s="142" t="s">
        <v>119</v>
      </c>
      <c r="H197" s="208">
        <v>461320400</v>
      </c>
      <c r="I197" s="127">
        <v>153773465.66</v>
      </c>
      <c r="J197" s="217">
        <v>142977226.72999999</v>
      </c>
      <c r="K197" s="102" t="s">
        <v>119</v>
      </c>
      <c r="L197" s="127">
        <f t="shared" ref="L197:L206" si="99">I197-J197</f>
        <v>10796238.930000007</v>
      </c>
      <c r="P197" s="2"/>
    </row>
    <row r="198" spans="1:16" s="86" customFormat="1" ht="25.5" outlineLevel="2">
      <c r="A198" s="93" t="s">
        <v>207</v>
      </c>
      <c r="B198" s="73" t="s">
        <v>0</v>
      </c>
      <c r="C198" s="73" t="s">
        <v>85</v>
      </c>
      <c r="D198" s="73" t="s">
        <v>86</v>
      </c>
      <c r="E198" s="73" t="s">
        <v>16</v>
      </c>
      <c r="F198" s="101" t="s">
        <v>119</v>
      </c>
      <c r="G198" s="142" t="s">
        <v>119</v>
      </c>
      <c r="H198" s="208">
        <v>139318800</v>
      </c>
      <c r="I198" s="127">
        <v>46439600</v>
      </c>
      <c r="J198" s="217">
        <v>42581104.140000001</v>
      </c>
      <c r="K198" s="102" t="s">
        <v>119</v>
      </c>
      <c r="L198" s="127">
        <f t="shared" si="99"/>
        <v>3858495.8599999994</v>
      </c>
      <c r="P198" s="2"/>
    </row>
    <row r="199" spans="1:16" s="86" customFormat="1" ht="25.5" outlineLevel="2">
      <c r="A199" s="93" t="s">
        <v>208</v>
      </c>
      <c r="B199" s="73" t="s">
        <v>0</v>
      </c>
      <c r="C199" s="73" t="s">
        <v>85</v>
      </c>
      <c r="D199" s="73" t="s">
        <v>86</v>
      </c>
      <c r="E199" s="73" t="s">
        <v>17</v>
      </c>
      <c r="F199" s="101" t="s">
        <v>119</v>
      </c>
      <c r="G199" s="142" t="s">
        <v>119</v>
      </c>
      <c r="H199" s="208">
        <v>19046550</v>
      </c>
      <c r="I199" s="127">
        <v>6543039</v>
      </c>
      <c r="J199" s="217">
        <v>6363356.3899999997</v>
      </c>
      <c r="K199" s="102" t="s">
        <v>119</v>
      </c>
      <c r="L199" s="127">
        <f t="shared" si="99"/>
        <v>179682.61000000034</v>
      </c>
      <c r="P199" s="2"/>
    </row>
    <row r="200" spans="1:16" s="86" customFormat="1" ht="25.5" outlineLevel="2">
      <c r="A200" s="93" t="s">
        <v>214</v>
      </c>
      <c r="B200" s="73" t="s">
        <v>0</v>
      </c>
      <c r="C200" s="73" t="s">
        <v>85</v>
      </c>
      <c r="D200" s="73" t="s">
        <v>86</v>
      </c>
      <c r="E200" s="73" t="s">
        <v>40</v>
      </c>
      <c r="F200" s="101" t="s">
        <v>119</v>
      </c>
      <c r="G200" s="142" t="s">
        <v>119</v>
      </c>
      <c r="H200" s="208">
        <v>4000000</v>
      </c>
      <c r="I200" s="127">
        <v>0</v>
      </c>
      <c r="J200" s="217">
        <v>0</v>
      </c>
      <c r="K200" s="102" t="s">
        <v>119</v>
      </c>
      <c r="L200" s="127">
        <f t="shared" si="99"/>
        <v>0</v>
      </c>
      <c r="P200" s="2"/>
    </row>
    <row r="201" spans="1:16" s="86" customFormat="1" outlineLevel="1">
      <c r="A201" s="93" t="s">
        <v>102</v>
      </c>
      <c r="B201" s="73" t="s">
        <v>0</v>
      </c>
      <c r="C201" s="73" t="s">
        <v>85</v>
      </c>
      <c r="D201" s="73" t="s">
        <v>86</v>
      </c>
      <c r="E201" s="73" t="s">
        <v>4</v>
      </c>
      <c r="F201" s="101" t="s">
        <v>119</v>
      </c>
      <c r="G201" s="142" t="s">
        <v>119</v>
      </c>
      <c r="H201" s="208">
        <v>9063500</v>
      </c>
      <c r="I201" s="127">
        <v>5919162</v>
      </c>
      <c r="J201" s="217">
        <v>4989450.83</v>
      </c>
      <c r="K201" s="85" t="s">
        <v>119</v>
      </c>
      <c r="L201" s="127">
        <f t="shared" si="99"/>
        <v>929711.16999999993</v>
      </c>
      <c r="P201" s="2"/>
    </row>
    <row r="202" spans="1:16" s="86" customFormat="1" outlineLevel="2">
      <c r="A202" s="93" t="s">
        <v>209</v>
      </c>
      <c r="B202" s="73" t="s">
        <v>0</v>
      </c>
      <c r="C202" s="73" t="s">
        <v>85</v>
      </c>
      <c r="D202" s="73" t="s">
        <v>86</v>
      </c>
      <c r="E202" s="73" t="s">
        <v>18</v>
      </c>
      <c r="F202" s="101" t="s">
        <v>119</v>
      </c>
      <c r="G202" s="142" t="s">
        <v>119</v>
      </c>
      <c r="H202" s="208">
        <v>6297200</v>
      </c>
      <c r="I202" s="127">
        <v>2098856.7599999998</v>
      </c>
      <c r="J202" s="217">
        <v>1857615.74</v>
      </c>
      <c r="K202" s="102" t="s">
        <v>119</v>
      </c>
      <c r="L202" s="127">
        <f t="shared" si="99"/>
        <v>241241.01999999979</v>
      </c>
      <c r="P202" s="2"/>
    </row>
    <row r="203" spans="1:16" s="91" customFormat="1" ht="25.5" outlineLevel="4">
      <c r="A203" s="93" t="s">
        <v>220</v>
      </c>
      <c r="B203" s="73" t="s">
        <v>0</v>
      </c>
      <c r="C203" s="73" t="s">
        <v>85</v>
      </c>
      <c r="D203" s="73" t="s">
        <v>86</v>
      </c>
      <c r="E203" s="73" t="s">
        <v>87</v>
      </c>
      <c r="F203" s="101" t="s">
        <v>119</v>
      </c>
      <c r="G203" s="142" t="s">
        <v>119</v>
      </c>
      <c r="H203" s="208">
        <v>75046</v>
      </c>
      <c r="I203" s="127">
        <v>16488</v>
      </c>
      <c r="J203" s="217">
        <v>0</v>
      </c>
      <c r="K203" s="102" t="s">
        <v>119</v>
      </c>
      <c r="L203" s="127">
        <f t="shared" si="99"/>
        <v>16488</v>
      </c>
      <c r="M203" s="72"/>
      <c r="P203" s="2"/>
    </row>
    <row r="204" spans="1:16" s="90" customFormat="1" outlineLevel="4">
      <c r="A204" s="93" t="s">
        <v>210</v>
      </c>
      <c r="B204" s="73" t="s">
        <v>0</v>
      </c>
      <c r="C204" s="73" t="s">
        <v>85</v>
      </c>
      <c r="D204" s="73" t="s">
        <v>86</v>
      </c>
      <c r="E204" s="73" t="s">
        <v>19</v>
      </c>
      <c r="F204" s="101" t="s">
        <v>119</v>
      </c>
      <c r="G204" s="142" t="s">
        <v>119</v>
      </c>
      <c r="H204" s="208">
        <v>490240</v>
      </c>
      <c r="I204" s="127">
        <v>163396.99</v>
      </c>
      <c r="J204" s="217">
        <v>46103.59</v>
      </c>
      <c r="K204" s="102" t="s">
        <v>119</v>
      </c>
      <c r="L204" s="127">
        <f t="shared" si="99"/>
        <v>117293.4</v>
      </c>
      <c r="M204" s="95"/>
      <c r="N204" s="95"/>
      <c r="P204" s="2"/>
    </row>
    <row r="205" spans="1:16" s="90" customFormat="1" outlineLevel="4">
      <c r="A205" s="93" t="s">
        <v>211</v>
      </c>
      <c r="B205" s="73" t="s">
        <v>0</v>
      </c>
      <c r="C205" s="73" t="s">
        <v>85</v>
      </c>
      <c r="D205" s="73" t="s">
        <v>86</v>
      </c>
      <c r="E205" s="73" t="s">
        <v>20</v>
      </c>
      <c r="F205" s="101" t="s">
        <v>119</v>
      </c>
      <c r="G205" s="142" t="s">
        <v>119</v>
      </c>
      <c r="H205" s="208">
        <v>70514</v>
      </c>
      <c r="I205" s="127">
        <v>23502.32</v>
      </c>
      <c r="J205" s="217">
        <v>7880.7</v>
      </c>
      <c r="K205" s="85" t="s">
        <v>119</v>
      </c>
      <c r="L205" s="126">
        <f t="shared" si="99"/>
        <v>15621.619999999999</v>
      </c>
      <c r="M205" s="95"/>
      <c r="N205" s="95"/>
      <c r="P205" s="2"/>
    </row>
    <row r="206" spans="1:16" s="90" customFormat="1" outlineLevel="4">
      <c r="A206" s="93" t="s">
        <v>217</v>
      </c>
      <c r="B206" s="73" t="s">
        <v>0</v>
      </c>
      <c r="C206" s="73" t="s">
        <v>85</v>
      </c>
      <c r="D206" s="73" t="s">
        <v>86</v>
      </c>
      <c r="E206" s="73" t="s">
        <v>43</v>
      </c>
      <c r="F206" s="101" t="s">
        <v>119</v>
      </c>
      <c r="G206" s="142" t="s">
        <v>119</v>
      </c>
      <c r="H206" s="208">
        <v>50000</v>
      </c>
      <c r="I206" s="127">
        <v>16665</v>
      </c>
      <c r="J206" s="217">
        <v>0</v>
      </c>
      <c r="K206" s="102" t="s">
        <v>119</v>
      </c>
      <c r="L206" s="127">
        <f t="shared" si="99"/>
        <v>16665</v>
      </c>
      <c r="M206" s="95"/>
      <c r="N206" s="95"/>
      <c r="P206" s="2"/>
    </row>
    <row r="207" spans="1:16" s="86" customFormat="1" ht="25.5" outlineLevel="1">
      <c r="A207" s="122" t="s">
        <v>195</v>
      </c>
      <c r="B207" s="7" t="s">
        <v>0</v>
      </c>
      <c r="C207" s="7" t="s">
        <v>85</v>
      </c>
      <c r="D207" s="7" t="s">
        <v>88</v>
      </c>
      <c r="E207" s="7" t="s">
        <v>1</v>
      </c>
      <c r="F207" s="5" t="s">
        <v>119</v>
      </c>
      <c r="G207" s="107" t="s">
        <v>119</v>
      </c>
      <c r="H207" s="125">
        <f>SUM(H208:H217)</f>
        <v>272316125</v>
      </c>
      <c r="I207" s="125">
        <f>SUM(I208:I217)</f>
        <v>88567006.750000015</v>
      </c>
      <c r="J207" s="216">
        <f t="shared" ref="J207:K207" si="100">SUM(J208:J217)</f>
        <v>81270536.340000004</v>
      </c>
      <c r="K207" s="212">
        <f t="shared" si="100"/>
        <v>0</v>
      </c>
      <c r="L207" s="125">
        <f>SUM(L208:L217)</f>
        <v>7296470.4100000001</v>
      </c>
      <c r="P207" s="2"/>
    </row>
    <row r="208" spans="1:16" s="86" customFormat="1" outlineLevel="2">
      <c r="A208" s="93" t="s">
        <v>221</v>
      </c>
      <c r="B208" s="73" t="s">
        <v>0</v>
      </c>
      <c r="C208" s="73" t="s">
        <v>85</v>
      </c>
      <c r="D208" s="73" t="s">
        <v>88</v>
      </c>
      <c r="E208" s="73" t="s">
        <v>89</v>
      </c>
      <c r="F208" s="101" t="s">
        <v>119</v>
      </c>
      <c r="G208" s="142" t="s">
        <v>119</v>
      </c>
      <c r="H208" s="208">
        <v>201210562</v>
      </c>
      <c r="I208" s="127">
        <v>64635326.920000002</v>
      </c>
      <c r="J208" s="217">
        <v>59371187.850000001</v>
      </c>
      <c r="K208" s="102" t="s">
        <v>119</v>
      </c>
      <c r="L208" s="127">
        <f>I208-J208</f>
        <v>5264139.07</v>
      </c>
      <c r="P208" s="2"/>
    </row>
    <row r="209" spans="1:16" s="86" customFormat="1" ht="25.5" outlineLevel="1">
      <c r="A209" s="93" t="s">
        <v>222</v>
      </c>
      <c r="B209" s="73" t="s">
        <v>0</v>
      </c>
      <c r="C209" s="73" t="s">
        <v>85</v>
      </c>
      <c r="D209" s="73" t="s">
        <v>88</v>
      </c>
      <c r="E209" s="73" t="s">
        <v>90</v>
      </c>
      <c r="F209" s="101" t="s">
        <v>119</v>
      </c>
      <c r="G209" s="142" t="s">
        <v>119</v>
      </c>
      <c r="H209" s="208">
        <v>300000</v>
      </c>
      <c r="I209" s="127">
        <v>274433</v>
      </c>
      <c r="J209" s="217">
        <v>274433</v>
      </c>
      <c r="K209" s="85" t="s">
        <v>119</v>
      </c>
      <c r="L209" s="127">
        <f t="shared" ref="L209:L217" si="101">I209-J209</f>
        <v>0</v>
      </c>
      <c r="P209" s="2"/>
    </row>
    <row r="210" spans="1:16" s="86" customFormat="1" ht="38.25" outlineLevel="2">
      <c r="A210" s="93" t="s">
        <v>223</v>
      </c>
      <c r="B210" s="73" t="s">
        <v>0</v>
      </c>
      <c r="C210" s="73" t="s">
        <v>85</v>
      </c>
      <c r="D210" s="73" t="s">
        <v>88</v>
      </c>
      <c r="E210" s="73" t="s">
        <v>91</v>
      </c>
      <c r="F210" s="101" t="s">
        <v>119</v>
      </c>
      <c r="G210" s="142" t="s">
        <v>119</v>
      </c>
      <c r="H210" s="208">
        <v>60765600</v>
      </c>
      <c r="I210" s="127">
        <v>19474571.359999999</v>
      </c>
      <c r="J210" s="217">
        <v>17781775.18</v>
      </c>
      <c r="K210" s="102" t="s">
        <v>119</v>
      </c>
      <c r="L210" s="127">
        <f t="shared" si="101"/>
        <v>1692796.1799999997</v>
      </c>
      <c r="P210" s="2"/>
    </row>
    <row r="211" spans="1:16" s="86" customFormat="1" ht="25.5" outlineLevel="1">
      <c r="A211" s="93" t="s">
        <v>208</v>
      </c>
      <c r="B211" s="73" t="s">
        <v>0</v>
      </c>
      <c r="C211" s="73" t="s">
        <v>85</v>
      </c>
      <c r="D211" s="73" t="s">
        <v>88</v>
      </c>
      <c r="E211" s="73" t="s">
        <v>17</v>
      </c>
      <c r="F211" s="101" t="s">
        <v>119</v>
      </c>
      <c r="G211" s="142" t="s">
        <v>119</v>
      </c>
      <c r="H211" s="208">
        <v>3183143</v>
      </c>
      <c r="I211" s="127">
        <v>1489191.87</v>
      </c>
      <c r="J211" s="217">
        <v>1213170.6000000001</v>
      </c>
      <c r="K211" s="85" t="s">
        <v>119</v>
      </c>
      <c r="L211" s="127">
        <f t="shared" si="101"/>
        <v>276021.27</v>
      </c>
      <c r="P211" s="2"/>
    </row>
    <row r="212" spans="1:16" s="86" customFormat="1" outlineLevel="2">
      <c r="A212" s="93" t="s">
        <v>102</v>
      </c>
      <c r="B212" s="73" t="s">
        <v>0</v>
      </c>
      <c r="C212" s="73" t="s">
        <v>85</v>
      </c>
      <c r="D212" s="73" t="s">
        <v>88</v>
      </c>
      <c r="E212" s="73" t="s">
        <v>4</v>
      </c>
      <c r="F212" s="101" t="s">
        <v>119</v>
      </c>
      <c r="G212" s="142" t="s">
        <v>119</v>
      </c>
      <c r="H212" s="208">
        <v>3459096</v>
      </c>
      <c r="I212" s="127">
        <v>1100406.3999999999</v>
      </c>
      <c r="J212" s="217">
        <v>1093845.51</v>
      </c>
      <c r="K212" s="102" t="s">
        <v>119</v>
      </c>
      <c r="L212" s="127">
        <f t="shared" si="101"/>
        <v>6560.8899999998976</v>
      </c>
      <c r="P212" s="2"/>
    </row>
    <row r="213" spans="1:16" s="86" customFormat="1" outlineLevel="2">
      <c r="A213" s="93" t="s">
        <v>209</v>
      </c>
      <c r="B213" s="73" t="s">
        <v>0</v>
      </c>
      <c r="C213" s="73" t="s">
        <v>85</v>
      </c>
      <c r="D213" s="73" t="s">
        <v>88</v>
      </c>
      <c r="E213" s="73" t="s">
        <v>18</v>
      </c>
      <c r="F213" s="101" t="s">
        <v>119</v>
      </c>
      <c r="G213" s="142" t="s">
        <v>119</v>
      </c>
      <c r="H213" s="208">
        <v>2938724</v>
      </c>
      <c r="I213" s="127">
        <v>1195079</v>
      </c>
      <c r="J213" s="217">
        <v>1151365.8999999999</v>
      </c>
      <c r="K213" s="85" t="s">
        <v>119</v>
      </c>
      <c r="L213" s="127">
        <f t="shared" si="101"/>
        <v>43713.100000000093</v>
      </c>
      <c r="P213" s="2"/>
    </row>
    <row r="214" spans="1:16" s="91" customFormat="1" ht="25.5" outlineLevel="4">
      <c r="A214" s="93" t="s">
        <v>220</v>
      </c>
      <c r="B214" s="73" t="s">
        <v>0</v>
      </c>
      <c r="C214" s="73" t="s">
        <v>85</v>
      </c>
      <c r="D214" s="73" t="s">
        <v>88</v>
      </c>
      <c r="E214" s="73" t="s">
        <v>87</v>
      </c>
      <c r="F214" s="101" t="s">
        <v>119</v>
      </c>
      <c r="G214" s="142" t="s">
        <v>119</v>
      </c>
      <c r="H214" s="208">
        <v>25000</v>
      </c>
      <c r="I214" s="127">
        <v>0</v>
      </c>
      <c r="J214" s="217">
        <v>0</v>
      </c>
      <c r="K214" s="102" t="s">
        <v>119</v>
      </c>
      <c r="L214" s="127">
        <f t="shared" si="101"/>
        <v>0</v>
      </c>
      <c r="M214" s="72"/>
      <c r="P214" s="2"/>
    </row>
    <row r="215" spans="1:16" s="90" customFormat="1" outlineLevel="2">
      <c r="A215" s="93" t="s">
        <v>210</v>
      </c>
      <c r="B215" s="73" t="s">
        <v>0</v>
      </c>
      <c r="C215" s="73" t="s">
        <v>85</v>
      </c>
      <c r="D215" s="73" t="s">
        <v>88</v>
      </c>
      <c r="E215" s="73" t="s">
        <v>19</v>
      </c>
      <c r="F215" s="101" t="s">
        <v>119</v>
      </c>
      <c r="G215" s="142" t="s">
        <v>119</v>
      </c>
      <c r="H215" s="208">
        <v>380000</v>
      </c>
      <c r="I215" s="127">
        <v>380000</v>
      </c>
      <c r="J215" s="217">
        <v>380000</v>
      </c>
      <c r="K215" s="85" t="s">
        <v>119</v>
      </c>
      <c r="L215" s="127">
        <f t="shared" si="101"/>
        <v>0</v>
      </c>
      <c r="M215" s="95"/>
      <c r="N215" s="95"/>
      <c r="P215" s="2"/>
    </row>
    <row r="216" spans="1:16" s="121" customFormat="1" outlineLevel="4">
      <c r="A216" s="93" t="s">
        <v>211</v>
      </c>
      <c r="B216" s="73" t="s">
        <v>0</v>
      </c>
      <c r="C216" s="73" t="s">
        <v>85</v>
      </c>
      <c r="D216" s="73" t="s">
        <v>88</v>
      </c>
      <c r="E216" s="73" t="s">
        <v>20</v>
      </c>
      <c r="F216" s="101" t="s">
        <v>119</v>
      </c>
      <c r="G216" s="142" t="s">
        <v>119</v>
      </c>
      <c r="H216" s="208">
        <v>19030</v>
      </c>
      <c r="I216" s="127">
        <v>6342.7</v>
      </c>
      <c r="J216" s="217">
        <v>4757.67</v>
      </c>
      <c r="K216" s="102" t="s">
        <v>119</v>
      </c>
      <c r="L216" s="126">
        <f t="shared" si="101"/>
        <v>1585.0299999999997</v>
      </c>
      <c r="M216" s="95"/>
      <c r="N216" s="95"/>
      <c r="P216" s="2"/>
    </row>
    <row r="217" spans="1:16" s="90" customFormat="1" outlineLevel="4">
      <c r="A217" s="93" t="s">
        <v>217</v>
      </c>
      <c r="B217" s="73" t="s">
        <v>0</v>
      </c>
      <c r="C217" s="73" t="s">
        <v>85</v>
      </c>
      <c r="D217" s="73" t="s">
        <v>88</v>
      </c>
      <c r="E217" s="73" t="s">
        <v>43</v>
      </c>
      <c r="F217" s="101" t="s">
        <v>119</v>
      </c>
      <c r="G217" s="142" t="s">
        <v>119</v>
      </c>
      <c r="H217" s="208">
        <v>34970</v>
      </c>
      <c r="I217" s="127">
        <v>11655.5</v>
      </c>
      <c r="J217" s="217">
        <v>0.63</v>
      </c>
      <c r="K217" s="102" t="s">
        <v>119</v>
      </c>
      <c r="L217" s="127">
        <f t="shared" si="101"/>
        <v>11654.87</v>
      </c>
      <c r="M217" s="120"/>
      <c r="N217" s="95"/>
      <c r="P217" s="2"/>
    </row>
    <row r="218" spans="1:16" s="90" customFormat="1" ht="25.5" outlineLevel="4">
      <c r="A218" s="122" t="s">
        <v>196</v>
      </c>
      <c r="B218" s="7" t="s">
        <v>0</v>
      </c>
      <c r="C218" s="7" t="s">
        <v>85</v>
      </c>
      <c r="D218" s="7" t="s">
        <v>92</v>
      </c>
      <c r="E218" s="7" t="s">
        <v>1</v>
      </c>
      <c r="F218" s="5" t="s">
        <v>119</v>
      </c>
      <c r="G218" s="107" t="s">
        <v>119</v>
      </c>
      <c r="H218" s="125">
        <f>SUM(H219:H220)</f>
        <v>935089950</v>
      </c>
      <c r="I218" s="125">
        <f>SUM(I219:I220)</f>
        <v>324451378.77999997</v>
      </c>
      <c r="J218" s="216">
        <f>SUM(J219:J220)</f>
        <v>290529229.67000002</v>
      </c>
      <c r="K218" s="212">
        <f t="shared" ref="K218" si="102">SUM(K219:K220)</f>
        <v>0</v>
      </c>
      <c r="L218" s="125">
        <f>SUM(L219:L220)</f>
        <v>33922149.109999955</v>
      </c>
      <c r="M218" s="89"/>
      <c r="P218" s="2"/>
    </row>
    <row r="219" spans="1:16" s="90" customFormat="1" outlineLevel="4">
      <c r="A219" s="93" t="s">
        <v>102</v>
      </c>
      <c r="B219" s="73" t="s">
        <v>0</v>
      </c>
      <c r="C219" s="73" t="s">
        <v>85</v>
      </c>
      <c r="D219" s="73" t="s">
        <v>92</v>
      </c>
      <c r="E219" s="73" t="s">
        <v>4</v>
      </c>
      <c r="F219" s="101" t="s">
        <v>119</v>
      </c>
      <c r="G219" s="142" t="s">
        <v>119</v>
      </c>
      <c r="H219" s="208">
        <v>2275000</v>
      </c>
      <c r="I219" s="127">
        <v>1489643.94</v>
      </c>
      <c r="J219" s="217">
        <v>1183918</v>
      </c>
      <c r="K219" s="102" t="s">
        <v>119</v>
      </c>
      <c r="L219" s="127">
        <f t="shared" ref="L219:L220" si="103">I219-J219</f>
        <v>305725.93999999994</v>
      </c>
      <c r="M219" s="89"/>
      <c r="P219" s="2"/>
    </row>
    <row r="220" spans="1:16" s="86" customFormat="1" ht="33.75">
      <c r="A220" s="93" t="s">
        <v>203</v>
      </c>
      <c r="B220" s="73" t="s">
        <v>0</v>
      </c>
      <c r="C220" s="73" t="s">
        <v>85</v>
      </c>
      <c r="D220" s="73" t="s">
        <v>92</v>
      </c>
      <c r="E220" s="73" t="s">
        <v>7</v>
      </c>
      <c r="F220" s="130" t="s">
        <v>281</v>
      </c>
      <c r="G220" s="134" t="s">
        <v>258</v>
      </c>
      <c r="H220" s="208">
        <f>886174200+46640750</f>
        <v>932814950</v>
      </c>
      <c r="I220" s="127">
        <v>322961734.83999997</v>
      </c>
      <c r="J220" s="217">
        <f>290060639.67-715328</f>
        <v>289345311.67000002</v>
      </c>
      <c r="K220" s="102" t="s">
        <v>119</v>
      </c>
      <c r="L220" s="127">
        <f t="shared" si="103"/>
        <v>33616423.169999957</v>
      </c>
      <c r="P220" s="2"/>
    </row>
    <row r="221" spans="1:16" s="91" customFormat="1" ht="38.25" outlineLevel="4">
      <c r="A221" s="122" t="s">
        <v>197</v>
      </c>
      <c r="B221" s="7" t="s">
        <v>0</v>
      </c>
      <c r="C221" s="7" t="s">
        <v>85</v>
      </c>
      <c r="D221" s="7" t="s">
        <v>93</v>
      </c>
      <c r="E221" s="7" t="s">
        <v>1</v>
      </c>
      <c r="F221" s="5" t="s">
        <v>119</v>
      </c>
      <c r="G221" s="107" t="s">
        <v>119</v>
      </c>
      <c r="H221" s="125">
        <f>SUM(H222)</f>
        <v>50909000</v>
      </c>
      <c r="I221" s="125">
        <f>SUM(I222:I222)</f>
        <v>25454500</v>
      </c>
      <c r="J221" s="216">
        <f t="shared" ref="J221:K221" si="104">SUM(J222)</f>
        <v>25454500</v>
      </c>
      <c r="K221" s="212">
        <f t="shared" si="104"/>
        <v>0</v>
      </c>
      <c r="L221" s="125">
        <f>SUM(L222)</f>
        <v>0</v>
      </c>
      <c r="M221" s="72"/>
      <c r="P221" s="2"/>
    </row>
    <row r="222" spans="1:16" s="86" customFormat="1">
      <c r="A222" s="93" t="s">
        <v>120</v>
      </c>
      <c r="B222" s="73" t="s">
        <v>0</v>
      </c>
      <c r="C222" s="73" t="s">
        <v>85</v>
      </c>
      <c r="D222" s="73" t="s">
        <v>93</v>
      </c>
      <c r="E222" s="73" t="s">
        <v>76</v>
      </c>
      <c r="F222" s="101" t="s">
        <v>119</v>
      </c>
      <c r="G222" s="142" t="s">
        <v>119</v>
      </c>
      <c r="H222" s="208">
        <v>50909000</v>
      </c>
      <c r="I222" s="127">
        <v>25454500</v>
      </c>
      <c r="J222" s="127">
        <v>25454500</v>
      </c>
      <c r="K222" s="150" t="s">
        <v>119</v>
      </c>
      <c r="L222" s="127">
        <f>I222-J222</f>
        <v>0</v>
      </c>
      <c r="P222" s="2"/>
    </row>
    <row r="223" spans="1:16" s="91" customFormat="1" ht="25.5" outlineLevel="4">
      <c r="A223" s="122" t="s">
        <v>224</v>
      </c>
      <c r="B223" s="7" t="s">
        <v>0</v>
      </c>
      <c r="C223" s="7" t="s">
        <v>85</v>
      </c>
      <c r="D223" s="7" t="s">
        <v>94</v>
      </c>
      <c r="E223" s="7" t="s">
        <v>1</v>
      </c>
      <c r="F223" s="5" t="s">
        <v>119</v>
      </c>
      <c r="G223" s="107" t="s">
        <v>119</v>
      </c>
      <c r="H223" s="125">
        <f>SUM(H224)</f>
        <v>270000</v>
      </c>
      <c r="I223" s="125">
        <f>SUM(I224)</f>
        <v>0</v>
      </c>
      <c r="J223" s="216">
        <f t="shared" ref="J223:K223" si="105">SUM(J224)</f>
        <v>0</v>
      </c>
      <c r="K223" s="212">
        <f t="shared" si="105"/>
        <v>0</v>
      </c>
      <c r="L223" s="125">
        <f>SUM(L224)</f>
        <v>0</v>
      </c>
      <c r="M223" s="72"/>
      <c r="P223" s="2"/>
    </row>
    <row r="224" spans="1:16" s="86" customFormat="1">
      <c r="A224" s="93" t="s">
        <v>102</v>
      </c>
      <c r="B224" s="73" t="s">
        <v>0</v>
      </c>
      <c r="C224" s="73" t="s">
        <v>85</v>
      </c>
      <c r="D224" s="73" t="s">
        <v>94</v>
      </c>
      <c r="E224" s="73" t="s">
        <v>4</v>
      </c>
      <c r="F224" s="101" t="s">
        <v>119</v>
      </c>
      <c r="G224" s="142" t="s">
        <v>119</v>
      </c>
      <c r="H224" s="208">
        <v>270000</v>
      </c>
      <c r="I224" s="127">
        <v>0</v>
      </c>
      <c r="J224" s="217">
        <v>0</v>
      </c>
      <c r="K224" s="150" t="s">
        <v>119</v>
      </c>
      <c r="L224" s="127">
        <f>I224-J224</f>
        <v>0</v>
      </c>
      <c r="P224" s="2"/>
    </row>
    <row r="225" spans="1:16" s="91" customFormat="1" ht="102" outlineLevel="4">
      <c r="A225" s="122" t="s">
        <v>198</v>
      </c>
      <c r="B225" s="7" t="s">
        <v>0</v>
      </c>
      <c r="C225" s="7" t="s">
        <v>85</v>
      </c>
      <c r="D225" s="7" t="s">
        <v>95</v>
      </c>
      <c r="E225" s="7" t="s">
        <v>1</v>
      </c>
      <c r="F225" s="5" t="s">
        <v>119</v>
      </c>
      <c r="G225" s="107" t="s">
        <v>119</v>
      </c>
      <c r="H225" s="125">
        <f>SUM(H226)</f>
        <v>11591800</v>
      </c>
      <c r="I225" s="125">
        <f>SUM(I226)</f>
        <v>0</v>
      </c>
      <c r="J225" s="216">
        <f t="shared" ref="J225:K225" si="106">SUM(J226)</f>
        <v>0</v>
      </c>
      <c r="K225" s="212">
        <f t="shared" si="106"/>
        <v>0</v>
      </c>
      <c r="L225" s="125">
        <f>SUM(L226)</f>
        <v>0</v>
      </c>
      <c r="M225" s="72"/>
      <c r="P225" s="2"/>
    </row>
    <row r="226" spans="1:16" s="86" customFormat="1" ht="25.5">
      <c r="A226" s="93" t="s">
        <v>225</v>
      </c>
      <c r="B226" s="73" t="s">
        <v>0</v>
      </c>
      <c r="C226" s="73" t="s">
        <v>85</v>
      </c>
      <c r="D226" s="73" t="s">
        <v>95</v>
      </c>
      <c r="E226" s="73" t="s">
        <v>96</v>
      </c>
      <c r="F226" s="101" t="s">
        <v>119</v>
      </c>
      <c r="G226" s="142" t="s">
        <v>119</v>
      </c>
      <c r="H226" s="208">
        <v>11591800</v>
      </c>
      <c r="I226" s="127">
        <v>0</v>
      </c>
      <c r="J226" s="217">
        <v>0</v>
      </c>
      <c r="K226" s="150" t="s">
        <v>119</v>
      </c>
      <c r="L226" s="127">
        <f>I226-J226</f>
        <v>0</v>
      </c>
      <c r="P226" s="2"/>
    </row>
    <row r="227" spans="1:16" s="91" customFormat="1" ht="25.5" outlineLevel="4">
      <c r="A227" s="122" t="s">
        <v>199</v>
      </c>
      <c r="B227" s="7" t="s">
        <v>0</v>
      </c>
      <c r="C227" s="7" t="s">
        <v>85</v>
      </c>
      <c r="D227" s="7" t="s">
        <v>97</v>
      </c>
      <c r="E227" s="7" t="s">
        <v>1</v>
      </c>
      <c r="F227" s="5" t="s">
        <v>119</v>
      </c>
      <c r="G227" s="107" t="s">
        <v>119</v>
      </c>
      <c r="H227" s="125">
        <f>SUM(H228)</f>
        <v>500000</v>
      </c>
      <c r="I227" s="125">
        <f>SUM(I228)</f>
        <v>500000</v>
      </c>
      <c r="J227" s="216">
        <f t="shared" ref="J227:K227" si="107">SUM(J228)</f>
        <v>500000</v>
      </c>
      <c r="K227" s="212">
        <f t="shared" si="107"/>
        <v>0</v>
      </c>
      <c r="L227" s="125">
        <f>SUM(L228)</f>
        <v>0</v>
      </c>
      <c r="M227" s="72"/>
      <c r="P227" s="2"/>
    </row>
    <row r="228" spans="1:16" s="97" customFormat="1" ht="25.5">
      <c r="A228" s="93" t="s">
        <v>225</v>
      </c>
      <c r="B228" s="73" t="s">
        <v>0</v>
      </c>
      <c r="C228" s="73" t="s">
        <v>85</v>
      </c>
      <c r="D228" s="73" t="s">
        <v>97</v>
      </c>
      <c r="E228" s="73" t="s">
        <v>96</v>
      </c>
      <c r="F228" s="101" t="s">
        <v>119</v>
      </c>
      <c r="G228" s="142" t="s">
        <v>119</v>
      </c>
      <c r="H228" s="208">
        <v>500000</v>
      </c>
      <c r="I228" s="127">
        <v>500000</v>
      </c>
      <c r="J228" s="127">
        <v>500000</v>
      </c>
      <c r="K228" s="150" t="s">
        <v>119</v>
      </c>
      <c r="L228" s="127">
        <f>I228-J228</f>
        <v>0</v>
      </c>
      <c r="P228" s="2"/>
    </row>
    <row r="229" spans="1:16" s="97" customFormat="1" ht="51">
      <c r="A229" s="122" t="s">
        <v>200</v>
      </c>
      <c r="B229" s="7" t="s">
        <v>0</v>
      </c>
      <c r="C229" s="7" t="s">
        <v>85</v>
      </c>
      <c r="D229" s="7" t="s">
        <v>98</v>
      </c>
      <c r="E229" s="7" t="s">
        <v>1</v>
      </c>
      <c r="F229" s="5" t="s">
        <v>119</v>
      </c>
      <c r="G229" s="107" t="s">
        <v>119</v>
      </c>
      <c r="H229" s="125">
        <f>SUM(H230)</f>
        <v>2500000</v>
      </c>
      <c r="I229" s="125">
        <f>SUM(I230)</f>
        <v>2500000</v>
      </c>
      <c r="J229" s="216">
        <f t="shared" ref="J229:K229" si="108">SUM(J230)</f>
        <v>2500000</v>
      </c>
      <c r="K229" s="212">
        <f t="shared" si="108"/>
        <v>0</v>
      </c>
      <c r="L229" s="125">
        <f>SUM(L230)</f>
        <v>0</v>
      </c>
      <c r="P229" s="2"/>
    </row>
    <row r="230" spans="1:16" s="97" customFormat="1" ht="25.5">
      <c r="A230" s="93" t="s">
        <v>225</v>
      </c>
      <c r="B230" s="73" t="s">
        <v>0</v>
      </c>
      <c r="C230" s="73" t="s">
        <v>85</v>
      </c>
      <c r="D230" s="73" t="s">
        <v>98</v>
      </c>
      <c r="E230" s="73" t="s">
        <v>96</v>
      </c>
      <c r="F230" s="101" t="s">
        <v>119</v>
      </c>
      <c r="G230" s="142" t="s">
        <v>119</v>
      </c>
      <c r="H230" s="208">
        <v>2500000</v>
      </c>
      <c r="I230" s="127">
        <v>2500000</v>
      </c>
      <c r="J230" s="127">
        <v>2500000</v>
      </c>
      <c r="K230" s="150" t="s">
        <v>119</v>
      </c>
      <c r="L230" s="127">
        <f>I230-J230</f>
        <v>0</v>
      </c>
      <c r="P230" s="2"/>
    </row>
    <row r="231" spans="1:16" s="91" customFormat="1" ht="38.25" outlineLevel="4">
      <c r="A231" s="122" t="s">
        <v>201</v>
      </c>
      <c r="B231" s="7" t="s">
        <v>0</v>
      </c>
      <c r="C231" s="7" t="s">
        <v>85</v>
      </c>
      <c r="D231" s="7" t="s">
        <v>99</v>
      </c>
      <c r="E231" s="7" t="s">
        <v>1</v>
      </c>
      <c r="F231" s="5" t="s">
        <v>119</v>
      </c>
      <c r="G231" s="107" t="s">
        <v>119</v>
      </c>
      <c r="H231" s="125">
        <f>SUM(H232:H233)</f>
        <v>24519050</v>
      </c>
      <c r="I231" s="125">
        <f>SUM(I232:I233)</f>
        <v>24519050</v>
      </c>
      <c r="J231" s="216">
        <f>SUM(J232:J233)</f>
        <v>5627788</v>
      </c>
      <c r="K231" s="212">
        <f t="shared" ref="K231" si="109">SUM(K232:K233)</f>
        <v>0</v>
      </c>
      <c r="L231" s="125">
        <f>SUM(L232:L233)</f>
        <v>18891262</v>
      </c>
      <c r="M231" s="72"/>
      <c r="P231" s="2"/>
    </row>
    <row r="232" spans="1:16" s="91" customFormat="1" ht="33.75" outlineLevel="4">
      <c r="A232" s="93" t="s">
        <v>102</v>
      </c>
      <c r="B232" s="141" t="s">
        <v>0</v>
      </c>
      <c r="C232" s="141" t="s">
        <v>85</v>
      </c>
      <c r="D232" s="141" t="s">
        <v>99</v>
      </c>
      <c r="E232" s="73" t="s">
        <v>4</v>
      </c>
      <c r="F232" s="222" t="s">
        <v>269</v>
      </c>
      <c r="G232" s="134" t="s">
        <v>258</v>
      </c>
      <c r="H232" s="208">
        <v>21158590</v>
      </c>
      <c r="I232" s="127">
        <v>21158590</v>
      </c>
      <c r="J232" s="217">
        <v>2267328</v>
      </c>
      <c r="K232" s="151" t="s">
        <v>119</v>
      </c>
      <c r="L232" s="127">
        <f t="shared" ref="L232:L233" si="110">I232-J232</f>
        <v>18891262</v>
      </c>
      <c r="M232" s="72"/>
      <c r="P232" s="2"/>
    </row>
    <row r="233" spans="1:16" ht="33.75">
      <c r="A233" s="93" t="s">
        <v>216</v>
      </c>
      <c r="B233" s="141" t="s">
        <v>0</v>
      </c>
      <c r="C233" s="141" t="s">
        <v>85</v>
      </c>
      <c r="D233" s="141" t="s">
        <v>99</v>
      </c>
      <c r="E233" s="73" t="s">
        <v>42</v>
      </c>
      <c r="F233" s="222" t="s">
        <v>269</v>
      </c>
      <c r="G233" s="134" t="s">
        <v>258</v>
      </c>
      <c r="H233" s="208">
        <v>3360460</v>
      </c>
      <c r="I233" s="127">
        <v>3360460</v>
      </c>
      <c r="J233" s="217">
        <v>3360460</v>
      </c>
      <c r="K233" s="151" t="s">
        <v>119</v>
      </c>
      <c r="L233" s="126">
        <f t="shared" si="110"/>
        <v>0</v>
      </c>
      <c r="N233" s="2" t="s">
        <v>119</v>
      </c>
    </row>
    <row r="234" spans="1:16">
      <c r="A234" s="122" t="s">
        <v>254</v>
      </c>
      <c r="B234" s="7" t="s">
        <v>0</v>
      </c>
      <c r="C234" s="7" t="s">
        <v>85</v>
      </c>
      <c r="D234" s="7">
        <v>9990020680</v>
      </c>
      <c r="E234" s="7">
        <v>612</v>
      </c>
      <c r="F234" s="5"/>
      <c r="G234" s="107"/>
      <c r="H234" s="125">
        <v>34265000</v>
      </c>
      <c r="I234" s="125">
        <v>0</v>
      </c>
      <c r="J234" s="216">
        <v>0</v>
      </c>
      <c r="K234" s="212">
        <v>0</v>
      </c>
      <c r="L234" s="125">
        <f>I234-J234</f>
        <v>0</v>
      </c>
      <c r="N234" s="78"/>
    </row>
    <row r="235" spans="1:16">
      <c r="A235" s="122" t="s">
        <v>254</v>
      </c>
      <c r="B235" s="7" t="s">
        <v>0</v>
      </c>
      <c r="C235" s="7" t="s">
        <v>85</v>
      </c>
      <c r="D235" s="7">
        <v>9990020680</v>
      </c>
      <c r="E235" s="7">
        <v>633</v>
      </c>
      <c r="F235" s="5"/>
      <c r="G235" s="107"/>
      <c r="H235" s="125">
        <v>50000000</v>
      </c>
      <c r="I235" s="125">
        <v>50000000</v>
      </c>
      <c r="J235" s="216">
        <v>50000000</v>
      </c>
      <c r="K235" s="212">
        <v>0</v>
      </c>
      <c r="L235" s="125">
        <f>I235-J235</f>
        <v>0</v>
      </c>
      <c r="M235" s="86" t="s">
        <v>294</v>
      </c>
      <c r="N235" s="78"/>
    </row>
    <row r="236" spans="1:16">
      <c r="A236" s="122" t="s">
        <v>254</v>
      </c>
      <c r="B236" s="7" t="s">
        <v>0</v>
      </c>
      <c r="C236" s="7" t="s">
        <v>85</v>
      </c>
      <c r="D236" s="7">
        <v>9990020680</v>
      </c>
      <c r="E236" s="7">
        <v>811</v>
      </c>
      <c r="F236" s="5"/>
      <c r="G236" s="107"/>
      <c r="H236" s="125">
        <v>15000000</v>
      </c>
      <c r="I236" s="125">
        <v>15000000</v>
      </c>
      <c r="J236" s="216">
        <v>13550912</v>
      </c>
      <c r="K236" s="212">
        <v>0</v>
      </c>
      <c r="L236" s="125">
        <f>I236-J236</f>
        <v>1449088</v>
      </c>
    </row>
    <row r="237" spans="1:16" s="91" customFormat="1" outlineLevel="4">
      <c r="A237" s="122" t="s">
        <v>238</v>
      </c>
      <c r="B237" s="7" t="s">
        <v>0</v>
      </c>
      <c r="C237" s="7" t="s">
        <v>11</v>
      </c>
      <c r="D237" s="7" t="s">
        <v>239</v>
      </c>
      <c r="E237" s="7" t="s">
        <v>1</v>
      </c>
      <c r="F237" s="5"/>
      <c r="G237" s="107"/>
      <c r="H237" s="125">
        <f>SUM(H238:H238)</f>
        <v>0</v>
      </c>
      <c r="I237" s="125">
        <f>SUM(I238:I238)</f>
        <v>0</v>
      </c>
      <c r="J237" s="216">
        <f>SUM(J238:J238)</f>
        <v>-767.52</v>
      </c>
      <c r="K237" s="212">
        <f>SUM(K238:K238)</f>
        <v>767.52</v>
      </c>
      <c r="L237" s="125">
        <f>SUM(L238:L238)</f>
        <v>767.52</v>
      </c>
      <c r="M237" s="72"/>
      <c r="P237" s="2"/>
    </row>
    <row r="238" spans="1:16" s="90" customFormat="1" outlineLevel="4">
      <c r="A238" s="93" t="s">
        <v>102</v>
      </c>
      <c r="B238" s="73" t="s">
        <v>0</v>
      </c>
      <c r="C238" s="73" t="s">
        <v>11</v>
      </c>
      <c r="D238" s="73" t="s">
        <v>239</v>
      </c>
      <c r="E238" s="73" t="s">
        <v>4</v>
      </c>
      <c r="F238" s="92"/>
      <c r="G238" s="143"/>
      <c r="H238" s="208">
        <v>0</v>
      </c>
      <c r="I238" s="127">
        <v>0</v>
      </c>
      <c r="J238" s="217">
        <v>-767.52</v>
      </c>
      <c r="K238" s="119">
        <f>I238-J238</f>
        <v>767.52</v>
      </c>
      <c r="L238" s="127">
        <f t="shared" ref="L238:L240" si="111">I238-J238</f>
        <v>767.52</v>
      </c>
      <c r="M238" s="95"/>
      <c r="N238" s="95"/>
      <c r="P238" s="2"/>
    </row>
    <row r="239" spans="1:16" s="282" customFormat="1" ht="25.5" outlineLevel="3">
      <c r="A239" s="286" t="s">
        <v>304</v>
      </c>
      <c r="B239" s="6" t="s">
        <v>0</v>
      </c>
      <c r="C239" s="6" t="s">
        <v>38</v>
      </c>
      <c r="D239" s="6" t="s">
        <v>292</v>
      </c>
      <c r="E239" s="7" t="s">
        <v>1</v>
      </c>
      <c r="F239" s="5"/>
      <c r="G239" s="5"/>
      <c r="H239" s="279">
        <f>SUM(H240:H248)</f>
        <v>0</v>
      </c>
      <c r="I239" s="279">
        <f>SUM(I240:I248)</f>
        <v>0</v>
      </c>
      <c r="J239" s="216">
        <f>SUM(J240)</f>
        <v>-5026.37</v>
      </c>
      <c r="K239" s="280">
        <f>SUM(K240:K248)</f>
        <v>7230.49</v>
      </c>
      <c r="L239" s="285">
        <f t="shared" si="111"/>
        <v>5026.37</v>
      </c>
      <c r="M239" s="281"/>
    </row>
    <row r="240" spans="1:16" s="156" customFormat="1" ht="14.25" outlineLevel="5">
      <c r="A240" s="287" t="s">
        <v>106</v>
      </c>
      <c r="B240" s="157" t="s">
        <v>0</v>
      </c>
      <c r="C240" s="73" t="s">
        <v>11</v>
      </c>
      <c r="D240" s="157">
        <v>2310800590</v>
      </c>
      <c r="E240" s="158" t="s">
        <v>15</v>
      </c>
      <c r="F240" s="283"/>
      <c r="G240" s="283"/>
      <c r="H240" s="284">
        <v>0</v>
      </c>
      <c r="I240" s="284">
        <v>0</v>
      </c>
      <c r="J240" s="350">
        <v>-5026.37</v>
      </c>
      <c r="K240" s="280">
        <f t="shared" ref="K240" si="112">I240-J240</f>
        <v>5026.37</v>
      </c>
      <c r="L240" s="127">
        <f t="shared" si="111"/>
        <v>5026.37</v>
      </c>
      <c r="M240" s="72"/>
    </row>
    <row r="241" spans="1:16" s="86" customFormat="1" ht="25.5" outlineLevel="2">
      <c r="A241" s="122" t="s">
        <v>149</v>
      </c>
      <c r="B241" s="7" t="s">
        <v>0</v>
      </c>
      <c r="C241" s="7" t="s">
        <v>38</v>
      </c>
      <c r="D241" s="7" t="s">
        <v>292</v>
      </c>
      <c r="E241" s="7" t="s">
        <v>1</v>
      </c>
      <c r="F241" s="5" t="s">
        <v>119</v>
      </c>
      <c r="G241" s="107" t="s">
        <v>119</v>
      </c>
      <c r="H241" s="216">
        <f t="shared" ref="H241:I241" si="113">SUM(H242)</f>
        <v>0</v>
      </c>
      <c r="I241" s="216">
        <f t="shared" si="113"/>
        <v>0</v>
      </c>
      <c r="J241" s="216">
        <f>SUM(J242)</f>
        <v>-96.83</v>
      </c>
      <c r="K241" s="216">
        <f t="shared" ref="K241:L241" si="114">SUM(K242)</f>
        <v>0</v>
      </c>
      <c r="L241" s="216">
        <f t="shared" si="114"/>
        <v>96.83</v>
      </c>
      <c r="P241" s="2"/>
    </row>
    <row r="242" spans="1:16" s="86" customFormat="1" outlineLevel="1">
      <c r="A242" s="197" t="s">
        <v>102</v>
      </c>
      <c r="B242" s="198" t="s">
        <v>0</v>
      </c>
      <c r="C242" s="198" t="s">
        <v>38</v>
      </c>
      <c r="D242" s="198">
        <v>2220300590</v>
      </c>
      <c r="E242" s="198" t="s">
        <v>4</v>
      </c>
      <c r="F242" s="199" t="s">
        <v>119</v>
      </c>
      <c r="G242" s="200"/>
      <c r="H242" s="208">
        <v>0</v>
      </c>
      <c r="I242" s="127">
        <v>0</v>
      </c>
      <c r="J242" s="237">
        <v>-96.83</v>
      </c>
      <c r="K242" s="85"/>
      <c r="L242" s="127">
        <f>I242-J242</f>
        <v>96.83</v>
      </c>
      <c r="P242" s="2"/>
    </row>
    <row r="243" spans="1:16" s="90" customFormat="1" ht="15.75" customHeight="1" outlineLevel="4">
      <c r="A243" s="122" t="s">
        <v>243</v>
      </c>
      <c r="B243" s="7" t="s">
        <v>0</v>
      </c>
      <c r="C243" s="7" t="s">
        <v>46</v>
      </c>
      <c r="D243" s="7" t="s">
        <v>244</v>
      </c>
      <c r="E243" s="7" t="s">
        <v>1</v>
      </c>
      <c r="F243" s="5"/>
      <c r="G243" s="107"/>
      <c r="H243" s="125">
        <f>SUM(H244:H244)</f>
        <v>0</v>
      </c>
      <c r="I243" s="125">
        <f>SUM(I244:I244)</f>
        <v>0</v>
      </c>
      <c r="J243" s="216">
        <f>SUM(J244:J244)</f>
        <v>-1102.06</v>
      </c>
      <c r="K243" s="212">
        <f>SUM(K244:K244)</f>
        <v>1102.06</v>
      </c>
      <c r="L243" s="125">
        <f>SUM(L244:L244)</f>
        <v>1102.06</v>
      </c>
      <c r="M243" s="95"/>
      <c r="N243" s="95"/>
      <c r="P243" s="2"/>
    </row>
    <row r="244" spans="1:16" s="277" customFormat="1" ht="45" outlineLevel="2">
      <c r="A244" s="197" t="s">
        <v>227</v>
      </c>
      <c r="B244" s="198" t="s">
        <v>0</v>
      </c>
      <c r="C244" s="198" t="s">
        <v>46</v>
      </c>
      <c r="D244" s="198" t="s">
        <v>244</v>
      </c>
      <c r="E244" s="198" t="s">
        <v>7</v>
      </c>
      <c r="F244" s="276" t="s">
        <v>245</v>
      </c>
      <c r="G244" s="144" t="s">
        <v>258</v>
      </c>
      <c r="H244" s="231">
        <v>0</v>
      </c>
      <c r="I244" s="231">
        <v>0</v>
      </c>
      <c r="J244" s="237">
        <v>-1102.06</v>
      </c>
      <c r="K244" s="232">
        <f t="shared" ref="K244" si="115">I244-J244</f>
        <v>1102.06</v>
      </c>
      <c r="L244" s="231">
        <f t="shared" ref="L244" si="116">I244-J244</f>
        <v>1102.06</v>
      </c>
      <c r="N244" s="278"/>
      <c r="P244" s="233"/>
    </row>
    <row r="245" spans="1:16" s="86" customFormat="1" ht="90" customHeight="1" outlineLevel="2">
      <c r="A245" s="122" t="s">
        <v>171</v>
      </c>
      <c r="B245" s="7" t="s">
        <v>0</v>
      </c>
      <c r="C245" s="7" t="s">
        <v>46</v>
      </c>
      <c r="D245" s="7" t="s">
        <v>293</v>
      </c>
      <c r="E245" s="7" t="s">
        <v>1</v>
      </c>
      <c r="F245" s="5" t="s">
        <v>119</v>
      </c>
      <c r="G245" s="107" t="s">
        <v>119</v>
      </c>
      <c r="H245" s="125">
        <f>SUM(H246)</f>
        <v>0</v>
      </c>
      <c r="I245" s="125">
        <f t="shared" ref="I245" si="117">SUM(I246)</f>
        <v>0</v>
      </c>
      <c r="J245" s="125">
        <f>SUM(J246)</f>
        <v>-5.85</v>
      </c>
      <c r="K245" s="125">
        <f t="shared" ref="K245:L245" si="118">SUM(K246)</f>
        <v>0</v>
      </c>
      <c r="L245" s="125">
        <f t="shared" si="118"/>
        <v>5.85</v>
      </c>
      <c r="P245" s="2"/>
    </row>
    <row r="246" spans="1:16" s="86" customFormat="1" outlineLevel="2">
      <c r="A246" s="220" t="s">
        <v>102</v>
      </c>
      <c r="B246" s="198" t="s">
        <v>0</v>
      </c>
      <c r="C246" s="198" t="s">
        <v>46</v>
      </c>
      <c r="D246" s="198">
        <v>2211471150</v>
      </c>
      <c r="E246" s="198" t="s">
        <v>4</v>
      </c>
      <c r="F246" s="205"/>
      <c r="G246" s="206"/>
      <c r="H246" s="249">
        <v>0</v>
      </c>
      <c r="I246" s="249">
        <v>0</v>
      </c>
      <c r="J246" s="221">
        <v>-5.85</v>
      </c>
      <c r="K246" s="195"/>
      <c r="L246" s="127">
        <f>I246-J246</f>
        <v>5.85</v>
      </c>
      <c r="P246" s="97"/>
    </row>
    <row r="247" spans="1:16" s="97" customFormat="1" outlineLevel="2">
      <c r="A247" s="122" t="s">
        <v>176</v>
      </c>
      <c r="B247" s="7" t="s">
        <v>0</v>
      </c>
      <c r="C247" s="7" t="s">
        <v>46</v>
      </c>
      <c r="D247" s="7" t="s">
        <v>226</v>
      </c>
      <c r="E247" s="7" t="s">
        <v>1</v>
      </c>
      <c r="F247" s="5"/>
      <c r="G247" s="107"/>
      <c r="H247" s="125">
        <f>SUM(H248:H248)</f>
        <v>0</v>
      </c>
      <c r="I247" s="125">
        <f>SUM(I248:I248)</f>
        <v>0</v>
      </c>
      <c r="J247" s="216">
        <f>SUM(J248:J248)</f>
        <v>-16618</v>
      </c>
      <c r="K247" s="212">
        <f>SUM(K248:K248)</f>
        <v>0</v>
      </c>
      <c r="L247" s="125">
        <f>SUM(L248:L248)</f>
        <v>16618</v>
      </c>
      <c r="P247" s="2"/>
    </row>
    <row r="248" spans="1:16" s="86" customFormat="1" ht="25.5" outlineLevel="1">
      <c r="A248" s="93" t="s">
        <v>206</v>
      </c>
      <c r="B248" s="73" t="s">
        <v>0</v>
      </c>
      <c r="C248" s="73" t="s">
        <v>46</v>
      </c>
      <c r="D248" s="73" t="s">
        <v>226</v>
      </c>
      <c r="E248" s="73" t="s">
        <v>35</v>
      </c>
      <c r="F248" s="92"/>
      <c r="G248" s="143"/>
      <c r="H248" s="208">
        <v>0</v>
      </c>
      <c r="I248" s="127">
        <v>0</v>
      </c>
      <c r="J248" s="217">
        <v>-16618</v>
      </c>
      <c r="K248" s="96" t="s">
        <v>119</v>
      </c>
      <c r="L248" s="127">
        <f>I248-J248</f>
        <v>16618</v>
      </c>
      <c r="P248" s="2"/>
    </row>
    <row r="249" spans="1:16" s="133" customFormat="1" ht="38.25" outlineLevel="4">
      <c r="A249" s="122" t="s">
        <v>181</v>
      </c>
      <c r="B249" s="7" t="s">
        <v>0</v>
      </c>
      <c r="C249" s="7" t="s">
        <v>46</v>
      </c>
      <c r="D249" s="7" t="s">
        <v>228</v>
      </c>
      <c r="E249" s="7" t="s">
        <v>1</v>
      </c>
      <c r="F249" s="5"/>
      <c r="G249" s="107"/>
      <c r="H249" s="125">
        <f>SUM(H250:H251)</f>
        <v>0</v>
      </c>
      <c r="I249" s="125">
        <f>SUM(I250:I251)</f>
        <v>0</v>
      </c>
      <c r="J249" s="216">
        <f>SUM(J250:J251)</f>
        <v>-34479.69</v>
      </c>
      <c r="K249" s="212">
        <f t="shared" ref="K249" si="119">SUM(K250:K251)</f>
        <v>34479.69</v>
      </c>
      <c r="L249" s="125">
        <f>SUM(L250:L251)</f>
        <v>34479.69</v>
      </c>
      <c r="M249" s="95"/>
      <c r="P249" s="2"/>
    </row>
    <row r="250" spans="1:16" s="91" customFormat="1" outlineLevel="4">
      <c r="A250" s="93" t="s">
        <v>102</v>
      </c>
      <c r="B250" s="73" t="s">
        <v>0</v>
      </c>
      <c r="C250" s="73" t="s">
        <v>46</v>
      </c>
      <c r="D250" s="73" t="s">
        <v>228</v>
      </c>
      <c r="E250" s="73" t="s">
        <v>4</v>
      </c>
      <c r="F250" s="92"/>
      <c r="G250" s="143"/>
      <c r="H250" s="208">
        <v>0</v>
      </c>
      <c r="I250" s="127">
        <v>0</v>
      </c>
      <c r="J250" s="217">
        <v>0</v>
      </c>
      <c r="K250" s="119">
        <f>I250-J250</f>
        <v>0</v>
      </c>
      <c r="L250" s="127">
        <f>I250-J250</f>
        <v>0</v>
      </c>
      <c r="M250" s="72"/>
      <c r="P250" s="2"/>
    </row>
    <row r="251" spans="1:16" s="86" customFormat="1" ht="25.5" outlineLevel="2">
      <c r="A251" s="123" t="s">
        <v>227</v>
      </c>
      <c r="B251" s="73" t="s">
        <v>0</v>
      </c>
      <c r="C251" s="73" t="s">
        <v>46</v>
      </c>
      <c r="D251" s="73" t="s">
        <v>228</v>
      </c>
      <c r="E251" s="73" t="s">
        <v>35</v>
      </c>
      <c r="F251" s="92"/>
      <c r="G251" s="143"/>
      <c r="H251" s="126">
        <v>0</v>
      </c>
      <c r="I251" s="127">
        <v>0</v>
      </c>
      <c r="J251" s="217">
        <v>-34479.69</v>
      </c>
      <c r="K251" s="88">
        <f>I251-J251</f>
        <v>34479.69</v>
      </c>
      <c r="L251" s="127">
        <f>I251-J251</f>
        <v>34479.69</v>
      </c>
      <c r="P251" s="2"/>
    </row>
    <row r="252" spans="1:16" s="90" customFormat="1" ht="25.5" outlineLevel="4">
      <c r="A252" s="122" t="s">
        <v>247</v>
      </c>
      <c r="B252" s="7" t="s">
        <v>0</v>
      </c>
      <c r="C252" s="7" t="s">
        <v>46</v>
      </c>
      <c r="D252" s="7" t="s">
        <v>248</v>
      </c>
      <c r="E252" s="7" t="s">
        <v>1</v>
      </c>
      <c r="F252" s="5"/>
      <c r="G252" s="107"/>
      <c r="H252" s="125">
        <f>SUM(H253:H253)</f>
        <v>0</v>
      </c>
      <c r="I252" s="125">
        <f>SUM(I253:I253)</f>
        <v>0</v>
      </c>
      <c r="J252" s="216">
        <f>SUM(J253:J253)</f>
        <v>-0.05</v>
      </c>
      <c r="K252" s="212">
        <f>SUM(K253:K253)</f>
        <v>0.05</v>
      </c>
      <c r="L252" s="125">
        <f>SUM(L253:L253)</f>
        <v>0.05</v>
      </c>
      <c r="M252" s="120"/>
      <c r="N252" s="95"/>
      <c r="P252" s="2"/>
    </row>
    <row r="253" spans="1:16" s="86" customFormat="1" ht="33.75" outlineLevel="2">
      <c r="A253" s="93" t="s">
        <v>227</v>
      </c>
      <c r="B253" s="73" t="s">
        <v>0</v>
      </c>
      <c r="C253" s="73" t="s">
        <v>46</v>
      </c>
      <c r="D253" s="73" t="s">
        <v>248</v>
      </c>
      <c r="E253" s="73" t="s">
        <v>7</v>
      </c>
      <c r="F253" s="124" t="s">
        <v>249</v>
      </c>
      <c r="G253" s="135" t="s">
        <v>258</v>
      </c>
      <c r="H253" s="208">
        <v>0</v>
      </c>
      <c r="I253" s="127">
        <v>0</v>
      </c>
      <c r="J253" s="217">
        <v>-0.05</v>
      </c>
      <c r="K253" s="119">
        <f>I253-J253</f>
        <v>0.05</v>
      </c>
      <c r="L253" s="127">
        <f>I253-J253</f>
        <v>0.05</v>
      </c>
      <c r="P253" s="2"/>
    </row>
    <row r="254" spans="1:16" s="90" customFormat="1" ht="38.25" outlineLevel="4">
      <c r="A254" s="122" t="s">
        <v>240</v>
      </c>
      <c r="B254" s="7" t="s">
        <v>0</v>
      </c>
      <c r="C254" s="7" t="s">
        <v>46</v>
      </c>
      <c r="D254" s="7" t="s">
        <v>241</v>
      </c>
      <c r="E254" s="7" t="s">
        <v>1</v>
      </c>
      <c r="F254" s="5"/>
      <c r="G254" s="107"/>
      <c r="H254" s="125">
        <f>SUM(H255:H255)</f>
        <v>0</v>
      </c>
      <c r="I254" s="125">
        <f>SUM(I255:I255)</f>
        <v>0</v>
      </c>
      <c r="J254" s="216">
        <f>SUM(J255:J255)</f>
        <v>-3995.87</v>
      </c>
      <c r="K254" s="212">
        <f>SUM(K255:K255)</f>
        <v>3995.87</v>
      </c>
      <c r="L254" s="125">
        <f>SUM(L255:L255)</f>
        <v>3995.87</v>
      </c>
      <c r="M254" s="95"/>
      <c r="N254" s="95"/>
      <c r="P254" s="2"/>
    </row>
    <row r="255" spans="1:16" s="86" customFormat="1" ht="33.75" outlineLevel="2">
      <c r="A255" s="93" t="s">
        <v>227</v>
      </c>
      <c r="B255" s="73" t="s">
        <v>0</v>
      </c>
      <c r="C255" s="73" t="s">
        <v>46</v>
      </c>
      <c r="D255" s="73" t="s">
        <v>241</v>
      </c>
      <c r="E255" s="73">
        <v>321</v>
      </c>
      <c r="F255" s="130" t="s">
        <v>242</v>
      </c>
      <c r="G255" s="135" t="s">
        <v>258</v>
      </c>
      <c r="H255" s="208">
        <v>0</v>
      </c>
      <c r="I255" s="127">
        <v>0</v>
      </c>
      <c r="J255" s="217">
        <v>-3995.87</v>
      </c>
      <c r="K255" s="119">
        <f>I255-J255</f>
        <v>3995.87</v>
      </c>
      <c r="L255" s="127">
        <f>I255-J255</f>
        <v>3995.87</v>
      </c>
      <c r="P255" s="2"/>
    </row>
    <row r="256" spans="1:16" s="171" customFormat="1" ht="38.25" outlineLevel="5">
      <c r="A256" s="286" t="s">
        <v>305</v>
      </c>
      <c r="B256" s="6" t="s">
        <v>0</v>
      </c>
      <c r="C256" s="6" t="s">
        <v>74</v>
      </c>
      <c r="D256" s="6" t="s">
        <v>306</v>
      </c>
      <c r="E256" s="7" t="s">
        <v>1</v>
      </c>
      <c r="F256" s="5"/>
      <c r="G256" s="5"/>
      <c r="H256" s="289">
        <f>SUM(H257:H257)</f>
        <v>0</v>
      </c>
      <c r="I256" s="289">
        <f>SUM(I257:I257)</f>
        <v>0</v>
      </c>
      <c r="J256" s="290">
        <f>SUM(J257:J257)</f>
        <v>-446</v>
      </c>
      <c r="K256" s="291">
        <f>SUM(K257:K257)</f>
        <v>446</v>
      </c>
      <c r="L256" s="285">
        <f t="shared" ref="L256:L257" si="120">I256-J256</f>
        <v>446</v>
      </c>
      <c r="M256" s="72"/>
    </row>
    <row r="257" spans="1:16" s="156" customFormat="1" ht="25.5" outlineLevel="5">
      <c r="A257" s="294" t="s">
        <v>206</v>
      </c>
      <c r="B257" s="167" t="s">
        <v>0</v>
      </c>
      <c r="C257" s="167" t="s">
        <v>74</v>
      </c>
      <c r="D257" s="167" t="s">
        <v>306</v>
      </c>
      <c r="E257" s="168" t="s">
        <v>35</v>
      </c>
      <c r="F257" s="288"/>
      <c r="G257" s="288"/>
      <c r="H257" s="292">
        <v>0</v>
      </c>
      <c r="I257" s="292">
        <v>0</v>
      </c>
      <c r="J257" s="293">
        <v>-446</v>
      </c>
      <c r="K257" s="280">
        <f t="shared" ref="K257" si="121">I257-J257</f>
        <v>446</v>
      </c>
      <c r="L257" s="127">
        <f t="shared" si="120"/>
        <v>446</v>
      </c>
      <c r="M257" s="72"/>
    </row>
    <row r="258" spans="1:16" s="166" customFormat="1" ht="25.5" outlineLevel="4">
      <c r="A258" s="174" t="s">
        <v>274</v>
      </c>
      <c r="B258" s="6" t="s">
        <v>0</v>
      </c>
      <c r="C258" s="6" t="s">
        <v>74</v>
      </c>
      <c r="D258" s="6" t="s">
        <v>275</v>
      </c>
      <c r="E258" s="7" t="s">
        <v>1</v>
      </c>
      <c r="F258" s="5"/>
      <c r="G258" s="5"/>
      <c r="H258" s="175">
        <f>SUM(H259:H260)</f>
        <v>0</v>
      </c>
      <c r="I258" s="175">
        <f>SUM(I259:I260)</f>
        <v>0</v>
      </c>
      <c r="J258" s="176">
        <f>SUM(J259:J260)</f>
        <v>-37391.869999999995</v>
      </c>
      <c r="K258" s="213">
        <f>SUM(K259:K260)</f>
        <v>37391.869999999995</v>
      </c>
      <c r="L258" s="176">
        <f>SUM(L259:L260)</f>
        <v>37391.869999999995</v>
      </c>
      <c r="M258" s="164"/>
      <c r="N258" s="72"/>
      <c r="O258" s="165"/>
      <c r="P258" s="2"/>
    </row>
    <row r="259" spans="1:16" s="166" customFormat="1" ht="33.75" outlineLevel="4">
      <c r="A259" s="352" t="s">
        <v>227</v>
      </c>
      <c r="B259" s="161" t="s">
        <v>0</v>
      </c>
      <c r="C259" s="161" t="s">
        <v>74</v>
      </c>
      <c r="D259" s="162" t="s">
        <v>275</v>
      </c>
      <c r="E259" s="162" t="s">
        <v>35</v>
      </c>
      <c r="F259" s="172" t="s">
        <v>291</v>
      </c>
      <c r="G259" s="135" t="s">
        <v>258</v>
      </c>
      <c r="H259" s="180">
        <v>0</v>
      </c>
      <c r="I259" s="177">
        <v>0</v>
      </c>
      <c r="J259" s="178">
        <v>-20000</v>
      </c>
      <c r="K259" s="163">
        <f>I259-J259</f>
        <v>20000</v>
      </c>
      <c r="L259" s="207">
        <f>I259-J259</f>
        <v>20000</v>
      </c>
      <c r="M259" s="164"/>
      <c r="N259" s="72"/>
      <c r="O259" s="165"/>
      <c r="P259" s="2"/>
    </row>
    <row r="260" spans="1:16" s="171" customFormat="1" ht="34.5" outlineLevel="4" thickBot="1">
      <c r="A260" s="353"/>
      <c r="B260" s="161" t="s">
        <v>0</v>
      </c>
      <c r="C260" s="161" t="s">
        <v>74</v>
      </c>
      <c r="D260" s="162" t="s">
        <v>275</v>
      </c>
      <c r="E260" s="162" t="s">
        <v>35</v>
      </c>
      <c r="F260" s="172" t="s">
        <v>276</v>
      </c>
      <c r="G260" s="135" t="s">
        <v>258</v>
      </c>
      <c r="H260" s="264">
        <v>0</v>
      </c>
      <c r="I260" s="177">
        <v>0</v>
      </c>
      <c r="J260" s="178">
        <v>-17391.87</v>
      </c>
      <c r="K260" s="163">
        <f>I260-J260</f>
        <v>17391.87</v>
      </c>
      <c r="L260" s="207">
        <f>I260-J260</f>
        <v>17391.87</v>
      </c>
      <c r="M260" s="120"/>
      <c r="N260" s="182"/>
      <c r="O260" s="170"/>
      <c r="P260" s="2"/>
    </row>
    <row r="261" spans="1:16" ht="15.75" thickBot="1">
      <c r="A261" s="66" t="s">
        <v>118</v>
      </c>
      <c r="B261" s="108" t="s">
        <v>119</v>
      </c>
      <c r="C261" s="108" t="s">
        <v>119</v>
      </c>
      <c r="D261" s="108" t="s">
        <v>119</v>
      </c>
      <c r="E261" s="40" t="s">
        <v>119</v>
      </c>
      <c r="F261" s="41" t="s">
        <v>119</v>
      </c>
      <c r="G261" s="40" t="s">
        <v>119</v>
      </c>
      <c r="H261" s="209">
        <f>H19+H21+H23+H26+H28+H237+H30+H32+H41+H43+H46+H48+H50+H52+H56+H58+H60+H62+H65+H67+H81+H83+H85+H87+H89+H91+H94+H97+H100+H104+H106+H108+H111+H114+H117+H120+H124+H126+H129+H131+H134+H137+H140+H143+H146+H149+H152+H155+H158+H161+H164+H168+H170+H172+H174+H177+H180+H183+H185+H188+H189+H190+H192+H196+H207+H218+H221+H223+H225+H227+H229+H231+H234+H236+H235+H194+H54</f>
        <v>14322094777.280001</v>
      </c>
      <c r="I261" s="351">
        <f>I19+I21+I23+I26+I28+I237+I30+I32+I41+I43+I46+I48+I50+I52+I56+I58+I60+I62+I65+I67+I81+I83+I85+I87+I89+I91+I94+I97+I100+I104+I106+I108+I111+I114+I117+I120+I124+I126+I129+I131+I134+I137+I140+I143+I146+I149+I152+I155+I158+I161+I164+I168+I170+I172+I174+I177+I180+I183+I185+I188+I189+I190+I192+I196+I207+I218+I221+I223+I225+I227+I229+I231+I234+I236+I235+I194+I54</f>
        <v>5646840760.5399981</v>
      </c>
      <c r="J261" s="224">
        <f>J19+J21+J23+J26+J28+J30+J32+J41+J43+J46+J48+J50+J52+J54+J56+J58+J60+J62+J65+J67+J81+J83+J85+J87+J89+J91+J94+J97+J100+J104+J106+J108+J111+J114+J117+J120+J124+J126+J129+J131+J134+J137+J140+J143+J146+J149+J152+J155+J158+J161+J164+J168+J170+J172+J174+J177+J180+J183+J185+J188+J189+J190+J192+J194+J196+J207+J218+J221+J223+J225+J227+J229+J231+J234+J235+J236+J237+J239+J241+J243+J245+J247+J249+J252+J254+J256+J258</f>
        <v>5534508312.1099987</v>
      </c>
      <c r="K261" s="224" t="e">
        <f>K19+K21+K23+K26+K28+K237+K30+K32+K41+K43+K46+K48+K50+K52+K56+K58+K60+K62+K65+K67+K81+K83+K85+K87+K89+K91+K94+K97+K100+K104+K106+K108+K111+K114+K117+K120+K124+K126+K129+K247+K131+K134+K137+#REF!+K140+K143+K249+K146+K149+K152+K155+K252+K158+K161+K254+K164+K168+K170+K172+K174+K177+K258+K180+K183+K185+K188+K189+K190+K192+K196+K207+K218+K221+K223+K225+K227+K229+K231+K234+K236+K241+K245</f>
        <v>#REF!</v>
      </c>
      <c r="L261" s="224">
        <f>L19+L21+L23+L26+L28+L237+L30+L32+L41+L43+L46+L48+L50+L52+L56+L58+L60+L62+L65+L67+L81+L83+L85+L87+L89+L91+L94+L97+L100+L104+L106+L108+L111+L114+L117+L120+L124+L126+L129+L247+L131+L134+L137+L140+L143+L249+L146+L149+L152+L155+L252+L158+L161+L254+L164+L168+L170+L172+L174+L177+L258+L180+L183+L185+L188+L189+L190+L192+L196+L207+L218+L221+L223+L225+L227+L229+L231+L234+L236+L241+L245</f>
        <v>112325873.99999994</v>
      </c>
      <c r="N261" s="78"/>
    </row>
    <row r="262" spans="1:16" ht="15.75" thickBot="1">
      <c r="A262" s="55" t="s">
        <v>119</v>
      </c>
      <c r="B262" s="109" t="s">
        <v>119</v>
      </c>
      <c r="C262" s="109" t="s">
        <v>119</v>
      </c>
      <c r="D262" s="109" t="s">
        <v>119</v>
      </c>
      <c r="E262" s="109" t="s">
        <v>119</v>
      </c>
      <c r="F262" s="4" t="s">
        <v>119</v>
      </c>
      <c r="G262" s="145" t="s">
        <v>119</v>
      </c>
      <c r="H262" s="354"/>
      <c r="I262" s="354"/>
      <c r="J262" s="354"/>
      <c r="K262" s="210" t="s">
        <v>119</v>
      </c>
      <c r="L262" s="152" t="s">
        <v>231</v>
      </c>
      <c r="M262" s="74">
        <f>H64+H75+H96+H99+H113+H116+H125+H128+H130+H133+H136+H139+H148+H176+H179+H182+H184</f>
        <v>1976796400</v>
      </c>
      <c r="N262" s="78"/>
      <c r="O262" s="78"/>
    </row>
    <row r="263" spans="1:16" ht="15.75" thickBot="1">
      <c r="A263" s="11" t="s">
        <v>119</v>
      </c>
      <c r="B263" s="110" t="s">
        <v>119</v>
      </c>
      <c r="C263" s="110" t="s">
        <v>119</v>
      </c>
      <c r="D263" s="110" t="s">
        <v>119</v>
      </c>
      <c r="E263" s="110" t="s">
        <v>119</v>
      </c>
      <c r="F263" s="12" t="s">
        <v>119</v>
      </c>
      <c r="G263" s="146" t="s">
        <v>119</v>
      </c>
      <c r="H263" s="265"/>
      <c r="I263" s="265"/>
      <c r="J263" s="265"/>
      <c r="K263" s="210" t="s">
        <v>119</v>
      </c>
      <c r="L263" s="74" t="s">
        <v>232</v>
      </c>
      <c r="M263" s="75">
        <f>H19+H21+H23+H26+H28+H30+H32+H41+H43+H46+H48+H50+H52+H58+H60+H63+H65+H67-H75+H81+H83+H85+H87+H89+H95+H98+H100+H104+H106+H112+H115+H117+H120+H127+H132+H135+H138+H140+H143+H147+H149+H152+H155+H158+H161+H164+H168+H170+H172+H175+H178+H181+H185+H188+H189+H190+H196+H207+H218+H192+H221+H223+H225+H227+H229+H231+H234+H236+H56+H235+H194+H54</f>
        <v>12345298377.280001</v>
      </c>
      <c r="O263" s="78"/>
    </row>
    <row r="264" spans="1:16" ht="15.75" thickBot="1">
      <c r="A264" s="324" t="s">
        <v>121</v>
      </c>
      <c r="B264" s="325"/>
      <c r="C264" s="325"/>
      <c r="D264" s="325"/>
      <c r="E264" s="325"/>
      <c r="F264" s="325"/>
      <c r="G264" s="325"/>
      <c r="H264" s="325"/>
      <c r="I264" s="325"/>
      <c r="J264" s="13" t="s">
        <v>119</v>
      </c>
      <c r="K264" s="210" t="s">
        <v>119</v>
      </c>
      <c r="L264" s="74" t="s">
        <v>233</v>
      </c>
      <c r="M264" s="74">
        <f>I261</f>
        <v>5646840760.5399981</v>
      </c>
      <c r="O264" s="78"/>
    </row>
    <row r="265" spans="1:16" ht="15.75" thickBot="1">
      <c r="A265" s="324" t="s">
        <v>122</v>
      </c>
      <c r="B265" s="325"/>
      <c r="C265" s="325"/>
      <c r="D265" s="325"/>
      <c r="E265" s="325"/>
      <c r="F265" s="325"/>
      <c r="G265" s="325"/>
      <c r="H265" s="325"/>
      <c r="I265" s="325"/>
      <c r="J265" s="13" t="s">
        <v>119</v>
      </c>
      <c r="K265" s="210" t="s">
        <v>119</v>
      </c>
      <c r="L265" s="74" t="s">
        <v>234</v>
      </c>
      <c r="M265" s="74">
        <f>J261</f>
        <v>5534508312.1099987</v>
      </c>
      <c r="O265" s="78"/>
    </row>
    <row r="266" spans="1:16" ht="45.75" thickBot="1">
      <c r="A266" s="57" t="s">
        <v>123</v>
      </c>
      <c r="B266" s="132" t="s">
        <v>107</v>
      </c>
      <c r="C266" s="131" t="s">
        <v>108</v>
      </c>
      <c r="D266" s="326" t="s">
        <v>109</v>
      </c>
      <c r="E266" s="327"/>
      <c r="F266" s="328"/>
      <c r="G266" s="326" t="s">
        <v>110</v>
      </c>
      <c r="H266" s="328"/>
      <c r="I266" s="183" t="s">
        <v>111</v>
      </c>
      <c r="J266" s="15"/>
      <c r="K266" s="210" t="s">
        <v>119</v>
      </c>
      <c r="L266" s="76" t="s">
        <v>147</v>
      </c>
      <c r="M266" s="77">
        <f>M264-M265</f>
        <v>112332448.42999935</v>
      </c>
      <c r="N266" s="78"/>
      <c r="O266" s="78"/>
    </row>
    <row r="267" spans="1:16" ht="42.75">
      <c r="A267" s="16" t="s">
        <v>270</v>
      </c>
      <c r="B267" s="17" t="s">
        <v>112</v>
      </c>
      <c r="C267" s="18" t="s">
        <v>119</v>
      </c>
      <c r="D267" s="311">
        <f>I261</f>
        <v>5646840760.5399981</v>
      </c>
      <c r="E267" s="316"/>
      <c r="F267" s="312"/>
      <c r="G267" s="311">
        <f>J261</f>
        <v>5534508312.1099987</v>
      </c>
      <c r="H267" s="312"/>
      <c r="I267" s="19">
        <f>L261</f>
        <v>112325873.99999994</v>
      </c>
      <c r="J267" s="15"/>
      <c r="K267" s="210" t="s">
        <v>119</v>
      </c>
      <c r="L267" s="2" t="s">
        <v>119</v>
      </c>
    </row>
    <row r="268" spans="1:16">
      <c r="A268" s="16" t="s">
        <v>271</v>
      </c>
      <c r="B268" s="17" t="s">
        <v>113</v>
      </c>
      <c r="C268" s="17" t="s">
        <v>119</v>
      </c>
      <c r="D268" s="308" t="s">
        <v>119</v>
      </c>
      <c r="E268" s="309"/>
      <c r="F268" s="310"/>
      <c r="G268" s="311"/>
      <c r="H268" s="312"/>
      <c r="I268" s="21"/>
      <c r="J268" s="15"/>
      <c r="K268" s="210" t="s">
        <v>119</v>
      </c>
      <c r="L268" s="2" t="s">
        <v>119</v>
      </c>
    </row>
    <row r="269" spans="1:16">
      <c r="A269" s="20" t="s">
        <v>272</v>
      </c>
      <c r="B269" s="17" t="s">
        <v>114</v>
      </c>
      <c r="C269" s="17" t="s">
        <v>119</v>
      </c>
      <c r="D269" s="313" t="s">
        <v>119</v>
      </c>
      <c r="E269" s="314"/>
      <c r="F269" s="315"/>
      <c r="G269" s="313"/>
      <c r="H269" s="315"/>
      <c r="I269" s="21"/>
      <c r="J269" s="15" t="s">
        <v>119</v>
      </c>
      <c r="K269" s="210" t="s">
        <v>119</v>
      </c>
      <c r="L269" s="2" t="s">
        <v>119</v>
      </c>
      <c r="M269" s="78"/>
    </row>
    <row r="270" spans="1:16">
      <c r="A270" s="16" t="s">
        <v>273</v>
      </c>
      <c r="B270" s="17" t="s">
        <v>115</v>
      </c>
      <c r="C270" s="17" t="s">
        <v>119</v>
      </c>
      <c r="D270" s="308" t="s">
        <v>119</v>
      </c>
      <c r="E270" s="309"/>
      <c r="F270" s="310"/>
      <c r="G270" s="313"/>
      <c r="H270" s="315"/>
      <c r="I270" s="21"/>
      <c r="J270" s="15" t="s">
        <v>119</v>
      </c>
      <c r="K270" s="210" t="s">
        <v>119</v>
      </c>
      <c r="L270" s="2" t="s">
        <v>119</v>
      </c>
    </row>
    <row r="271" spans="1:16">
      <c r="A271" s="22" t="s">
        <v>119</v>
      </c>
      <c r="B271" s="111" t="s">
        <v>119</v>
      </c>
      <c r="C271" s="111" t="s">
        <v>119</v>
      </c>
      <c r="D271" s="111" t="s">
        <v>119</v>
      </c>
      <c r="E271" s="23" t="s">
        <v>119</v>
      </c>
      <c r="F271" s="24" t="s">
        <v>119</v>
      </c>
      <c r="G271" s="147" t="s">
        <v>119</v>
      </c>
      <c r="H271" s="26" t="s">
        <v>119</v>
      </c>
      <c r="I271" s="14" t="s">
        <v>119</v>
      </c>
      <c r="J271" s="15" t="s">
        <v>119</v>
      </c>
      <c r="K271" s="210" t="s">
        <v>119</v>
      </c>
      <c r="L271" s="2" t="s">
        <v>119</v>
      </c>
    </row>
    <row r="272" spans="1:16">
      <c r="A272" s="27" t="s">
        <v>119</v>
      </c>
      <c r="B272" s="111" t="s">
        <v>119</v>
      </c>
      <c r="C272" s="111" t="s">
        <v>119</v>
      </c>
      <c r="D272" s="111" t="s">
        <v>119</v>
      </c>
      <c r="E272" s="23" t="s">
        <v>119</v>
      </c>
      <c r="F272" s="24" t="s">
        <v>119</v>
      </c>
      <c r="G272" s="23" t="s">
        <v>119</v>
      </c>
      <c r="H272" s="25" t="s">
        <v>119</v>
      </c>
      <c r="I272" s="14" t="s">
        <v>119</v>
      </c>
      <c r="J272" s="15" t="s">
        <v>119</v>
      </c>
      <c r="K272" s="210" t="s">
        <v>119</v>
      </c>
      <c r="L272" s="2" t="s">
        <v>119</v>
      </c>
    </row>
    <row r="273" spans="1:12">
      <c r="A273" s="27" t="s">
        <v>119</v>
      </c>
      <c r="B273" s="111" t="s">
        <v>119</v>
      </c>
      <c r="C273" s="111" t="s">
        <v>119</v>
      </c>
      <c r="D273" s="111" t="s">
        <v>119</v>
      </c>
      <c r="E273" s="23" t="s">
        <v>119</v>
      </c>
      <c r="F273" s="24" t="s">
        <v>119</v>
      </c>
      <c r="G273" s="23" t="s">
        <v>119</v>
      </c>
      <c r="H273" s="25" t="s">
        <v>119</v>
      </c>
      <c r="I273" s="14" t="s">
        <v>119</v>
      </c>
      <c r="J273" s="15" t="s">
        <v>119</v>
      </c>
      <c r="K273" s="210" t="s">
        <v>119</v>
      </c>
      <c r="L273" s="2" t="s">
        <v>119</v>
      </c>
    </row>
    <row r="274" spans="1:12">
      <c r="A274" s="27" t="s">
        <v>119</v>
      </c>
      <c r="B274" s="111" t="s">
        <v>119</v>
      </c>
      <c r="C274" s="111" t="s">
        <v>119</v>
      </c>
      <c r="D274" s="111" t="s">
        <v>119</v>
      </c>
      <c r="E274" s="23" t="s">
        <v>119</v>
      </c>
      <c r="F274" s="24" t="s">
        <v>119</v>
      </c>
      <c r="G274" s="23" t="s">
        <v>119</v>
      </c>
      <c r="H274" s="24" t="s">
        <v>119</v>
      </c>
      <c r="I274" s="14" t="s">
        <v>119</v>
      </c>
      <c r="J274" s="28" t="s">
        <v>119</v>
      </c>
      <c r="K274" s="210" t="s">
        <v>119</v>
      </c>
      <c r="L274" s="2" t="s">
        <v>119</v>
      </c>
    </row>
    <row r="275" spans="1:12">
      <c r="A275" s="27" t="s">
        <v>119</v>
      </c>
      <c r="B275" s="111" t="s">
        <v>119</v>
      </c>
      <c r="C275" s="111" t="s">
        <v>119</v>
      </c>
      <c r="D275" s="111" t="s">
        <v>119</v>
      </c>
      <c r="E275" s="23" t="s">
        <v>119</v>
      </c>
      <c r="F275" s="24" t="s">
        <v>119</v>
      </c>
      <c r="G275" s="23" t="s">
        <v>119</v>
      </c>
      <c r="H275" s="26" t="s">
        <v>119</v>
      </c>
      <c r="I275" s="14" t="s">
        <v>119</v>
      </c>
      <c r="J275" s="15" t="s">
        <v>119</v>
      </c>
      <c r="K275" s="210" t="s">
        <v>119</v>
      </c>
      <c r="L275" s="2" t="s">
        <v>119</v>
      </c>
    </row>
    <row r="276" spans="1:12" ht="15.75">
      <c r="A276" s="295" t="s">
        <v>100</v>
      </c>
      <c r="B276" s="296"/>
      <c r="C276" s="296"/>
      <c r="D276" s="116" t="s">
        <v>119</v>
      </c>
      <c r="E276" s="116" t="s">
        <v>119</v>
      </c>
      <c r="F276" s="29" t="s">
        <v>119</v>
      </c>
      <c r="G276" s="297" t="s">
        <v>116</v>
      </c>
      <c r="H276" s="297"/>
      <c r="I276" s="14" t="s">
        <v>119</v>
      </c>
      <c r="J276" s="28" t="s">
        <v>119</v>
      </c>
      <c r="K276" s="210" t="s">
        <v>119</v>
      </c>
      <c r="L276" s="2" t="s">
        <v>119</v>
      </c>
    </row>
    <row r="277" spans="1:12" ht="15.75">
      <c r="A277" s="186" t="s">
        <v>119</v>
      </c>
      <c r="B277" s="187" t="s">
        <v>119</v>
      </c>
      <c r="C277" s="187" t="s">
        <v>119</v>
      </c>
      <c r="D277" s="117" t="s">
        <v>119</v>
      </c>
      <c r="E277" s="30" t="s">
        <v>119</v>
      </c>
      <c r="F277" s="31" t="s">
        <v>119</v>
      </c>
      <c r="G277" s="187" t="s">
        <v>119</v>
      </c>
      <c r="H277" s="250" t="s">
        <v>119</v>
      </c>
      <c r="I277" s="32" t="s">
        <v>119</v>
      </c>
      <c r="J277" s="28" t="s">
        <v>119</v>
      </c>
      <c r="K277" s="210" t="s">
        <v>119</v>
      </c>
      <c r="L277" s="2" t="s">
        <v>119</v>
      </c>
    </row>
    <row r="278" spans="1:12" ht="15.75">
      <c r="A278" s="186" t="s">
        <v>119</v>
      </c>
      <c r="B278" s="187" t="s">
        <v>119</v>
      </c>
      <c r="C278" s="187" t="s">
        <v>119</v>
      </c>
      <c r="D278" s="117" t="s">
        <v>119</v>
      </c>
      <c r="E278" s="30" t="s">
        <v>119</v>
      </c>
      <c r="F278" s="31" t="s">
        <v>119</v>
      </c>
      <c r="G278" s="187" t="s">
        <v>119</v>
      </c>
      <c r="H278" s="250" t="s">
        <v>119</v>
      </c>
      <c r="I278" s="32" t="s">
        <v>119</v>
      </c>
      <c r="J278" s="28" t="s">
        <v>119</v>
      </c>
      <c r="K278" s="210" t="s">
        <v>119</v>
      </c>
      <c r="L278" s="2" t="s">
        <v>119</v>
      </c>
    </row>
    <row r="279" spans="1:12" ht="15.75">
      <c r="A279" s="33" t="s">
        <v>119</v>
      </c>
      <c r="B279" s="117" t="s">
        <v>119</v>
      </c>
      <c r="C279" s="112" t="s">
        <v>119</v>
      </c>
      <c r="D279" s="117" t="s">
        <v>119</v>
      </c>
      <c r="E279" s="30" t="s">
        <v>119</v>
      </c>
      <c r="F279" s="31" t="s">
        <v>119</v>
      </c>
      <c r="G279" s="30" t="s">
        <v>119</v>
      </c>
      <c r="H279" s="31" t="s">
        <v>119</v>
      </c>
      <c r="I279" s="32" t="s">
        <v>119</v>
      </c>
      <c r="J279" s="28" t="s">
        <v>119</v>
      </c>
      <c r="K279" s="210" t="s">
        <v>119</v>
      </c>
      <c r="L279" s="2" t="s">
        <v>119</v>
      </c>
    </row>
    <row r="280" spans="1:12" ht="15.75">
      <c r="A280" s="298" t="s">
        <v>261</v>
      </c>
      <c r="B280" s="299"/>
      <c r="C280" s="299"/>
      <c r="D280" s="117" t="s">
        <v>119</v>
      </c>
      <c r="E280" s="30" t="s">
        <v>119</v>
      </c>
      <c r="F280" s="31" t="s">
        <v>119</v>
      </c>
      <c r="G280" s="300" t="s">
        <v>117</v>
      </c>
      <c r="H280" s="300"/>
      <c r="I280" s="14" t="s">
        <v>119</v>
      </c>
      <c r="J280" s="28" t="s">
        <v>119</v>
      </c>
      <c r="K280" s="210" t="s">
        <v>119</v>
      </c>
      <c r="L280" s="2" t="s">
        <v>119</v>
      </c>
    </row>
    <row r="281" spans="1:12">
      <c r="A281" s="27" t="s">
        <v>119</v>
      </c>
      <c r="B281" s="111" t="s">
        <v>119</v>
      </c>
      <c r="C281" s="111" t="s">
        <v>119</v>
      </c>
      <c r="D281" s="111" t="s">
        <v>119</v>
      </c>
      <c r="E281" s="23" t="s">
        <v>119</v>
      </c>
      <c r="F281" s="24" t="s">
        <v>119</v>
      </c>
      <c r="G281" s="23" t="s">
        <v>119</v>
      </c>
      <c r="H281" s="26" t="s">
        <v>119</v>
      </c>
      <c r="I281" s="32" t="s">
        <v>119</v>
      </c>
      <c r="J281" s="28" t="s">
        <v>119</v>
      </c>
      <c r="K281" s="210" t="s">
        <v>119</v>
      </c>
    </row>
    <row r="282" spans="1:12" ht="15.75" thickBot="1">
      <c r="A282" s="34" t="s">
        <v>119</v>
      </c>
      <c r="B282" s="113" t="s">
        <v>119</v>
      </c>
      <c r="C282" s="113" t="s">
        <v>119</v>
      </c>
      <c r="D282" s="113" t="s">
        <v>119</v>
      </c>
      <c r="E282" s="35" t="s">
        <v>119</v>
      </c>
      <c r="F282" s="36" t="s">
        <v>119</v>
      </c>
      <c r="G282" s="35" t="s">
        <v>119</v>
      </c>
      <c r="H282" s="37" t="s">
        <v>119</v>
      </c>
      <c r="I282" s="38" t="s">
        <v>119</v>
      </c>
      <c r="J282" s="39" t="s">
        <v>119</v>
      </c>
      <c r="K282" s="210" t="s">
        <v>119</v>
      </c>
    </row>
    <row r="293" spans="1:10">
      <c r="A293" s="2"/>
      <c r="I293" s="2"/>
      <c r="J293" s="2"/>
    </row>
    <row r="294" spans="1:10">
      <c r="A294" s="2"/>
      <c r="I294" s="2"/>
      <c r="J294" s="2"/>
    </row>
    <row r="330" spans="1:14">
      <c r="N330" s="78" t="e">
        <f>#REF!+H64+H75+#REF!+H96+#REF!+H99+H110+H113+#REF!+H116+#REF!+H125+#REF!+H128+#REF!+H130+H248+H133+#REF!+H136+#REF!+H139+H251+H148+H157+#REF!+#REF!+H176+#REF!+H179+#REF!+H182+#REF!+H184</f>
        <v>#REF!</v>
      </c>
    </row>
    <row r="334" spans="1:14">
      <c r="A334" s="2"/>
      <c r="H334" s="253"/>
      <c r="I334" s="2"/>
      <c r="J334" s="2"/>
    </row>
  </sheetData>
  <mergeCells count="24">
    <mergeCell ref="A276:C276"/>
    <mergeCell ref="G276:H276"/>
    <mergeCell ref="A280:C280"/>
    <mergeCell ref="G280:H280"/>
    <mergeCell ref="D268:F268"/>
    <mergeCell ref="G268:H268"/>
    <mergeCell ref="D269:F269"/>
    <mergeCell ref="G269:H269"/>
    <mergeCell ref="D270:F270"/>
    <mergeCell ref="G270:H270"/>
    <mergeCell ref="D267:F267"/>
    <mergeCell ref="G267:H267"/>
    <mergeCell ref="A2:I2"/>
    <mergeCell ref="A3:I3"/>
    <mergeCell ref="A4:I4"/>
    <mergeCell ref="D7:G7"/>
    <mergeCell ref="D9:G9"/>
    <mergeCell ref="A10:F10"/>
    <mergeCell ref="A11:F11"/>
    <mergeCell ref="A264:I264"/>
    <mergeCell ref="A265:I265"/>
    <mergeCell ref="D266:F266"/>
    <mergeCell ref="G266:H266"/>
    <mergeCell ref="A259:A260"/>
  </mergeCells>
  <printOptions gridLines="1"/>
  <pageMargins left="0.11811023622047245" right="0.11811023622047245" top="0.39370078740157483" bottom="0.39370078740157483" header="0.39370078740157483" footer="0.39370078740157483"/>
  <pageSetup paperSize="9" scale="58" fitToHeight="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12.01.2024&lt;/string&gt;&#10;  &lt;/DateInfo&gt;&#10;  &lt;Code&gt;SQUERY_GENERATOR1&lt;/Code&gt;&#10;  &lt;ObjectCode&gt;SQUERY_GENERATOR1&lt;/ObjectCode&gt;&#10;  &lt;DocName&gt;Запрос по первоначальной росписи (admin) (копия от 23.12.2019 09_07_48)(Генератор отчетов с произвольной группировкой)&lt;/DocName&gt;&#10;  &lt;VariantName&gt;Запрос по первоначальной росписи (admin) (копия от 23.12.2019 09:07:48)&lt;/VariantName&gt;&#10;  &lt;VariantLink&gt;57193932&lt;/VariantLink&gt;&#10;  &lt;ReportCode&gt;1E25A5927BE54775AE32E7A4835664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237D659-1667-4F32-A952-D611D2571B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1ММ (ФБ)РБ</vt:lpstr>
      <vt:lpstr>1ММ</vt:lpstr>
      <vt:lpstr>'1ММ'!Заголовки_для_печати</vt:lpstr>
      <vt:lpstr>'1ММ (ФБ)РБ'!Заголовки_для_печати</vt:lpstr>
      <vt:lpstr>'1ММ'!Область_печати</vt:lpstr>
      <vt:lpstr>'1ММ (ФБ)РБ'!Область_печати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Джаруллаева Сабина Дюнямудиновна</dc:creator>
  <cp:lastModifiedBy>Аликади Муртазалиев</cp:lastModifiedBy>
  <cp:lastPrinted>2024-05-06T09:25:19Z</cp:lastPrinted>
  <dcterms:created xsi:type="dcterms:W3CDTF">2024-01-12T08:00:34Z</dcterms:created>
  <dcterms:modified xsi:type="dcterms:W3CDTF">2024-05-06T09:31:00Z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Запрос по первоначальной росписи (admin) (копия от 23.12.2019 09_07_48)(Генератор отчетов с произвольной группировкой)</vt:lpwstr>
  </property>
  <property fmtid="{D5CDD505-2E9C-101B-9397-08002B2CF9AE}" pid="3" name="Название отчета">
    <vt:lpwstr>Запрос по первоначальной росписи (admin) (копия от 23.12.2019 09_07_48)(2).xlsx</vt:lpwstr>
  </property>
  <property fmtid="{D5CDD505-2E9C-101B-9397-08002B2CF9AE}" pid="4" name="Версия клиента">
    <vt:lpwstr>23.2.12.10241 (.NET 4.7.2)</vt:lpwstr>
  </property>
  <property fmtid="{D5CDD505-2E9C-101B-9397-08002B2CF9AE}" pid="5" name="Версия базы">
    <vt:lpwstr>23.2.2260.724274864</vt:lpwstr>
  </property>
  <property fmtid="{D5CDD505-2E9C-101B-9397-08002B2CF9AE}" pid="6" name="Тип сервера">
    <vt:lpwstr>MSSQL</vt:lpwstr>
  </property>
  <property fmtid="{D5CDD505-2E9C-101B-9397-08002B2CF9AE}" pid="7" name="Сервер">
    <vt:lpwstr>sql1</vt:lpwstr>
  </property>
  <property fmtid="{D5CDD505-2E9C-101B-9397-08002B2CF9AE}" pid="8" name="База">
    <vt:lpwstr>Budget2024</vt:lpwstr>
  </property>
  <property fmtid="{D5CDD505-2E9C-101B-9397-08002B2CF9AE}" pid="9" name="Пользователь">
    <vt:lpwstr>m14-13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не используется</vt:lpwstr>
  </property>
</Properties>
</file>