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s1\Share\~Обменник\1мм 2025\"/>
    </mc:Choice>
  </mc:AlternateContent>
  <bookViews>
    <workbookView xWindow="14460" yWindow="-75" windowWidth="11265" windowHeight="13035" tabRatio="412"/>
  </bookViews>
  <sheets>
    <sheet name="1ММ (ФБ)РБ (2)" sheetId="9" r:id="rId1"/>
  </sheets>
  <definedNames>
    <definedName name="_xlnm._FilterDatabase" localSheetId="0" hidden="1">'1ММ (ФБ)РБ (2)'!$A$18:$AD$305</definedName>
    <definedName name="XDO_?C9_S2_1?" localSheetId="0">'1ММ (ФБ)РБ (2)'!$B$3:$B$122</definedName>
    <definedName name="_xlnm.Print_Titles" localSheetId="0">'1ММ (ФБ)РБ (2)'!$3:$5</definedName>
    <definedName name="_xlnm.Print_Area" localSheetId="0">'1ММ (ФБ)РБ (2)'!$A$1:$J$305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8" i="9" l="1"/>
  <c r="H52" i="9"/>
  <c r="I52" i="9"/>
  <c r="K54" i="9"/>
  <c r="J52" i="9"/>
  <c r="K259" i="9"/>
  <c r="K258" i="9" s="1"/>
  <c r="J258" i="9"/>
  <c r="I258" i="9"/>
  <c r="H258" i="9"/>
  <c r="L193" i="9"/>
  <c r="J115" i="9"/>
  <c r="K59" i="9" l="1"/>
  <c r="K58" i="9" s="1"/>
  <c r="L194" i="9"/>
  <c r="L156" i="9"/>
  <c r="L154" i="9"/>
  <c r="K53" i="9"/>
  <c r="K52" i="9" s="1"/>
  <c r="K168" i="9"/>
  <c r="K167" i="9" s="1"/>
  <c r="J167" i="9"/>
  <c r="I167" i="9"/>
  <c r="H167" i="9"/>
  <c r="L285" i="9"/>
  <c r="K238" i="9" l="1"/>
  <c r="K237" i="9"/>
  <c r="K236" i="9"/>
  <c r="K235" i="9"/>
  <c r="K234" i="9"/>
  <c r="K233" i="9"/>
  <c r="K232" i="9"/>
  <c r="K231" i="9"/>
  <c r="K229" i="9"/>
  <c r="K228" i="9" s="1"/>
  <c r="K227" i="9"/>
  <c r="K226" i="9" s="1"/>
  <c r="K225" i="9"/>
  <c r="K224" i="9" s="1"/>
  <c r="K223" i="9"/>
  <c r="K221" i="9"/>
  <c r="K220" i="9" s="1"/>
  <c r="K219" i="9"/>
  <c r="K218" i="9"/>
  <c r="K217" i="9"/>
  <c r="K216" i="9"/>
  <c r="K215" i="9"/>
  <c r="K214" i="9"/>
  <c r="K213" i="9"/>
  <c r="K212" i="9"/>
  <c r="K211" i="9"/>
  <c r="K208" i="9"/>
  <c r="K207" i="9"/>
  <c r="K206" i="9"/>
  <c r="K205" i="9"/>
  <c r="K204" i="9"/>
  <c r="K203" i="9"/>
  <c r="K202" i="9"/>
  <c r="K201" i="9"/>
  <c r="K200" i="9"/>
  <c r="K199" i="9"/>
  <c r="K197" i="9"/>
  <c r="K196" i="9"/>
  <c r="K194" i="9"/>
  <c r="K193" i="9"/>
  <c r="K192" i="9"/>
  <c r="K190" i="9"/>
  <c r="K188" i="9"/>
  <c r="K187" i="9"/>
  <c r="K186" i="9"/>
  <c r="K185" i="9"/>
  <c r="K183" i="9"/>
  <c r="K182" i="9" s="1"/>
  <c r="K181" i="9"/>
  <c r="K180" i="9"/>
  <c r="K178" i="9"/>
  <c r="K177" i="9"/>
  <c r="K175" i="9"/>
  <c r="K174" i="9"/>
  <c r="K172" i="9"/>
  <c r="K171" i="9" s="1"/>
  <c r="K170" i="9"/>
  <c r="K169" i="9" s="1"/>
  <c r="K166" i="9"/>
  <c r="K165" i="9" s="1"/>
  <c r="K164" i="9"/>
  <c r="K163" i="9"/>
  <c r="K162" i="9"/>
  <c r="K160" i="9"/>
  <c r="K159" i="9"/>
  <c r="K157" i="9"/>
  <c r="K156" i="9"/>
  <c r="K155" i="9"/>
  <c r="K154" i="9"/>
  <c r="K152" i="9"/>
  <c r="K151" i="9"/>
  <c r="K149" i="9"/>
  <c r="K148" i="9"/>
  <c r="K146" i="9"/>
  <c r="K145" i="9"/>
  <c r="K143" i="9"/>
  <c r="K142" i="9"/>
  <c r="K140" i="9"/>
  <c r="K139" i="9"/>
  <c r="K137" i="9"/>
  <c r="K136" i="9"/>
  <c r="K134" i="9"/>
  <c r="K133" i="9"/>
  <c r="K131" i="9"/>
  <c r="K130" i="9"/>
  <c r="K128" i="9"/>
  <c r="K127" i="9"/>
  <c r="K125" i="9"/>
  <c r="K124" i="9" s="1"/>
  <c r="K123" i="9"/>
  <c r="K122" i="9"/>
  <c r="K120" i="9"/>
  <c r="K119" i="9" s="1"/>
  <c r="K118" i="9"/>
  <c r="K117" i="9"/>
  <c r="K116" i="9"/>
  <c r="K114" i="9"/>
  <c r="K113" i="9"/>
  <c r="K111" i="9"/>
  <c r="K110" i="9"/>
  <c r="K108" i="9"/>
  <c r="K107" i="9" s="1"/>
  <c r="K106" i="9"/>
  <c r="K105" i="9"/>
  <c r="K103" i="9"/>
  <c r="K101" i="9"/>
  <c r="K100" i="9"/>
  <c r="K98" i="9"/>
  <c r="K97" i="9"/>
  <c r="K95" i="9"/>
  <c r="K94" i="9"/>
  <c r="K92" i="9"/>
  <c r="K91" i="9" s="1"/>
  <c r="K90" i="9"/>
  <c r="K89" i="9" s="1"/>
  <c r="K88" i="9"/>
  <c r="K87" i="9" s="1"/>
  <c r="K86" i="9"/>
  <c r="K85" i="9" s="1"/>
  <c r="K84" i="9"/>
  <c r="K83" i="9" s="1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8" i="9"/>
  <c r="K67" i="9" s="1"/>
  <c r="K66" i="9"/>
  <c r="K65" i="9"/>
  <c r="K63" i="9"/>
  <c r="K62" i="9" s="1"/>
  <c r="K61" i="9"/>
  <c r="K60" i="9" s="1"/>
  <c r="K57" i="9"/>
  <c r="K56" i="9"/>
  <c r="K51" i="9"/>
  <c r="K50" i="9" s="1"/>
  <c r="K49" i="9"/>
  <c r="K48" i="9" s="1"/>
  <c r="K47" i="9"/>
  <c r="K46" i="9" s="1"/>
  <c r="K45" i="9"/>
  <c r="K44" i="9" s="1"/>
  <c r="K43" i="9"/>
  <c r="K42" i="9"/>
  <c r="K40" i="9"/>
  <c r="K39" i="9" s="1"/>
  <c r="K37" i="9"/>
  <c r="K36" i="9"/>
  <c r="K35" i="9"/>
  <c r="K34" i="9"/>
  <c r="K33" i="9"/>
  <c r="K32" i="9"/>
  <c r="K31" i="9"/>
  <c r="K29" i="9"/>
  <c r="K28" i="9" s="1"/>
  <c r="K27" i="9"/>
  <c r="K26" i="9" s="1"/>
  <c r="K25" i="9"/>
  <c r="K24" i="9"/>
  <c r="K23" i="9"/>
  <c r="K22" i="9"/>
  <c r="K20" i="9"/>
  <c r="K19" i="9" s="1"/>
  <c r="K38" i="9"/>
  <c r="K210" i="9"/>
  <c r="K222" i="9"/>
  <c r="K240" i="9"/>
  <c r="K242" i="9"/>
  <c r="K241" i="9" s="1"/>
  <c r="K244" i="9"/>
  <c r="K245" i="9"/>
  <c r="K246" i="9"/>
  <c r="K248" i="9"/>
  <c r="K247" i="9" s="1"/>
  <c r="K250" i="9"/>
  <c r="K249" i="9" s="1"/>
  <c r="K252" i="9"/>
  <c r="K251" i="9" s="1"/>
  <c r="K254" i="9"/>
  <c r="K253" i="9" s="1"/>
  <c r="K256" i="9"/>
  <c r="K261" i="9"/>
  <c r="K262" i="9"/>
  <c r="K264" i="9"/>
  <c r="K265" i="9"/>
  <c r="K266" i="9"/>
  <c r="K267" i="9"/>
  <c r="K268" i="9"/>
  <c r="K270" i="9"/>
  <c r="K269" i="9" s="1"/>
  <c r="K272" i="9"/>
  <c r="K273" i="9"/>
  <c r="K274" i="9"/>
  <c r="K275" i="9"/>
  <c r="K276" i="9"/>
  <c r="K277" i="9"/>
  <c r="K279" i="9"/>
  <c r="K280" i="9"/>
  <c r="K281" i="9"/>
  <c r="K282" i="9"/>
  <c r="K283" i="9"/>
  <c r="K257" i="9"/>
  <c r="K96" i="9" l="1"/>
  <c r="K41" i="9"/>
  <c r="K30" i="9"/>
  <c r="K104" i="9"/>
  <c r="K121" i="9"/>
  <c r="K112" i="9"/>
  <c r="K198" i="9"/>
  <c r="K209" i="9"/>
  <c r="K179" i="9"/>
  <c r="K158" i="9"/>
  <c r="K147" i="9"/>
  <c r="K138" i="9"/>
  <c r="K255" i="9"/>
  <c r="K230" i="9"/>
  <c r="K195" i="9"/>
  <c r="K109" i="9"/>
  <c r="K93" i="9"/>
  <c r="K69" i="9"/>
  <c r="K243" i="9"/>
  <c r="K176" i="9"/>
  <c r="K153" i="9"/>
  <c r="K144" i="9"/>
  <c r="K126" i="9"/>
  <c r="K21" i="9"/>
  <c r="K184" i="9"/>
  <c r="K115" i="9"/>
  <c r="K99" i="9"/>
  <c r="K278" i="9"/>
  <c r="K271" i="9"/>
  <c r="K263" i="9"/>
  <c r="K191" i="9"/>
  <c r="K173" i="9"/>
  <c r="K161" i="9"/>
  <c r="K150" i="9"/>
  <c r="K141" i="9"/>
  <c r="K132" i="9"/>
  <c r="K64" i="9"/>
  <c r="K55" i="9"/>
  <c r="K260" i="9"/>
  <c r="K129" i="9"/>
  <c r="K135" i="9"/>
  <c r="H99" i="9"/>
  <c r="H230" i="9"/>
  <c r="H161" i="9"/>
  <c r="J129" i="9" l="1"/>
  <c r="I67" i="9"/>
  <c r="J67" i="9"/>
  <c r="I89" i="9"/>
  <c r="J89" i="9"/>
  <c r="I91" i="9"/>
  <c r="J91" i="9"/>
  <c r="I93" i="9"/>
  <c r="J93" i="9"/>
  <c r="I96" i="9"/>
  <c r="J96" i="9"/>
  <c r="I99" i="9"/>
  <c r="J99" i="9"/>
  <c r="J230" i="9"/>
  <c r="J191" i="9"/>
  <c r="I191" i="9"/>
  <c r="I161" i="9"/>
  <c r="J161" i="9"/>
  <c r="I179" i="9"/>
  <c r="H179" i="9"/>
  <c r="I230" i="9"/>
  <c r="H96" i="9"/>
  <c r="H153" i="9"/>
  <c r="H209" i="9"/>
  <c r="H198" i="9"/>
  <c r="H195" i="9"/>
  <c r="H191" i="9"/>
  <c r="H176" i="9"/>
  <c r="H173" i="9"/>
  <c r="H171" i="9"/>
  <c r="H69" i="9"/>
  <c r="H67" i="9"/>
  <c r="H64" i="9"/>
  <c r="H30" i="9"/>
  <c r="H21" i="9"/>
  <c r="H19" i="9"/>
  <c r="J85" i="9"/>
  <c r="I85" i="9"/>
  <c r="H85" i="9"/>
  <c r="J62" i="9"/>
  <c r="I62" i="9"/>
  <c r="H62" i="9"/>
  <c r="J228" i="9"/>
  <c r="I228" i="9"/>
  <c r="H228" i="9"/>
  <c r="H55" i="9"/>
  <c r="H91" i="9"/>
  <c r="H89" i="9"/>
  <c r="M353" i="9"/>
  <c r="M304" i="9"/>
  <c r="I278" i="9"/>
  <c r="H278" i="9"/>
  <c r="J271" i="9"/>
  <c r="I271" i="9"/>
  <c r="H271" i="9"/>
  <c r="J269" i="9"/>
  <c r="I269" i="9"/>
  <c r="H269" i="9"/>
  <c r="J263" i="9"/>
  <c r="I263" i="9"/>
  <c r="H263" i="9"/>
  <c r="J260" i="9"/>
  <c r="I260" i="9"/>
  <c r="H260" i="9"/>
  <c r="J255" i="9"/>
  <c r="I255" i="9"/>
  <c r="H255" i="9"/>
  <c r="J253" i="9"/>
  <c r="I253" i="9"/>
  <c r="H253" i="9"/>
  <c r="J251" i="9"/>
  <c r="I251" i="9"/>
  <c r="H251" i="9"/>
  <c r="J249" i="9"/>
  <c r="I249" i="9"/>
  <c r="H249" i="9"/>
  <c r="J247" i="9"/>
  <c r="I247" i="9"/>
  <c r="H247" i="9"/>
  <c r="J243" i="9"/>
  <c r="I243" i="9"/>
  <c r="H243" i="9"/>
  <c r="J241" i="9"/>
  <c r="I241" i="9"/>
  <c r="H241" i="9"/>
  <c r="J239" i="9"/>
  <c r="J226" i="9"/>
  <c r="I226" i="9"/>
  <c r="H226" i="9"/>
  <c r="J224" i="9"/>
  <c r="I224" i="9"/>
  <c r="H224" i="9"/>
  <c r="J222" i="9"/>
  <c r="I222" i="9"/>
  <c r="H222" i="9"/>
  <c r="J220" i="9"/>
  <c r="I220" i="9"/>
  <c r="H220" i="9"/>
  <c r="J209" i="9"/>
  <c r="I209" i="9"/>
  <c r="J198" i="9"/>
  <c r="I198" i="9"/>
  <c r="J195" i="9"/>
  <c r="I195" i="9"/>
  <c r="J189" i="9"/>
  <c r="I189" i="9"/>
  <c r="H189" i="9"/>
  <c r="J184" i="9"/>
  <c r="I184" i="9"/>
  <c r="H184" i="9"/>
  <c r="J182" i="9"/>
  <c r="I182" i="9"/>
  <c r="H182" i="9"/>
  <c r="J179" i="9"/>
  <c r="J176" i="9"/>
  <c r="I176" i="9"/>
  <c r="J173" i="9"/>
  <c r="I173" i="9"/>
  <c r="J171" i="9"/>
  <c r="I171" i="9"/>
  <c r="J169" i="9"/>
  <c r="I169" i="9"/>
  <c r="H169" i="9"/>
  <c r="J165" i="9"/>
  <c r="I165" i="9"/>
  <c r="H165" i="9"/>
  <c r="J158" i="9"/>
  <c r="I158" i="9"/>
  <c r="H158" i="9"/>
  <c r="J153" i="9"/>
  <c r="I153" i="9"/>
  <c r="J150" i="9"/>
  <c r="I150" i="9"/>
  <c r="H150" i="9"/>
  <c r="J147" i="9"/>
  <c r="I147" i="9"/>
  <c r="H147" i="9"/>
  <c r="J144" i="9"/>
  <c r="I144" i="9"/>
  <c r="H144" i="9"/>
  <c r="J141" i="9"/>
  <c r="I141" i="9"/>
  <c r="H141" i="9"/>
  <c r="J138" i="9"/>
  <c r="I138" i="9"/>
  <c r="H138" i="9"/>
  <c r="J135" i="9"/>
  <c r="I135" i="9"/>
  <c r="H135" i="9"/>
  <c r="J132" i="9"/>
  <c r="I132" i="9"/>
  <c r="H132" i="9"/>
  <c r="I129" i="9"/>
  <c r="H129" i="9"/>
  <c r="J126" i="9"/>
  <c r="I126" i="9"/>
  <c r="H126" i="9"/>
  <c r="J124" i="9"/>
  <c r="I124" i="9"/>
  <c r="H124" i="9"/>
  <c r="J121" i="9"/>
  <c r="I121" i="9"/>
  <c r="H121" i="9"/>
  <c r="J119" i="9"/>
  <c r="I119" i="9"/>
  <c r="H119" i="9"/>
  <c r="I115" i="9"/>
  <c r="H115" i="9"/>
  <c r="J112" i="9"/>
  <c r="I112" i="9"/>
  <c r="H112" i="9"/>
  <c r="J109" i="9"/>
  <c r="I109" i="9"/>
  <c r="H109" i="9"/>
  <c r="J107" i="9"/>
  <c r="I107" i="9"/>
  <c r="H107" i="9"/>
  <c r="J104" i="9"/>
  <c r="I104" i="9"/>
  <c r="H104" i="9"/>
  <c r="J102" i="9"/>
  <c r="I102" i="9"/>
  <c r="H102" i="9"/>
  <c r="H93" i="9"/>
  <c r="J87" i="9"/>
  <c r="I87" i="9"/>
  <c r="H87" i="9"/>
  <c r="J83" i="9"/>
  <c r="I83" i="9"/>
  <c r="H83" i="9"/>
  <c r="J69" i="9"/>
  <c r="I69" i="9"/>
  <c r="J64" i="9"/>
  <c r="I64" i="9"/>
  <c r="J60" i="9"/>
  <c r="I60" i="9"/>
  <c r="H60" i="9"/>
  <c r="J58" i="9"/>
  <c r="I58" i="9"/>
  <c r="H58" i="9"/>
  <c r="J55" i="9"/>
  <c r="I55" i="9"/>
  <c r="J50" i="9"/>
  <c r="I50" i="9"/>
  <c r="H50" i="9"/>
  <c r="J48" i="9"/>
  <c r="I48" i="9"/>
  <c r="H48" i="9"/>
  <c r="J46" i="9"/>
  <c r="I46" i="9"/>
  <c r="H46" i="9"/>
  <c r="J44" i="9"/>
  <c r="I44" i="9"/>
  <c r="H44" i="9"/>
  <c r="J41" i="9"/>
  <c r="I41" i="9"/>
  <c r="H41" i="9"/>
  <c r="J39" i="9"/>
  <c r="I39" i="9"/>
  <c r="H39" i="9"/>
  <c r="I30" i="9"/>
  <c r="J30" i="9"/>
  <c r="J28" i="9"/>
  <c r="I28" i="9"/>
  <c r="H28" i="9"/>
  <c r="J26" i="9"/>
  <c r="I26" i="9"/>
  <c r="H26" i="9"/>
  <c r="J21" i="9"/>
  <c r="I21" i="9"/>
  <c r="J19" i="9"/>
  <c r="I19" i="9"/>
  <c r="J284" i="9" l="1"/>
  <c r="L288" i="9" s="1"/>
  <c r="L286" i="9"/>
  <c r="H284" i="9"/>
  <c r="I284" i="9"/>
  <c r="K189" i="9"/>
  <c r="K102" i="9"/>
  <c r="H239" i="9"/>
  <c r="I239" i="9"/>
  <c r="K239" i="9" s="1"/>
  <c r="K284" i="9" l="1"/>
  <c r="I290" i="9" s="1"/>
  <c r="L287" i="9"/>
  <c r="L289" i="9" s="1"/>
  <c r="G290" i="9"/>
  <c r="M305" i="9" l="1"/>
  <c r="D290" i="9"/>
</calcChain>
</file>

<file path=xl/sharedStrings.xml><?xml version="1.0" encoding="utf-8"?>
<sst xmlns="http://schemas.openxmlformats.org/spreadsheetml/2006/main" count="1959" uniqueCount="301">
  <si>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</si>
  <si>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</si>
  <si>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</si>
  <si>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</si>
  <si>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</si>
  <si>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</si>
  <si>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</si>
  <si>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</si>
  <si>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</si>
  <si>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</si>
  <si>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</si>
  <si>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</si>
  <si>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</si>
  <si>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</si>
  <si>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</si>
  <si>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</si>
  <si>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</si>
  <si>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</si>
  <si>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</si>
  <si>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</si>
  <si>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</si>
  <si>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</si>
  <si>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</si>
  <si>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</si>
  <si>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</si>
  <si>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</si>
  <si>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</si>
  <si>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</si>
  <si>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</si>
  <si>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</si>
  <si>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</si>
  <si>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</si>
  <si>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</si>
  <si>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</si>
  <si>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</si>
  <si>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</si>
  <si>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</si>
  <si>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</si>
  <si>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</si>
  <si>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</si>
  <si>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</si>
  <si>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</si>
  <si>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</si>
  <si>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</si>
  <si>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</si>
  <si>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</si>
  <si>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</si>
  <si>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</si>
  <si>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</si>
  <si>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</si>
  <si>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</si>
  <si>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</si>
  <si>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</si>
  <si>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</si>
  <si>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</si>
  <si>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</si>
  <si>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</si>
  <si>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</si>
  <si>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</si>
  <si>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</si>
  <si>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</si>
  <si>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</si>
  <si>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</si>
  <si>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</si>
  <si>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</si>
  <si>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</si>
  <si>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</si>
  <si>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</si>
  <si>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</si>
  <si>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</si>
  <si>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</si>
  <si>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</si>
  <si>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</si>
  <si>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</si>
  <si>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</si>
  <si>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</si>
  <si>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</si>
  <si>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</si>
  <si>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</si>
  <si>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</si>
  <si>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</si>
  <si>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</si>
  <si>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</si>
  <si>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</si>
  <si>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</si>
  <si>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</si>
  <si>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</si>
  <si>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</si>
  <si>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</si>
  <si>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</si>
  <si>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</si>
  <si>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</si>
  <si>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</si>
  <si>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</si>
  <si>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</si>
  <si>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</si>
  <si>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</si>
  <si>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</si>
  <si>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</si>
  <si>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</si>
  <si>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</si>
  <si>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</si>
  <si>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</si>
  <si>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</si>
  <si>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</si>
  <si>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</si>
  <si>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</si>
  <si>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</si>
  <si>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</si>
  <si>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</si>
  <si>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</si>
  <si>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</si>
  <si>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</si>
  <si>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</si>
  <si>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</si>
  <si>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</si>
  <si>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</si>
  <si>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</si>
  <si>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</si>
  <si>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</si>
  <si>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</si>
  <si>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</si>
  <si>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</si>
  <si>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</si>
  <si>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</si>
  <si>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</si>
  <si>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</si>
  <si>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</si>
  <si>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</si>
  <si>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</si>
  <si>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</si>
  <si>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</si>
  <si>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</si>
  <si>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</si>
  <si>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</si>
  <si>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</si>
  <si>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</si>
  <si>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</si>
  <si>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</si>
  <si>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</si>
  <si>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</si>
  <si>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</si>
  <si>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</si>
  <si>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</si>
  <si>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</si>
  <si>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</si>
  <si>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</si>
  <si>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</si>
  <si>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</si>
  <si>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</si>
  <si>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</si>
  <si>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</si>
  <si>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</si>
  <si>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</si>
  <si>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</si>
  <si>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</si>
  <si>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</si>
  <si>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</si>
  <si>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</si>
  <si>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</si>
  <si>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</si>
  <si>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</si>
  <si>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</si>
  <si>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</si>
  <si>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</si>
  <si>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</si>
  <si>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</si>
  <si>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</si>
  <si>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</si>
  <si>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</si>
  <si>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</si>
  <si>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</si>
  <si>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</si>
  <si>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</si>
  <si>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</si>
  <si>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</si>
  <si>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</si>
  <si>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</si>
  <si>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</si>
  <si>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</si>
  <si>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</si>
  <si>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</si>
  <si>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</si>
  <si>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</si>
  <si>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</si>
  <si>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</si>
  <si>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</si>
  <si>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</si>
  <si>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</si>
  <si>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</si>
  <si>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</si>
  <si>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</si>
  <si>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</si>
  <si>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</si>
  <si>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</si>
  <si>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</si>
  <si>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</si>
  <si>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</si>
  <si>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</si>
  <si>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</si>
  <si>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</si>
  <si>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</si>
  <si>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</si>
  <si>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</si>
  <si>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</si>
  <si>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</si>
  <si>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</si>
  <si>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</si>
  <si>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</si>
  <si>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</si>
  <si>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</si>
  <si>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</si>
  <si>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</si>
  <si>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</si>
  <si>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</si>
  <si>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</si>
  <si>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</si>
  <si>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</si>
  <si>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</si>
  <si>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</si>
  <si>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</si>
  <si>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</si>
  <si>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</si>
  <si>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</si>
  <si>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</si>
  <si>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</si>
  <si>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</si>
  <si>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</si>
  <si>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Резервный фонд Правительства Республики Дагестан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</si>
  <si>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</si>
  <si>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</si>
  <si>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</si>
  <si>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</si>
  <si>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</si>
  <si>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</si>
  <si>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</si>
  <si>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</si>
  <si>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</si>
  <si>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</si>
  <si>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</si>
  <si>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</si>
  <si>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</si>
  <si>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</si>
  <si>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</si>
  <si>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</si>
  <si>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</si>
  <si>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</si>
  <si>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</si>
  <si>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24-52500-00000-00000</t>
  </si>
  <si>
    <t>Расходы на обеспечение деятельности (оказание услуг) государственных учреждений</t>
  </si>
  <si>
    <t>2310800590</t>
  </si>
  <si>
    <t>Создание системы долговременного ухода за гражданами пожилого возраста и инвалидами</t>
  </si>
  <si>
    <t>М. Кихасуров</t>
  </si>
  <si>
    <t>2210872004</t>
  </si>
  <si>
    <t>2210872008</t>
  </si>
  <si>
    <t>22127R4040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</si>
  <si>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</si>
  <si>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</si>
  <si>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</si>
  <si>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2240152520</t>
  </si>
  <si>
    <t>23-50230-00000-00000</t>
  </si>
  <si>
    <t>2240171130</t>
  </si>
  <si>
    <t>Ежемесячная денежная выплата больным фенилкетонурией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</si>
  <si>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</si>
  <si>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</si>
  <si>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</si>
  <si>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</si>
  <si>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</si>
  <si>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</si>
  <si>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>Министр</t>
  </si>
  <si>
    <t>25-52200-00000-00000</t>
  </si>
  <si>
    <t>25-52400-00000-00000</t>
  </si>
  <si>
    <t>25-50860-00000-00000</t>
  </si>
  <si>
    <t>25-52920-00000-00000</t>
  </si>
  <si>
    <t>231Л252920</t>
  </si>
  <si>
    <t>25-52900-00000-00000</t>
  </si>
  <si>
    <t>25-52500-00000-00000</t>
  </si>
  <si>
    <t>25-54620-00000-00000</t>
  </si>
  <si>
    <t>25-51630-00000-00000</t>
  </si>
  <si>
    <t>221Я451630</t>
  </si>
  <si>
    <t>25-55140-00000-00000</t>
  </si>
  <si>
    <t>221Я254040</t>
  </si>
  <si>
    <t>2240481960</t>
  </si>
  <si>
    <t>Субсидия Дагестанскому региональному социальному фонду "Все вместе" на финансовое обеспечение деятельности</t>
  </si>
  <si>
    <t>0909</t>
  </si>
  <si>
    <t>Организация системы комплексной реабилитации и ресоциализации потребителей наркотических средств и психотропных веществ, успешно завершивших курс комплексной реабилитации</t>
  </si>
  <si>
    <t>Социальное обеспечение и иные выплаты населению</t>
  </si>
  <si>
    <t>22-52900-00000-00000</t>
  </si>
  <si>
    <t>25-51340-00000-00000</t>
  </si>
  <si>
    <t>25-51350-00000-00000</t>
  </si>
  <si>
    <t>25-51760-00000-00000</t>
  </si>
  <si>
    <t>25-59000-00000-00400</t>
  </si>
  <si>
    <t>25-54040-00000-00000</t>
  </si>
  <si>
    <t xml:space="preserve"> на 1 апреля 2025 года</t>
  </si>
  <si>
    <t>99900Ф1611</t>
  </si>
  <si>
    <t>Единовременные выплаты участникам специальной военной операции или членам их семей за счет высвобождаемых средств по списанию двух третей задолженности по бюджетным кредитам</t>
  </si>
  <si>
    <t>0402</t>
  </si>
  <si>
    <t>22401R1570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</si>
  <si>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</si>
  <si>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Приобретение товаров, работ, услуг в пользу граждан в целях их социального обеспечения</t>
  </si>
  <si>
    <t>99900Ф1610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</si>
</sst>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  <font>
      <i/>
      <sz val="10"/>
      <name val="Arial cry"/>
      <charset val="204"/>
    </font>
    <font>
      <sz val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80">
    <xf numFmtId="0" fontId="0" fillId="0" borderId="0" xfId="0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4" fontId="9" fillId="0" borderId="1" xfId="0" applyNumberFormat="1" applyFont="1" applyBorder="1" applyProtection="1">
      <protection locked="0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24" fillId="6" borderId="4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29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center" vertical="center" wrapText="1"/>
    </xf>
    <xf numFmtId="0" fontId="30" fillId="5" borderId="7" xfId="36" applyNumberFormat="1" applyFont="1" applyFill="1" applyBorder="1" applyAlignment="1" applyProtection="1">
      <alignment horizontal="left" vertical="center" wrapText="1"/>
    </xf>
    <xf numFmtId="0" fontId="30" fillId="5" borderId="7" xfId="36" applyNumberFormat="1" applyFont="1" applyFill="1" applyBorder="1" applyAlignment="1" applyProtection="1">
      <alignment horizontal="center" vertical="center" wrapText="1"/>
    </xf>
    <xf numFmtId="4" fontId="29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0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left" vertical="center" wrapText="1"/>
    </xf>
    <xf numFmtId="4" fontId="30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29" fillId="5" borderId="10" xfId="37" applyNumberFormat="1" applyFont="1" applyFill="1" applyBorder="1" applyAlignment="1" applyProtection="1">
      <alignment horizontal="center" vertical="center" shrinkToFit="1"/>
    </xf>
    <xf numFmtId="4" fontId="30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0" fillId="5" borderId="9" xfId="40" applyNumberFormat="1" applyFont="1" applyFill="1" applyBorder="1" applyAlignment="1" applyProtection="1">
      <alignment vertical="top" wrapText="1"/>
    </xf>
    <xf numFmtId="4" fontId="30" fillId="5" borderId="7" xfId="39" applyNumberFormat="1" applyFont="1" applyFill="1" applyBorder="1" applyAlignment="1" applyProtection="1">
      <alignment horizontal="center" vertical="center" shrinkToFit="1"/>
    </xf>
    <xf numFmtId="4" fontId="30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7" xfId="36" quotePrefix="1" applyNumberFormat="1" applyFont="1" applyFill="1" applyBorder="1" applyAlignment="1" applyProtection="1">
      <alignment vertical="center" wrapText="1"/>
    </xf>
    <xf numFmtId="0" fontId="31" fillId="0" borderId="9" xfId="36" applyNumberFormat="1" applyFont="1" applyFill="1" applyBorder="1" applyAlignment="1" applyProtection="1">
      <alignment horizontal="left" vertical="top" wrapText="1"/>
    </xf>
    <xf numFmtId="4" fontId="31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9" fillId="6" borderId="67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1" fillId="6" borderId="67" xfId="36" quotePrefix="1" applyNumberFormat="1" applyFont="1" applyFill="1" applyBorder="1" applyAlignment="1" applyProtection="1">
      <alignment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4" fontId="1" fillId="9" borderId="1" xfId="42" applyNumberFormat="1" applyFont="1" applyFill="1" applyBorder="1" applyProtection="1">
      <alignment horizontal="right" vertical="top" shrinkToFit="1"/>
    </xf>
    <xf numFmtId="0" fontId="9" fillId="9" borderId="0" xfId="0" applyFont="1" applyFill="1" applyProtection="1">
      <protection locked="0"/>
    </xf>
    <xf numFmtId="4" fontId="15" fillId="9" borderId="1" xfId="37" applyNumberFormat="1" applyFont="1" applyFill="1" applyBorder="1" applyAlignment="1" applyProtection="1">
      <alignment horizontal="center" vertical="center" shrinkToFit="1"/>
    </xf>
    <xf numFmtId="0" fontId="14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4" fontId="27" fillId="6" borderId="62" xfId="11" applyNumberFormat="1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3" xfId="9" applyNumberFormat="1" applyFont="1" applyFill="1" applyBorder="1" applyAlignment="1" applyProtection="1">
      <alignment horizontal="center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70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2" xfId="9" applyNumberFormat="1" applyFont="1" applyFill="1" applyBorder="1" applyAlignment="1" applyProtection="1">
      <alignment horizontal="center"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4" xfId="9" applyNumberFormat="1" applyFont="1" applyFill="1" applyBorder="1" applyAlignment="1" applyProtection="1">
      <alignment horizontal="center" vertical="center" wrapText="1"/>
    </xf>
    <xf numFmtId="0" fontId="22" fillId="6" borderId="75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73" xfId="11" applyNumberFormat="1" applyFont="1" applyFill="1" applyBorder="1" applyAlignment="1" applyProtection="1">
      <alignment horizontal="center" vertical="center" shrinkToFit="1"/>
    </xf>
    <xf numFmtId="0" fontId="1" fillId="6" borderId="52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top" wrapText="1"/>
    </xf>
    <xf numFmtId="0" fontId="1" fillId="6" borderId="3" xfId="9" applyNumberFormat="1" applyFont="1" applyFill="1" applyBorder="1" applyAlignment="1" applyProtection="1">
      <alignment vertical="top" wrapText="1"/>
    </xf>
    <xf numFmtId="0" fontId="9" fillId="6" borderId="67" xfId="36" quotePrefix="1" applyNumberFormat="1" applyFont="1" applyFill="1" applyBorder="1" applyAlignment="1" applyProtection="1">
      <alignment horizontal="center" wrapText="1"/>
    </xf>
    <xf numFmtId="0" fontId="9" fillId="6" borderId="65" xfId="36" quotePrefix="1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 applyProtection="1">
      <alignment horizontal="center"/>
      <protection locked="0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52" xfId="9" applyNumberFormat="1" applyFill="1" applyBorder="1" applyAlignment="1" applyProtection="1">
      <alignment vertical="top" wrapText="1"/>
    </xf>
    <xf numFmtId="0" fontId="6" fillId="6" borderId="71" xfId="36" applyNumberFormat="1" applyFont="1" applyFill="1" applyBorder="1" applyAlignment="1" applyProtection="1">
      <alignment vertical="center" wrapText="1"/>
    </xf>
    <xf numFmtId="4" fontId="1" fillId="6" borderId="4" xfId="10" applyNumberFormat="1" applyFill="1" applyAlignment="1" applyProtection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4" fontId="1" fillId="0" borderId="7" xfId="10" applyNumberFormat="1" applyFill="1" applyBorder="1" applyAlignment="1" applyProtection="1">
      <alignment horizontal="center" vertical="center" shrinkToFit="1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4" fontId="32" fillId="6" borderId="1" xfId="11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6" borderId="3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4" fontId="28" fillId="6" borderId="1" xfId="10" applyNumberFormat="1" applyFont="1" applyFill="1" applyBorder="1" applyAlignment="1" applyProtection="1">
      <alignment horizontal="right" vertical="center" shrinkToFit="1"/>
    </xf>
    <xf numFmtId="4" fontId="1" fillId="0" borderId="1" xfId="11" applyNumberFormat="1" applyFill="1" applyBorder="1" applyAlignment="1" applyProtection="1">
      <alignment horizontal="center" vertical="center" shrinkToFit="1"/>
    </xf>
    <xf numFmtId="4" fontId="0" fillId="6" borderId="0" xfId="0" applyNumberFormat="1" applyFill="1" applyAlignment="1" applyProtection="1">
      <alignment horizontal="center" vertical="center"/>
      <protection locked="0"/>
    </xf>
    <xf numFmtId="4" fontId="18" fillId="6" borderId="70" xfId="37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vertical="center" wrapText="1"/>
    </xf>
    <xf numFmtId="4" fontId="9" fillId="9" borderId="7" xfId="0" applyNumberFormat="1" applyFont="1" applyFill="1" applyBorder="1" applyAlignment="1" applyProtection="1">
      <alignment horizontal="center" vertical="center"/>
      <protection locked="0"/>
    </xf>
    <xf numFmtId="4" fontId="9" fillId="9" borderId="6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4" fontId="18" fillId="5" borderId="67" xfId="37" applyNumberFormat="1" applyFont="1" applyFill="1" applyBorder="1" applyAlignment="1" applyProtection="1">
      <alignment horizontal="center" vertical="center" shrinkToFit="1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4" fontId="20" fillId="6" borderId="4" xfId="10" applyNumberFormat="1" applyFont="1" applyFill="1" applyAlignment="1" applyProtection="1">
      <alignment horizontal="center" vertical="center" shrinkToFit="1"/>
    </xf>
    <xf numFmtId="4" fontId="6" fillId="0" borderId="30" xfId="0" applyNumberFormat="1" applyFont="1" applyBorder="1" applyAlignment="1" applyProtection="1">
      <alignment horizontal="center" vertical="center"/>
      <protection locked="0"/>
    </xf>
    <xf numFmtId="4" fontId="1" fillId="6" borderId="7" xfId="10" applyFill="1" applyBorder="1" applyAlignment="1">
      <alignment horizontal="center" vertical="top" shrinkToFit="1"/>
    </xf>
    <xf numFmtId="4" fontId="1" fillId="6" borderId="72" xfId="10" applyNumberFormat="1" applyFill="1" applyBorder="1" applyAlignment="1" applyProtection="1">
      <alignment horizontal="center" vertical="center" shrinkToFit="1"/>
    </xf>
    <xf numFmtId="4" fontId="17" fillId="5" borderId="16" xfId="37" applyNumberFormat="1" applyFont="1" applyFill="1" applyBorder="1" applyAlignment="1" applyProtection="1">
      <alignment horizontal="center" vertical="center" shrinkToFit="1"/>
    </xf>
    <xf numFmtId="4" fontId="17" fillId="5" borderId="13" xfId="37" applyNumberFormat="1" applyFont="1" applyFill="1" applyBorder="1" applyAlignment="1" applyProtection="1">
      <alignment horizontal="center" vertical="center" shrinkToFi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17" fillId="5" borderId="77" xfId="37" applyNumberFormat="1" applyFont="1" applyFill="1" applyBorder="1" applyAlignment="1" applyProtection="1">
      <alignment horizontal="center" vertical="center" shrinkToFit="1"/>
    </xf>
    <xf numFmtId="0" fontId="6" fillId="5" borderId="13" xfId="36" applyNumberFormat="1" applyFont="1" applyFill="1" applyBorder="1" applyAlignment="1" applyProtection="1">
      <alignment horizontal="center" vertical="center" wrapText="1"/>
    </xf>
    <xf numFmtId="0" fontId="22" fillId="6" borderId="6" xfId="9" applyNumberFormat="1" applyFont="1" applyFill="1" applyBorder="1" applyAlignment="1" applyProtection="1">
      <alignment horizontal="center" vertical="center" wrapText="1"/>
    </xf>
    <xf numFmtId="0" fontId="30" fillId="5" borderId="13" xfId="36" applyNumberFormat="1" applyFont="1" applyFill="1" applyBorder="1" applyAlignment="1" applyProtection="1">
      <alignment horizontal="left" vertical="center" wrapText="1"/>
    </xf>
    <xf numFmtId="0" fontId="25" fillId="0" borderId="13" xfId="36" applyNumberFormat="1" applyFont="1" applyFill="1" applyBorder="1" applyAlignment="1" applyProtection="1">
      <alignment horizontal="left" vertical="center" wrapText="1"/>
    </xf>
    <xf numFmtId="0" fontId="30" fillId="5" borderId="13" xfId="36" applyNumberFormat="1" applyFont="1" applyFill="1" applyBorder="1" applyAlignment="1" applyProtection="1">
      <alignment horizontal="center" vertical="center" wrapText="1"/>
    </xf>
    <xf numFmtId="0" fontId="24" fillId="6" borderId="6" xfId="9" applyNumberFormat="1" applyFont="1" applyFill="1" applyBorder="1" applyAlignment="1" applyProtection="1">
      <alignment horizontal="center" vertical="center" wrapText="1"/>
    </xf>
    <xf numFmtId="0" fontId="25" fillId="6" borderId="13" xfId="36" quotePrefix="1" applyNumberFormat="1" applyFont="1" applyFill="1" applyBorder="1" applyAlignment="1" applyProtection="1">
      <alignment horizontal="left" vertical="center" wrapText="1"/>
    </xf>
    <xf numFmtId="0" fontId="25" fillId="10" borderId="13" xfId="36" quotePrefix="1" applyNumberFormat="1" applyFont="1" applyFill="1" applyBorder="1" applyAlignment="1" applyProtection="1">
      <alignment horizontal="left" vertical="center" wrapText="1"/>
    </xf>
    <xf numFmtId="4" fontId="6" fillId="5" borderId="77" xfId="37" applyNumberFormat="1" applyFont="1" applyFill="1" applyBorder="1" applyAlignment="1" applyProtection="1">
      <alignment horizontal="center" vertical="center" shrinkToFit="1"/>
    </xf>
    <xf numFmtId="4" fontId="30" fillId="5" borderId="77" xfId="37" applyNumberFormat="1" applyFont="1" applyFill="1" applyBorder="1" applyAlignment="1" applyProtection="1">
      <alignment horizontal="center" vertical="center" shrinkToFit="1"/>
    </xf>
    <xf numFmtId="4" fontId="25" fillId="6" borderId="15" xfId="39" applyNumberFormat="1" applyFont="1" applyFill="1" applyBorder="1" applyAlignment="1" applyProtection="1">
      <alignment horizontal="center" vertical="center" shrinkToFit="1"/>
    </xf>
    <xf numFmtId="4" fontId="29" fillId="5" borderId="15" xfId="37" applyNumberFormat="1" applyFont="1" applyFill="1" applyBorder="1" applyAlignment="1" applyProtection="1">
      <alignment horizontal="center" vertical="center" shrinkToFit="1"/>
    </xf>
    <xf numFmtId="4" fontId="27" fillId="6" borderId="76" xfId="11" applyNumberFormat="1" applyFont="1" applyFill="1" applyBorder="1" applyAlignment="1" applyProtection="1">
      <alignment horizontal="center" vertical="center" shrinkToFit="1"/>
    </xf>
    <xf numFmtId="4" fontId="1" fillId="6" borderId="3" xfId="10" applyNumberFormat="1" applyFill="1" applyBorder="1" applyAlignment="1" applyProtection="1">
      <alignment horizontal="center" vertical="center" shrinkToFit="1"/>
    </xf>
    <xf numFmtId="4" fontId="1" fillId="6" borderId="7" xfId="10" applyNumberFormat="1" applyFill="1" applyBorder="1" applyAlignment="1" applyProtection="1">
      <alignment horizontal="center" vertical="center" shrinkToFit="1"/>
    </xf>
    <xf numFmtId="4" fontId="6" fillId="5" borderId="7" xfId="37" applyNumberFormat="1" applyFont="1" applyFill="1" applyBorder="1" applyAlignment="1" applyProtection="1">
      <alignment horizontal="center" vertical="center" shrinkToFit="1"/>
    </xf>
    <xf numFmtId="4" fontId="1" fillId="6" borderId="6" xfId="10" applyFill="1" applyBorder="1" applyAlignment="1">
      <alignment horizontal="right" vertical="center" shrinkToFit="1"/>
    </xf>
    <xf numFmtId="4" fontId="1" fillId="6" borderId="58" xfId="10" applyNumberFormat="1" applyFill="1" applyBorder="1" applyAlignment="1" applyProtection="1">
      <alignment horizontal="center" vertical="center" shrinkToFit="1"/>
    </xf>
    <xf numFmtId="4" fontId="18" fillId="6" borderId="67" xfId="37" applyNumberFormat="1" applyFont="1" applyFill="1" applyBorder="1" applyAlignment="1" applyProtection="1">
      <alignment horizontal="center" vertical="center" shrinkToFit="1"/>
    </xf>
    <xf numFmtId="4" fontId="1" fillId="6" borderId="4" xfId="10" applyFill="1" applyAlignment="1">
      <alignment horizontal="center" vertical="center" shrinkToFit="1"/>
    </xf>
    <xf numFmtId="4" fontId="1" fillId="6" borderId="6" xfId="10" applyFill="1" applyBorder="1" applyAlignment="1">
      <alignment horizontal="center" vertical="center" shrinkToFit="1"/>
    </xf>
    <xf numFmtId="4" fontId="20" fillId="6" borderId="7" xfId="10" applyFont="1" applyFill="1" applyBorder="1" applyAlignment="1">
      <alignment horizontal="center" vertical="center" shrinkToFit="1"/>
    </xf>
    <xf numFmtId="4" fontId="25" fillId="6" borderId="77" xfId="39" applyNumberFormat="1" applyFont="1" applyFill="1" applyBorder="1" applyAlignment="1" applyProtection="1">
      <alignment horizontal="center" vertical="center" shrinkToFit="1"/>
    </xf>
    <xf numFmtId="0" fontId="33" fillId="6" borderId="7" xfId="36" quotePrefix="1" applyNumberFormat="1" applyFont="1" applyFill="1" applyBorder="1" applyAlignment="1" applyProtection="1">
      <alignment vertical="center" wrapText="1"/>
    </xf>
    <xf numFmtId="0" fontId="33" fillId="6" borderId="67" xfId="36" quotePrefix="1" applyNumberFormat="1" applyFont="1" applyFill="1" applyBorder="1" applyAlignment="1" applyProtection="1">
      <alignment vertical="center" wrapText="1"/>
    </xf>
    <xf numFmtId="4" fontId="1" fillId="6" borderId="7" xfId="10" applyFill="1" applyBorder="1" applyAlignment="1">
      <alignment horizontal="center" vertical="center" shrinkToFit="1"/>
    </xf>
    <xf numFmtId="4" fontId="34" fillId="0" borderId="7" xfId="0" applyNumberFormat="1" applyFont="1" applyBorder="1" applyAlignment="1">
      <alignment horizontal="right"/>
    </xf>
    <xf numFmtId="0" fontId="1" fillId="6" borderId="1" xfId="9" applyNumberFormat="1" applyFont="1" applyFill="1" applyBorder="1" applyProtection="1">
      <alignment horizontal="left" vertical="top" wrapText="1"/>
    </xf>
    <xf numFmtId="4" fontId="18" fillId="6" borderId="4" xfId="10" applyNumberFormat="1" applyFont="1" applyFill="1" applyAlignment="1" applyProtection="1">
      <alignment horizontal="center" vertical="center" shrinkToFit="1"/>
    </xf>
    <xf numFmtId="4" fontId="1" fillId="6" borderId="3" xfId="10" applyFill="1" applyBorder="1">
      <alignment horizontal="right" vertical="top" shrinkToFit="1"/>
    </xf>
    <xf numFmtId="4" fontId="1" fillId="6" borderId="7" xfId="10" applyFill="1" applyBorder="1">
      <alignment horizontal="right" vertical="top" shrinkToFit="1"/>
    </xf>
    <xf numFmtId="0" fontId="0" fillId="0" borderId="36" xfId="0" applyBorder="1"/>
    <xf numFmtId="0" fontId="0" fillId="0" borderId="23" xfId="0" applyBorder="1"/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1" fillId="6" borderId="52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19" fillId="6" borderId="64" xfId="36" quotePrefix="1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left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" fillId="6" borderId="61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53" xfId="9" applyNumberForma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0" fontId="22" fillId="6" borderId="64" xfId="43" quotePrefix="1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66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6" borderId="66" xfId="40" applyNumberFormat="1" applyFont="1" applyFill="1" applyBorder="1" applyAlignment="1" applyProtection="1">
      <alignment horizontal="center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5" fillId="10" borderId="66" xfId="40" applyNumberFormat="1" applyFont="1" applyFill="1" applyBorder="1" applyAlignment="1" applyProtection="1">
      <alignment horizontal="center" vertical="center" wrapText="1"/>
    </xf>
    <xf numFmtId="0" fontId="25" fillId="10" borderId="44" xfId="40" applyNumberFormat="1" applyFont="1" applyFill="1" applyBorder="1" applyAlignment="1" applyProtection="1">
      <alignment horizontal="center" vertical="center" wrapText="1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22" fillId="6" borderId="68" xfId="43" quotePrefix="1" applyNumberFormat="1" applyFont="1" applyFill="1" applyBorder="1" applyAlignment="1" applyProtection="1">
      <alignment horizontal="center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center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357"/>
  <sheetViews>
    <sheetView showGridLines="0" tabSelected="1" view="pageBreakPreview" topLeftCell="A22" zoomScale="85" zoomScaleNormal="100" zoomScaleSheetLayoutView="85" workbookViewId="0">
      <selection activeCell="L41" sqref="L41"/>
    </sheetView>
  </sheetViews>
  <sheetFormatPr defaultRowHeight="15"/>
  <cols>
    <col min="1" max="1" width="68.140625" style="5" customWidth="1"/>
    <col min="2" max="2" width="5.85546875" style="77" customWidth="1"/>
    <col min="3" max="3" width="6.85546875" style="77" customWidth="1"/>
    <col min="4" max="4" width="12.28515625" style="77" customWidth="1"/>
    <col min="5" max="5" width="6.28515625" style="77" customWidth="1"/>
    <col min="6" max="6" width="17.5703125" style="1" bestFit="1" customWidth="1"/>
    <col min="7" max="7" width="6.42578125" style="107" customWidth="1"/>
    <col min="8" max="8" width="18.140625" style="269" customWidth="1"/>
    <col min="9" max="9" width="21.140625" style="261" customWidth="1"/>
    <col min="10" max="10" width="20.7109375" style="261" customWidth="1"/>
    <col min="11" max="11" width="13.85546875" style="107" bestFit="1" customWidth="1"/>
    <col min="12" max="12" width="16.42578125" style="1" bestFit="1" customWidth="1"/>
    <col min="13" max="13" width="22.140625" style="138" bestFit="1" customWidth="1"/>
    <col min="14" max="14" width="12.42578125" style="1" bestFit="1" customWidth="1"/>
    <col min="15" max="15" width="13.85546875" style="1" bestFit="1" customWidth="1"/>
    <col min="16" max="16" width="16.28515625" style="1" customWidth="1"/>
    <col min="17" max="16384" width="9.140625" style="1"/>
  </cols>
  <sheetData>
    <row r="1" spans="1:11">
      <c r="A1" s="42" t="s">
        <v>111</v>
      </c>
      <c r="B1" s="67" t="s">
        <v>111</v>
      </c>
      <c r="C1" s="67" t="s">
        <v>111</v>
      </c>
      <c r="D1" s="67" t="s">
        <v>111</v>
      </c>
      <c r="E1" s="67" t="s">
        <v>111</v>
      </c>
      <c r="F1" s="43" t="s">
        <v>111</v>
      </c>
      <c r="G1" s="96" t="s">
        <v>111</v>
      </c>
      <c r="H1" s="263" t="s">
        <v>111</v>
      </c>
      <c r="I1" s="246" t="s">
        <v>111</v>
      </c>
      <c r="J1" s="247" t="s">
        <v>111</v>
      </c>
      <c r="K1" s="107" t="s">
        <v>111</v>
      </c>
    </row>
    <row r="2" spans="1:11">
      <c r="A2" s="322" t="s">
        <v>116</v>
      </c>
      <c r="B2" s="323"/>
      <c r="C2" s="323"/>
      <c r="D2" s="323"/>
      <c r="E2" s="323"/>
      <c r="F2" s="323"/>
      <c r="G2" s="323"/>
      <c r="H2" s="324"/>
      <c r="I2" s="325"/>
      <c r="J2" s="248" t="s">
        <v>111</v>
      </c>
      <c r="K2" s="107" t="s">
        <v>111</v>
      </c>
    </row>
    <row r="3" spans="1:11">
      <c r="A3" s="322" t="s">
        <v>117</v>
      </c>
      <c r="B3" s="323"/>
      <c r="C3" s="323"/>
      <c r="D3" s="323"/>
      <c r="E3" s="323"/>
      <c r="F3" s="323"/>
      <c r="G3" s="323"/>
      <c r="H3" s="324"/>
      <c r="I3" s="323"/>
      <c r="J3" s="249" t="s">
        <v>111</v>
      </c>
      <c r="K3" s="275" t="s">
        <v>111</v>
      </c>
    </row>
    <row r="4" spans="1:11">
      <c r="A4" s="322" t="s">
        <v>118</v>
      </c>
      <c r="B4" s="323"/>
      <c r="C4" s="323"/>
      <c r="D4" s="323"/>
      <c r="E4" s="323"/>
      <c r="F4" s="323"/>
      <c r="G4" s="323"/>
      <c r="H4" s="324"/>
      <c r="I4" s="323"/>
      <c r="J4" s="249" t="s">
        <v>111</v>
      </c>
      <c r="K4" s="275" t="s">
        <v>111</v>
      </c>
    </row>
    <row r="5" spans="1:11">
      <c r="A5" s="219" t="s">
        <v>111</v>
      </c>
      <c r="B5" s="68" t="s">
        <v>111</v>
      </c>
      <c r="C5" s="68" t="s">
        <v>111</v>
      </c>
      <c r="D5" s="68" t="s">
        <v>111</v>
      </c>
      <c r="E5" s="68" t="s">
        <v>111</v>
      </c>
      <c r="F5" s="220" t="s">
        <v>111</v>
      </c>
      <c r="G5" s="97" t="s">
        <v>111</v>
      </c>
      <c r="H5" s="264" t="s">
        <v>111</v>
      </c>
      <c r="I5" s="250" t="s">
        <v>111</v>
      </c>
      <c r="J5" s="251" t="s">
        <v>111</v>
      </c>
      <c r="K5" s="275" t="s">
        <v>111</v>
      </c>
    </row>
    <row r="6" spans="1:11">
      <c r="A6" s="219" t="s">
        <v>111</v>
      </c>
      <c r="B6" s="68" t="s">
        <v>111</v>
      </c>
      <c r="C6" s="68" t="s">
        <v>111</v>
      </c>
      <c r="D6" s="68" t="s">
        <v>111</v>
      </c>
      <c r="E6" s="68" t="s">
        <v>111</v>
      </c>
      <c r="F6" s="220" t="s">
        <v>111</v>
      </c>
      <c r="G6" s="97" t="s">
        <v>111</v>
      </c>
      <c r="H6" s="264" t="s">
        <v>111</v>
      </c>
      <c r="I6" s="252" t="s">
        <v>111</v>
      </c>
      <c r="J6" s="251" t="s">
        <v>111</v>
      </c>
      <c r="K6" s="107" t="s">
        <v>111</v>
      </c>
    </row>
    <row r="7" spans="1:11">
      <c r="A7" s="219" t="s">
        <v>111</v>
      </c>
      <c r="B7" s="68" t="s">
        <v>111</v>
      </c>
      <c r="C7" s="68" t="s">
        <v>111</v>
      </c>
      <c r="D7" s="326" t="s">
        <v>119</v>
      </c>
      <c r="E7" s="326"/>
      <c r="F7" s="326"/>
      <c r="G7" s="326"/>
      <c r="H7" s="265" t="s">
        <v>111</v>
      </c>
      <c r="I7" s="253" t="s">
        <v>120</v>
      </c>
      <c r="J7" s="254" t="s">
        <v>111</v>
      </c>
      <c r="K7" s="107" t="s">
        <v>111</v>
      </c>
    </row>
    <row r="8" spans="1:11">
      <c r="A8" s="219" t="s">
        <v>111</v>
      </c>
      <c r="B8" s="68" t="s">
        <v>111</v>
      </c>
      <c r="C8" s="68" t="s">
        <v>111</v>
      </c>
      <c r="D8" s="78" t="s">
        <v>111</v>
      </c>
      <c r="E8" s="78" t="s">
        <v>111</v>
      </c>
      <c r="F8" s="218" t="s">
        <v>111</v>
      </c>
      <c r="G8" s="98" t="s">
        <v>111</v>
      </c>
      <c r="H8" s="265" t="s">
        <v>111</v>
      </c>
      <c r="I8" s="253">
        <v>503010</v>
      </c>
      <c r="J8" s="255" t="s">
        <v>111</v>
      </c>
      <c r="K8" s="107" t="s">
        <v>111</v>
      </c>
    </row>
    <row r="9" spans="1:11">
      <c r="A9" s="219" t="s">
        <v>121</v>
      </c>
      <c r="B9" s="68" t="s">
        <v>111</v>
      </c>
      <c r="C9" s="68" t="s">
        <v>111</v>
      </c>
      <c r="D9" s="326" t="s">
        <v>293</v>
      </c>
      <c r="E9" s="326"/>
      <c r="F9" s="326"/>
      <c r="G9" s="326"/>
      <c r="H9" s="265" t="s">
        <v>122</v>
      </c>
      <c r="I9" s="253" t="s">
        <v>111</v>
      </c>
      <c r="J9" s="256" t="s">
        <v>111</v>
      </c>
      <c r="K9" s="107" t="s">
        <v>111</v>
      </c>
    </row>
    <row r="10" spans="1:11">
      <c r="A10" s="320" t="s">
        <v>123</v>
      </c>
      <c r="B10" s="321"/>
      <c r="C10" s="321"/>
      <c r="D10" s="321"/>
      <c r="E10" s="321"/>
      <c r="F10" s="321"/>
      <c r="G10" s="97" t="s">
        <v>111</v>
      </c>
      <c r="H10" s="265" t="s">
        <v>124</v>
      </c>
      <c r="I10" s="253" t="s">
        <v>111</v>
      </c>
      <c r="J10" s="256" t="s">
        <v>111</v>
      </c>
      <c r="K10" s="107" t="s">
        <v>111</v>
      </c>
    </row>
    <row r="11" spans="1:11">
      <c r="A11" s="320" t="s">
        <v>125</v>
      </c>
      <c r="B11" s="321"/>
      <c r="C11" s="321"/>
      <c r="D11" s="321"/>
      <c r="E11" s="321"/>
      <c r="F11" s="321"/>
      <c r="G11" s="97" t="s">
        <v>111</v>
      </c>
      <c r="H11" s="265" t="s">
        <v>126</v>
      </c>
      <c r="I11" s="253" t="s">
        <v>111</v>
      </c>
      <c r="J11" s="256" t="s">
        <v>111</v>
      </c>
      <c r="K11" s="107" t="s">
        <v>111</v>
      </c>
    </row>
    <row r="12" spans="1:11">
      <c r="A12" s="219" t="s">
        <v>127</v>
      </c>
      <c r="B12" s="68" t="s">
        <v>111</v>
      </c>
      <c r="C12" s="68" t="s">
        <v>111</v>
      </c>
      <c r="D12" s="68" t="s">
        <v>111</v>
      </c>
      <c r="E12" s="68" t="s">
        <v>111</v>
      </c>
      <c r="F12" s="220" t="s">
        <v>111</v>
      </c>
      <c r="G12" s="97" t="s">
        <v>111</v>
      </c>
      <c r="H12" s="265" t="s">
        <v>128</v>
      </c>
      <c r="I12" s="253" t="s">
        <v>129</v>
      </c>
      <c r="J12" s="254" t="s">
        <v>111</v>
      </c>
      <c r="K12" s="107" t="s">
        <v>111</v>
      </c>
    </row>
    <row r="13" spans="1:11">
      <c r="A13" s="219" t="s">
        <v>130</v>
      </c>
      <c r="B13" s="68" t="s">
        <v>111</v>
      </c>
      <c r="C13" s="68" t="s">
        <v>111</v>
      </c>
      <c r="D13" s="68" t="s">
        <v>111</v>
      </c>
      <c r="E13" s="68" t="s">
        <v>111</v>
      </c>
      <c r="F13" s="220" t="s">
        <v>111</v>
      </c>
      <c r="G13" s="97" t="s">
        <v>111</v>
      </c>
      <c r="H13" s="265" t="s">
        <v>131</v>
      </c>
      <c r="I13" s="253" t="s">
        <v>132</v>
      </c>
      <c r="J13" s="254" t="s">
        <v>111</v>
      </c>
      <c r="K13" s="107" t="s">
        <v>111</v>
      </c>
    </row>
    <row r="14" spans="1:11">
      <c r="A14" s="219" t="s">
        <v>111</v>
      </c>
      <c r="B14" s="68" t="s">
        <v>111</v>
      </c>
      <c r="C14" s="68" t="s">
        <v>111</v>
      </c>
      <c r="D14" s="68" t="s">
        <v>111</v>
      </c>
      <c r="E14" s="68" t="s">
        <v>111</v>
      </c>
      <c r="F14" s="220" t="s">
        <v>111</v>
      </c>
      <c r="G14" s="97" t="s">
        <v>111</v>
      </c>
      <c r="H14" s="264" t="s">
        <v>111</v>
      </c>
      <c r="I14" s="257" t="s">
        <v>111</v>
      </c>
      <c r="J14" s="258" t="s">
        <v>111</v>
      </c>
      <c r="K14" s="107" t="s">
        <v>111</v>
      </c>
    </row>
    <row r="15" spans="1:11" ht="15.75" thickBot="1">
      <c r="A15" s="44" t="s">
        <v>111</v>
      </c>
      <c r="B15" s="81" t="s">
        <v>111</v>
      </c>
      <c r="C15" s="69" t="s">
        <v>111</v>
      </c>
      <c r="D15" s="69" t="s">
        <v>111</v>
      </c>
      <c r="E15" s="69" t="s">
        <v>111</v>
      </c>
      <c r="F15" s="41" t="s">
        <v>111</v>
      </c>
      <c r="G15" s="99" t="s">
        <v>111</v>
      </c>
      <c r="H15" s="266" t="s">
        <v>111</v>
      </c>
      <c r="I15" s="259" t="s">
        <v>111</v>
      </c>
      <c r="J15" s="255" t="s">
        <v>111</v>
      </c>
      <c r="K15" s="107" t="s">
        <v>111</v>
      </c>
    </row>
    <row r="16" spans="1:11" ht="90" thickBot="1">
      <c r="A16" s="45" t="s">
        <v>133</v>
      </c>
      <c r="B16" s="39" t="s">
        <v>232</v>
      </c>
      <c r="C16" s="39" t="s">
        <v>134</v>
      </c>
      <c r="D16" s="38" t="s">
        <v>135</v>
      </c>
      <c r="E16" s="38" t="s">
        <v>136</v>
      </c>
      <c r="F16" s="38" t="s">
        <v>137</v>
      </c>
      <c r="G16" s="38" t="s">
        <v>138</v>
      </c>
      <c r="H16" s="65" t="s">
        <v>229</v>
      </c>
      <c r="I16" s="65" t="s">
        <v>102</v>
      </c>
      <c r="J16" s="126" t="s">
        <v>103</v>
      </c>
      <c r="K16" s="109" t="s">
        <v>139</v>
      </c>
    </row>
    <row r="17" spans="1:14" ht="15.75" thickBot="1">
      <c r="A17" s="40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127">
        <v>10</v>
      </c>
      <c r="K17" s="276" t="s">
        <v>111</v>
      </c>
    </row>
    <row r="18" spans="1:14" ht="15.75" thickBot="1">
      <c r="A18" s="37" t="s">
        <v>111</v>
      </c>
      <c r="B18" s="49" t="s">
        <v>111</v>
      </c>
      <c r="C18" s="49" t="s">
        <v>111</v>
      </c>
      <c r="D18" s="49" t="s">
        <v>111</v>
      </c>
      <c r="E18" s="49" t="s">
        <v>111</v>
      </c>
      <c r="F18" s="49" t="s">
        <v>111</v>
      </c>
      <c r="G18" s="49" t="s">
        <v>111</v>
      </c>
      <c r="H18" s="65" t="s">
        <v>111</v>
      </c>
      <c r="I18" s="50" t="s">
        <v>111</v>
      </c>
      <c r="J18" s="48" t="s">
        <v>111</v>
      </c>
      <c r="K18" s="276" t="s">
        <v>111</v>
      </c>
    </row>
    <row r="19" spans="1:14" s="58" customFormat="1" ht="51">
      <c r="A19" s="84" t="s">
        <v>94</v>
      </c>
      <c r="B19" s="4" t="s">
        <v>0</v>
      </c>
      <c r="C19" s="4" t="s">
        <v>2</v>
      </c>
      <c r="D19" s="4">
        <v>4240172340</v>
      </c>
      <c r="E19" s="4" t="s">
        <v>1</v>
      </c>
      <c r="F19" s="3" t="s">
        <v>111</v>
      </c>
      <c r="G19" s="70" t="s">
        <v>111</v>
      </c>
      <c r="H19" s="87">
        <f>SUM(H20)</f>
        <v>150000</v>
      </c>
      <c r="I19" s="87">
        <f>SUM(I20)</f>
        <v>0</v>
      </c>
      <c r="J19" s="128">
        <f t="shared" ref="J19" si="0">SUM(J20)</f>
        <v>0</v>
      </c>
      <c r="K19" s="128">
        <f>SUM(K20)</f>
        <v>0</v>
      </c>
      <c r="L19" s="52"/>
      <c r="M19" s="139"/>
      <c r="N19" s="1"/>
    </row>
    <row r="20" spans="1:14" s="63" customFormat="1">
      <c r="A20" s="60" t="s">
        <v>95</v>
      </c>
      <c r="B20" s="108" t="s">
        <v>0</v>
      </c>
      <c r="C20" s="108" t="s">
        <v>2</v>
      </c>
      <c r="D20" s="228" t="s">
        <v>3</v>
      </c>
      <c r="E20" s="228" t="s">
        <v>4</v>
      </c>
      <c r="F20" s="61" t="s">
        <v>111</v>
      </c>
      <c r="G20" s="100" t="s">
        <v>111</v>
      </c>
      <c r="H20" s="88">
        <v>150000</v>
      </c>
      <c r="I20" s="317">
        <v>0</v>
      </c>
      <c r="J20" s="317">
        <v>0</v>
      </c>
      <c r="K20" s="89">
        <f>I20-J20</f>
        <v>0</v>
      </c>
      <c r="M20" s="136"/>
      <c r="N20" s="1"/>
    </row>
    <row r="21" spans="1:14" s="58" customFormat="1" ht="63.75">
      <c r="A21" s="84" t="s">
        <v>98</v>
      </c>
      <c r="B21" s="4" t="s">
        <v>0</v>
      </c>
      <c r="C21" s="4" t="s">
        <v>5</v>
      </c>
      <c r="D21" s="4" t="s">
        <v>6</v>
      </c>
      <c r="E21" s="4" t="s">
        <v>1</v>
      </c>
      <c r="F21" s="3" t="s">
        <v>111</v>
      </c>
      <c r="G21" s="70" t="s">
        <v>111</v>
      </c>
      <c r="H21" s="87">
        <f>SUM(H22:H25)</f>
        <v>728000</v>
      </c>
      <c r="I21" s="87">
        <f t="shared" ref="I21:J21" si="1">SUM(I22:I25)</f>
        <v>0</v>
      </c>
      <c r="J21" s="87">
        <f t="shared" si="1"/>
        <v>0</v>
      </c>
      <c r="K21" s="87">
        <f>SUM(K22:K25)</f>
        <v>0</v>
      </c>
      <c r="L21" s="52"/>
      <c r="M21" s="139"/>
      <c r="N21" s="1"/>
    </row>
    <row r="22" spans="1:14" s="58" customFormat="1" ht="20.25" customHeight="1">
      <c r="A22" s="331" t="s">
        <v>95</v>
      </c>
      <c r="B22" s="100" t="s">
        <v>0</v>
      </c>
      <c r="C22" s="100" t="s">
        <v>5</v>
      </c>
      <c r="D22" s="100" t="s">
        <v>6</v>
      </c>
      <c r="E22" s="228" t="s">
        <v>4</v>
      </c>
      <c r="F22" s="332" t="s">
        <v>272</v>
      </c>
      <c r="G22" s="94" t="s">
        <v>231</v>
      </c>
      <c r="H22" s="88">
        <v>3400</v>
      </c>
      <c r="I22" s="245">
        <v>0</v>
      </c>
      <c r="J22" s="245">
        <v>0</v>
      </c>
      <c r="K22" s="89">
        <f t="shared" ref="K22:K25" si="2">I22-J22</f>
        <v>0</v>
      </c>
      <c r="L22" s="52"/>
      <c r="M22" s="139"/>
      <c r="N22" s="1"/>
    </row>
    <row r="23" spans="1:14" s="63" customFormat="1" ht="24" customHeight="1">
      <c r="A23" s="331"/>
      <c r="B23" s="100" t="s">
        <v>0</v>
      </c>
      <c r="C23" s="100" t="s">
        <v>5</v>
      </c>
      <c r="D23" s="100" t="s">
        <v>6</v>
      </c>
      <c r="E23" s="228" t="s">
        <v>4</v>
      </c>
      <c r="F23" s="333"/>
      <c r="G23" s="94" t="s">
        <v>230</v>
      </c>
      <c r="H23" s="88">
        <v>64600</v>
      </c>
      <c r="I23" s="245">
        <v>0</v>
      </c>
      <c r="J23" s="245">
        <v>0</v>
      </c>
      <c r="K23" s="89">
        <f t="shared" si="2"/>
        <v>0</v>
      </c>
      <c r="M23" s="136"/>
      <c r="N23" s="1"/>
    </row>
    <row r="24" spans="1:14" s="63" customFormat="1" ht="21.75" customHeight="1">
      <c r="A24" s="334" t="s">
        <v>190</v>
      </c>
      <c r="B24" s="100" t="s">
        <v>0</v>
      </c>
      <c r="C24" s="100" t="s">
        <v>5</v>
      </c>
      <c r="D24" s="100" t="s">
        <v>6</v>
      </c>
      <c r="E24" s="228" t="s">
        <v>7</v>
      </c>
      <c r="F24" s="332" t="s">
        <v>272</v>
      </c>
      <c r="G24" s="94" t="s">
        <v>231</v>
      </c>
      <c r="H24" s="88">
        <v>33000</v>
      </c>
      <c r="I24" s="245">
        <v>0</v>
      </c>
      <c r="J24" s="245">
        <v>0</v>
      </c>
      <c r="K24" s="89">
        <f t="shared" si="2"/>
        <v>0</v>
      </c>
      <c r="M24" s="136"/>
      <c r="N24" s="1"/>
    </row>
    <row r="25" spans="1:14" s="63" customFormat="1" ht="20.25" customHeight="1">
      <c r="A25" s="335"/>
      <c r="B25" s="100" t="s">
        <v>0</v>
      </c>
      <c r="C25" s="100" t="s">
        <v>5</v>
      </c>
      <c r="D25" s="100" t="s">
        <v>6</v>
      </c>
      <c r="E25" s="228" t="s">
        <v>7</v>
      </c>
      <c r="F25" s="333"/>
      <c r="G25" s="94" t="s">
        <v>230</v>
      </c>
      <c r="H25" s="88">
        <v>627000</v>
      </c>
      <c r="I25" s="245">
        <v>0</v>
      </c>
      <c r="J25" s="245">
        <v>0</v>
      </c>
      <c r="K25" s="89">
        <f t="shared" si="2"/>
        <v>0</v>
      </c>
      <c r="M25" s="136"/>
      <c r="N25" s="1"/>
    </row>
    <row r="26" spans="1:14" s="58" customFormat="1" ht="38.25">
      <c r="A26" s="84" t="s">
        <v>96</v>
      </c>
      <c r="B26" s="4" t="s">
        <v>0</v>
      </c>
      <c r="C26" s="4" t="s">
        <v>8</v>
      </c>
      <c r="D26" s="4" t="s">
        <v>9</v>
      </c>
      <c r="E26" s="4" t="s">
        <v>1</v>
      </c>
      <c r="F26" s="3" t="s">
        <v>111</v>
      </c>
      <c r="G26" s="70" t="s">
        <v>111</v>
      </c>
      <c r="H26" s="87">
        <f>SUM(H27)</f>
        <v>50000</v>
      </c>
      <c r="I26" s="87">
        <f>SUM(I27)</f>
        <v>0</v>
      </c>
      <c r="J26" s="128">
        <f t="shared" ref="J26" si="3">SUM(J27)</f>
        <v>0</v>
      </c>
      <c r="K26" s="87">
        <f>SUM(K27)</f>
        <v>0</v>
      </c>
      <c r="L26" s="52"/>
      <c r="M26" s="139"/>
      <c r="N26" s="1"/>
    </row>
    <row r="27" spans="1:14" s="56" customFormat="1">
      <c r="A27" s="60" t="s">
        <v>95</v>
      </c>
      <c r="B27" s="228" t="s">
        <v>0</v>
      </c>
      <c r="C27" s="228" t="s">
        <v>8</v>
      </c>
      <c r="D27" s="228" t="s">
        <v>9</v>
      </c>
      <c r="E27" s="228" t="s">
        <v>4</v>
      </c>
      <c r="F27" s="66" t="s">
        <v>111</v>
      </c>
      <c r="G27" s="101" t="s">
        <v>111</v>
      </c>
      <c r="H27" s="88">
        <v>50000</v>
      </c>
      <c r="I27" s="245">
        <v>0</v>
      </c>
      <c r="J27" s="245">
        <v>0</v>
      </c>
      <c r="K27" s="89">
        <f>I27-J27</f>
        <v>0</v>
      </c>
      <c r="M27" s="136"/>
      <c r="N27" s="1"/>
    </row>
    <row r="28" spans="1:14" s="58" customFormat="1" ht="25.5">
      <c r="A28" s="84" t="s">
        <v>97</v>
      </c>
      <c r="B28" s="4" t="s">
        <v>0</v>
      </c>
      <c r="C28" s="4" t="s">
        <v>8</v>
      </c>
      <c r="D28" s="4" t="s">
        <v>10</v>
      </c>
      <c r="E28" s="4" t="s">
        <v>1</v>
      </c>
      <c r="F28" s="3" t="s">
        <v>111</v>
      </c>
      <c r="G28" s="70" t="s">
        <v>111</v>
      </c>
      <c r="H28" s="87">
        <f>SUM(H29)</f>
        <v>100000</v>
      </c>
      <c r="I28" s="87">
        <f>SUM(I29)</f>
        <v>0</v>
      </c>
      <c r="J28" s="128">
        <f t="shared" ref="J28" si="4">SUM(J29)</f>
        <v>0</v>
      </c>
      <c r="K28" s="87">
        <f>SUM(K29)</f>
        <v>0</v>
      </c>
      <c r="L28" s="52"/>
      <c r="M28" s="139"/>
      <c r="N28" s="1"/>
    </row>
    <row r="29" spans="1:14" s="56" customFormat="1">
      <c r="A29" s="60" t="s">
        <v>95</v>
      </c>
      <c r="B29" s="228" t="s">
        <v>0</v>
      </c>
      <c r="C29" s="228" t="s">
        <v>8</v>
      </c>
      <c r="D29" s="228" t="s">
        <v>10</v>
      </c>
      <c r="E29" s="228" t="s">
        <v>4</v>
      </c>
      <c r="F29" s="66" t="s">
        <v>111</v>
      </c>
      <c r="G29" s="101" t="s">
        <v>111</v>
      </c>
      <c r="H29" s="88">
        <v>100000</v>
      </c>
      <c r="I29" s="245">
        <v>0</v>
      </c>
      <c r="J29" s="245">
        <v>0</v>
      </c>
      <c r="K29" s="89">
        <f>I29-J29</f>
        <v>0</v>
      </c>
      <c r="M29" s="136"/>
      <c r="N29" s="1"/>
    </row>
    <row r="30" spans="1:14" s="58" customFormat="1" ht="25.5">
      <c r="A30" s="84" t="s">
        <v>140</v>
      </c>
      <c r="B30" s="4" t="s">
        <v>0</v>
      </c>
      <c r="C30" s="4" t="s">
        <v>11</v>
      </c>
      <c r="D30" s="4" t="s">
        <v>13</v>
      </c>
      <c r="E30" s="4" t="s">
        <v>1</v>
      </c>
      <c r="F30" s="3" t="s">
        <v>111</v>
      </c>
      <c r="G30" s="70" t="s">
        <v>111</v>
      </c>
      <c r="H30" s="87">
        <f>SUM(H31:H38)</f>
        <v>312171781.5</v>
      </c>
      <c r="I30" s="87">
        <f>SUM(I31:I38)</f>
        <v>86698639.670000002</v>
      </c>
      <c r="J30" s="128">
        <f t="shared" ref="J30" si="5">SUM(J31:J38)</f>
        <v>82253807.979999989</v>
      </c>
      <c r="K30" s="87">
        <f>SUM(K31:K38)</f>
        <v>4444831.6899999976</v>
      </c>
      <c r="L30" s="52"/>
      <c r="M30" s="139"/>
      <c r="N30" s="1"/>
    </row>
    <row r="31" spans="1:14" s="56" customFormat="1">
      <c r="A31" s="60" t="s">
        <v>99</v>
      </c>
      <c r="B31" s="228" t="s">
        <v>0</v>
      </c>
      <c r="C31" s="228" t="s">
        <v>11</v>
      </c>
      <c r="D31" s="228" t="s">
        <v>13</v>
      </c>
      <c r="E31" s="228" t="s">
        <v>14</v>
      </c>
      <c r="F31" s="66" t="s">
        <v>111</v>
      </c>
      <c r="G31" s="101" t="s">
        <v>111</v>
      </c>
      <c r="H31" s="89">
        <v>217923660</v>
      </c>
      <c r="I31" s="245">
        <v>54480905</v>
      </c>
      <c r="J31" s="245">
        <v>52004242.600000001</v>
      </c>
      <c r="K31" s="89">
        <f t="shared" ref="K31:K37" si="6">I31-J31</f>
        <v>2476662.3999999985</v>
      </c>
      <c r="M31" s="136"/>
      <c r="N31" s="1"/>
    </row>
    <row r="32" spans="1:14" s="56" customFormat="1" ht="25.5">
      <c r="A32" s="60" t="s">
        <v>194</v>
      </c>
      <c r="B32" s="228" t="s">
        <v>0</v>
      </c>
      <c r="C32" s="228" t="s">
        <v>11</v>
      </c>
      <c r="D32" s="228" t="s">
        <v>13</v>
      </c>
      <c r="E32" s="228" t="s">
        <v>15</v>
      </c>
      <c r="F32" s="66" t="s">
        <v>111</v>
      </c>
      <c r="G32" s="101" t="s">
        <v>111</v>
      </c>
      <c r="H32" s="89">
        <v>65812940</v>
      </c>
      <c r="I32" s="245">
        <v>16453231.67</v>
      </c>
      <c r="J32" s="245">
        <v>15092514.65</v>
      </c>
      <c r="K32" s="89">
        <f t="shared" si="6"/>
        <v>1360717.0199999996</v>
      </c>
      <c r="M32" s="136"/>
      <c r="N32" s="1"/>
    </row>
    <row r="33" spans="1:14" s="56" customFormat="1" ht="25.5">
      <c r="A33" s="60" t="s">
        <v>195</v>
      </c>
      <c r="B33" s="228" t="s">
        <v>0</v>
      </c>
      <c r="C33" s="228" t="s">
        <v>11</v>
      </c>
      <c r="D33" s="228" t="s">
        <v>13</v>
      </c>
      <c r="E33" s="228" t="s">
        <v>16</v>
      </c>
      <c r="F33" s="66" t="s">
        <v>111</v>
      </c>
      <c r="G33" s="101" t="s">
        <v>111</v>
      </c>
      <c r="H33" s="89">
        <v>14014315</v>
      </c>
      <c r="I33" s="245">
        <v>11772488</v>
      </c>
      <c r="J33" s="245">
        <v>11706621.24</v>
      </c>
      <c r="K33" s="89">
        <f t="shared" si="6"/>
        <v>65866.759999999776</v>
      </c>
      <c r="M33" s="136"/>
      <c r="N33" s="1"/>
    </row>
    <row r="34" spans="1:14" s="56" customFormat="1">
      <c r="A34" s="60" t="s">
        <v>95</v>
      </c>
      <c r="B34" s="228" t="s">
        <v>0</v>
      </c>
      <c r="C34" s="228" t="s">
        <v>11</v>
      </c>
      <c r="D34" s="228" t="s">
        <v>13</v>
      </c>
      <c r="E34" s="228" t="s">
        <v>4</v>
      </c>
      <c r="F34" s="66" t="s">
        <v>111</v>
      </c>
      <c r="G34" s="101" t="s">
        <v>111</v>
      </c>
      <c r="H34" s="89">
        <v>7642066.5</v>
      </c>
      <c r="I34" s="245">
        <v>1916662</v>
      </c>
      <c r="J34" s="245">
        <v>1585141.25</v>
      </c>
      <c r="K34" s="89">
        <f t="shared" si="6"/>
        <v>331520.75</v>
      </c>
      <c r="M34" s="136"/>
      <c r="N34" s="1"/>
    </row>
    <row r="35" spans="1:14" s="56" customFormat="1">
      <c r="A35" s="60" t="s">
        <v>196</v>
      </c>
      <c r="B35" s="228" t="s">
        <v>0</v>
      </c>
      <c r="C35" s="228" t="s">
        <v>11</v>
      </c>
      <c r="D35" s="228" t="s">
        <v>13</v>
      </c>
      <c r="E35" s="228" t="s">
        <v>17</v>
      </c>
      <c r="F35" s="66" t="s">
        <v>111</v>
      </c>
      <c r="G35" s="101" t="s">
        <v>111</v>
      </c>
      <c r="H35" s="89">
        <v>6113800</v>
      </c>
      <c r="I35" s="245">
        <v>1909110.33</v>
      </c>
      <c r="J35" s="245">
        <v>1712041.57</v>
      </c>
      <c r="K35" s="89">
        <f t="shared" si="6"/>
        <v>197068.76</v>
      </c>
      <c r="M35" s="136"/>
      <c r="N35" s="1"/>
    </row>
    <row r="36" spans="1:14" s="56" customFormat="1" ht="25.5">
      <c r="A36" s="60" t="s">
        <v>207</v>
      </c>
      <c r="B36" s="228" t="s">
        <v>0</v>
      </c>
      <c r="C36" s="228" t="s">
        <v>11</v>
      </c>
      <c r="D36" s="228" t="s">
        <v>13</v>
      </c>
      <c r="E36" s="228">
        <v>831</v>
      </c>
      <c r="F36" s="66"/>
      <c r="G36" s="101"/>
      <c r="H36" s="89">
        <v>0</v>
      </c>
      <c r="I36" s="245">
        <v>0</v>
      </c>
      <c r="J36" s="245">
        <v>0</v>
      </c>
      <c r="K36" s="89">
        <f t="shared" si="6"/>
        <v>0</v>
      </c>
      <c r="M36" s="136"/>
      <c r="N36" s="1"/>
    </row>
    <row r="37" spans="1:14" s="56" customFormat="1">
      <c r="A37" s="60" t="s">
        <v>197</v>
      </c>
      <c r="B37" s="228" t="s">
        <v>0</v>
      </c>
      <c r="C37" s="228" t="s">
        <v>11</v>
      </c>
      <c r="D37" s="228" t="s">
        <v>13</v>
      </c>
      <c r="E37" s="228" t="s">
        <v>18</v>
      </c>
      <c r="F37" s="66" t="s">
        <v>111</v>
      </c>
      <c r="G37" s="101" t="s">
        <v>111</v>
      </c>
      <c r="H37" s="89">
        <v>534557</v>
      </c>
      <c r="I37" s="245">
        <v>133636.42000000001</v>
      </c>
      <c r="J37" s="245">
        <v>123826.42</v>
      </c>
      <c r="K37" s="89">
        <f t="shared" si="6"/>
        <v>9810.0000000000146</v>
      </c>
      <c r="M37" s="136"/>
      <c r="N37" s="1"/>
    </row>
    <row r="38" spans="1:14" s="56" customFormat="1">
      <c r="A38" s="60" t="s">
        <v>198</v>
      </c>
      <c r="B38" s="228" t="s">
        <v>0</v>
      </c>
      <c r="C38" s="228" t="s">
        <v>11</v>
      </c>
      <c r="D38" s="228" t="s">
        <v>13</v>
      </c>
      <c r="E38" s="228" t="s">
        <v>19</v>
      </c>
      <c r="F38" s="66" t="s">
        <v>111</v>
      </c>
      <c r="G38" s="101" t="s">
        <v>111</v>
      </c>
      <c r="H38" s="89">
        <v>130443</v>
      </c>
      <c r="I38" s="245">
        <v>32606.25</v>
      </c>
      <c r="J38" s="245">
        <v>29420.25</v>
      </c>
      <c r="K38" s="89">
        <f>I38-J38</f>
        <v>3186</v>
      </c>
      <c r="M38" s="136"/>
      <c r="N38" s="1"/>
    </row>
    <row r="39" spans="1:14" s="58" customFormat="1">
      <c r="A39" s="84" t="s">
        <v>141</v>
      </c>
      <c r="B39" s="4" t="s">
        <v>0</v>
      </c>
      <c r="C39" s="4" t="s">
        <v>11</v>
      </c>
      <c r="D39" s="4" t="s">
        <v>20</v>
      </c>
      <c r="E39" s="4" t="s">
        <v>1</v>
      </c>
      <c r="F39" s="3" t="s">
        <v>111</v>
      </c>
      <c r="G39" s="70" t="s">
        <v>111</v>
      </c>
      <c r="H39" s="87">
        <f>SUM(H40)</f>
        <v>3036447.86</v>
      </c>
      <c r="I39" s="87">
        <f>SUM(I40)</f>
        <v>3036447.86</v>
      </c>
      <c r="J39" s="128">
        <f t="shared" ref="J39" si="7">SUM(J40)</f>
        <v>732968</v>
      </c>
      <c r="K39" s="87">
        <f>SUM(K40)</f>
        <v>2303479.86</v>
      </c>
      <c r="L39" s="52"/>
      <c r="M39" s="139"/>
      <c r="N39" s="1"/>
    </row>
    <row r="40" spans="1:14" s="56" customFormat="1">
      <c r="A40" s="60" t="s">
        <v>95</v>
      </c>
      <c r="B40" s="228" t="s">
        <v>0</v>
      </c>
      <c r="C40" s="228" t="s">
        <v>11</v>
      </c>
      <c r="D40" s="228" t="s">
        <v>20</v>
      </c>
      <c r="E40" s="228" t="s">
        <v>4</v>
      </c>
      <c r="F40" s="66" t="s">
        <v>111</v>
      </c>
      <c r="G40" s="101" t="s">
        <v>111</v>
      </c>
      <c r="H40" s="88">
        <v>3036447.86</v>
      </c>
      <c r="I40" s="88">
        <v>3036447.86</v>
      </c>
      <c r="J40" s="317">
        <v>732968</v>
      </c>
      <c r="K40" s="89">
        <f>I40-J40</f>
        <v>2303479.86</v>
      </c>
      <c r="M40" s="136"/>
      <c r="N40" s="1"/>
    </row>
    <row r="41" spans="1:14" s="58" customFormat="1" ht="163.5" customHeight="1">
      <c r="A41" s="84" t="s">
        <v>142</v>
      </c>
      <c r="B41" s="4" t="s">
        <v>0</v>
      </c>
      <c r="C41" s="4" t="s">
        <v>11</v>
      </c>
      <c r="D41" s="4" t="s">
        <v>21</v>
      </c>
      <c r="E41" s="4" t="s">
        <v>1</v>
      </c>
      <c r="F41" s="3" t="s">
        <v>111</v>
      </c>
      <c r="G41" s="70" t="s">
        <v>111</v>
      </c>
      <c r="H41" s="87">
        <f>SUM(H42:H43)</f>
        <v>13883534.279999999</v>
      </c>
      <c r="I41" s="87">
        <f>SUM(I42:I43)</f>
        <v>0</v>
      </c>
      <c r="J41" s="128">
        <f t="shared" ref="J41" si="8">SUM(J42:J43)</f>
        <v>0</v>
      </c>
      <c r="K41" s="87">
        <f>SUM(K42:K43)</f>
        <v>0</v>
      </c>
      <c r="L41" s="52"/>
      <c r="M41" s="139"/>
      <c r="N41" s="1"/>
    </row>
    <row r="42" spans="1:14" s="56" customFormat="1">
      <c r="A42" s="60" t="s">
        <v>95</v>
      </c>
      <c r="B42" s="228" t="s">
        <v>0</v>
      </c>
      <c r="C42" s="228" t="s">
        <v>11</v>
      </c>
      <c r="D42" s="228" t="s">
        <v>21</v>
      </c>
      <c r="E42" s="228" t="s">
        <v>4</v>
      </c>
      <c r="F42" s="66" t="s">
        <v>111</v>
      </c>
      <c r="G42" s="101" t="s">
        <v>111</v>
      </c>
      <c r="H42" s="88">
        <v>34622.28</v>
      </c>
      <c r="I42" s="245">
        <v>0</v>
      </c>
      <c r="J42" s="245">
        <v>0</v>
      </c>
      <c r="K42" s="89">
        <f t="shared" ref="K42:K43" si="9">I42-J42</f>
        <v>0</v>
      </c>
      <c r="M42" s="136"/>
      <c r="N42" s="1"/>
    </row>
    <row r="43" spans="1:14" s="56" customFormat="1" ht="25.5">
      <c r="A43" s="60" t="s">
        <v>190</v>
      </c>
      <c r="B43" s="228" t="s">
        <v>0</v>
      </c>
      <c r="C43" s="228" t="s">
        <v>11</v>
      </c>
      <c r="D43" s="228" t="s">
        <v>21</v>
      </c>
      <c r="E43" s="228" t="s">
        <v>7</v>
      </c>
      <c r="F43" s="66" t="s">
        <v>111</v>
      </c>
      <c r="G43" s="101" t="s">
        <v>111</v>
      </c>
      <c r="H43" s="88">
        <v>13848912</v>
      </c>
      <c r="I43" s="245">
        <v>0</v>
      </c>
      <c r="J43" s="245">
        <v>0</v>
      </c>
      <c r="K43" s="89">
        <f t="shared" si="9"/>
        <v>0</v>
      </c>
      <c r="M43" s="136"/>
      <c r="N43" s="1"/>
    </row>
    <row r="44" spans="1:14" s="58" customFormat="1" ht="38.25">
      <c r="A44" s="84" t="s">
        <v>143</v>
      </c>
      <c r="B44" s="4" t="s">
        <v>0</v>
      </c>
      <c r="C44" s="4" t="s">
        <v>11</v>
      </c>
      <c r="D44" s="4" t="s">
        <v>22</v>
      </c>
      <c r="E44" s="4" t="s">
        <v>1</v>
      </c>
      <c r="F44" s="3" t="s">
        <v>111</v>
      </c>
      <c r="G44" s="70" t="s">
        <v>111</v>
      </c>
      <c r="H44" s="87">
        <f>SUM(H45)</f>
        <v>572250</v>
      </c>
      <c r="I44" s="87">
        <f>SUM(I45)</f>
        <v>0</v>
      </c>
      <c r="J44" s="128">
        <f t="shared" ref="J44" si="10">SUM(J45)</f>
        <v>0</v>
      </c>
      <c r="K44" s="87">
        <f>SUM(K45)</f>
        <v>0</v>
      </c>
      <c r="L44" s="52"/>
      <c r="M44" s="139"/>
      <c r="N44" s="1"/>
    </row>
    <row r="45" spans="1:14" s="56" customFormat="1" ht="38.25">
      <c r="A45" s="60" t="s">
        <v>191</v>
      </c>
      <c r="B45" s="228" t="s">
        <v>0</v>
      </c>
      <c r="C45" s="228" t="s">
        <v>11</v>
      </c>
      <c r="D45" s="228" t="s">
        <v>22</v>
      </c>
      <c r="E45" s="228" t="s">
        <v>23</v>
      </c>
      <c r="F45" s="66" t="s">
        <v>111</v>
      </c>
      <c r="G45" s="101" t="s">
        <v>111</v>
      </c>
      <c r="H45" s="88">
        <v>572250</v>
      </c>
      <c r="I45" s="245">
        <v>0</v>
      </c>
      <c r="J45" s="245">
        <v>0</v>
      </c>
      <c r="K45" s="89">
        <f>I45-J45</f>
        <v>0</v>
      </c>
      <c r="M45" s="136"/>
      <c r="N45" s="1"/>
    </row>
    <row r="46" spans="1:14" s="58" customFormat="1" ht="63.75">
      <c r="A46" s="84" t="s">
        <v>144</v>
      </c>
      <c r="B46" s="4" t="s">
        <v>0</v>
      </c>
      <c r="C46" s="4" t="s">
        <v>11</v>
      </c>
      <c r="D46" s="4" t="s">
        <v>24</v>
      </c>
      <c r="E46" s="4" t="s">
        <v>1</v>
      </c>
      <c r="F46" s="3" t="s">
        <v>111</v>
      </c>
      <c r="G46" s="70" t="s">
        <v>111</v>
      </c>
      <c r="H46" s="87">
        <f>SUM(H47)</f>
        <v>3944278.8</v>
      </c>
      <c r="I46" s="87">
        <f>SUM(I47)</f>
        <v>0</v>
      </c>
      <c r="J46" s="128">
        <f t="shared" ref="J46" si="11">SUM(J47)</f>
        <v>0</v>
      </c>
      <c r="K46" s="87">
        <f>SUM(K47)</f>
        <v>0</v>
      </c>
      <c r="L46" s="52"/>
      <c r="M46" s="139"/>
      <c r="N46" s="1"/>
    </row>
    <row r="47" spans="1:14" s="56" customFormat="1" ht="38.25">
      <c r="A47" s="60" t="s">
        <v>191</v>
      </c>
      <c r="B47" s="228" t="s">
        <v>0</v>
      </c>
      <c r="C47" s="228" t="s">
        <v>11</v>
      </c>
      <c r="D47" s="228" t="s">
        <v>24</v>
      </c>
      <c r="E47" s="228" t="s">
        <v>23</v>
      </c>
      <c r="F47" s="66" t="s">
        <v>111</v>
      </c>
      <c r="G47" s="101" t="s">
        <v>111</v>
      </c>
      <c r="H47" s="88">
        <v>3944278.8</v>
      </c>
      <c r="I47" s="245">
        <v>0</v>
      </c>
      <c r="J47" s="245">
        <v>0</v>
      </c>
      <c r="K47" s="89">
        <f>I47-J47</f>
        <v>0</v>
      </c>
      <c r="M47" s="136"/>
      <c r="N47" s="1"/>
    </row>
    <row r="48" spans="1:14" s="58" customFormat="1" ht="114.75">
      <c r="A48" s="84" t="s">
        <v>145</v>
      </c>
      <c r="B48" s="4" t="s">
        <v>0</v>
      </c>
      <c r="C48" s="4" t="s">
        <v>11</v>
      </c>
      <c r="D48" s="4" t="s">
        <v>25</v>
      </c>
      <c r="E48" s="4" t="s">
        <v>1</v>
      </c>
      <c r="F48" s="3" t="s">
        <v>111</v>
      </c>
      <c r="G48" s="70" t="s">
        <v>111</v>
      </c>
      <c r="H48" s="87">
        <f>SUM(H49)</f>
        <v>438253.2</v>
      </c>
      <c r="I48" s="87">
        <f>SUM(I49)</f>
        <v>0</v>
      </c>
      <c r="J48" s="128">
        <f t="shared" ref="J48" si="12">SUM(J49)</f>
        <v>0</v>
      </c>
      <c r="K48" s="87">
        <f>SUM(K49)</f>
        <v>0</v>
      </c>
      <c r="L48" s="52"/>
      <c r="M48" s="139"/>
      <c r="N48" s="1"/>
    </row>
    <row r="49" spans="1:14" s="56" customFormat="1" ht="38.25">
      <c r="A49" s="60" t="s">
        <v>191</v>
      </c>
      <c r="B49" s="228" t="s">
        <v>0</v>
      </c>
      <c r="C49" s="228" t="s">
        <v>11</v>
      </c>
      <c r="D49" s="228" t="s">
        <v>25</v>
      </c>
      <c r="E49" s="228" t="s">
        <v>23</v>
      </c>
      <c r="F49" s="66" t="s">
        <v>111</v>
      </c>
      <c r="G49" s="101" t="s">
        <v>111</v>
      </c>
      <c r="H49" s="88">
        <v>438253.2</v>
      </c>
      <c r="I49" s="245">
        <v>0</v>
      </c>
      <c r="J49" s="245">
        <v>0</v>
      </c>
      <c r="K49" s="89">
        <f>I49-J49</f>
        <v>0</v>
      </c>
      <c r="M49" s="136"/>
      <c r="N49" s="1"/>
    </row>
    <row r="50" spans="1:14" s="58" customFormat="1" ht="127.5">
      <c r="A50" s="84" t="s">
        <v>146</v>
      </c>
      <c r="B50" s="4" t="s">
        <v>0</v>
      </c>
      <c r="C50" s="4" t="s">
        <v>11</v>
      </c>
      <c r="D50" s="4" t="s">
        <v>26</v>
      </c>
      <c r="E50" s="4" t="s">
        <v>1</v>
      </c>
      <c r="F50" s="3" t="s">
        <v>111</v>
      </c>
      <c r="G50" s="70" t="s">
        <v>111</v>
      </c>
      <c r="H50" s="87">
        <f>SUM(H51)</f>
        <v>3817915.79</v>
      </c>
      <c r="I50" s="87">
        <f>SUM(I51)</f>
        <v>0</v>
      </c>
      <c r="J50" s="128">
        <f t="shared" ref="J50" si="13">SUM(J51)</f>
        <v>0</v>
      </c>
      <c r="K50" s="87">
        <f>SUM(K51)</f>
        <v>0</v>
      </c>
      <c r="L50" s="52"/>
      <c r="M50" s="139"/>
      <c r="N50" s="1"/>
    </row>
    <row r="51" spans="1:14" s="56" customFormat="1" ht="38.25">
      <c r="A51" s="60" t="s">
        <v>191</v>
      </c>
      <c r="B51" s="228" t="s">
        <v>0</v>
      </c>
      <c r="C51" s="228" t="s">
        <v>11</v>
      </c>
      <c r="D51" s="228" t="s">
        <v>26</v>
      </c>
      <c r="E51" s="228" t="s">
        <v>23</v>
      </c>
      <c r="F51" s="66" t="s">
        <v>111</v>
      </c>
      <c r="G51" s="101" t="s">
        <v>111</v>
      </c>
      <c r="H51" s="88">
        <v>3817915.79</v>
      </c>
      <c r="I51" s="245">
        <v>0</v>
      </c>
      <c r="J51" s="245">
        <v>0</v>
      </c>
      <c r="K51" s="89">
        <f>I51-J51</f>
        <v>0</v>
      </c>
      <c r="M51" s="136"/>
      <c r="N51" s="1"/>
    </row>
    <row r="52" spans="1:14" s="58" customFormat="1" ht="38.25">
      <c r="A52" s="84" t="s">
        <v>298</v>
      </c>
      <c r="B52" s="4" t="s">
        <v>0</v>
      </c>
      <c r="C52" s="4" t="s">
        <v>296</v>
      </c>
      <c r="D52" s="4" t="s">
        <v>297</v>
      </c>
      <c r="E52" s="4" t="s">
        <v>1</v>
      </c>
      <c r="F52" s="3" t="s">
        <v>111</v>
      </c>
      <c r="G52" s="70" t="s">
        <v>111</v>
      </c>
      <c r="H52" s="87">
        <f>SUM(H53:H54)</f>
        <v>10526315.789999999</v>
      </c>
      <c r="I52" s="87">
        <f>SUM(I53:I54)</f>
        <v>0</v>
      </c>
      <c r="J52" s="87">
        <f t="shared" ref="J52:K52" si="14">SUM(J53:J54)</f>
        <v>0</v>
      </c>
      <c r="K52" s="87">
        <f t="shared" si="14"/>
        <v>0</v>
      </c>
      <c r="L52" s="52"/>
      <c r="M52" s="139"/>
      <c r="N52" s="1"/>
    </row>
    <row r="53" spans="1:14" s="56" customFormat="1">
      <c r="A53" s="327" t="s">
        <v>299</v>
      </c>
      <c r="B53" s="228" t="s">
        <v>0</v>
      </c>
      <c r="C53" s="228" t="s">
        <v>296</v>
      </c>
      <c r="D53" s="228" t="s">
        <v>297</v>
      </c>
      <c r="E53" s="228">
        <v>323</v>
      </c>
      <c r="F53" s="66" t="s">
        <v>111</v>
      </c>
      <c r="G53" s="94" t="s">
        <v>231</v>
      </c>
      <c r="H53" s="318">
        <v>526315.79</v>
      </c>
      <c r="I53" s="245">
        <v>0</v>
      </c>
      <c r="J53" s="245">
        <v>0</v>
      </c>
      <c r="K53" s="89">
        <f>I53-J53</f>
        <v>0</v>
      </c>
      <c r="M53" s="136"/>
      <c r="N53" s="1"/>
    </row>
    <row r="54" spans="1:14" s="56" customFormat="1">
      <c r="A54" s="328"/>
      <c r="B54" s="228" t="s">
        <v>0</v>
      </c>
      <c r="C54" s="228" t="s">
        <v>296</v>
      </c>
      <c r="D54" s="228" t="s">
        <v>297</v>
      </c>
      <c r="E54" s="228">
        <v>323</v>
      </c>
      <c r="F54" s="316"/>
      <c r="G54" s="290" t="s">
        <v>230</v>
      </c>
      <c r="H54" s="319">
        <v>10000000</v>
      </c>
      <c r="I54" s="284">
        <v>0</v>
      </c>
      <c r="J54" s="245">
        <v>0</v>
      </c>
      <c r="K54" s="89">
        <f>I54-J54</f>
        <v>0</v>
      </c>
      <c r="M54" s="136"/>
      <c r="N54" s="1"/>
    </row>
    <row r="55" spans="1:14" s="58" customFormat="1" ht="38.25">
      <c r="A55" s="84" t="s">
        <v>147</v>
      </c>
      <c r="B55" s="4" t="s">
        <v>0</v>
      </c>
      <c r="C55" s="4" t="s">
        <v>27</v>
      </c>
      <c r="D55" s="4" t="s">
        <v>274</v>
      </c>
      <c r="E55" s="4" t="s">
        <v>1</v>
      </c>
      <c r="F55" s="3" t="s">
        <v>111</v>
      </c>
      <c r="G55" s="70" t="s">
        <v>111</v>
      </c>
      <c r="H55" s="285">
        <f>SUM(H56:H57)</f>
        <v>9949860</v>
      </c>
      <c r="I55" s="87">
        <f t="shared" ref="I55:J55" si="15">SUM(I56:I57)</f>
        <v>0</v>
      </c>
      <c r="J55" s="87">
        <f t="shared" si="15"/>
        <v>0</v>
      </c>
      <c r="K55" s="87">
        <f>SUM(K56:K57)</f>
        <v>0</v>
      </c>
      <c r="L55" s="52"/>
      <c r="M55" s="139"/>
      <c r="N55" s="1"/>
    </row>
    <row r="56" spans="1:14" s="56" customFormat="1" ht="21.75" customHeight="1">
      <c r="A56" s="327" t="s">
        <v>192</v>
      </c>
      <c r="B56" s="228" t="s">
        <v>0</v>
      </c>
      <c r="C56" s="228" t="s">
        <v>27</v>
      </c>
      <c r="D56" s="228" t="s">
        <v>274</v>
      </c>
      <c r="E56" s="228">
        <v>811</v>
      </c>
      <c r="F56" s="329" t="s">
        <v>273</v>
      </c>
      <c r="G56" s="94" t="s">
        <v>231</v>
      </c>
      <c r="H56" s="308">
        <v>99460</v>
      </c>
      <c r="I56" s="89">
        <v>0</v>
      </c>
      <c r="J56" s="245">
        <v>0</v>
      </c>
      <c r="K56" s="89">
        <f t="shared" ref="K56:K57" si="16">I56-J56</f>
        <v>0</v>
      </c>
      <c r="M56" s="136"/>
      <c r="N56" s="1"/>
    </row>
    <row r="57" spans="1:14" s="56" customFormat="1" ht="24.75" customHeight="1">
      <c r="A57" s="328"/>
      <c r="B57" s="228" t="s">
        <v>0</v>
      </c>
      <c r="C57" s="228" t="s">
        <v>27</v>
      </c>
      <c r="D57" s="228" t="s">
        <v>274</v>
      </c>
      <c r="E57" s="228">
        <v>811</v>
      </c>
      <c r="F57" s="330"/>
      <c r="G57" s="94" t="s">
        <v>230</v>
      </c>
      <c r="H57" s="308">
        <v>9850400</v>
      </c>
      <c r="I57" s="89">
        <v>0</v>
      </c>
      <c r="J57" s="245">
        <v>0</v>
      </c>
      <c r="K57" s="89">
        <f t="shared" si="16"/>
        <v>0</v>
      </c>
      <c r="M57" s="136"/>
      <c r="N57" s="1"/>
    </row>
    <row r="58" spans="1:14" s="58" customFormat="1" ht="25.5">
      <c r="A58" s="84" t="s">
        <v>148</v>
      </c>
      <c r="B58" s="4" t="s">
        <v>0</v>
      </c>
      <c r="C58" s="4" t="s">
        <v>27</v>
      </c>
      <c r="D58" s="4" t="s">
        <v>28</v>
      </c>
      <c r="E58" s="4" t="s">
        <v>1</v>
      </c>
      <c r="F58" s="3" t="s">
        <v>111</v>
      </c>
      <c r="G58" s="70" t="s">
        <v>111</v>
      </c>
      <c r="H58" s="87">
        <f>SUM(H59)</f>
        <v>4250000</v>
      </c>
      <c r="I58" s="87">
        <f>SUM(I59)</f>
        <v>0</v>
      </c>
      <c r="J58" s="128">
        <f t="shared" ref="J58" si="17">SUM(J59)</f>
        <v>0</v>
      </c>
      <c r="K58" s="87">
        <f>SUM(K59)</f>
        <v>0</v>
      </c>
      <c r="L58" s="52"/>
      <c r="M58" s="139"/>
      <c r="N58" s="1"/>
    </row>
    <row r="59" spans="1:14" s="56" customFormat="1">
      <c r="A59" s="60" t="s">
        <v>95</v>
      </c>
      <c r="B59" s="228" t="s">
        <v>0</v>
      </c>
      <c r="C59" s="228" t="s">
        <v>27</v>
      </c>
      <c r="D59" s="228" t="s">
        <v>28</v>
      </c>
      <c r="E59" s="228" t="s">
        <v>4</v>
      </c>
      <c r="F59" s="66" t="s">
        <v>111</v>
      </c>
      <c r="G59" s="101" t="s">
        <v>111</v>
      </c>
      <c r="H59" s="88">
        <v>4250000</v>
      </c>
      <c r="I59" s="88">
        <v>0</v>
      </c>
      <c r="J59" s="317">
        <v>0</v>
      </c>
      <c r="K59" s="89">
        <f>I59-J59</f>
        <v>0</v>
      </c>
      <c r="M59" s="136"/>
      <c r="N59" s="1"/>
    </row>
    <row r="60" spans="1:14" s="58" customFormat="1" ht="38.25">
      <c r="A60" s="84" t="s">
        <v>234</v>
      </c>
      <c r="B60" s="4" t="s">
        <v>0</v>
      </c>
      <c r="C60" s="4" t="s">
        <v>27</v>
      </c>
      <c r="D60" s="4" t="s">
        <v>29</v>
      </c>
      <c r="E60" s="4" t="s">
        <v>1</v>
      </c>
      <c r="F60" s="3" t="s">
        <v>111</v>
      </c>
      <c r="G60" s="70" t="s">
        <v>111</v>
      </c>
      <c r="H60" s="87">
        <f>SUM(H61)</f>
        <v>750000</v>
      </c>
      <c r="I60" s="87">
        <f>SUM(I61)</f>
        <v>0</v>
      </c>
      <c r="J60" s="128">
        <f t="shared" ref="J60:J62" si="18">SUM(J61)</f>
        <v>0</v>
      </c>
      <c r="K60" s="87">
        <f>SUM(K61)</f>
        <v>0</v>
      </c>
      <c r="L60" s="52"/>
      <c r="M60" s="139"/>
      <c r="N60" s="1"/>
    </row>
    <row r="61" spans="1:14" s="56" customFormat="1">
      <c r="A61" s="60" t="s">
        <v>95</v>
      </c>
      <c r="B61" s="228" t="s">
        <v>0</v>
      </c>
      <c r="C61" s="228" t="s">
        <v>27</v>
      </c>
      <c r="D61" s="228" t="s">
        <v>29</v>
      </c>
      <c r="E61" s="228" t="s">
        <v>4</v>
      </c>
      <c r="F61" s="66" t="s">
        <v>111</v>
      </c>
      <c r="G61" s="101" t="s">
        <v>111</v>
      </c>
      <c r="H61" s="88">
        <v>750000</v>
      </c>
      <c r="I61" s="88">
        <v>0</v>
      </c>
      <c r="J61" s="317">
        <v>0</v>
      </c>
      <c r="K61" s="89">
        <f>I61-J61</f>
        <v>0</v>
      </c>
      <c r="M61" s="136"/>
      <c r="N61" s="1"/>
    </row>
    <row r="62" spans="1:14" s="58" customFormat="1" ht="51">
      <c r="A62" s="84" t="s">
        <v>285</v>
      </c>
      <c r="B62" s="4" t="s">
        <v>0</v>
      </c>
      <c r="C62" s="4" t="s">
        <v>284</v>
      </c>
      <c r="D62" s="4">
        <v>2120500115</v>
      </c>
      <c r="E62" s="4" t="s">
        <v>1</v>
      </c>
      <c r="F62" s="3" t="s">
        <v>111</v>
      </c>
      <c r="G62" s="70" t="s">
        <v>111</v>
      </c>
      <c r="H62" s="87">
        <f>SUM(H63)</f>
        <v>2500000</v>
      </c>
      <c r="I62" s="87">
        <f>SUM(I63)</f>
        <v>0</v>
      </c>
      <c r="J62" s="128">
        <f t="shared" si="18"/>
        <v>0</v>
      </c>
      <c r="K62" s="87">
        <f>SUM(K63)</f>
        <v>0</v>
      </c>
      <c r="L62" s="52"/>
      <c r="M62" s="139"/>
      <c r="N62" s="1"/>
    </row>
    <row r="63" spans="1:14" s="56" customFormat="1" ht="25.5">
      <c r="A63" s="60" t="s">
        <v>212</v>
      </c>
      <c r="B63" s="228" t="s">
        <v>0</v>
      </c>
      <c r="C63" s="228" t="s">
        <v>284</v>
      </c>
      <c r="D63" s="228">
        <v>2120500115</v>
      </c>
      <c r="E63" s="228">
        <v>633</v>
      </c>
      <c r="F63" s="66" t="s">
        <v>111</v>
      </c>
      <c r="G63" s="101" t="s">
        <v>111</v>
      </c>
      <c r="H63" s="88">
        <v>2500000</v>
      </c>
      <c r="I63" s="245">
        <v>0</v>
      </c>
      <c r="J63" s="245">
        <v>0</v>
      </c>
      <c r="K63" s="89">
        <f>I63-J63</f>
        <v>0</v>
      </c>
      <c r="M63" s="136"/>
      <c r="N63" s="1"/>
    </row>
    <row r="64" spans="1:14" s="63" customFormat="1" ht="51">
      <c r="A64" s="84" t="s">
        <v>149</v>
      </c>
      <c r="B64" s="4" t="s">
        <v>0</v>
      </c>
      <c r="C64" s="4" t="s">
        <v>30</v>
      </c>
      <c r="D64" s="4" t="s">
        <v>31</v>
      </c>
      <c r="E64" s="4" t="s">
        <v>1</v>
      </c>
      <c r="F64" s="3" t="s">
        <v>111</v>
      </c>
      <c r="G64" s="70" t="s">
        <v>111</v>
      </c>
      <c r="H64" s="87">
        <f>SUM(H65:H66)</f>
        <v>219646000</v>
      </c>
      <c r="I64" s="87">
        <f>SUM(I65:I66)</f>
        <v>52600400</v>
      </c>
      <c r="J64" s="128">
        <f t="shared" ref="J64" si="19">SUM(J65:J66)</f>
        <v>52581674.049999997</v>
      </c>
      <c r="K64" s="87">
        <f>SUM(K65:K66)</f>
        <v>18725.950000000885</v>
      </c>
      <c r="M64" s="136"/>
      <c r="N64" s="1"/>
    </row>
    <row r="65" spans="1:14" s="58" customFormat="1">
      <c r="A65" s="60" t="s">
        <v>95</v>
      </c>
      <c r="B65" s="228" t="s">
        <v>0</v>
      </c>
      <c r="C65" s="228" t="s">
        <v>30</v>
      </c>
      <c r="D65" s="228" t="s">
        <v>31</v>
      </c>
      <c r="E65" s="228" t="s">
        <v>4</v>
      </c>
      <c r="F65" s="151"/>
      <c r="G65" s="101" t="s">
        <v>111</v>
      </c>
      <c r="H65" s="88">
        <v>730000</v>
      </c>
      <c r="I65" s="245">
        <v>270400</v>
      </c>
      <c r="J65" s="245">
        <v>270240.51</v>
      </c>
      <c r="K65" s="89">
        <f t="shared" ref="K65:K66" si="20">I65-J65</f>
        <v>159.48999999999069</v>
      </c>
      <c r="L65" s="52"/>
      <c r="M65" s="139"/>
      <c r="N65" s="1"/>
    </row>
    <row r="66" spans="1:14" s="56" customFormat="1" ht="25.5">
      <c r="A66" s="60" t="s">
        <v>193</v>
      </c>
      <c r="B66" s="228" t="s">
        <v>0</v>
      </c>
      <c r="C66" s="228" t="s">
        <v>30</v>
      </c>
      <c r="D66" s="228" t="s">
        <v>31</v>
      </c>
      <c r="E66" s="228" t="s">
        <v>32</v>
      </c>
      <c r="F66" s="151"/>
      <c r="G66" s="100" t="s">
        <v>111</v>
      </c>
      <c r="H66" s="88">
        <v>218916000</v>
      </c>
      <c r="I66" s="281">
        <v>52330000</v>
      </c>
      <c r="J66" s="281">
        <v>52311433.539999999</v>
      </c>
      <c r="K66" s="89">
        <f t="shared" si="20"/>
        <v>18566.460000000894</v>
      </c>
      <c r="M66" s="136"/>
      <c r="N66" s="1"/>
    </row>
    <row r="67" spans="1:14" s="58" customFormat="1">
      <c r="A67" s="84" t="s">
        <v>150</v>
      </c>
      <c r="B67" s="4" t="s">
        <v>0</v>
      </c>
      <c r="C67" s="4" t="s">
        <v>30</v>
      </c>
      <c r="D67" s="4" t="s">
        <v>33</v>
      </c>
      <c r="E67" s="4" t="s">
        <v>1</v>
      </c>
      <c r="F67" s="3" t="s">
        <v>111</v>
      </c>
      <c r="G67" s="70" t="s">
        <v>111</v>
      </c>
      <c r="H67" s="87">
        <f>SUM(H68:H68)</f>
        <v>28500000</v>
      </c>
      <c r="I67" s="87">
        <f>SUM(I68:I68)</f>
        <v>5339101.09</v>
      </c>
      <c r="J67" s="87">
        <f>SUM(J68:J68)</f>
        <v>5339101.09</v>
      </c>
      <c r="K67" s="87">
        <f>SUM(K68)</f>
        <v>0</v>
      </c>
      <c r="L67" s="52"/>
      <c r="M67" s="139"/>
      <c r="N67" s="1"/>
    </row>
    <row r="68" spans="1:14" s="56" customFormat="1">
      <c r="A68" s="60" t="s">
        <v>199</v>
      </c>
      <c r="B68" s="228" t="s">
        <v>0</v>
      </c>
      <c r="C68" s="228" t="s">
        <v>30</v>
      </c>
      <c r="D68" s="228" t="s">
        <v>33</v>
      </c>
      <c r="E68" s="228" t="s">
        <v>34</v>
      </c>
      <c r="F68" s="86" t="s">
        <v>275</v>
      </c>
      <c r="G68" s="94" t="s">
        <v>230</v>
      </c>
      <c r="H68" s="88">
        <v>28500000</v>
      </c>
      <c r="I68" s="245">
        <v>5339101.09</v>
      </c>
      <c r="J68" s="245">
        <v>5339101.09</v>
      </c>
      <c r="K68" s="89">
        <f>I68-J68</f>
        <v>0</v>
      </c>
      <c r="M68" s="136"/>
      <c r="N68" s="1"/>
    </row>
    <row r="69" spans="1:14" s="56" customFormat="1" ht="25.5">
      <c r="A69" s="84" t="s">
        <v>140</v>
      </c>
      <c r="B69" s="4" t="s">
        <v>0</v>
      </c>
      <c r="C69" s="4" t="s">
        <v>35</v>
      </c>
      <c r="D69" s="4" t="s">
        <v>36</v>
      </c>
      <c r="E69" s="4" t="s">
        <v>1</v>
      </c>
      <c r="F69" s="3" t="s">
        <v>111</v>
      </c>
      <c r="G69" s="70" t="s">
        <v>111</v>
      </c>
      <c r="H69" s="87">
        <f>SUM(H70:H82)</f>
        <v>2615625173.5</v>
      </c>
      <c r="I69" s="87">
        <f>SUM(I70:I82)</f>
        <v>1078043660.3499999</v>
      </c>
      <c r="J69" s="128">
        <f>SUM(J70:J82)</f>
        <v>1066949821.65</v>
      </c>
      <c r="K69" s="87">
        <f>SUM(K70:K82)</f>
        <v>11093838.700000007</v>
      </c>
      <c r="M69" s="136"/>
      <c r="N69" s="1"/>
    </row>
    <row r="70" spans="1:14" s="56" customFormat="1">
      <c r="A70" s="60" t="s">
        <v>99</v>
      </c>
      <c r="B70" s="228" t="s">
        <v>0</v>
      </c>
      <c r="C70" s="228" t="s">
        <v>35</v>
      </c>
      <c r="D70" s="228" t="s">
        <v>36</v>
      </c>
      <c r="E70" s="228" t="s">
        <v>14</v>
      </c>
      <c r="F70" s="66" t="s">
        <v>111</v>
      </c>
      <c r="G70" s="101" t="s">
        <v>111</v>
      </c>
      <c r="H70" s="88">
        <v>502868364</v>
      </c>
      <c r="I70" s="245">
        <v>126091097</v>
      </c>
      <c r="J70" s="245">
        <v>122004578.31999999</v>
      </c>
      <c r="K70" s="89">
        <f t="shared" ref="K70:K82" si="21">I70-J70</f>
        <v>4086518.6800000072</v>
      </c>
      <c r="M70" s="136"/>
      <c r="N70" s="1"/>
    </row>
    <row r="71" spans="1:14" s="56" customFormat="1" ht="15" customHeight="1">
      <c r="A71" s="237" t="s">
        <v>200</v>
      </c>
      <c r="B71" s="187" t="s">
        <v>0</v>
      </c>
      <c r="C71" s="239" t="s">
        <v>35</v>
      </c>
      <c r="D71" s="239" t="s">
        <v>36</v>
      </c>
      <c r="E71" s="240" t="s">
        <v>73</v>
      </c>
      <c r="F71" s="238" t="s">
        <v>111</v>
      </c>
      <c r="G71" s="94"/>
      <c r="H71" s="88">
        <v>129000</v>
      </c>
      <c r="I71" s="245">
        <v>0</v>
      </c>
      <c r="J71" s="245">
        <v>0</v>
      </c>
      <c r="K71" s="89">
        <f t="shared" si="21"/>
        <v>0</v>
      </c>
      <c r="M71" s="136"/>
      <c r="N71" s="1"/>
    </row>
    <row r="72" spans="1:14" s="56" customFormat="1" ht="25.5">
      <c r="A72" s="60" t="s">
        <v>194</v>
      </c>
      <c r="B72" s="228" t="s">
        <v>0</v>
      </c>
      <c r="C72" s="228" t="s">
        <v>35</v>
      </c>
      <c r="D72" s="228" t="s">
        <v>36</v>
      </c>
      <c r="E72" s="228" t="s">
        <v>15</v>
      </c>
      <c r="F72" s="66" t="s">
        <v>111</v>
      </c>
      <c r="G72" s="101" t="s">
        <v>111</v>
      </c>
      <c r="H72" s="88">
        <v>151866312</v>
      </c>
      <c r="I72" s="245">
        <v>38092586</v>
      </c>
      <c r="J72" s="245">
        <v>35376521.140000001</v>
      </c>
      <c r="K72" s="89">
        <f t="shared" si="21"/>
        <v>2716064.8599999994</v>
      </c>
      <c r="M72" s="136"/>
      <c r="N72" s="1"/>
    </row>
    <row r="73" spans="1:14" s="56" customFormat="1" ht="15" customHeight="1">
      <c r="A73" s="237" t="s">
        <v>195</v>
      </c>
      <c r="B73" s="221" t="s">
        <v>0</v>
      </c>
      <c r="C73" s="221" t="s">
        <v>35</v>
      </c>
      <c r="D73" s="221" t="s">
        <v>36</v>
      </c>
      <c r="E73" s="221" t="s">
        <v>16</v>
      </c>
      <c r="F73" s="223" t="s">
        <v>111</v>
      </c>
      <c r="G73" s="94"/>
      <c r="H73" s="88">
        <v>4226970</v>
      </c>
      <c r="I73" s="245">
        <v>2288885</v>
      </c>
      <c r="J73" s="245">
        <v>2206790</v>
      </c>
      <c r="K73" s="89">
        <f t="shared" si="21"/>
        <v>82095</v>
      </c>
      <c r="L73" s="136"/>
      <c r="M73" s="136"/>
      <c r="N73" s="1"/>
    </row>
    <row r="74" spans="1:14" s="56" customFormat="1" ht="25.5">
      <c r="A74" s="60" t="s">
        <v>201</v>
      </c>
      <c r="B74" s="228" t="s">
        <v>0</v>
      </c>
      <c r="C74" s="228" t="s">
        <v>35</v>
      </c>
      <c r="D74" s="228" t="s">
        <v>36</v>
      </c>
      <c r="E74" s="228" t="s">
        <v>37</v>
      </c>
      <c r="F74" s="66" t="s">
        <v>111</v>
      </c>
      <c r="G74" s="101" t="s">
        <v>111</v>
      </c>
      <c r="H74" s="88">
        <v>53575117</v>
      </c>
      <c r="I74" s="245">
        <v>0</v>
      </c>
      <c r="J74" s="245">
        <v>0</v>
      </c>
      <c r="K74" s="89">
        <f t="shared" si="21"/>
        <v>0</v>
      </c>
      <c r="M74" s="136"/>
      <c r="N74" s="1"/>
    </row>
    <row r="75" spans="1:14" s="241" customFormat="1">
      <c r="A75" s="226" t="s">
        <v>95</v>
      </c>
      <c r="B75" s="225" t="s">
        <v>0</v>
      </c>
      <c r="C75" s="221" t="s">
        <v>35</v>
      </c>
      <c r="D75" s="221" t="s">
        <v>36</v>
      </c>
      <c r="E75" s="221" t="s">
        <v>4</v>
      </c>
      <c r="F75" s="223" t="s">
        <v>111</v>
      </c>
      <c r="G75" s="94"/>
      <c r="H75" s="88">
        <v>60170659</v>
      </c>
      <c r="I75" s="317">
        <v>6636652.71</v>
      </c>
      <c r="J75" s="317">
        <v>5305655.9000000004</v>
      </c>
      <c r="K75" s="89">
        <f t="shared" si="21"/>
        <v>1330996.8099999996</v>
      </c>
      <c r="M75" s="242"/>
      <c r="N75" s="77"/>
    </row>
    <row r="76" spans="1:14" s="56" customFormat="1">
      <c r="A76" s="60" t="s">
        <v>196</v>
      </c>
      <c r="B76" s="228" t="s">
        <v>0</v>
      </c>
      <c r="C76" s="228" t="s">
        <v>35</v>
      </c>
      <c r="D76" s="228" t="s">
        <v>36</v>
      </c>
      <c r="E76" s="228" t="s">
        <v>17</v>
      </c>
      <c r="F76" s="66" t="s">
        <v>111</v>
      </c>
      <c r="G76" s="101" t="s">
        <v>111</v>
      </c>
      <c r="H76" s="88">
        <v>23623120</v>
      </c>
      <c r="I76" s="245">
        <v>7357773.3300000001</v>
      </c>
      <c r="J76" s="245">
        <v>4506734.3099999996</v>
      </c>
      <c r="K76" s="89">
        <f t="shared" si="21"/>
        <v>2851039.0200000005</v>
      </c>
      <c r="M76" s="136"/>
      <c r="N76" s="1"/>
    </row>
    <row r="77" spans="1:14" s="56" customFormat="1" ht="25.5">
      <c r="A77" s="60" t="s">
        <v>193</v>
      </c>
      <c r="B77" s="228" t="s">
        <v>0</v>
      </c>
      <c r="C77" s="228" t="s">
        <v>35</v>
      </c>
      <c r="D77" s="228" t="s">
        <v>36</v>
      </c>
      <c r="E77" s="228" t="s">
        <v>32</v>
      </c>
      <c r="F77" s="61" t="s">
        <v>111</v>
      </c>
      <c r="G77" s="100" t="s">
        <v>111</v>
      </c>
      <c r="H77" s="88">
        <v>736584</v>
      </c>
      <c r="I77" s="281">
        <v>0</v>
      </c>
      <c r="J77" s="281">
        <v>0</v>
      </c>
      <c r="K77" s="89">
        <f t="shared" si="21"/>
        <v>0</v>
      </c>
      <c r="M77" s="136"/>
      <c r="N77" s="1"/>
    </row>
    <row r="78" spans="1:14" s="56" customFormat="1" ht="38.25">
      <c r="A78" s="60" t="s">
        <v>202</v>
      </c>
      <c r="B78" s="228" t="s">
        <v>0</v>
      </c>
      <c r="C78" s="228" t="s">
        <v>35</v>
      </c>
      <c r="D78" s="228" t="s">
        <v>36</v>
      </c>
      <c r="E78" s="228" t="s">
        <v>38</v>
      </c>
      <c r="F78" s="66" t="s">
        <v>111</v>
      </c>
      <c r="G78" s="101" t="s">
        <v>111</v>
      </c>
      <c r="H78" s="88">
        <v>1793707227.5</v>
      </c>
      <c r="I78" s="245">
        <v>895867544</v>
      </c>
      <c r="J78" s="245">
        <v>895867544</v>
      </c>
      <c r="K78" s="89">
        <f t="shared" si="21"/>
        <v>0</v>
      </c>
      <c r="M78" s="136"/>
      <c r="N78" s="1"/>
    </row>
    <row r="79" spans="1:14" s="56" customFormat="1">
      <c r="A79" s="60" t="s">
        <v>203</v>
      </c>
      <c r="B79" s="228" t="s">
        <v>0</v>
      </c>
      <c r="C79" s="228" t="s">
        <v>35</v>
      </c>
      <c r="D79" s="228" t="s">
        <v>36</v>
      </c>
      <c r="E79" s="228" t="s">
        <v>39</v>
      </c>
      <c r="F79" s="66" t="s">
        <v>111</v>
      </c>
      <c r="G79" s="101" t="s">
        <v>111</v>
      </c>
      <c r="H79" s="88">
        <v>22705096</v>
      </c>
      <c r="I79" s="245">
        <v>1204941.98</v>
      </c>
      <c r="J79" s="245">
        <v>1204941.98</v>
      </c>
      <c r="K79" s="89">
        <f t="shared" si="21"/>
        <v>0</v>
      </c>
      <c r="M79" s="136"/>
      <c r="N79" s="1"/>
    </row>
    <row r="80" spans="1:14" s="56" customFormat="1">
      <c r="A80" s="60" t="s">
        <v>197</v>
      </c>
      <c r="B80" s="228" t="s">
        <v>0</v>
      </c>
      <c r="C80" s="228" t="s">
        <v>35</v>
      </c>
      <c r="D80" s="228" t="s">
        <v>36</v>
      </c>
      <c r="E80" s="228" t="s">
        <v>18</v>
      </c>
      <c r="F80" s="66" t="s">
        <v>111</v>
      </c>
      <c r="G80" s="101" t="s">
        <v>111</v>
      </c>
      <c r="H80" s="88">
        <v>1943655</v>
      </c>
      <c r="I80" s="245">
        <v>485911.25</v>
      </c>
      <c r="J80" s="245">
        <v>464960.25</v>
      </c>
      <c r="K80" s="89">
        <f t="shared" si="21"/>
        <v>20951</v>
      </c>
      <c r="M80" s="136"/>
      <c r="N80" s="1"/>
    </row>
    <row r="81" spans="1:14" s="58" customFormat="1">
      <c r="A81" s="60" t="s">
        <v>198</v>
      </c>
      <c r="B81" s="228" t="s">
        <v>0</v>
      </c>
      <c r="C81" s="228" t="s">
        <v>35</v>
      </c>
      <c r="D81" s="228" t="s">
        <v>36</v>
      </c>
      <c r="E81" s="228" t="s">
        <v>19</v>
      </c>
      <c r="F81" s="66" t="s">
        <v>111</v>
      </c>
      <c r="G81" s="101" t="s">
        <v>111</v>
      </c>
      <c r="H81" s="88">
        <v>63069</v>
      </c>
      <c r="I81" s="245">
        <v>15765.75</v>
      </c>
      <c r="J81" s="245">
        <v>12095.75</v>
      </c>
      <c r="K81" s="89">
        <f t="shared" si="21"/>
        <v>3670</v>
      </c>
      <c r="L81" s="52"/>
      <c r="M81" s="139"/>
      <c r="N81" s="1"/>
    </row>
    <row r="82" spans="1:14" s="56" customFormat="1">
      <c r="A82" s="60" t="s">
        <v>204</v>
      </c>
      <c r="B82" s="228" t="s">
        <v>0</v>
      </c>
      <c r="C82" s="228" t="s">
        <v>35</v>
      </c>
      <c r="D82" s="228" t="s">
        <v>36</v>
      </c>
      <c r="E82" s="228" t="s">
        <v>40</v>
      </c>
      <c r="F82" s="66" t="s">
        <v>111</v>
      </c>
      <c r="G82" s="101" t="s">
        <v>111</v>
      </c>
      <c r="H82" s="88">
        <v>10000</v>
      </c>
      <c r="I82" s="245">
        <v>2503.33</v>
      </c>
      <c r="J82" s="245">
        <v>0</v>
      </c>
      <c r="K82" s="89">
        <f t="shared" si="21"/>
        <v>2503.33</v>
      </c>
      <c r="M82" s="136"/>
      <c r="N82" s="1"/>
    </row>
    <row r="83" spans="1:14" s="58" customFormat="1" ht="63.75">
      <c r="A83" s="84" t="s">
        <v>151</v>
      </c>
      <c r="B83" s="4" t="s">
        <v>0</v>
      </c>
      <c r="C83" s="4" t="s">
        <v>35</v>
      </c>
      <c r="D83" s="4" t="s">
        <v>41</v>
      </c>
      <c r="E83" s="4" t="s">
        <v>1</v>
      </c>
      <c r="F83" s="3" t="s">
        <v>111</v>
      </c>
      <c r="G83" s="70" t="s">
        <v>111</v>
      </c>
      <c r="H83" s="87">
        <f>SUM(H84)</f>
        <v>2097900</v>
      </c>
      <c r="I83" s="87">
        <f>SUM(I84)</f>
        <v>1371558.9</v>
      </c>
      <c r="J83" s="128">
        <f>SUM(J84)</f>
        <v>1371558.9</v>
      </c>
      <c r="K83" s="87">
        <f>SUM(K84)</f>
        <v>0</v>
      </c>
      <c r="L83" s="52"/>
      <c r="M83" s="139"/>
      <c r="N83" s="1"/>
    </row>
    <row r="84" spans="1:14" s="56" customFormat="1" ht="25.5">
      <c r="A84" s="60" t="s">
        <v>205</v>
      </c>
      <c r="B84" s="228" t="s">
        <v>0</v>
      </c>
      <c r="C84" s="228" t="s">
        <v>35</v>
      </c>
      <c r="D84" s="228" t="s">
        <v>41</v>
      </c>
      <c r="E84" s="228" t="s">
        <v>42</v>
      </c>
      <c r="F84" s="66" t="s">
        <v>111</v>
      </c>
      <c r="G84" s="101" t="s">
        <v>111</v>
      </c>
      <c r="H84" s="88">
        <v>2097900</v>
      </c>
      <c r="I84" s="317">
        <v>1371558.9</v>
      </c>
      <c r="J84" s="317">
        <v>1371558.9</v>
      </c>
      <c r="K84" s="89">
        <f>I84-J84</f>
        <v>0</v>
      </c>
      <c r="M84" s="136"/>
      <c r="N84" s="1"/>
    </row>
    <row r="85" spans="1:14" s="58" customFormat="1">
      <c r="A85" s="84" t="s">
        <v>286</v>
      </c>
      <c r="B85" s="4" t="s">
        <v>0</v>
      </c>
      <c r="C85" s="4" t="s">
        <v>43</v>
      </c>
      <c r="D85" s="4">
        <v>1620215300</v>
      </c>
      <c r="E85" s="4" t="s">
        <v>1</v>
      </c>
      <c r="F85" s="3" t="s">
        <v>111</v>
      </c>
      <c r="G85" s="70" t="s">
        <v>111</v>
      </c>
      <c r="H85" s="87">
        <f>SUM(H86)</f>
        <v>258130800</v>
      </c>
      <c r="I85" s="87">
        <f>SUM(I86)</f>
        <v>0</v>
      </c>
      <c r="J85" s="128">
        <f>SUM(J86)</f>
        <v>0</v>
      </c>
      <c r="K85" s="87">
        <f>SUM(K86)</f>
        <v>0</v>
      </c>
      <c r="L85" s="52"/>
      <c r="M85" s="139"/>
      <c r="N85" s="1"/>
    </row>
    <row r="86" spans="1:14" s="56" customFormat="1">
      <c r="A86" s="60" t="s">
        <v>206</v>
      </c>
      <c r="B86" s="228" t="s">
        <v>0</v>
      </c>
      <c r="C86" s="228">
        <v>1003</v>
      </c>
      <c r="D86" s="228">
        <v>1620215300</v>
      </c>
      <c r="E86" s="228">
        <v>322</v>
      </c>
      <c r="F86" s="66" t="s">
        <v>111</v>
      </c>
      <c r="G86" s="101" t="s">
        <v>111</v>
      </c>
      <c r="H86" s="88">
        <v>258130800</v>
      </c>
      <c r="I86" s="245">
        <v>0</v>
      </c>
      <c r="J86" s="245">
        <v>0</v>
      </c>
      <c r="K86" s="89">
        <f>I86-J86</f>
        <v>0</v>
      </c>
      <c r="M86" s="136"/>
      <c r="N86" s="1"/>
    </row>
    <row r="87" spans="1:14" s="58" customFormat="1" ht="63.75">
      <c r="A87" s="84" t="s">
        <v>152</v>
      </c>
      <c r="B87" s="4" t="s">
        <v>0</v>
      </c>
      <c r="C87" s="4" t="s">
        <v>43</v>
      </c>
      <c r="D87" s="4" t="s">
        <v>45</v>
      </c>
      <c r="E87" s="4" t="s">
        <v>1</v>
      </c>
      <c r="F87" s="3" t="s">
        <v>111</v>
      </c>
      <c r="G87" s="70" t="s">
        <v>111</v>
      </c>
      <c r="H87" s="87">
        <f>SUM(H88)</f>
        <v>13125100</v>
      </c>
      <c r="I87" s="87">
        <f>SUM(I88)</f>
        <v>0</v>
      </c>
      <c r="J87" s="128">
        <f t="shared" ref="J87" si="22">SUM(J88)</f>
        <v>0</v>
      </c>
      <c r="K87" s="87">
        <f>SUM(K88)</f>
        <v>0</v>
      </c>
      <c r="L87" s="52"/>
      <c r="M87" s="139"/>
      <c r="N87" s="1"/>
    </row>
    <row r="88" spans="1:14" s="56" customFormat="1">
      <c r="A88" s="149" t="s">
        <v>206</v>
      </c>
      <c r="B88" s="228" t="s">
        <v>0</v>
      </c>
      <c r="C88" s="228" t="s">
        <v>43</v>
      </c>
      <c r="D88" s="228" t="s">
        <v>45</v>
      </c>
      <c r="E88" s="228" t="s">
        <v>44</v>
      </c>
      <c r="F88" s="90" t="s">
        <v>288</v>
      </c>
      <c r="G88" s="94" t="s">
        <v>230</v>
      </c>
      <c r="H88" s="88">
        <v>13125100</v>
      </c>
      <c r="I88" s="245">
        <v>0</v>
      </c>
      <c r="J88" s="245">
        <v>0</v>
      </c>
      <c r="K88" s="89">
        <f>I88-J88</f>
        <v>0</v>
      </c>
      <c r="M88" s="136"/>
      <c r="N88" s="1"/>
    </row>
    <row r="89" spans="1:14" s="58" customFormat="1" ht="28.5" customHeight="1">
      <c r="A89" s="84" t="s">
        <v>153</v>
      </c>
      <c r="B89" s="4" t="s">
        <v>0</v>
      </c>
      <c r="C89" s="4" t="s">
        <v>43</v>
      </c>
      <c r="D89" s="4" t="s">
        <v>46</v>
      </c>
      <c r="E89" s="4" t="s">
        <v>1</v>
      </c>
      <c r="F89" s="3" t="s">
        <v>111</v>
      </c>
      <c r="G89" s="70" t="s">
        <v>111</v>
      </c>
      <c r="H89" s="87">
        <f>SUM(H90:H90)</f>
        <v>148130800</v>
      </c>
      <c r="I89" s="87">
        <f>SUM(I90:I90)</f>
        <v>0</v>
      </c>
      <c r="J89" s="87">
        <f>SUM(J90:J90)</f>
        <v>0</v>
      </c>
      <c r="K89" s="87">
        <f>SUM(K90:K90)</f>
        <v>0</v>
      </c>
      <c r="L89" s="52"/>
      <c r="M89" s="139"/>
      <c r="N89" s="1"/>
    </row>
    <row r="90" spans="1:14" s="56" customFormat="1">
      <c r="A90" s="149" t="s">
        <v>206</v>
      </c>
      <c r="B90" s="228" t="s">
        <v>0</v>
      </c>
      <c r="C90" s="228" t="s">
        <v>43</v>
      </c>
      <c r="D90" s="228" t="s">
        <v>46</v>
      </c>
      <c r="E90" s="228" t="s">
        <v>44</v>
      </c>
      <c r="F90" s="86" t="s">
        <v>289</v>
      </c>
      <c r="G90" s="94" t="s">
        <v>230</v>
      </c>
      <c r="H90" s="88">
        <v>148130800</v>
      </c>
      <c r="I90" s="245">
        <v>0</v>
      </c>
      <c r="J90" s="245">
        <v>0</v>
      </c>
      <c r="K90" s="89">
        <f>I90-J90</f>
        <v>0</v>
      </c>
      <c r="M90" s="136"/>
      <c r="N90" s="1"/>
    </row>
    <row r="91" spans="1:14" s="58" customFormat="1" ht="38.25">
      <c r="A91" s="84" t="s">
        <v>154</v>
      </c>
      <c r="B91" s="4" t="s">
        <v>0</v>
      </c>
      <c r="C91" s="4" t="s">
        <v>43</v>
      </c>
      <c r="D91" s="4" t="s">
        <v>47</v>
      </c>
      <c r="E91" s="4" t="s">
        <v>1</v>
      </c>
      <c r="F91" s="3" t="s">
        <v>111</v>
      </c>
      <c r="G91" s="70" t="s">
        <v>111</v>
      </c>
      <c r="H91" s="87">
        <f>SUM(H92:H92)</f>
        <v>204799200</v>
      </c>
      <c r="I91" s="87">
        <f>SUM(I92:I92)</f>
        <v>0</v>
      </c>
      <c r="J91" s="87">
        <f>SUM(J92:J92)</f>
        <v>0</v>
      </c>
      <c r="K91" s="87">
        <f>SUM(K92:K92)</f>
        <v>0</v>
      </c>
      <c r="L91" s="52"/>
      <c r="M91" s="139"/>
      <c r="N91" s="1"/>
    </row>
    <row r="92" spans="1:14" s="57" customFormat="1">
      <c r="A92" s="149" t="s">
        <v>206</v>
      </c>
      <c r="B92" s="228" t="s">
        <v>0</v>
      </c>
      <c r="C92" s="228" t="s">
        <v>43</v>
      </c>
      <c r="D92" s="228" t="s">
        <v>47</v>
      </c>
      <c r="E92" s="228" t="s">
        <v>44</v>
      </c>
      <c r="F92" s="86" t="s">
        <v>290</v>
      </c>
      <c r="G92" s="94" t="s">
        <v>230</v>
      </c>
      <c r="H92" s="88">
        <v>204799200</v>
      </c>
      <c r="I92" s="245">
        <v>0</v>
      </c>
      <c r="J92" s="245">
        <v>0</v>
      </c>
      <c r="K92" s="89">
        <f>I92-J92</f>
        <v>0</v>
      </c>
      <c r="L92" s="62"/>
      <c r="M92" s="62"/>
      <c r="N92" s="1"/>
    </row>
    <row r="93" spans="1:14" ht="25.5">
      <c r="A93" s="84" t="s">
        <v>155</v>
      </c>
      <c r="B93" s="4" t="s">
        <v>0</v>
      </c>
      <c r="C93" s="4" t="s">
        <v>43</v>
      </c>
      <c r="D93" s="4" t="s">
        <v>48</v>
      </c>
      <c r="E93" s="4" t="s">
        <v>1</v>
      </c>
      <c r="F93" s="3" t="s">
        <v>111</v>
      </c>
      <c r="G93" s="70" t="s">
        <v>111</v>
      </c>
      <c r="H93" s="87">
        <f>SUM(H94:H95)</f>
        <v>16263000</v>
      </c>
      <c r="I93" s="87">
        <f t="shared" ref="I93:J93" si="23">SUM(I94:I95)</f>
        <v>15506906.130000001</v>
      </c>
      <c r="J93" s="87">
        <f t="shared" si="23"/>
        <v>15462209.129999999</v>
      </c>
      <c r="K93" s="87">
        <f>SUM(K94:K95)</f>
        <v>44697.000000000378</v>
      </c>
      <c r="M93" s="141"/>
    </row>
    <row r="94" spans="1:14" s="58" customFormat="1">
      <c r="A94" s="149" t="s">
        <v>95</v>
      </c>
      <c r="B94" s="228" t="s">
        <v>0</v>
      </c>
      <c r="C94" s="228" t="s">
        <v>43</v>
      </c>
      <c r="D94" s="228" t="s">
        <v>48</v>
      </c>
      <c r="E94" s="228" t="s">
        <v>4</v>
      </c>
      <c r="F94" s="329" t="s">
        <v>270</v>
      </c>
      <c r="G94" s="94" t="s">
        <v>230</v>
      </c>
      <c r="H94" s="88">
        <v>81300</v>
      </c>
      <c r="I94" s="245">
        <v>73263.22</v>
      </c>
      <c r="J94" s="245">
        <v>65602.87</v>
      </c>
      <c r="K94" s="89">
        <f t="shared" ref="K94:K95" si="24">I94-J94</f>
        <v>7660.3500000000058</v>
      </c>
      <c r="L94" s="52"/>
      <c r="M94" s="139"/>
      <c r="N94" s="1"/>
    </row>
    <row r="95" spans="1:14" s="56" customFormat="1" ht="25.5">
      <c r="A95" s="150" t="s">
        <v>193</v>
      </c>
      <c r="B95" s="228" t="s">
        <v>0</v>
      </c>
      <c r="C95" s="228" t="s">
        <v>43</v>
      </c>
      <c r="D95" s="228" t="s">
        <v>48</v>
      </c>
      <c r="E95" s="228" t="s">
        <v>32</v>
      </c>
      <c r="F95" s="330"/>
      <c r="G95" s="95" t="s">
        <v>230</v>
      </c>
      <c r="H95" s="88">
        <v>16181700</v>
      </c>
      <c r="I95" s="281">
        <v>15433642.91</v>
      </c>
      <c r="J95" s="281">
        <v>15396606.26</v>
      </c>
      <c r="K95" s="89">
        <f t="shared" si="24"/>
        <v>37036.650000000373</v>
      </c>
      <c r="M95" s="136"/>
      <c r="N95" s="1"/>
    </row>
    <row r="96" spans="1:14" ht="25.5">
      <c r="A96" s="84" t="s">
        <v>156</v>
      </c>
      <c r="B96" s="4" t="s">
        <v>0</v>
      </c>
      <c r="C96" s="4" t="s">
        <v>43</v>
      </c>
      <c r="D96" s="4" t="s">
        <v>49</v>
      </c>
      <c r="E96" s="4" t="s">
        <v>1</v>
      </c>
      <c r="F96" s="3" t="s">
        <v>111</v>
      </c>
      <c r="G96" s="70" t="s">
        <v>111</v>
      </c>
      <c r="H96" s="87">
        <f>SUM(H97:H98)</f>
        <v>123200</v>
      </c>
      <c r="I96" s="87">
        <f t="shared" ref="I96:J96" si="25">SUM(I97:I98)</f>
        <v>15478.2</v>
      </c>
      <c r="J96" s="87">
        <f t="shared" si="25"/>
        <v>15478.2</v>
      </c>
      <c r="K96" s="87">
        <f>SUM(K97:K98)</f>
        <v>0</v>
      </c>
      <c r="M96" s="141"/>
    </row>
    <row r="97" spans="1:14" s="58" customFormat="1">
      <c r="A97" s="149" t="s">
        <v>95</v>
      </c>
      <c r="B97" s="228" t="s">
        <v>0</v>
      </c>
      <c r="C97" s="228" t="s">
        <v>43</v>
      </c>
      <c r="D97" s="228" t="s">
        <v>49</v>
      </c>
      <c r="E97" s="228" t="s">
        <v>4</v>
      </c>
      <c r="F97" s="329" t="s">
        <v>271</v>
      </c>
      <c r="G97" s="94" t="s">
        <v>230</v>
      </c>
      <c r="H97" s="88">
        <v>600</v>
      </c>
      <c r="I97" s="88">
        <v>0</v>
      </c>
      <c r="J97" s="245">
        <v>0</v>
      </c>
      <c r="K97" s="89">
        <f t="shared" ref="K97:K98" si="26">I97-J97</f>
        <v>0</v>
      </c>
      <c r="L97" s="52"/>
      <c r="M97" s="139"/>
      <c r="N97" s="1"/>
    </row>
    <row r="98" spans="1:14" s="191" customFormat="1" ht="25.5">
      <c r="A98" s="193" t="s">
        <v>193</v>
      </c>
      <c r="B98" s="187" t="s">
        <v>0</v>
      </c>
      <c r="C98" s="221" t="s">
        <v>43</v>
      </c>
      <c r="D98" s="221" t="s">
        <v>49</v>
      </c>
      <c r="E98" s="221" t="s">
        <v>32</v>
      </c>
      <c r="F98" s="330"/>
      <c r="G98" s="94" t="s">
        <v>230</v>
      </c>
      <c r="H98" s="88">
        <v>122600</v>
      </c>
      <c r="I98" s="281">
        <v>15478.2</v>
      </c>
      <c r="J98" s="129">
        <v>15478.2</v>
      </c>
      <c r="K98" s="188">
        <f t="shared" si="26"/>
        <v>0</v>
      </c>
      <c r="L98" s="189"/>
      <c r="M98" s="190"/>
      <c r="N98" s="192"/>
    </row>
    <row r="99" spans="1:14" s="56" customFormat="1" ht="38.25">
      <c r="A99" s="84" t="s">
        <v>157</v>
      </c>
      <c r="B99" s="4" t="s">
        <v>0</v>
      </c>
      <c r="C99" s="4" t="s">
        <v>43</v>
      </c>
      <c r="D99" s="4" t="s">
        <v>50</v>
      </c>
      <c r="E99" s="4" t="s">
        <v>1</v>
      </c>
      <c r="F99" s="3" t="s">
        <v>111</v>
      </c>
      <c r="G99" s="70" t="s">
        <v>111</v>
      </c>
      <c r="H99" s="87">
        <f>SUM(H100:H101)</f>
        <v>684970200</v>
      </c>
      <c r="I99" s="87">
        <f>SUM(I100:I101)</f>
        <v>211810193</v>
      </c>
      <c r="J99" s="87">
        <f>SUM(J100:J101)</f>
        <v>210883701.91</v>
      </c>
      <c r="K99" s="87">
        <f>SUM(K100:K101)</f>
        <v>926491.08999999054</v>
      </c>
      <c r="M99" s="136"/>
      <c r="N99" s="1"/>
    </row>
    <row r="100" spans="1:14" s="58" customFormat="1">
      <c r="A100" s="60" t="s">
        <v>95</v>
      </c>
      <c r="B100" s="228" t="s">
        <v>0</v>
      </c>
      <c r="C100" s="228" t="s">
        <v>43</v>
      </c>
      <c r="D100" s="228" t="s">
        <v>50</v>
      </c>
      <c r="E100" s="228" t="s">
        <v>4</v>
      </c>
      <c r="F100" s="329" t="s">
        <v>276</v>
      </c>
      <c r="G100" s="94" t="s">
        <v>230</v>
      </c>
      <c r="H100" s="88">
        <v>5270000</v>
      </c>
      <c r="I100" s="245">
        <v>1533644</v>
      </c>
      <c r="J100" s="245">
        <v>1154914.67</v>
      </c>
      <c r="K100" s="89">
        <f t="shared" ref="K100:K101" si="27">I100-J100</f>
        <v>378729.33000000007</v>
      </c>
      <c r="L100" s="52"/>
      <c r="M100" s="139"/>
      <c r="N100" s="1"/>
    </row>
    <row r="101" spans="1:14" s="57" customFormat="1" ht="25.5">
      <c r="A101" s="60" t="s">
        <v>190</v>
      </c>
      <c r="B101" s="228" t="s">
        <v>0</v>
      </c>
      <c r="C101" s="228" t="s">
        <v>43</v>
      </c>
      <c r="D101" s="228" t="s">
        <v>50</v>
      </c>
      <c r="E101" s="228" t="s">
        <v>7</v>
      </c>
      <c r="F101" s="330"/>
      <c r="G101" s="94" t="s">
        <v>230</v>
      </c>
      <c r="H101" s="88">
        <v>679700200</v>
      </c>
      <c r="I101" s="245">
        <v>210276549</v>
      </c>
      <c r="J101" s="245">
        <v>209728787.24000001</v>
      </c>
      <c r="K101" s="89">
        <f t="shared" si="27"/>
        <v>547761.75999999046</v>
      </c>
      <c r="L101" s="62"/>
      <c r="M101" s="139"/>
      <c r="N101" s="1"/>
    </row>
    <row r="102" spans="1:14" s="58" customFormat="1" ht="25.5">
      <c r="A102" s="84" t="s">
        <v>247</v>
      </c>
      <c r="B102" s="4" t="s">
        <v>0</v>
      </c>
      <c r="C102" s="4" t="s">
        <v>43</v>
      </c>
      <c r="D102" s="4" t="s">
        <v>259</v>
      </c>
      <c r="E102" s="4" t="s">
        <v>1</v>
      </c>
      <c r="F102" s="3"/>
      <c r="G102" s="70"/>
      <c r="H102" s="87">
        <f>SUM(H103:H103)</f>
        <v>32800</v>
      </c>
      <c r="I102" s="87">
        <f>SUM(I103:I103)</f>
        <v>32800</v>
      </c>
      <c r="J102" s="87">
        <f>SUM(J103:J103)</f>
        <v>32800</v>
      </c>
      <c r="K102" s="87">
        <f>I102-J102</f>
        <v>0</v>
      </c>
      <c r="L102" s="52"/>
      <c r="M102" s="139"/>
      <c r="N102" s="1"/>
    </row>
    <row r="103" spans="1:14" s="93" customFormat="1" ht="15" customHeight="1">
      <c r="A103" s="243" t="s">
        <v>213</v>
      </c>
      <c r="B103" s="221" t="s">
        <v>0</v>
      </c>
      <c r="C103" s="221" t="s">
        <v>43</v>
      </c>
      <c r="D103" s="221">
        <v>2240152520</v>
      </c>
      <c r="E103" s="221">
        <v>321</v>
      </c>
      <c r="F103" s="244"/>
      <c r="G103" s="152"/>
      <c r="H103" s="88">
        <v>32800</v>
      </c>
      <c r="I103" s="317">
        <v>32800</v>
      </c>
      <c r="J103" s="270">
        <v>32800</v>
      </c>
      <c r="K103" s="277">
        <f>I103-J103</f>
        <v>0</v>
      </c>
      <c r="L103" s="62"/>
      <c r="M103" s="142"/>
      <c r="N103" s="63"/>
    </row>
    <row r="104" spans="1:14" s="63" customFormat="1" ht="25.5">
      <c r="A104" s="84" t="s">
        <v>158</v>
      </c>
      <c r="B104" s="4" t="s">
        <v>0</v>
      </c>
      <c r="C104" s="4" t="s">
        <v>43</v>
      </c>
      <c r="D104" s="4" t="s">
        <v>51</v>
      </c>
      <c r="E104" s="4" t="s">
        <v>1</v>
      </c>
      <c r="F104" s="3" t="s">
        <v>111</v>
      </c>
      <c r="G104" s="70" t="s">
        <v>111</v>
      </c>
      <c r="H104" s="87">
        <f>SUM(H105:H106)</f>
        <v>39522000</v>
      </c>
      <c r="I104" s="87">
        <f>SUM(I105:I106)</f>
        <v>9587000</v>
      </c>
      <c r="J104" s="128">
        <f t="shared" ref="J104" si="28">SUM(J105:J106)</f>
        <v>9568609.0600000005</v>
      </c>
      <c r="K104" s="87">
        <f>SUM(K105:K106)</f>
        <v>18390.940000000373</v>
      </c>
      <c r="M104" s="136"/>
      <c r="N104" s="1"/>
    </row>
    <row r="105" spans="1:14" s="58" customFormat="1">
      <c r="A105" s="60" t="s">
        <v>95</v>
      </c>
      <c r="B105" s="228" t="s">
        <v>0</v>
      </c>
      <c r="C105" s="228" t="s">
        <v>43</v>
      </c>
      <c r="D105" s="228" t="s">
        <v>51</v>
      </c>
      <c r="E105" s="228" t="s">
        <v>4</v>
      </c>
      <c r="F105" s="66" t="s">
        <v>111</v>
      </c>
      <c r="G105" s="101" t="s">
        <v>111</v>
      </c>
      <c r="H105" s="88">
        <v>210000</v>
      </c>
      <c r="I105" s="245">
        <v>65000</v>
      </c>
      <c r="J105" s="245">
        <v>64835.96</v>
      </c>
      <c r="K105" s="89">
        <f t="shared" ref="K105:K106" si="29">I105-J105</f>
        <v>164.04000000000087</v>
      </c>
      <c r="L105" s="52"/>
      <c r="M105" s="139"/>
      <c r="N105" s="1"/>
    </row>
    <row r="106" spans="1:14" s="56" customFormat="1" ht="25.5">
      <c r="A106" s="60" t="s">
        <v>193</v>
      </c>
      <c r="B106" s="228" t="s">
        <v>0</v>
      </c>
      <c r="C106" s="228" t="s">
        <v>43</v>
      </c>
      <c r="D106" s="228" t="s">
        <v>51</v>
      </c>
      <c r="E106" s="228" t="s">
        <v>32</v>
      </c>
      <c r="F106" s="61" t="s">
        <v>111</v>
      </c>
      <c r="G106" s="100" t="s">
        <v>111</v>
      </c>
      <c r="H106" s="88">
        <v>39312000</v>
      </c>
      <c r="I106" s="281">
        <v>9522000</v>
      </c>
      <c r="J106" s="281">
        <v>9503773.0999999996</v>
      </c>
      <c r="K106" s="89">
        <f t="shared" si="29"/>
        <v>18226.900000000373</v>
      </c>
      <c r="M106" s="136"/>
      <c r="N106" s="1"/>
    </row>
    <row r="107" spans="1:14" s="63" customFormat="1">
      <c r="A107" s="84" t="s">
        <v>262</v>
      </c>
      <c r="B107" s="4" t="s">
        <v>0</v>
      </c>
      <c r="C107" s="4" t="s">
        <v>43</v>
      </c>
      <c r="D107" s="4" t="s">
        <v>261</v>
      </c>
      <c r="E107" s="4" t="s">
        <v>1</v>
      </c>
      <c r="F107" s="3" t="s">
        <v>111</v>
      </c>
      <c r="G107" s="70" t="s">
        <v>111</v>
      </c>
      <c r="H107" s="87">
        <f>SUM(H108:H108)</f>
        <v>7320000</v>
      </c>
      <c r="I107" s="87">
        <f>SUM(I108:I108)</f>
        <v>1579000</v>
      </c>
      <c r="J107" s="128">
        <f>SUM(J108:J108)</f>
        <v>1579000</v>
      </c>
      <c r="K107" s="87">
        <f>SUM(K108:K108)</f>
        <v>0</v>
      </c>
      <c r="M107" s="136"/>
      <c r="N107" s="1"/>
    </row>
    <row r="108" spans="1:14" s="56" customFormat="1" ht="25.5">
      <c r="A108" s="60" t="s">
        <v>193</v>
      </c>
      <c r="B108" s="228" t="s">
        <v>0</v>
      </c>
      <c r="C108" s="228" t="s">
        <v>43</v>
      </c>
      <c r="D108" s="228" t="s">
        <v>261</v>
      </c>
      <c r="E108" s="228" t="s">
        <v>32</v>
      </c>
      <c r="F108" s="61" t="s">
        <v>111</v>
      </c>
      <c r="G108" s="100" t="s">
        <v>111</v>
      </c>
      <c r="H108" s="88">
        <v>7320000</v>
      </c>
      <c r="I108" s="281">
        <v>1579000</v>
      </c>
      <c r="J108" s="281">
        <v>1579000</v>
      </c>
      <c r="K108" s="89">
        <f>I108-J108</f>
        <v>0</v>
      </c>
      <c r="M108" s="136"/>
      <c r="N108" s="1"/>
    </row>
    <row r="109" spans="1:14" s="63" customFormat="1" ht="63.75">
      <c r="A109" s="84" t="s">
        <v>159</v>
      </c>
      <c r="B109" s="4" t="s">
        <v>0</v>
      </c>
      <c r="C109" s="4" t="s">
        <v>43</v>
      </c>
      <c r="D109" s="4" t="s">
        <v>52</v>
      </c>
      <c r="E109" s="4" t="s">
        <v>1</v>
      </c>
      <c r="F109" s="3" t="s">
        <v>111</v>
      </c>
      <c r="G109" s="70" t="s">
        <v>111</v>
      </c>
      <c r="H109" s="87">
        <f>SUM(H110:H111)</f>
        <v>6309550</v>
      </c>
      <c r="I109" s="87">
        <f>SUM(I110:I111)</f>
        <v>508612.8</v>
      </c>
      <c r="J109" s="128">
        <f t="shared" ref="J109" si="30">SUM(J110:J111)</f>
        <v>507999.6</v>
      </c>
      <c r="K109" s="87">
        <f>SUM(K110:K111)</f>
        <v>613.20000000000027</v>
      </c>
      <c r="M109" s="136"/>
      <c r="N109" s="1"/>
    </row>
    <row r="110" spans="1:14" s="58" customFormat="1">
      <c r="A110" s="60" t="s">
        <v>95</v>
      </c>
      <c r="B110" s="228" t="s">
        <v>0</v>
      </c>
      <c r="C110" s="228" t="s">
        <v>43</v>
      </c>
      <c r="D110" s="228" t="s">
        <v>52</v>
      </c>
      <c r="E110" s="228" t="s">
        <v>4</v>
      </c>
      <c r="F110" s="66" t="s">
        <v>111</v>
      </c>
      <c r="G110" s="101" t="s">
        <v>111</v>
      </c>
      <c r="H110" s="88">
        <v>33550</v>
      </c>
      <c r="I110" s="245">
        <v>4612.8</v>
      </c>
      <c r="J110" s="245">
        <v>3999.6</v>
      </c>
      <c r="K110" s="89">
        <f t="shared" ref="K110:K111" si="31">I110-J110</f>
        <v>613.20000000000027</v>
      </c>
      <c r="L110" s="52"/>
      <c r="M110" s="139"/>
      <c r="N110" s="1"/>
    </row>
    <row r="111" spans="1:14" s="56" customFormat="1" ht="25.5">
      <c r="A111" s="60" t="s">
        <v>193</v>
      </c>
      <c r="B111" s="228" t="s">
        <v>0</v>
      </c>
      <c r="C111" s="228" t="s">
        <v>43</v>
      </c>
      <c r="D111" s="228" t="s">
        <v>52</v>
      </c>
      <c r="E111" s="228" t="s">
        <v>32</v>
      </c>
      <c r="F111" s="61" t="s">
        <v>111</v>
      </c>
      <c r="G111" s="100" t="s">
        <v>111</v>
      </c>
      <c r="H111" s="88">
        <v>6276000</v>
      </c>
      <c r="I111" s="281">
        <v>504000</v>
      </c>
      <c r="J111" s="281">
        <v>504000</v>
      </c>
      <c r="K111" s="89">
        <f t="shared" si="31"/>
        <v>0</v>
      </c>
      <c r="M111" s="136"/>
      <c r="N111" s="1"/>
    </row>
    <row r="112" spans="1:14" s="56" customFormat="1" ht="102">
      <c r="A112" s="84" t="s">
        <v>160</v>
      </c>
      <c r="B112" s="4" t="s">
        <v>0</v>
      </c>
      <c r="C112" s="4" t="s">
        <v>43</v>
      </c>
      <c r="D112" s="4" t="s">
        <v>53</v>
      </c>
      <c r="E112" s="4" t="s">
        <v>1</v>
      </c>
      <c r="F112" s="3" t="s">
        <v>111</v>
      </c>
      <c r="G112" s="70" t="s">
        <v>111</v>
      </c>
      <c r="H112" s="87">
        <f>SUM(H113:H114)</f>
        <v>10643750</v>
      </c>
      <c r="I112" s="87">
        <f>SUM(I113:I114)</f>
        <v>3768096</v>
      </c>
      <c r="J112" s="128">
        <f>SUM(J113:J114)</f>
        <v>1998493.3599999999</v>
      </c>
      <c r="K112" s="87">
        <f>SUM(K113:K114)</f>
        <v>1769602.6400000001</v>
      </c>
      <c r="M112" s="136"/>
      <c r="N112" s="1"/>
    </row>
    <row r="113" spans="1:14" s="58" customFormat="1">
      <c r="A113" s="227" t="s">
        <v>95</v>
      </c>
      <c r="B113" s="222" t="s">
        <v>0</v>
      </c>
      <c r="C113" s="222" t="s">
        <v>43</v>
      </c>
      <c r="D113" s="222" t="s">
        <v>53</v>
      </c>
      <c r="E113" s="222" t="s">
        <v>4</v>
      </c>
      <c r="F113" s="122" t="s">
        <v>111</v>
      </c>
      <c r="G113" s="123" t="s">
        <v>111</v>
      </c>
      <c r="H113" s="88">
        <v>76750</v>
      </c>
      <c r="I113" s="245">
        <v>27392</v>
      </c>
      <c r="J113" s="245">
        <v>7225.44</v>
      </c>
      <c r="K113" s="89">
        <f t="shared" ref="K113:K114" si="32">I113-J113</f>
        <v>20166.560000000001</v>
      </c>
      <c r="L113" s="52"/>
      <c r="M113" s="139"/>
      <c r="N113" s="1"/>
    </row>
    <row r="114" spans="1:14" s="56" customFormat="1" ht="25.5">
      <c r="A114" s="60" t="s">
        <v>190</v>
      </c>
      <c r="B114" s="228" t="s">
        <v>0</v>
      </c>
      <c r="C114" s="228" t="s">
        <v>43</v>
      </c>
      <c r="D114" s="228" t="s">
        <v>53</v>
      </c>
      <c r="E114" s="228" t="s">
        <v>7</v>
      </c>
      <c r="F114" s="66" t="s">
        <v>111</v>
      </c>
      <c r="G114" s="101" t="s">
        <v>111</v>
      </c>
      <c r="H114" s="88">
        <v>10567000</v>
      </c>
      <c r="I114" s="245">
        <v>3740704</v>
      </c>
      <c r="J114" s="245">
        <v>1991267.92</v>
      </c>
      <c r="K114" s="89">
        <f t="shared" si="32"/>
        <v>1749436.08</v>
      </c>
      <c r="M114" s="136"/>
      <c r="N114" s="1"/>
    </row>
    <row r="115" spans="1:14" s="56" customFormat="1" ht="76.5">
      <c r="A115" s="84" t="s">
        <v>161</v>
      </c>
      <c r="B115" s="4" t="s">
        <v>0</v>
      </c>
      <c r="C115" s="4" t="s">
        <v>43</v>
      </c>
      <c r="D115" s="4" t="s">
        <v>54</v>
      </c>
      <c r="E115" s="4" t="s">
        <v>1</v>
      </c>
      <c r="F115" s="3" t="s">
        <v>111</v>
      </c>
      <c r="G115" s="70" t="s">
        <v>111</v>
      </c>
      <c r="H115" s="87">
        <f>SUM(H116:H118)</f>
        <v>855000</v>
      </c>
      <c r="I115" s="87">
        <f>SUM(I116:I118)</f>
        <v>133267</v>
      </c>
      <c r="J115" s="128">
        <f>SUM(J116:J118)</f>
        <v>71222.599999999991</v>
      </c>
      <c r="K115" s="87">
        <f>SUM(K116:K118)</f>
        <v>62044.400000000009</v>
      </c>
      <c r="M115" s="136"/>
      <c r="N115" s="1"/>
    </row>
    <row r="116" spans="1:14" s="56" customFormat="1">
      <c r="A116" s="60" t="s">
        <v>95</v>
      </c>
      <c r="B116" s="228" t="s">
        <v>0</v>
      </c>
      <c r="C116" s="228" t="s">
        <v>43</v>
      </c>
      <c r="D116" s="228" t="s">
        <v>54</v>
      </c>
      <c r="E116" s="228" t="s">
        <v>4</v>
      </c>
      <c r="F116" s="66" t="s">
        <v>111</v>
      </c>
      <c r="G116" s="101" t="s">
        <v>111</v>
      </c>
      <c r="H116" s="88">
        <v>5000</v>
      </c>
      <c r="I116" s="245">
        <v>1537</v>
      </c>
      <c r="J116" s="245">
        <v>848.67</v>
      </c>
      <c r="K116" s="89">
        <f t="shared" ref="K116:K117" si="33">I116-J116</f>
        <v>688.33</v>
      </c>
      <c r="M116" s="136"/>
      <c r="N116" s="1"/>
    </row>
    <row r="117" spans="1:14" s="58" customFormat="1" ht="25.5">
      <c r="A117" s="60" t="s">
        <v>190</v>
      </c>
      <c r="B117" s="228" t="s">
        <v>0</v>
      </c>
      <c r="C117" s="228" t="s">
        <v>43</v>
      </c>
      <c r="D117" s="228" t="s">
        <v>54</v>
      </c>
      <c r="E117" s="228" t="s">
        <v>7</v>
      </c>
      <c r="F117" s="66" t="s">
        <v>111</v>
      </c>
      <c r="G117" s="101" t="s">
        <v>111</v>
      </c>
      <c r="H117" s="88">
        <v>700000</v>
      </c>
      <c r="I117" s="245">
        <v>131730</v>
      </c>
      <c r="J117" s="245">
        <v>70373.929999999993</v>
      </c>
      <c r="K117" s="89">
        <f t="shared" si="33"/>
        <v>61356.070000000007</v>
      </c>
      <c r="L117" s="52"/>
      <c r="M117" s="139"/>
      <c r="N117" s="1"/>
    </row>
    <row r="118" spans="1:14" s="63" customFormat="1" ht="38.25">
      <c r="A118" s="60" t="s">
        <v>189</v>
      </c>
      <c r="B118" s="228" t="s">
        <v>0</v>
      </c>
      <c r="C118" s="228" t="s">
        <v>43</v>
      </c>
      <c r="D118" s="228" t="s">
        <v>54</v>
      </c>
      <c r="E118" s="228" t="s">
        <v>12</v>
      </c>
      <c r="F118" s="66" t="s">
        <v>111</v>
      </c>
      <c r="G118" s="101" t="s">
        <v>111</v>
      </c>
      <c r="H118" s="88">
        <v>150000</v>
      </c>
      <c r="I118" s="245">
        <v>0</v>
      </c>
      <c r="J118" s="245">
        <v>0</v>
      </c>
      <c r="K118" s="89">
        <f>I118-J118</f>
        <v>0</v>
      </c>
      <c r="M118" s="136"/>
      <c r="N118" s="1"/>
    </row>
    <row r="119" spans="1:14" s="58" customFormat="1" ht="38.25">
      <c r="A119" s="84" t="s">
        <v>162</v>
      </c>
      <c r="B119" s="4" t="s">
        <v>0</v>
      </c>
      <c r="C119" s="4" t="s">
        <v>43</v>
      </c>
      <c r="D119" s="4" t="s">
        <v>55</v>
      </c>
      <c r="E119" s="4" t="s">
        <v>1</v>
      </c>
      <c r="F119" s="3" t="s">
        <v>111</v>
      </c>
      <c r="G119" s="70" t="s">
        <v>111</v>
      </c>
      <c r="H119" s="87">
        <f>SUM(H120)</f>
        <v>2080000</v>
      </c>
      <c r="I119" s="87">
        <f>SUM(I120)</f>
        <v>0</v>
      </c>
      <c r="J119" s="128">
        <f t="shared" ref="J119" si="34">SUM(J120)</f>
        <v>0</v>
      </c>
      <c r="K119" s="87">
        <f>SUM(K120)</f>
        <v>0</v>
      </c>
      <c r="L119" s="52"/>
      <c r="M119" s="139"/>
      <c r="N119" s="1"/>
    </row>
    <row r="120" spans="1:14" s="56" customFormat="1" ht="25.5">
      <c r="A120" s="60" t="s">
        <v>193</v>
      </c>
      <c r="B120" s="228" t="s">
        <v>0</v>
      </c>
      <c r="C120" s="228" t="s">
        <v>43</v>
      </c>
      <c r="D120" s="228" t="s">
        <v>55</v>
      </c>
      <c r="E120" s="228" t="s">
        <v>32</v>
      </c>
      <c r="F120" s="61" t="s">
        <v>111</v>
      </c>
      <c r="G120" s="100" t="s">
        <v>111</v>
      </c>
      <c r="H120" s="88">
        <v>2080000</v>
      </c>
      <c r="I120" s="88">
        <v>0</v>
      </c>
      <c r="J120" s="281">
        <v>0</v>
      </c>
      <c r="K120" s="89">
        <f>I120-J120</f>
        <v>0</v>
      </c>
      <c r="M120" s="136"/>
      <c r="N120" s="1"/>
    </row>
    <row r="121" spans="1:14" s="63" customFormat="1" ht="44.25" customHeight="1">
      <c r="A121" s="84" t="s">
        <v>163</v>
      </c>
      <c r="B121" s="4" t="s">
        <v>0</v>
      </c>
      <c r="C121" s="4" t="s">
        <v>43</v>
      </c>
      <c r="D121" s="4" t="s">
        <v>56</v>
      </c>
      <c r="E121" s="4" t="s">
        <v>1</v>
      </c>
      <c r="F121" s="3" t="s">
        <v>111</v>
      </c>
      <c r="G121" s="70" t="s">
        <v>111</v>
      </c>
      <c r="H121" s="87">
        <f>SUM(H122:H123)</f>
        <v>3490500</v>
      </c>
      <c r="I121" s="87">
        <f>SUM(I122:I123)</f>
        <v>755804.4</v>
      </c>
      <c r="J121" s="128">
        <f t="shared" ref="J121" si="35">SUM(J122:J123)</f>
        <v>755522</v>
      </c>
      <c r="K121" s="87">
        <f>SUM(K122:K123)</f>
        <v>282.39999999999964</v>
      </c>
      <c r="M121" s="136"/>
      <c r="N121" s="1"/>
    </row>
    <row r="122" spans="1:14" s="58" customFormat="1">
      <c r="A122" s="60" t="s">
        <v>95</v>
      </c>
      <c r="B122" s="228" t="s">
        <v>0</v>
      </c>
      <c r="C122" s="228" t="s">
        <v>43</v>
      </c>
      <c r="D122" s="228" t="s">
        <v>56</v>
      </c>
      <c r="E122" s="228" t="s">
        <v>4</v>
      </c>
      <c r="F122" s="66" t="s">
        <v>111</v>
      </c>
      <c r="G122" s="101" t="s">
        <v>111</v>
      </c>
      <c r="H122" s="88">
        <v>24300</v>
      </c>
      <c r="I122" s="245">
        <v>5804.4</v>
      </c>
      <c r="J122" s="245">
        <v>5522</v>
      </c>
      <c r="K122" s="89">
        <f t="shared" ref="K122:K123" si="36">I122-J122</f>
        <v>282.39999999999964</v>
      </c>
      <c r="L122" s="52"/>
      <c r="M122" s="139"/>
      <c r="N122" s="1"/>
    </row>
    <row r="123" spans="1:14" s="63" customFormat="1" ht="25.5">
      <c r="A123" s="60" t="s">
        <v>193</v>
      </c>
      <c r="B123" s="228" t="s">
        <v>0</v>
      </c>
      <c r="C123" s="228" t="s">
        <v>43</v>
      </c>
      <c r="D123" s="228" t="s">
        <v>56</v>
      </c>
      <c r="E123" s="228" t="s">
        <v>32</v>
      </c>
      <c r="F123" s="61" t="s">
        <v>111</v>
      </c>
      <c r="G123" s="100" t="s">
        <v>111</v>
      </c>
      <c r="H123" s="88">
        <v>3466200</v>
      </c>
      <c r="I123" s="281">
        <v>750000</v>
      </c>
      <c r="J123" s="281">
        <v>750000</v>
      </c>
      <c r="K123" s="89">
        <f t="shared" si="36"/>
        <v>0</v>
      </c>
      <c r="M123" s="136"/>
      <c r="N123" s="1"/>
    </row>
    <row r="124" spans="1:14" s="58" customFormat="1" ht="41.25" customHeight="1">
      <c r="A124" s="84" t="s">
        <v>164</v>
      </c>
      <c r="B124" s="4" t="s">
        <v>0</v>
      </c>
      <c r="C124" s="4" t="s">
        <v>43</v>
      </c>
      <c r="D124" s="4" t="s">
        <v>57</v>
      </c>
      <c r="E124" s="4" t="s">
        <v>1</v>
      </c>
      <c r="F124" s="3" t="s">
        <v>111</v>
      </c>
      <c r="G124" s="70" t="s">
        <v>111</v>
      </c>
      <c r="H124" s="87">
        <f>SUM(H125)</f>
        <v>2886300</v>
      </c>
      <c r="I124" s="87">
        <f>SUM(I125)</f>
        <v>0</v>
      </c>
      <c r="J124" s="128">
        <f t="shared" ref="J124" si="37">SUM(J125)</f>
        <v>0</v>
      </c>
      <c r="K124" s="87">
        <f>SUM(K125)</f>
        <v>0</v>
      </c>
      <c r="L124" s="52"/>
      <c r="M124" s="139"/>
      <c r="N124" s="1"/>
    </row>
    <row r="125" spans="1:14" s="56" customFormat="1" ht="25.5">
      <c r="A125" s="60" t="s">
        <v>193</v>
      </c>
      <c r="B125" s="228" t="s">
        <v>0</v>
      </c>
      <c r="C125" s="228" t="s">
        <v>43</v>
      </c>
      <c r="D125" s="228" t="s">
        <v>57</v>
      </c>
      <c r="E125" s="228" t="s">
        <v>32</v>
      </c>
      <c r="F125" s="61" t="s">
        <v>111</v>
      </c>
      <c r="G125" s="100" t="s">
        <v>111</v>
      </c>
      <c r="H125" s="88">
        <v>2886300</v>
      </c>
      <c r="I125" s="88">
        <v>0</v>
      </c>
      <c r="J125" s="281">
        <v>0</v>
      </c>
      <c r="K125" s="89">
        <f>I125-J125</f>
        <v>0</v>
      </c>
      <c r="M125" s="136"/>
      <c r="N125" s="1"/>
    </row>
    <row r="126" spans="1:14" s="63" customFormat="1">
      <c r="A126" s="84" t="s">
        <v>165</v>
      </c>
      <c r="B126" s="4" t="s">
        <v>0</v>
      </c>
      <c r="C126" s="4" t="s">
        <v>43</v>
      </c>
      <c r="D126" s="4" t="s">
        <v>58</v>
      </c>
      <c r="E126" s="4" t="s">
        <v>1</v>
      </c>
      <c r="F126" s="3" t="s">
        <v>111</v>
      </c>
      <c r="G126" s="70" t="s">
        <v>111</v>
      </c>
      <c r="H126" s="87">
        <f>SUM(H127:H128)</f>
        <v>420506025</v>
      </c>
      <c r="I126" s="87">
        <f>SUM(I127:I128)</f>
        <v>105474628</v>
      </c>
      <c r="J126" s="128">
        <f t="shared" ref="J126" si="38">SUM(J127:J128)</f>
        <v>105334813.84</v>
      </c>
      <c r="K126" s="87">
        <f>SUM(K127:K128)</f>
        <v>139814.15999999584</v>
      </c>
      <c r="M126" s="136"/>
      <c r="N126" s="1"/>
    </row>
    <row r="127" spans="1:14" s="58" customFormat="1">
      <c r="A127" s="60" t="s">
        <v>95</v>
      </c>
      <c r="B127" s="228" t="s">
        <v>0</v>
      </c>
      <c r="C127" s="228" t="s">
        <v>43</v>
      </c>
      <c r="D127" s="228" t="s">
        <v>58</v>
      </c>
      <c r="E127" s="228" t="s">
        <v>4</v>
      </c>
      <c r="F127" s="66" t="s">
        <v>111</v>
      </c>
      <c r="G127" s="101" t="s">
        <v>111</v>
      </c>
      <c r="H127" s="88">
        <v>2326025</v>
      </c>
      <c r="I127" s="245">
        <v>954775</v>
      </c>
      <c r="J127" s="245">
        <v>866012.61</v>
      </c>
      <c r="K127" s="89">
        <f t="shared" ref="K127:K128" si="39">I127-J127</f>
        <v>88762.390000000014</v>
      </c>
      <c r="L127" s="52"/>
      <c r="M127" s="139"/>
      <c r="N127" s="1"/>
    </row>
    <row r="128" spans="1:14" s="56" customFormat="1" ht="25.5">
      <c r="A128" s="60" t="s">
        <v>193</v>
      </c>
      <c r="B128" s="228" t="s">
        <v>0</v>
      </c>
      <c r="C128" s="228" t="s">
        <v>43</v>
      </c>
      <c r="D128" s="228" t="s">
        <v>58</v>
      </c>
      <c r="E128" s="228" t="s">
        <v>32</v>
      </c>
      <c r="F128" s="61" t="s">
        <v>111</v>
      </c>
      <c r="G128" s="100" t="s">
        <v>111</v>
      </c>
      <c r="H128" s="88">
        <v>418180000</v>
      </c>
      <c r="I128" s="281">
        <v>104519853</v>
      </c>
      <c r="J128" s="281">
        <v>104468801.23</v>
      </c>
      <c r="K128" s="89">
        <f t="shared" si="39"/>
        <v>51051.769999995828</v>
      </c>
      <c r="M128" s="136"/>
      <c r="N128" s="1"/>
    </row>
    <row r="129" spans="1:14" s="63" customFormat="1" ht="25.5">
      <c r="A129" s="84" t="s">
        <v>166</v>
      </c>
      <c r="B129" s="4" t="s">
        <v>0</v>
      </c>
      <c r="C129" s="4" t="s">
        <v>43</v>
      </c>
      <c r="D129" s="4" t="s">
        <v>59</v>
      </c>
      <c r="E129" s="4" t="s">
        <v>1</v>
      </c>
      <c r="F129" s="3" t="s">
        <v>111</v>
      </c>
      <c r="G129" s="70" t="s">
        <v>111</v>
      </c>
      <c r="H129" s="87">
        <f>SUM(H130:H131)</f>
        <v>77416665</v>
      </c>
      <c r="I129" s="87">
        <f>SUM(I130:I131)</f>
        <v>19278611</v>
      </c>
      <c r="J129" s="128">
        <f>SUM(J130:J131)</f>
        <v>19245494.969999999</v>
      </c>
      <c r="K129" s="87">
        <f>SUM(K130:K131)</f>
        <v>33116.03</v>
      </c>
      <c r="M129" s="136"/>
      <c r="N129" s="1"/>
    </row>
    <row r="130" spans="1:14" s="58" customFormat="1">
      <c r="A130" s="60" t="s">
        <v>95</v>
      </c>
      <c r="B130" s="228" t="s">
        <v>0</v>
      </c>
      <c r="C130" s="228" t="s">
        <v>43</v>
      </c>
      <c r="D130" s="228" t="s">
        <v>59</v>
      </c>
      <c r="E130" s="228" t="s">
        <v>4</v>
      </c>
      <c r="F130" s="66" t="s">
        <v>111</v>
      </c>
      <c r="G130" s="101" t="s">
        <v>111</v>
      </c>
      <c r="H130" s="88">
        <v>425585</v>
      </c>
      <c r="I130" s="245">
        <v>189342</v>
      </c>
      <c r="J130" s="245">
        <v>184385.97</v>
      </c>
      <c r="K130" s="89">
        <f t="shared" ref="K130:K131" si="40">I130-J130</f>
        <v>4956.0299999999988</v>
      </c>
      <c r="L130" s="52"/>
      <c r="M130" s="139"/>
      <c r="N130" s="1"/>
    </row>
    <row r="131" spans="1:14" s="56" customFormat="1" ht="25.5">
      <c r="A131" s="60" t="s">
        <v>193</v>
      </c>
      <c r="B131" s="228" t="s">
        <v>0</v>
      </c>
      <c r="C131" s="228" t="s">
        <v>43</v>
      </c>
      <c r="D131" s="228" t="s">
        <v>59</v>
      </c>
      <c r="E131" s="228" t="s">
        <v>32</v>
      </c>
      <c r="F131" s="61" t="s">
        <v>111</v>
      </c>
      <c r="G131" s="100" t="s">
        <v>111</v>
      </c>
      <c r="H131" s="88">
        <v>76991080</v>
      </c>
      <c r="I131" s="281">
        <v>19089269</v>
      </c>
      <c r="J131" s="281">
        <v>19061109</v>
      </c>
      <c r="K131" s="89">
        <f t="shared" si="40"/>
        <v>28160</v>
      </c>
      <c r="M131" s="136"/>
      <c r="N131" s="1"/>
    </row>
    <row r="132" spans="1:14" s="93" customFormat="1">
      <c r="A132" s="84" t="s">
        <v>167</v>
      </c>
      <c r="B132" s="4" t="s">
        <v>0</v>
      </c>
      <c r="C132" s="4" t="s">
        <v>43</v>
      </c>
      <c r="D132" s="4" t="s">
        <v>60</v>
      </c>
      <c r="E132" s="4" t="s">
        <v>1</v>
      </c>
      <c r="F132" s="3" t="s">
        <v>111</v>
      </c>
      <c r="G132" s="70" t="s">
        <v>111</v>
      </c>
      <c r="H132" s="87">
        <f>SUM(H133:H134)</f>
        <v>17718640</v>
      </c>
      <c r="I132" s="87">
        <f>SUM(I133:I134)</f>
        <v>3727220</v>
      </c>
      <c r="J132" s="128">
        <f>SUM(J133:J134)</f>
        <v>3722868.04</v>
      </c>
      <c r="K132" s="87">
        <f>SUM(K133:K134)</f>
        <v>4351.9599999999991</v>
      </c>
      <c r="L132" s="62"/>
      <c r="M132" s="142"/>
      <c r="N132" s="1"/>
    </row>
    <row r="133" spans="1:14" s="58" customFormat="1">
      <c r="A133" s="60" t="s">
        <v>95</v>
      </c>
      <c r="B133" s="228" t="s">
        <v>0</v>
      </c>
      <c r="C133" s="228" t="s">
        <v>43</v>
      </c>
      <c r="D133" s="228" t="s">
        <v>60</v>
      </c>
      <c r="E133" s="228" t="s">
        <v>4</v>
      </c>
      <c r="F133" s="66" t="s">
        <v>111</v>
      </c>
      <c r="G133" s="101" t="s">
        <v>111</v>
      </c>
      <c r="H133" s="88">
        <v>114640</v>
      </c>
      <c r="I133" s="245">
        <v>58642</v>
      </c>
      <c r="J133" s="245">
        <v>55305.04</v>
      </c>
      <c r="K133" s="89">
        <f t="shared" ref="K133:K134" si="41">I133-J133</f>
        <v>3336.9599999999991</v>
      </c>
      <c r="L133" s="52"/>
      <c r="M133" s="139"/>
      <c r="N133" s="1"/>
    </row>
    <row r="134" spans="1:14" s="57" customFormat="1" ht="25.5">
      <c r="A134" s="85" t="s">
        <v>193</v>
      </c>
      <c r="B134" s="228" t="s">
        <v>0</v>
      </c>
      <c r="C134" s="228" t="s">
        <v>43</v>
      </c>
      <c r="D134" s="228" t="s">
        <v>60</v>
      </c>
      <c r="E134" s="228" t="s">
        <v>32</v>
      </c>
      <c r="F134" s="59" t="s">
        <v>111</v>
      </c>
      <c r="G134" s="102" t="s">
        <v>111</v>
      </c>
      <c r="H134" s="88">
        <v>17604000</v>
      </c>
      <c r="I134" s="281">
        <v>3668578</v>
      </c>
      <c r="J134" s="281">
        <v>3667563</v>
      </c>
      <c r="K134" s="89">
        <f t="shared" si="41"/>
        <v>1015</v>
      </c>
      <c r="L134" s="62"/>
      <c r="M134" s="62"/>
      <c r="N134" s="1"/>
    </row>
    <row r="135" spans="1:14" s="56" customFormat="1" ht="25.5">
      <c r="A135" s="84" t="s">
        <v>168</v>
      </c>
      <c r="B135" s="4" t="s">
        <v>0</v>
      </c>
      <c r="C135" s="4" t="s">
        <v>43</v>
      </c>
      <c r="D135" s="4" t="s">
        <v>61</v>
      </c>
      <c r="E135" s="4" t="s">
        <v>1</v>
      </c>
      <c r="F135" s="3" t="s">
        <v>111</v>
      </c>
      <c r="G135" s="70" t="s">
        <v>111</v>
      </c>
      <c r="H135" s="87">
        <f>SUM(H136:H137)</f>
        <v>188214330</v>
      </c>
      <c r="I135" s="87">
        <f>SUM(I136:I137)</f>
        <v>63169286</v>
      </c>
      <c r="J135" s="128">
        <f>SUM(J136:J137)</f>
        <v>63002735.490000002</v>
      </c>
      <c r="K135" s="87">
        <f>SUM(K136:K137)</f>
        <v>166550.51000000088</v>
      </c>
      <c r="M135" s="136"/>
      <c r="N135" s="1"/>
    </row>
    <row r="136" spans="1:14" s="58" customFormat="1">
      <c r="A136" s="60" t="s">
        <v>95</v>
      </c>
      <c r="B136" s="228" t="s">
        <v>0</v>
      </c>
      <c r="C136" s="228" t="s">
        <v>43</v>
      </c>
      <c r="D136" s="228" t="s">
        <v>61</v>
      </c>
      <c r="E136" s="228" t="s">
        <v>4</v>
      </c>
      <c r="F136" s="66" t="s">
        <v>111</v>
      </c>
      <c r="G136" s="101" t="s">
        <v>111</v>
      </c>
      <c r="H136" s="88">
        <v>1719680</v>
      </c>
      <c r="I136" s="317">
        <v>508869</v>
      </c>
      <c r="J136" s="317">
        <v>436895.2</v>
      </c>
      <c r="K136" s="89">
        <f t="shared" ref="K136:K137" si="42">I136-J136</f>
        <v>71973.799999999988</v>
      </c>
      <c r="L136" s="52"/>
      <c r="M136" s="139"/>
      <c r="N136" s="1"/>
    </row>
    <row r="137" spans="1:14" s="56" customFormat="1" ht="25.5">
      <c r="A137" s="60" t="s">
        <v>190</v>
      </c>
      <c r="B137" s="228" t="s">
        <v>0</v>
      </c>
      <c r="C137" s="228" t="s">
        <v>43</v>
      </c>
      <c r="D137" s="228" t="s">
        <v>61</v>
      </c>
      <c r="E137" s="228" t="s">
        <v>7</v>
      </c>
      <c r="F137" s="66" t="s">
        <v>111</v>
      </c>
      <c r="G137" s="101" t="s">
        <v>111</v>
      </c>
      <c r="H137" s="88">
        <v>186494650</v>
      </c>
      <c r="I137" s="245">
        <v>62660417</v>
      </c>
      <c r="J137" s="245">
        <v>62565840.289999999</v>
      </c>
      <c r="K137" s="89">
        <f t="shared" si="42"/>
        <v>94576.710000000894</v>
      </c>
      <c r="M137" s="136"/>
      <c r="N137" s="1"/>
    </row>
    <row r="138" spans="1:14" s="56" customFormat="1" ht="38.25">
      <c r="A138" s="84" t="s">
        <v>169</v>
      </c>
      <c r="B138" s="4" t="s">
        <v>0</v>
      </c>
      <c r="C138" s="4" t="s">
        <v>43</v>
      </c>
      <c r="D138" s="4" t="s">
        <v>62</v>
      </c>
      <c r="E138" s="4" t="s">
        <v>1</v>
      </c>
      <c r="F138" s="3" t="s">
        <v>111</v>
      </c>
      <c r="G138" s="70" t="s">
        <v>111</v>
      </c>
      <c r="H138" s="87">
        <f>SUM(H139:H140)</f>
        <v>15326700</v>
      </c>
      <c r="I138" s="87">
        <f>SUM(I139:I140)</f>
        <v>6214667</v>
      </c>
      <c r="J138" s="128">
        <f>SUM(J139:J140)</f>
        <v>6203653.3399999999</v>
      </c>
      <c r="K138" s="87">
        <f>SUM(K139:K140)</f>
        <v>11013.660000000338</v>
      </c>
      <c r="M138" s="136"/>
      <c r="N138" s="1"/>
    </row>
    <row r="139" spans="1:14" s="58" customFormat="1">
      <c r="A139" s="60" t="s">
        <v>95</v>
      </c>
      <c r="B139" s="228" t="s">
        <v>0</v>
      </c>
      <c r="C139" s="228" t="s">
        <v>43</v>
      </c>
      <c r="D139" s="228" t="s">
        <v>62</v>
      </c>
      <c r="E139" s="228" t="s">
        <v>4</v>
      </c>
      <c r="F139" s="66" t="s">
        <v>111</v>
      </c>
      <c r="G139" s="101" t="s">
        <v>111</v>
      </c>
      <c r="H139" s="88">
        <v>162200</v>
      </c>
      <c r="I139" s="317">
        <v>53836</v>
      </c>
      <c r="J139" s="317">
        <v>48130.45</v>
      </c>
      <c r="K139" s="89">
        <f t="shared" ref="K139:K140" si="43">I139-J139</f>
        <v>5705.5500000000029</v>
      </c>
      <c r="L139" s="52"/>
      <c r="M139" s="139"/>
      <c r="N139" s="1"/>
    </row>
    <row r="140" spans="1:14" s="57" customFormat="1" ht="25.5">
      <c r="A140" s="60" t="s">
        <v>190</v>
      </c>
      <c r="B140" s="228" t="s">
        <v>0</v>
      </c>
      <c r="C140" s="228" t="s">
        <v>43</v>
      </c>
      <c r="D140" s="228" t="s">
        <v>62</v>
      </c>
      <c r="E140" s="228" t="s">
        <v>7</v>
      </c>
      <c r="F140" s="66" t="s">
        <v>111</v>
      </c>
      <c r="G140" s="101" t="s">
        <v>111</v>
      </c>
      <c r="H140" s="88">
        <v>15164500</v>
      </c>
      <c r="I140" s="245">
        <v>6160831</v>
      </c>
      <c r="J140" s="245">
        <v>6155522.8899999997</v>
      </c>
      <c r="K140" s="89">
        <f t="shared" si="43"/>
        <v>5308.1100000003353</v>
      </c>
      <c r="L140" s="62"/>
      <c r="M140" s="142"/>
      <c r="N140" s="1"/>
    </row>
    <row r="141" spans="1:14" s="93" customFormat="1" ht="38.25">
      <c r="A141" s="84" t="s">
        <v>170</v>
      </c>
      <c r="B141" s="4" t="s">
        <v>0</v>
      </c>
      <c r="C141" s="4" t="s">
        <v>43</v>
      </c>
      <c r="D141" s="4" t="s">
        <v>63</v>
      </c>
      <c r="E141" s="4" t="s">
        <v>1</v>
      </c>
      <c r="F141" s="3" t="s">
        <v>111</v>
      </c>
      <c r="G141" s="70" t="s">
        <v>111</v>
      </c>
      <c r="H141" s="87">
        <f>SUM(H142:H143)</f>
        <v>959832406</v>
      </c>
      <c r="I141" s="87">
        <f>SUM(I142:I143)</f>
        <v>340879232</v>
      </c>
      <c r="J141" s="128">
        <f>SUM(J142:J143)</f>
        <v>337597414.26999998</v>
      </c>
      <c r="K141" s="87">
        <f>SUM(K142:K143)</f>
        <v>3281817.7300000191</v>
      </c>
      <c r="L141" s="62"/>
      <c r="M141" s="142"/>
      <c r="N141" s="1"/>
    </row>
    <row r="142" spans="1:14" s="58" customFormat="1">
      <c r="A142" s="60" t="s">
        <v>95</v>
      </c>
      <c r="B142" s="228" t="s">
        <v>0</v>
      </c>
      <c r="C142" s="228" t="s">
        <v>43</v>
      </c>
      <c r="D142" s="228" t="s">
        <v>63</v>
      </c>
      <c r="E142" s="228" t="s">
        <v>4</v>
      </c>
      <c r="F142" s="66" t="s">
        <v>111</v>
      </c>
      <c r="G142" s="101" t="s">
        <v>111</v>
      </c>
      <c r="H142" s="88">
        <v>3500000</v>
      </c>
      <c r="I142" s="317">
        <v>1872398</v>
      </c>
      <c r="J142" s="317">
        <v>1324080.5</v>
      </c>
      <c r="K142" s="89">
        <f t="shared" ref="K142:K143" si="44">I142-J142</f>
        <v>548317.5</v>
      </c>
      <c r="L142" s="52"/>
      <c r="M142" s="139"/>
      <c r="N142" s="1"/>
    </row>
    <row r="143" spans="1:14" s="56" customFormat="1" ht="25.5">
      <c r="A143" s="85" t="s">
        <v>193</v>
      </c>
      <c r="B143" s="228" t="s">
        <v>0</v>
      </c>
      <c r="C143" s="228" t="s">
        <v>43</v>
      </c>
      <c r="D143" s="228" t="s">
        <v>63</v>
      </c>
      <c r="E143" s="228" t="s">
        <v>32</v>
      </c>
      <c r="F143" s="59" t="s">
        <v>111</v>
      </c>
      <c r="G143" s="102" t="s">
        <v>111</v>
      </c>
      <c r="H143" s="88">
        <v>956332406</v>
      </c>
      <c r="I143" s="281">
        <v>339006834</v>
      </c>
      <c r="J143" s="281">
        <v>336273333.76999998</v>
      </c>
      <c r="K143" s="89">
        <f t="shared" si="44"/>
        <v>2733500.2300000191</v>
      </c>
      <c r="M143" s="136"/>
      <c r="N143" s="1"/>
    </row>
    <row r="144" spans="1:14" s="56" customFormat="1" ht="51">
      <c r="A144" s="84" t="s">
        <v>171</v>
      </c>
      <c r="B144" s="4" t="s">
        <v>0</v>
      </c>
      <c r="C144" s="4" t="s">
        <v>43</v>
      </c>
      <c r="D144" s="4" t="s">
        <v>64</v>
      </c>
      <c r="E144" s="4" t="s">
        <v>1</v>
      </c>
      <c r="F144" s="3" t="s">
        <v>111</v>
      </c>
      <c r="G144" s="70" t="s">
        <v>111</v>
      </c>
      <c r="H144" s="87">
        <f>SUM(H145:H146)</f>
        <v>10130400</v>
      </c>
      <c r="I144" s="87">
        <f>SUM(I145:I146)</f>
        <v>3730026</v>
      </c>
      <c r="J144" s="128">
        <f>SUM(J145:J146)</f>
        <v>3685365.67</v>
      </c>
      <c r="K144" s="87">
        <f>SUM(K145:K146)</f>
        <v>44660.329999999929</v>
      </c>
      <c r="M144" s="136"/>
      <c r="N144" s="1"/>
    </row>
    <row r="145" spans="1:14" s="58" customFormat="1">
      <c r="A145" s="60" t="s">
        <v>95</v>
      </c>
      <c r="B145" s="228" t="s">
        <v>0</v>
      </c>
      <c r="C145" s="228" t="s">
        <v>43</v>
      </c>
      <c r="D145" s="228" t="s">
        <v>64</v>
      </c>
      <c r="E145" s="228" t="s">
        <v>4</v>
      </c>
      <c r="F145" s="66" t="s">
        <v>111</v>
      </c>
      <c r="G145" s="101" t="s">
        <v>111</v>
      </c>
      <c r="H145" s="88">
        <v>72000</v>
      </c>
      <c r="I145" s="317">
        <v>23908</v>
      </c>
      <c r="J145" s="317">
        <v>18727.09</v>
      </c>
      <c r="K145" s="89">
        <f t="shared" ref="K145:K146" si="45">I145-J145</f>
        <v>5180.91</v>
      </c>
      <c r="L145" s="52"/>
      <c r="M145" s="139"/>
      <c r="N145" s="1"/>
    </row>
    <row r="146" spans="1:14" s="56" customFormat="1" ht="25.5">
      <c r="A146" s="60" t="s">
        <v>190</v>
      </c>
      <c r="B146" s="228" t="s">
        <v>0</v>
      </c>
      <c r="C146" s="228" t="s">
        <v>43</v>
      </c>
      <c r="D146" s="228" t="s">
        <v>64</v>
      </c>
      <c r="E146" s="228" t="s">
        <v>7</v>
      </c>
      <c r="F146" s="66" t="s">
        <v>111</v>
      </c>
      <c r="G146" s="101" t="s">
        <v>111</v>
      </c>
      <c r="H146" s="88">
        <v>10058400</v>
      </c>
      <c r="I146" s="245">
        <v>3706118</v>
      </c>
      <c r="J146" s="245">
        <v>3666638.58</v>
      </c>
      <c r="K146" s="89">
        <f t="shared" si="45"/>
        <v>39479.419999999925</v>
      </c>
      <c r="M146" s="136"/>
      <c r="N146" s="1"/>
    </row>
    <row r="147" spans="1:14" s="56" customFormat="1" ht="76.5">
      <c r="A147" s="84" t="s">
        <v>172</v>
      </c>
      <c r="B147" s="4" t="s">
        <v>0</v>
      </c>
      <c r="C147" s="4" t="s">
        <v>43</v>
      </c>
      <c r="D147" s="4" t="s">
        <v>65</v>
      </c>
      <c r="E147" s="4" t="s">
        <v>1</v>
      </c>
      <c r="F147" s="3" t="s">
        <v>111</v>
      </c>
      <c r="G147" s="70" t="s">
        <v>111</v>
      </c>
      <c r="H147" s="87">
        <f>SUM(H148:H149)</f>
        <v>14400100</v>
      </c>
      <c r="I147" s="87">
        <f>SUM(I148:I149)</f>
        <v>9868833</v>
      </c>
      <c r="J147" s="128">
        <f>SUM(J148:J149)</f>
        <v>9711529.6800000016</v>
      </c>
      <c r="K147" s="87">
        <f>SUM(K148:K149)</f>
        <v>157303.3199999991</v>
      </c>
      <c r="M147" s="136"/>
      <c r="N147" s="1"/>
    </row>
    <row r="148" spans="1:14" s="58" customFormat="1">
      <c r="A148" s="60" t="s">
        <v>95</v>
      </c>
      <c r="B148" s="228" t="s">
        <v>0</v>
      </c>
      <c r="C148" s="228" t="s">
        <v>43</v>
      </c>
      <c r="D148" s="228" t="s">
        <v>65</v>
      </c>
      <c r="E148" s="228" t="s">
        <v>4</v>
      </c>
      <c r="F148" s="66" t="s">
        <v>111</v>
      </c>
      <c r="G148" s="101" t="s">
        <v>111</v>
      </c>
      <c r="H148" s="88">
        <v>100100</v>
      </c>
      <c r="I148" s="317">
        <v>57406</v>
      </c>
      <c r="J148" s="317">
        <v>33730.97</v>
      </c>
      <c r="K148" s="89">
        <f t="shared" ref="K148:K149" si="46">I148-J148</f>
        <v>23675.03</v>
      </c>
      <c r="L148" s="52"/>
      <c r="M148" s="139"/>
      <c r="N148" s="1"/>
    </row>
    <row r="149" spans="1:14" s="56" customFormat="1" ht="25.5">
      <c r="A149" s="60" t="s">
        <v>190</v>
      </c>
      <c r="B149" s="228" t="s">
        <v>0</v>
      </c>
      <c r="C149" s="228" t="s">
        <v>43</v>
      </c>
      <c r="D149" s="228" t="s">
        <v>65</v>
      </c>
      <c r="E149" s="228" t="s">
        <v>7</v>
      </c>
      <c r="F149" s="66" t="s">
        <v>111</v>
      </c>
      <c r="G149" s="101" t="s">
        <v>111</v>
      </c>
      <c r="H149" s="88">
        <v>14300000</v>
      </c>
      <c r="I149" s="245">
        <v>9811427</v>
      </c>
      <c r="J149" s="245">
        <v>9677798.7100000009</v>
      </c>
      <c r="K149" s="89">
        <f t="shared" si="46"/>
        <v>133628.28999999911</v>
      </c>
      <c r="M149" s="136"/>
      <c r="N149" s="1"/>
    </row>
    <row r="150" spans="1:14" s="56" customFormat="1" ht="51.75" customHeight="1">
      <c r="A150" s="84" t="s">
        <v>173</v>
      </c>
      <c r="B150" s="4" t="s">
        <v>0</v>
      </c>
      <c r="C150" s="4" t="s">
        <v>43</v>
      </c>
      <c r="D150" s="4" t="s">
        <v>66</v>
      </c>
      <c r="E150" s="4" t="s">
        <v>1</v>
      </c>
      <c r="F150" s="3" t="s">
        <v>111</v>
      </c>
      <c r="G150" s="70" t="s">
        <v>111</v>
      </c>
      <c r="H150" s="87">
        <f>SUM(H151:H152)</f>
        <v>30075000</v>
      </c>
      <c r="I150" s="87">
        <f>SUM(I151:I152)</f>
        <v>14701389.129999999</v>
      </c>
      <c r="J150" s="128">
        <f>SUM(J151:J152)</f>
        <v>13734164.24</v>
      </c>
      <c r="K150" s="87">
        <f>SUM(K151:K152)</f>
        <v>967224.89</v>
      </c>
      <c r="M150" s="136"/>
      <c r="N150" s="1"/>
    </row>
    <row r="151" spans="1:14" s="58" customFormat="1">
      <c r="A151" s="60" t="s">
        <v>95</v>
      </c>
      <c r="B151" s="228" t="s">
        <v>0</v>
      </c>
      <c r="C151" s="228" t="s">
        <v>43</v>
      </c>
      <c r="D151" s="228" t="s">
        <v>66</v>
      </c>
      <c r="E151" s="228" t="s">
        <v>4</v>
      </c>
      <c r="F151" s="66" t="s">
        <v>111</v>
      </c>
      <c r="G151" s="101" t="s">
        <v>111</v>
      </c>
      <c r="H151" s="88">
        <v>75000</v>
      </c>
      <c r="I151" s="245">
        <v>67342.87</v>
      </c>
      <c r="J151" s="245">
        <v>31062.98</v>
      </c>
      <c r="K151" s="89">
        <f t="shared" ref="K151:K152" si="47">I151-J151</f>
        <v>36279.89</v>
      </c>
      <c r="L151" s="52"/>
      <c r="M151" s="139"/>
      <c r="N151" s="1"/>
    </row>
    <row r="152" spans="1:14" s="57" customFormat="1" ht="25.5">
      <c r="A152" s="60" t="s">
        <v>193</v>
      </c>
      <c r="B152" s="228" t="s">
        <v>0</v>
      </c>
      <c r="C152" s="228" t="s">
        <v>43</v>
      </c>
      <c r="D152" s="228" t="s">
        <v>66</v>
      </c>
      <c r="E152" s="228">
        <v>321</v>
      </c>
      <c r="F152" s="66" t="s">
        <v>111</v>
      </c>
      <c r="G152" s="101" t="s">
        <v>111</v>
      </c>
      <c r="H152" s="88">
        <v>30000000</v>
      </c>
      <c r="I152" s="245">
        <v>14634046.26</v>
      </c>
      <c r="J152" s="245">
        <v>13703101.26</v>
      </c>
      <c r="K152" s="89">
        <f t="shared" si="47"/>
        <v>930945</v>
      </c>
      <c r="L152" s="82"/>
      <c r="M152" s="62"/>
      <c r="N152" s="1"/>
    </row>
    <row r="153" spans="1:14" s="56" customFormat="1" ht="51">
      <c r="A153" s="84" t="s">
        <v>174</v>
      </c>
      <c r="B153" s="4" t="s">
        <v>0</v>
      </c>
      <c r="C153" s="4" t="s">
        <v>43</v>
      </c>
      <c r="D153" s="4" t="s">
        <v>67</v>
      </c>
      <c r="E153" s="4" t="s">
        <v>1</v>
      </c>
      <c r="F153" s="3" t="s">
        <v>111</v>
      </c>
      <c r="G153" s="70" t="s">
        <v>111</v>
      </c>
      <c r="H153" s="87">
        <f>SUM(H154:H157)</f>
        <v>2609800</v>
      </c>
      <c r="I153" s="87">
        <f>SUM(I154:I157)</f>
        <v>674274.69</v>
      </c>
      <c r="J153" s="87">
        <f>SUM(J154:J157)</f>
        <v>654940.29</v>
      </c>
      <c r="K153" s="87">
        <f>SUM(K154:K157)</f>
        <v>19334.400000000012</v>
      </c>
      <c r="M153" s="136"/>
      <c r="N153" s="1"/>
    </row>
    <row r="154" spans="1:14" s="56" customFormat="1" ht="18.75" customHeight="1">
      <c r="A154" s="336" t="s">
        <v>95</v>
      </c>
      <c r="B154" s="228" t="s">
        <v>0</v>
      </c>
      <c r="C154" s="228" t="s">
        <v>43</v>
      </c>
      <c r="D154" s="228" t="s">
        <v>67</v>
      </c>
      <c r="E154" s="228" t="s">
        <v>4</v>
      </c>
      <c r="F154" s="338" t="s">
        <v>277</v>
      </c>
      <c r="G154" s="232" t="s">
        <v>231</v>
      </c>
      <c r="H154" s="309">
        <v>19550</v>
      </c>
      <c r="I154" s="314">
        <v>4522.6000000000004</v>
      </c>
      <c r="J154" s="314">
        <v>2647.44</v>
      </c>
      <c r="K154" s="234">
        <f t="shared" ref="K154:K157" si="48">I154-J154</f>
        <v>1875.1600000000003</v>
      </c>
      <c r="L154" s="136">
        <f>5976.8-I154-I155</f>
        <v>0</v>
      </c>
      <c r="M154" s="136"/>
      <c r="N154" s="140"/>
    </row>
    <row r="155" spans="1:14" s="58" customFormat="1" ht="18" customHeight="1">
      <c r="A155" s="337"/>
      <c r="B155" s="228" t="s">
        <v>0</v>
      </c>
      <c r="C155" s="228" t="s">
        <v>43</v>
      </c>
      <c r="D155" s="228" t="s">
        <v>67</v>
      </c>
      <c r="E155" s="228" t="s">
        <v>4</v>
      </c>
      <c r="F155" s="338"/>
      <c r="G155" s="233" t="s">
        <v>230</v>
      </c>
      <c r="H155" s="309">
        <v>6350</v>
      </c>
      <c r="I155" s="314">
        <v>1454.2</v>
      </c>
      <c r="J155" s="314">
        <v>851.13</v>
      </c>
      <c r="K155" s="235">
        <f t="shared" si="48"/>
        <v>603.07000000000005</v>
      </c>
      <c r="L155" s="52"/>
      <c r="M155" s="139"/>
      <c r="N155" s="140"/>
    </row>
    <row r="156" spans="1:14" s="58" customFormat="1" ht="18" customHeight="1">
      <c r="A156" s="339" t="s">
        <v>190</v>
      </c>
      <c r="B156" s="228" t="s">
        <v>0</v>
      </c>
      <c r="C156" s="228" t="s">
        <v>43</v>
      </c>
      <c r="D156" s="228" t="s">
        <v>67</v>
      </c>
      <c r="E156" s="228" t="s">
        <v>7</v>
      </c>
      <c r="F156" s="338" t="s">
        <v>277</v>
      </c>
      <c r="G156" s="229" t="s">
        <v>231</v>
      </c>
      <c r="H156" s="309">
        <v>1955350</v>
      </c>
      <c r="I156" s="314">
        <v>505700.9</v>
      </c>
      <c r="J156" s="314">
        <v>492962.01</v>
      </c>
      <c r="K156" s="234">
        <f t="shared" si="48"/>
        <v>12738.890000000014</v>
      </c>
      <c r="L156" s="52">
        <f>I156-668297.89</f>
        <v>-162596.99</v>
      </c>
      <c r="M156" s="139"/>
      <c r="N156" s="140"/>
    </row>
    <row r="157" spans="1:14" s="56" customFormat="1" ht="18.75" customHeight="1">
      <c r="A157" s="328"/>
      <c r="B157" s="228" t="s">
        <v>0</v>
      </c>
      <c r="C157" s="228" t="s">
        <v>43</v>
      </c>
      <c r="D157" s="228" t="s">
        <v>67</v>
      </c>
      <c r="E157" s="228" t="s">
        <v>7</v>
      </c>
      <c r="F157" s="338"/>
      <c r="G157" s="229" t="s">
        <v>230</v>
      </c>
      <c r="H157" s="309">
        <v>628550</v>
      </c>
      <c r="I157" s="314">
        <v>162596.99</v>
      </c>
      <c r="J157" s="314">
        <v>158479.71</v>
      </c>
      <c r="K157" s="89">
        <f t="shared" si="48"/>
        <v>4117.2799999999988</v>
      </c>
      <c r="M157" s="136"/>
      <c r="N157" s="1"/>
    </row>
    <row r="158" spans="1:14" s="56" customFormat="1" ht="25.5">
      <c r="A158" s="84" t="s">
        <v>175</v>
      </c>
      <c r="B158" s="4" t="s">
        <v>0</v>
      </c>
      <c r="C158" s="4" t="s">
        <v>43</v>
      </c>
      <c r="D158" s="4" t="s">
        <v>68</v>
      </c>
      <c r="E158" s="4" t="s">
        <v>1</v>
      </c>
      <c r="F158" s="230" t="s">
        <v>111</v>
      </c>
      <c r="G158" s="70" t="s">
        <v>111</v>
      </c>
      <c r="H158" s="87">
        <f>SUM(H159:H160)</f>
        <v>101086300</v>
      </c>
      <c r="I158" s="285">
        <f>SUM(I159:I160)</f>
        <v>27305879</v>
      </c>
      <c r="J158" s="128">
        <f>SUM(J159:J160)</f>
        <v>27150067.32</v>
      </c>
      <c r="K158" s="87">
        <f>SUM(K159:K160)</f>
        <v>155811.67999999956</v>
      </c>
      <c r="M158" s="136"/>
      <c r="N158" s="1"/>
    </row>
    <row r="159" spans="1:14" s="58" customFormat="1">
      <c r="A159" s="60" t="s">
        <v>95</v>
      </c>
      <c r="B159" s="228" t="s">
        <v>0</v>
      </c>
      <c r="C159" s="228" t="s">
        <v>43</v>
      </c>
      <c r="D159" s="228" t="s">
        <v>68</v>
      </c>
      <c r="E159" s="228" t="s">
        <v>4</v>
      </c>
      <c r="F159" s="66" t="s">
        <v>111</v>
      </c>
      <c r="G159" s="101" t="s">
        <v>111</v>
      </c>
      <c r="H159" s="88">
        <v>320300</v>
      </c>
      <c r="I159" s="245">
        <v>153862</v>
      </c>
      <c r="J159" s="245">
        <v>98801.84</v>
      </c>
      <c r="K159" s="89">
        <f t="shared" ref="K159:K160" si="49">I159-J159</f>
        <v>55060.160000000003</v>
      </c>
      <c r="L159" s="52"/>
      <c r="M159" s="139"/>
      <c r="N159" s="1"/>
    </row>
    <row r="160" spans="1:14" s="58" customFormat="1" ht="25.5">
      <c r="A160" s="60" t="s">
        <v>190</v>
      </c>
      <c r="B160" s="228" t="s">
        <v>0</v>
      </c>
      <c r="C160" s="228" t="s">
        <v>43</v>
      </c>
      <c r="D160" s="228" t="s">
        <v>68</v>
      </c>
      <c r="E160" s="228" t="s">
        <v>7</v>
      </c>
      <c r="F160" s="66" t="s">
        <v>111</v>
      </c>
      <c r="G160" s="101" t="s">
        <v>111</v>
      </c>
      <c r="H160" s="88">
        <v>100766000</v>
      </c>
      <c r="I160" s="245">
        <v>27152017</v>
      </c>
      <c r="J160" s="245">
        <v>27051265.48</v>
      </c>
      <c r="K160" s="89">
        <f t="shared" si="49"/>
        <v>100751.51999999955</v>
      </c>
      <c r="L160" s="52"/>
      <c r="M160" s="139"/>
      <c r="N160" s="1"/>
    </row>
    <row r="161" spans="1:14" s="56" customFormat="1">
      <c r="A161" s="84" t="s">
        <v>150</v>
      </c>
      <c r="B161" s="4" t="s">
        <v>0</v>
      </c>
      <c r="C161" s="4" t="s">
        <v>43</v>
      </c>
      <c r="D161" s="4" t="s">
        <v>33</v>
      </c>
      <c r="E161" s="4" t="s">
        <v>1</v>
      </c>
      <c r="F161" s="3" t="s">
        <v>111</v>
      </c>
      <c r="G161" s="70" t="s">
        <v>111</v>
      </c>
      <c r="H161" s="87">
        <f>SUM(H162:H164)</f>
        <v>339398300</v>
      </c>
      <c r="I161" s="87">
        <f>SUM(I162:I164)</f>
        <v>60660898.909999996</v>
      </c>
      <c r="J161" s="87">
        <f>SUM(J162:J164)</f>
        <v>60221800.020000003</v>
      </c>
      <c r="K161" s="87">
        <f>SUM(K162:K164)</f>
        <v>439098.88999999402</v>
      </c>
      <c r="M161" s="136"/>
      <c r="N161" s="1"/>
    </row>
    <row r="162" spans="1:14" s="56" customFormat="1" ht="25.5">
      <c r="A162" s="149" t="s">
        <v>195</v>
      </c>
      <c r="B162" s="228" t="s">
        <v>0</v>
      </c>
      <c r="C162" s="228" t="s">
        <v>43</v>
      </c>
      <c r="D162" s="228" t="s">
        <v>33</v>
      </c>
      <c r="E162" s="228" t="s">
        <v>16</v>
      </c>
      <c r="F162" s="340" t="s">
        <v>275</v>
      </c>
      <c r="G162" s="231" t="s">
        <v>230</v>
      </c>
      <c r="H162" s="88">
        <v>3520000</v>
      </c>
      <c r="I162" s="245">
        <v>3000</v>
      </c>
      <c r="J162" s="245">
        <v>0</v>
      </c>
      <c r="K162" s="89">
        <f t="shared" ref="K162:K164" si="50">I162-J162</f>
        <v>3000</v>
      </c>
      <c r="M162" s="136"/>
      <c r="N162" s="1"/>
    </row>
    <row r="163" spans="1:14" s="93" customFormat="1">
      <c r="A163" s="149" t="s">
        <v>95</v>
      </c>
      <c r="B163" s="228" t="s">
        <v>0</v>
      </c>
      <c r="C163" s="228" t="s">
        <v>43</v>
      </c>
      <c r="D163" s="228" t="s">
        <v>33</v>
      </c>
      <c r="E163" s="228" t="s">
        <v>4</v>
      </c>
      <c r="F163" s="341"/>
      <c r="G163" s="231" t="s">
        <v>230</v>
      </c>
      <c r="H163" s="88">
        <v>1980000</v>
      </c>
      <c r="I163" s="245">
        <v>72576</v>
      </c>
      <c r="J163" s="245">
        <v>71917.210000000006</v>
      </c>
      <c r="K163" s="89">
        <f t="shared" si="50"/>
        <v>658.7899999999936</v>
      </c>
      <c r="L163" s="62"/>
      <c r="M163" s="142"/>
      <c r="N163" s="1"/>
    </row>
    <row r="164" spans="1:14" s="58" customFormat="1" ht="25.5">
      <c r="A164" s="149" t="s">
        <v>190</v>
      </c>
      <c r="B164" s="228" t="s">
        <v>0</v>
      </c>
      <c r="C164" s="228" t="s">
        <v>43</v>
      </c>
      <c r="D164" s="228" t="s">
        <v>33</v>
      </c>
      <c r="E164" s="228" t="s">
        <v>7</v>
      </c>
      <c r="F164" s="342"/>
      <c r="G164" s="231" t="s">
        <v>230</v>
      </c>
      <c r="H164" s="88">
        <v>333898300</v>
      </c>
      <c r="I164" s="245">
        <v>60585322.909999996</v>
      </c>
      <c r="J164" s="245">
        <v>60149882.810000002</v>
      </c>
      <c r="K164" s="89">
        <f t="shared" si="50"/>
        <v>435440.09999999404</v>
      </c>
      <c r="L164" s="52"/>
      <c r="M164" s="139"/>
      <c r="N164" s="1"/>
    </row>
    <row r="165" spans="1:14" s="58" customFormat="1">
      <c r="A165" s="84" t="s">
        <v>228</v>
      </c>
      <c r="B165" s="4">
        <v>148</v>
      </c>
      <c r="C165" s="4">
        <v>1003</v>
      </c>
      <c r="D165" s="4">
        <v>9990020680</v>
      </c>
      <c r="E165" s="4" t="s">
        <v>1</v>
      </c>
      <c r="F165" s="3"/>
      <c r="G165" s="70"/>
      <c r="H165" s="87">
        <f>SUM(H166:H166)</f>
        <v>560000000</v>
      </c>
      <c r="I165" s="87">
        <f>SUM(I166:I166)</f>
        <v>560000000</v>
      </c>
      <c r="J165" s="128">
        <f>SUM(J166:J166)</f>
        <v>548400000</v>
      </c>
      <c r="K165" s="87">
        <f>SUM(K166:K166)</f>
        <v>11600000</v>
      </c>
      <c r="L165" s="52"/>
      <c r="M165" s="139"/>
      <c r="N165" s="1"/>
    </row>
    <row r="166" spans="1:14" s="57" customFormat="1" ht="25.5">
      <c r="A166" s="60" t="s">
        <v>190</v>
      </c>
      <c r="B166" s="228">
        <v>148</v>
      </c>
      <c r="C166" s="228">
        <v>1003</v>
      </c>
      <c r="D166" s="228">
        <v>9990020680</v>
      </c>
      <c r="E166" s="228">
        <v>321</v>
      </c>
      <c r="F166" s="64"/>
      <c r="G166" s="228"/>
      <c r="H166" s="88">
        <v>560000000</v>
      </c>
      <c r="I166" s="245">
        <v>560000000</v>
      </c>
      <c r="J166" s="245">
        <v>548400000</v>
      </c>
      <c r="K166" s="88">
        <f>I166-J166</f>
        <v>11600000</v>
      </c>
      <c r="L166" s="62"/>
      <c r="M166" s="62"/>
      <c r="N166" s="1"/>
    </row>
    <row r="167" spans="1:14" s="58" customFormat="1" ht="38.25">
      <c r="A167" s="84" t="s">
        <v>295</v>
      </c>
      <c r="B167" s="4">
        <v>148</v>
      </c>
      <c r="C167" s="4">
        <v>1003</v>
      </c>
      <c r="D167" s="4" t="s">
        <v>294</v>
      </c>
      <c r="E167" s="4" t="s">
        <v>1</v>
      </c>
      <c r="F167" s="3"/>
      <c r="G167" s="70"/>
      <c r="H167" s="87">
        <f>SUM(H168:H168)</f>
        <v>50000000</v>
      </c>
      <c r="I167" s="87">
        <f>SUM(I168:I168)</f>
        <v>50000000</v>
      </c>
      <c r="J167" s="128">
        <f>SUM(J168:J168)</f>
        <v>32000000</v>
      </c>
      <c r="K167" s="87">
        <f>SUM(K168:K168)</f>
        <v>18000000</v>
      </c>
      <c r="L167" s="52"/>
      <c r="M167" s="139"/>
      <c r="N167" s="1"/>
    </row>
    <row r="168" spans="1:14" s="57" customFormat="1" ht="25.5">
      <c r="A168" s="60" t="s">
        <v>190</v>
      </c>
      <c r="B168" s="228">
        <v>148</v>
      </c>
      <c r="C168" s="228">
        <v>1003</v>
      </c>
      <c r="D168" s="228" t="s">
        <v>294</v>
      </c>
      <c r="E168" s="228">
        <v>321</v>
      </c>
      <c r="F168" s="64"/>
      <c r="G168" s="228"/>
      <c r="H168" s="88">
        <v>50000000</v>
      </c>
      <c r="I168" s="245">
        <v>50000000</v>
      </c>
      <c r="J168" s="245">
        <v>32000000</v>
      </c>
      <c r="K168" s="88">
        <f>I168-J168</f>
        <v>18000000</v>
      </c>
      <c r="L168" s="62"/>
      <c r="M168" s="62"/>
      <c r="N168" s="1"/>
    </row>
    <row r="169" spans="1:14" s="58" customFormat="1" ht="40.5" customHeight="1">
      <c r="A169" s="84" t="s">
        <v>176</v>
      </c>
      <c r="B169" s="4" t="s">
        <v>0</v>
      </c>
      <c r="C169" s="4" t="s">
        <v>69</v>
      </c>
      <c r="D169" s="4" t="s">
        <v>70</v>
      </c>
      <c r="E169" s="4" t="s">
        <v>1</v>
      </c>
      <c r="F169" s="3" t="s">
        <v>111</v>
      </c>
      <c r="G169" s="70" t="s">
        <v>111</v>
      </c>
      <c r="H169" s="87">
        <f>SUM(H170)</f>
        <v>5316588700</v>
      </c>
      <c r="I169" s="87">
        <f>SUM(I170)</f>
        <v>1329147300</v>
      </c>
      <c r="J169" s="128">
        <f>SUM(J170)</f>
        <v>1329147300</v>
      </c>
      <c r="K169" s="87">
        <f>SUM(K170)</f>
        <v>0</v>
      </c>
      <c r="L169" s="52"/>
      <c r="M169" s="139"/>
      <c r="N169" s="1"/>
    </row>
    <row r="170" spans="1:14" s="57" customFormat="1">
      <c r="A170" s="60" t="s">
        <v>112</v>
      </c>
      <c r="B170" s="228" t="s">
        <v>0</v>
      </c>
      <c r="C170" s="228" t="s">
        <v>69</v>
      </c>
      <c r="D170" s="228" t="s">
        <v>70</v>
      </c>
      <c r="E170" s="228" t="s">
        <v>71</v>
      </c>
      <c r="F170" s="66" t="s">
        <v>111</v>
      </c>
      <c r="G170" s="101" t="s">
        <v>111</v>
      </c>
      <c r="H170" s="88">
        <v>5316588700</v>
      </c>
      <c r="I170" s="245">
        <v>1329147300</v>
      </c>
      <c r="J170" s="245">
        <v>1329147300</v>
      </c>
      <c r="K170" s="89">
        <f>I170-J170</f>
        <v>0</v>
      </c>
      <c r="L170" s="62"/>
      <c r="M170" s="62"/>
      <c r="N170" s="1"/>
    </row>
    <row r="171" spans="1:14" s="93" customFormat="1" ht="89.25">
      <c r="A171" s="84" t="s">
        <v>258</v>
      </c>
      <c r="B171" s="4" t="s">
        <v>0</v>
      </c>
      <c r="C171" s="4" t="s">
        <v>69</v>
      </c>
      <c r="D171" s="4" t="s">
        <v>72</v>
      </c>
      <c r="E171" s="4" t="s">
        <v>1</v>
      </c>
      <c r="F171" s="3" t="s">
        <v>111</v>
      </c>
      <c r="G171" s="70" t="s">
        <v>111</v>
      </c>
      <c r="H171" s="87">
        <f>SUM(H172)</f>
        <v>84900</v>
      </c>
      <c r="I171" s="87">
        <f>SUM(I172)</f>
        <v>0</v>
      </c>
      <c r="J171" s="128">
        <f>SUM(J172)</f>
        <v>0</v>
      </c>
      <c r="K171" s="87">
        <f>SUM(K172)</f>
        <v>0</v>
      </c>
      <c r="L171" s="62"/>
      <c r="M171" s="142"/>
      <c r="N171" s="1"/>
    </row>
    <row r="172" spans="1:14" s="58" customFormat="1" ht="25.5">
      <c r="A172" s="149" t="s">
        <v>200</v>
      </c>
      <c r="B172" s="228" t="s">
        <v>0</v>
      </c>
      <c r="C172" s="228" t="s">
        <v>69</v>
      </c>
      <c r="D172" s="228" t="s">
        <v>72</v>
      </c>
      <c r="E172" s="228" t="s">
        <v>73</v>
      </c>
      <c r="F172" s="86" t="s">
        <v>291</v>
      </c>
      <c r="G172" s="94" t="s">
        <v>230</v>
      </c>
      <c r="H172" s="88">
        <v>84900</v>
      </c>
      <c r="I172" s="245">
        <v>0</v>
      </c>
      <c r="J172" s="245">
        <v>0</v>
      </c>
      <c r="K172" s="89">
        <f>I172-J172</f>
        <v>0</v>
      </c>
      <c r="L172" s="52"/>
      <c r="M172" s="139"/>
      <c r="N172" s="1"/>
    </row>
    <row r="173" spans="1:14" s="57" customFormat="1">
      <c r="A173" s="84" t="s">
        <v>177</v>
      </c>
      <c r="B173" s="4" t="s">
        <v>0</v>
      </c>
      <c r="C173" s="4" t="s">
        <v>69</v>
      </c>
      <c r="D173" s="4" t="s">
        <v>74</v>
      </c>
      <c r="E173" s="4" t="s">
        <v>1</v>
      </c>
      <c r="F173" s="3"/>
      <c r="G173" s="70" t="s">
        <v>111</v>
      </c>
      <c r="H173" s="87">
        <f>SUM(H174:H175)</f>
        <v>40937650</v>
      </c>
      <c r="I173" s="87">
        <f>SUM(I174:I175)</f>
        <v>3432690.85</v>
      </c>
      <c r="J173" s="128">
        <f>SUM(J174:J175)</f>
        <v>3429764.08</v>
      </c>
      <c r="K173" s="128">
        <f>SUM(K174:K175)</f>
        <v>2926.77</v>
      </c>
      <c r="L173" s="62"/>
      <c r="M173" s="62"/>
      <c r="N173" s="1"/>
    </row>
    <row r="174" spans="1:14" s="93" customFormat="1">
      <c r="A174" s="60" t="s">
        <v>95</v>
      </c>
      <c r="B174" s="228" t="s">
        <v>0</v>
      </c>
      <c r="C174" s="228" t="s">
        <v>69</v>
      </c>
      <c r="D174" s="228" t="s">
        <v>74</v>
      </c>
      <c r="E174" s="228" t="s">
        <v>4</v>
      </c>
      <c r="F174" s="66"/>
      <c r="G174" s="101" t="s">
        <v>111</v>
      </c>
      <c r="H174" s="88">
        <v>10250</v>
      </c>
      <c r="I174" s="245">
        <v>634.85</v>
      </c>
      <c r="J174" s="245">
        <v>608.08000000000004</v>
      </c>
      <c r="K174" s="88">
        <f t="shared" ref="K174:K175" si="51">I174-J174</f>
        <v>26.769999999999982</v>
      </c>
      <c r="L174" s="62"/>
      <c r="M174" s="142"/>
      <c r="N174" s="1"/>
    </row>
    <row r="175" spans="1:14" s="58" customFormat="1" ht="25.5">
      <c r="A175" s="85" t="s">
        <v>193</v>
      </c>
      <c r="B175" s="228" t="s">
        <v>0</v>
      </c>
      <c r="C175" s="228" t="s">
        <v>69</v>
      </c>
      <c r="D175" s="228" t="s">
        <v>74</v>
      </c>
      <c r="E175" s="228" t="s">
        <v>32</v>
      </c>
      <c r="F175" s="59" t="s">
        <v>111</v>
      </c>
      <c r="G175" s="102" t="s">
        <v>111</v>
      </c>
      <c r="H175" s="88">
        <v>40927400</v>
      </c>
      <c r="I175" s="281">
        <v>3432056</v>
      </c>
      <c r="J175" s="281">
        <v>3429156</v>
      </c>
      <c r="K175" s="89">
        <f t="shared" si="51"/>
        <v>2900</v>
      </c>
      <c r="L175" s="52"/>
      <c r="M175" s="139"/>
      <c r="N175" s="1"/>
    </row>
    <row r="176" spans="1:14" s="57" customFormat="1" ht="25.5">
      <c r="A176" s="84" t="s">
        <v>178</v>
      </c>
      <c r="B176" s="4" t="s">
        <v>0</v>
      </c>
      <c r="C176" s="4" t="s">
        <v>69</v>
      </c>
      <c r="D176" s="4" t="s">
        <v>75</v>
      </c>
      <c r="E176" s="4" t="s">
        <v>1</v>
      </c>
      <c r="F176" s="3" t="s">
        <v>111</v>
      </c>
      <c r="G176" s="70" t="s">
        <v>111</v>
      </c>
      <c r="H176" s="87">
        <f>SUM(H177:H178)</f>
        <v>7632430</v>
      </c>
      <c r="I176" s="87">
        <f>SUM(I177:I178)</f>
        <v>0</v>
      </c>
      <c r="J176" s="128">
        <f>SUM(J177:J178)</f>
        <v>0</v>
      </c>
      <c r="K176" s="87">
        <f>SUM(K177:K178)</f>
        <v>0</v>
      </c>
      <c r="L176" s="62"/>
      <c r="M176" s="62"/>
      <c r="N176" s="1"/>
    </row>
    <row r="177" spans="1:14" s="111" customFormat="1">
      <c r="A177" s="60" t="s">
        <v>95</v>
      </c>
      <c r="B177" s="228" t="s">
        <v>0</v>
      </c>
      <c r="C177" s="228" t="s">
        <v>69</v>
      </c>
      <c r="D177" s="228" t="s">
        <v>75</v>
      </c>
      <c r="E177" s="228" t="s">
        <v>4</v>
      </c>
      <c r="F177" s="66" t="s">
        <v>111</v>
      </c>
      <c r="G177" s="101" t="s">
        <v>111</v>
      </c>
      <c r="H177" s="88">
        <v>1570</v>
      </c>
      <c r="I177" s="245">
        <v>0</v>
      </c>
      <c r="J177" s="245">
        <v>0</v>
      </c>
      <c r="K177" s="88">
        <f t="shared" ref="K177:K178" si="52">I177-J177</f>
        <v>0</v>
      </c>
      <c r="L177" s="110"/>
      <c r="M177" s="52"/>
      <c r="N177" s="1"/>
    </row>
    <row r="178" spans="1:14" s="112" customFormat="1" ht="25.5">
      <c r="A178" s="85" t="s">
        <v>193</v>
      </c>
      <c r="B178" s="228" t="s">
        <v>0</v>
      </c>
      <c r="C178" s="228" t="s">
        <v>69</v>
      </c>
      <c r="D178" s="228" t="s">
        <v>75</v>
      </c>
      <c r="E178" s="228" t="s">
        <v>32</v>
      </c>
      <c r="F178" s="59" t="s">
        <v>111</v>
      </c>
      <c r="G178" s="102" t="s">
        <v>111</v>
      </c>
      <c r="H178" s="88">
        <v>7630860</v>
      </c>
      <c r="I178" s="281">
        <v>0</v>
      </c>
      <c r="J178" s="281">
        <v>0</v>
      </c>
      <c r="K178" s="89">
        <f t="shared" si="52"/>
        <v>0</v>
      </c>
      <c r="L178" s="52"/>
      <c r="M178" s="52"/>
      <c r="N178" s="1"/>
    </row>
    <row r="179" spans="1:14" s="93" customFormat="1" ht="76.5">
      <c r="A179" s="84" t="s">
        <v>179</v>
      </c>
      <c r="B179" s="4" t="s">
        <v>0</v>
      </c>
      <c r="C179" s="4" t="s">
        <v>69</v>
      </c>
      <c r="D179" s="4" t="s">
        <v>76</v>
      </c>
      <c r="E179" s="4" t="s">
        <v>1</v>
      </c>
      <c r="F179" s="3" t="s">
        <v>111</v>
      </c>
      <c r="G179" s="70" t="s">
        <v>111</v>
      </c>
      <c r="H179" s="87">
        <f>SUM(H180:H181)</f>
        <v>38451350</v>
      </c>
      <c r="I179" s="87">
        <f>SUM(I180:I181)</f>
        <v>4560000</v>
      </c>
      <c r="J179" s="128">
        <f>SUM(J180:J181)</f>
        <v>4560000</v>
      </c>
      <c r="K179" s="87">
        <f>SUM(K180:K181)</f>
        <v>0</v>
      </c>
      <c r="L179" s="62"/>
      <c r="M179" s="142"/>
      <c r="N179" s="1"/>
    </row>
    <row r="180" spans="1:14" s="58" customFormat="1">
      <c r="A180" s="60" t="s">
        <v>95</v>
      </c>
      <c r="B180" s="228" t="s">
        <v>0</v>
      </c>
      <c r="C180" s="228" t="s">
        <v>69</v>
      </c>
      <c r="D180" s="228" t="s">
        <v>76</v>
      </c>
      <c r="E180" s="228" t="s">
        <v>4</v>
      </c>
      <c r="F180" s="66" t="s">
        <v>111</v>
      </c>
      <c r="G180" s="101" t="s">
        <v>111</v>
      </c>
      <c r="H180" s="88">
        <v>9011350</v>
      </c>
      <c r="I180" s="245">
        <v>0</v>
      </c>
      <c r="J180" s="245">
        <v>0</v>
      </c>
      <c r="K180" s="88">
        <f t="shared" ref="K180:K181" si="53">I180-J180</f>
        <v>0</v>
      </c>
      <c r="L180" s="52"/>
      <c r="M180" s="139"/>
      <c r="N180" s="1"/>
    </row>
    <row r="181" spans="1:14" s="56" customFormat="1" ht="25.5">
      <c r="A181" s="85" t="s">
        <v>193</v>
      </c>
      <c r="B181" s="228" t="s">
        <v>0</v>
      </c>
      <c r="C181" s="228" t="s">
        <v>69</v>
      </c>
      <c r="D181" s="228" t="s">
        <v>76</v>
      </c>
      <c r="E181" s="228" t="s">
        <v>32</v>
      </c>
      <c r="F181" s="59" t="s">
        <v>111</v>
      </c>
      <c r="G181" s="102" t="s">
        <v>111</v>
      </c>
      <c r="H181" s="88">
        <v>29440000</v>
      </c>
      <c r="I181" s="281">
        <v>4560000</v>
      </c>
      <c r="J181" s="281">
        <v>4560000</v>
      </c>
      <c r="K181" s="89">
        <f t="shared" si="53"/>
        <v>0</v>
      </c>
      <c r="M181" s="136"/>
      <c r="N181" s="1"/>
    </row>
    <row r="182" spans="1:14" s="56" customFormat="1" ht="38.25">
      <c r="A182" s="84" t="s">
        <v>180</v>
      </c>
      <c r="B182" s="4" t="s">
        <v>0</v>
      </c>
      <c r="C182" s="4" t="s">
        <v>69</v>
      </c>
      <c r="D182" s="4" t="s">
        <v>77</v>
      </c>
      <c r="E182" s="4" t="s">
        <v>1</v>
      </c>
      <c r="F182" s="3" t="s">
        <v>111</v>
      </c>
      <c r="G182" s="70" t="s">
        <v>111</v>
      </c>
      <c r="H182" s="87">
        <f>SUM(H183)</f>
        <v>25000</v>
      </c>
      <c r="I182" s="87">
        <f>SUM(I183)</f>
        <v>0</v>
      </c>
      <c r="J182" s="128">
        <f t="shared" ref="J182" si="54">SUM(J183)</f>
        <v>0</v>
      </c>
      <c r="K182" s="87">
        <f>SUM(K183)</f>
        <v>0</v>
      </c>
      <c r="M182" s="136"/>
      <c r="N182" s="1"/>
    </row>
    <row r="183" spans="1:14" s="58" customFormat="1" ht="25.5">
      <c r="A183" s="85" t="s">
        <v>193</v>
      </c>
      <c r="B183" s="228" t="s">
        <v>0</v>
      </c>
      <c r="C183" s="228" t="s">
        <v>69</v>
      </c>
      <c r="D183" s="228" t="s">
        <v>77</v>
      </c>
      <c r="E183" s="228" t="s">
        <v>32</v>
      </c>
      <c r="F183" s="59" t="s">
        <v>111</v>
      </c>
      <c r="G183" s="102" t="s">
        <v>111</v>
      </c>
      <c r="H183" s="88">
        <v>25000</v>
      </c>
      <c r="I183" s="88">
        <v>0</v>
      </c>
      <c r="J183" s="281">
        <v>0</v>
      </c>
      <c r="K183" s="89">
        <f>I183-J183</f>
        <v>0</v>
      </c>
      <c r="L183" s="52"/>
      <c r="M183" s="139"/>
      <c r="N183" s="1"/>
    </row>
    <row r="184" spans="1:14" s="58" customFormat="1" ht="38.25">
      <c r="A184" s="84" t="s">
        <v>181</v>
      </c>
      <c r="B184" s="4" t="s">
        <v>0</v>
      </c>
      <c r="C184" s="4" t="s">
        <v>69</v>
      </c>
      <c r="D184" s="4" t="s">
        <v>78</v>
      </c>
      <c r="E184" s="4" t="s">
        <v>1</v>
      </c>
      <c r="F184" s="3" t="s">
        <v>111</v>
      </c>
      <c r="G184" s="70" t="s">
        <v>111</v>
      </c>
      <c r="H184" s="87">
        <f>SUM(H185:H186)</f>
        <v>11911000</v>
      </c>
      <c r="I184" s="87">
        <f>SUM(I185:I186)</f>
        <v>0</v>
      </c>
      <c r="J184" s="128">
        <f t="shared" ref="J184" si="55">SUM(J185:J186)</f>
        <v>0</v>
      </c>
      <c r="K184" s="87">
        <f>SUM(K185:K186)</f>
        <v>0</v>
      </c>
      <c r="L184" s="52"/>
      <c r="M184" s="139"/>
      <c r="N184" s="1"/>
    </row>
    <row r="185" spans="1:14" s="58" customFormat="1">
      <c r="A185" s="60" t="s">
        <v>95</v>
      </c>
      <c r="B185" s="228" t="s">
        <v>0</v>
      </c>
      <c r="C185" s="228" t="s">
        <v>69</v>
      </c>
      <c r="D185" s="228" t="s">
        <v>78</v>
      </c>
      <c r="E185" s="228" t="s">
        <v>4</v>
      </c>
      <c r="F185" s="66" t="s">
        <v>111</v>
      </c>
      <c r="G185" s="101" t="s">
        <v>111</v>
      </c>
      <c r="H185" s="88">
        <v>9000</v>
      </c>
      <c r="I185" s="88">
        <v>0</v>
      </c>
      <c r="J185" s="245">
        <v>0</v>
      </c>
      <c r="K185" s="88">
        <f t="shared" ref="K185:K186" si="56">I185-J185</f>
        <v>0</v>
      </c>
      <c r="L185" s="52"/>
      <c r="M185" s="139"/>
      <c r="N185" s="1"/>
    </row>
    <row r="186" spans="1:14" s="56" customFormat="1" ht="25.5">
      <c r="A186" s="60" t="s">
        <v>190</v>
      </c>
      <c r="B186" s="228" t="s">
        <v>0</v>
      </c>
      <c r="C186" s="228" t="s">
        <v>69</v>
      </c>
      <c r="D186" s="228" t="s">
        <v>78</v>
      </c>
      <c r="E186" s="228" t="s">
        <v>7</v>
      </c>
      <c r="F186" s="66" t="s">
        <v>111</v>
      </c>
      <c r="G186" s="101" t="s">
        <v>111</v>
      </c>
      <c r="H186" s="88">
        <v>11902000</v>
      </c>
      <c r="I186" s="245">
        <v>0</v>
      </c>
      <c r="J186" s="245">
        <v>0</v>
      </c>
      <c r="K186" s="88">
        <f t="shared" si="56"/>
        <v>0</v>
      </c>
      <c r="M186" s="136"/>
      <c r="N186" s="1"/>
    </row>
    <row r="187" spans="1:14" s="58" customFormat="1" ht="38.25">
      <c r="A187" s="84" t="s">
        <v>237</v>
      </c>
      <c r="B187" s="4" t="s">
        <v>0</v>
      </c>
      <c r="C187" s="4" t="s">
        <v>69</v>
      </c>
      <c r="D187" s="4">
        <v>2240271520</v>
      </c>
      <c r="E187" s="4">
        <v>313</v>
      </c>
      <c r="F187" s="3" t="s">
        <v>111</v>
      </c>
      <c r="G187" s="70" t="s">
        <v>111</v>
      </c>
      <c r="H187" s="87">
        <v>234519700</v>
      </c>
      <c r="I187" s="87">
        <v>52535499</v>
      </c>
      <c r="J187" s="87">
        <v>50872462.920000002</v>
      </c>
      <c r="K187" s="87">
        <f>I187-J187</f>
        <v>1663036.0799999982</v>
      </c>
      <c r="L187" s="52"/>
      <c r="M187" s="139"/>
      <c r="N187" s="1"/>
    </row>
    <row r="188" spans="1:14" s="58" customFormat="1" ht="63.75">
      <c r="A188" s="84" t="s">
        <v>236</v>
      </c>
      <c r="B188" s="4" t="s">
        <v>0</v>
      </c>
      <c r="C188" s="4" t="s">
        <v>69</v>
      </c>
      <c r="D188" s="4">
        <v>2240271530</v>
      </c>
      <c r="E188" s="4">
        <v>313</v>
      </c>
      <c r="F188" s="3" t="s">
        <v>111</v>
      </c>
      <c r="G188" s="70" t="s">
        <v>111</v>
      </c>
      <c r="H188" s="87">
        <v>2000000</v>
      </c>
      <c r="I188" s="87">
        <v>500000</v>
      </c>
      <c r="J188" s="128">
        <v>500000</v>
      </c>
      <c r="K188" s="89">
        <f>I188-J188</f>
        <v>0</v>
      </c>
      <c r="L188" s="52"/>
      <c r="M188" s="139"/>
      <c r="N188" s="1"/>
    </row>
    <row r="189" spans="1:14" s="58" customFormat="1" ht="51">
      <c r="A189" s="84" t="s">
        <v>182</v>
      </c>
      <c r="B189" s="4" t="s">
        <v>0</v>
      </c>
      <c r="C189" s="4" t="s">
        <v>69</v>
      </c>
      <c r="D189" s="4" t="s">
        <v>79</v>
      </c>
      <c r="E189" s="4" t="s">
        <v>1</v>
      </c>
      <c r="F189" s="3" t="s">
        <v>111</v>
      </c>
      <c r="G189" s="70" t="s">
        <v>111</v>
      </c>
      <c r="H189" s="87">
        <f>SUM(H190)</f>
        <v>4300</v>
      </c>
      <c r="I189" s="87">
        <f t="shared" ref="I189:J189" si="57">SUM(I190)</f>
        <v>0</v>
      </c>
      <c r="J189" s="128">
        <f t="shared" si="57"/>
        <v>0</v>
      </c>
      <c r="K189" s="87">
        <f>I189-J189</f>
        <v>0</v>
      </c>
      <c r="L189" s="52"/>
      <c r="M189" s="139"/>
      <c r="N189" s="1"/>
    </row>
    <row r="190" spans="1:14" s="58" customFormat="1" ht="25.5">
      <c r="A190" s="149" t="s">
        <v>200</v>
      </c>
      <c r="B190" s="228" t="s">
        <v>0</v>
      </c>
      <c r="C190" s="228" t="s">
        <v>69</v>
      </c>
      <c r="D190" s="228" t="s">
        <v>79</v>
      </c>
      <c r="E190" s="228" t="s">
        <v>73</v>
      </c>
      <c r="F190" s="66" t="s">
        <v>111</v>
      </c>
      <c r="G190" s="101" t="s">
        <v>111</v>
      </c>
      <c r="H190" s="88">
        <v>4300</v>
      </c>
      <c r="I190" s="88">
        <v>0</v>
      </c>
      <c r="J190" s="129">
        <v>0</v>
      </c>
      <c r="K190" s="88">
        <f>I190-J190</f>
        <v>0</v>
      </c>
      <c r="L190" s="52"/>
      <c r="M190" s="139"/>
      <c r="N190" s="1"/>
    </row>
    <row r="191" spans="1:14" s="58" customFormat="1" ht="25.5">
      <c r="A191" s="84" t="s">
        <v>184</v>
      </c>
      <c r="B191" s="4" t="s">
        <v>0</v>
      </c>
      <c r="C191" s="4" t="s">
        <v>80</v>
      </c>
      <c r="D191" s="4" t="s">
        <v>281</v>
      </c>
      <c r="E191" s="4" t="s">
        <v>1</v>
      </c>
      <c r="F191" s="3"/>
      <c r="G191" s="70"/>
      <c r="H191" s="87">
        <f>SUM(H192:H194)</f>
        <v>1100288618</v>
      </c>
      <c r="I191" s="87">
        <f>SUM(I192:I194)</f>
        <v>121245851.91000001</v>
      </c>
      <c r="J191" s="87">
        <f>SUM(J192:J194)</f>
        <v>120536207.41</v>
      </c>
      <c r="K191" s="87">
        <f>SUM(K192:K194)</f>
        <v>709644.50000000908</v>
      </c>
      <c r="L191" s="52"/>
      <c r="M191" s="139"/>
      <c r="N191" s="1"/>
    </row>
    <row r="192" spans="1:14" s="93" customFormat="1">
      <c r="A192" s="237" t="s">
        <v>203</v>
      </c>
      <c r="B192" s="228" t="s">
        <v>0</v>
      </c>
      <c r="C192" s="228" t="s">
        <v>80</v>
      </c>
      <c r="D192" s="228" t="s">
        <v>281</v>
      </c>
      <c r="E192" s="228">
        <v>244</v>
      </c>
      <c r="G192" s="135"/>
      <c r="H192" s="305">
        <v>2275000</v>
      </c>
      <c r="I192" s="303">
        <v>540440.61</v>
      </c>
      <c r="J192" s="284">
        <v>298385.12</v>
      </c>
      <c r="K192" s="89">
        <f t="shared" ref="K192:K194" si="58">I192-J192</f>
        <v>242055.49</v>
      </c>
      <c r="L192" s="62"/>
      <c r="M192" s="142"/>
      <c r="N192" s="63"/>
    </row>
    <row r="193" spans="1:14" s="56" customFormat="1" ht="18" customHeight="1">
      <c r="A193" s="336" t="s">
        <v>190</v>
      </c>
      <c r="B193" s="228" t="s">
        <v>0</v>
      </c>
      <c r="C193" s="228" t="s">
        <v>80</v>
      </c>
      <c r="D193" s="228" t="s">
        <v>281</v>
      </c>
      <c r="E193" s="228">
        <v>321</v>
      </c>
      <c r="F193" s="344" t="s">
        <v>292</v>
      </c>
      <c r="G193" s="135" t="s">
        <v>231</v>
      </c>
      <c r="H193" s="305">
        <v>54900718</v>
      </c>
      <c r="I193" s="314">
        <v>6035270.5700000003</v>
      </c>
      <c r="J193" s="284">
        <v>6011895.1600000001</v>
      </c>
      <c r="K193" s="89">
        <f t="shared" si="58"/>
        <v>23375.410000000149</v>
      </c>
      <c r="L193" s="136">
        <f>J193+J194-120237822.29</f>
        <v>0</v>
      </c>
      <c r="M193" s="136"/>
      <c r="N193" s="1"/>
    </row>
    <row r="194" spans="1:14" s="56" customFormat="1" ht="18" customHeight="1">
      <c r="A194" s="343"/>
      <c r="B194" s="228" t="s">
        <v>0</v>
      </c>
      <c r="C194" s="228" t="s">
        <v>80</v>
      </c>
      <c r="D194" s="228" t="s">
        <v>281</v>
      </c>
      <c r="E194" s="228">
        <v>321</v>
      </c>
      <c r="F194" s="345"/>
      <c r="G194" s="135" t="s">
        <v>230</v>
      </c>
      <c r="H194" s="305">
        <v>1043112900</v>
      </c>
      <c r="I194" s="314">
        <v>114670140.73</v>
      </c>
      <c r="J194" s="284">
        <v>114225927.13</v>
      </c>
      <c r="K194" s="89">
        <f t="shared" si="58"/>
        <v>444213.60000000894</v>
      </c>
      <c r="L194" s="136">
        <f>120705411.3-I194-I193</f>
        <v>-7.4505805969238281E-9</v>
      </c>
      <c r="M194" s="136"/>
      <c r="N194" s="1"/>
    </row>
    <row r="195" spans="1:14" s="58" customFormat="1" ht="25.5">
      <c r="A195" s="84" t="s">
        <v>251</v>
      </c>
      <c r="B195" s="4" t="s">
        <v>0</v>
      </c>
      <c r="C195" s="4" t="s">
        <v>80</v>
      </c>
      <c r="D195" s="4" t="s">
        <v>279</v>
      </c>
      <c r="E195" s="4" t="s">
        <v>1</v>
      </c>
      <c r="F195" s="3"/>
      <c r="G195" s="70"/>
      <c r="H195" s="286">
        <f>SUM(H196:H197)</f>
        <v>104112626.3</v>
      </c>
      <c r="I195" s="285">
        <f>SUM(I196:I197)</f>
        <v>25613180</v>
      </c>
      <c r="J195" s="287">
        <f>SUM(J196:J197)</f>
        <v>25613180</v>
      </c>
      <c r="K195" s="87">
        <f>SUM(K196:K197)</f>
        <v>-1.3387762010097504E-9</v>
      </c>
      <c r="L195" s="52"/>
      <c r="M195" s="139"/>
      <c r="N195" s="1"/>
    </row>
    <row r="196" spans="1:14" s="93" customFormat="1" ht="21" customHeight="1">
      <c r="A196" s="336" t="s">
        <v>203</v>
      </c>
      <c r="B196" s="228" t="s">
        <v>0</v>
      </c>
      <c r="C196" s="228" t="s">
        <v>80</v>
      </c>
      <c r="D196" s="228" t="s">
        <v>279</v>
      </c>
      <c r="E196" s="228">
        <v>612</v>
      </c>
      <c r="F196" s="344" t="s">
        <v>278</v>
      </c>
      <c r="G196" s="135" t="s">
        <v>231</v>
      </c>
      <c r="H196" s="305">
        <v>1041126.3</v>
      </c>
      <c r="I196" s="283">
        <v>256140</v>
      </c>
      <c r="J196" s="284">
        <v>256131.81</v>
      </c>
      <c r="K196" s="89">
        <f t="shared" ref="K196:K197" si="59">I196-J196</f>
        <v>8.1900000000023283</v>
      </c>
      <c r="L196" s="62"/>
      <c r="M196" s="142"/>
      <c r="N196" s="63"/>
    </row>
    <row r="197" spans="1:14" s="56" customFormat="1" ht="18" customHeight="1">
      <c r="A197" s="343"/>
      <c r="B197" s="228" t="s">
        <v>0</v>
      </c>
      <c r="C197" s="228" t="s">
        <v>80</v>
      </c>
      <c r="D197" s="228" t="s">
        <v>279</v>
      </c>
      <c r="E197" s="228">
        <v>612</v>
      </c>
      <c r="F197" s="345"/>
      <c r="G197" s="135" t="s">
        <v>230</v>
      </c>
      <c r="H197" s="305">
        <v>103071500</v>
      </c>
      <c r="I197" s="283">
        <v>25357040</v>
      </c>
      <c r="J197" s="284">
        <v>25357048.190000001</v>
      </c>
      <c r="K197" s="89">
        <f t="shared" si="59"/>
        <v>-8.1900000013411045</v>
      </c>
      <c r="M197" s="136"/>
      <c r="N197" s="1"/>
    </row>
    <row r="198" spans="1:14" s="56" customFormat="1" ht="25.5">
      <c r="A198" s="84" t="s">
        <v>140</v>
      </c>
      <c r="B198" s="4" t="s">
        <v>0</v>
      </c>
      <c r="C198" s="4" t="s">
        <v>80</v>
      </c>
      <c r="D198" s="4" t="s">
        <v>81</v>
      </c>
      <c r="E198" s="4" t="s">
        <v>1</v>
      </c>
      <c r="F198" s="3" t="s">
        <v>111</v>
      </c>
      <c r="G198" s="70" t="s">
        <v>111</v>
      </c>
      <c r="H198" s="286">
        <f>SUM(H199:H208)</f>
        <v>698755050</v>
      </c>
      <c r="I198" s="87">
        <f>SUM(I199:I208)</f>
        <v>175920024.32999998</v>
      </c>
      <c r="J198" s="288">
        <f>SUM(J199:J208)</f>
        <v>159618026.91</v>
      </c>
      <c r="K198" s="87">
        <f>SUM(K199:K208)</f>
        <v>16301997.419999994</v>
      </c>
      <c r="M198" s="136"/>
      <c r="N198" s="1"/>
    </row>
    <row r="199" spans="1:14" s="56" customFormat="1">
      <c r="A199" s="60" t="s">
        <v>99</v>
      </c>
      <c r="B199" s="228" t="s">
        <v>0</v>
      </c>
      <c r="C199" s="228" t="s">
        <v>80</v>
      </c>
      <c r="D199" s="228" t="s">
        <v>81</v>
      </c>
      <c r="E199" s="228" t="s">
        <v>14</v>
      </c>
      <c r="F199" s="66" t="s">
        <v>111</v>
      </c>
      <c r="G199" s="101" t="s">
        <v>111</v>
      </c>
      <c r="H199" s="88">
        <v>496028270</v>
      </c>
      <c r="I199" s="306">
        <v>124007049.16</v>
      </c>
      <c r="J199" s="245">
        <v>114778451.2</v>
      </c>
      <c r="K199" s="89">
        <f t="shared" ref="K199:K208" si="60">I199-J199</f>
        <v>9228597.9599999934</v>
      </c>
      <c r="M199" s="136"/>
      <c r="N199" s="1"/>
    </row>
    <row r="200" spans="1:14" s="56" customFormat="1" ht="25.5">
      <c r="A200" s="60" t="s">
        <v>194</v>
      </c>
      <c r="B200" s="228" t="s">
        <v>0</v>
      </c>
      <c r="C200" s="228" t="s">
        <v>80</v>
      </c>
      <c r="D200" s="228" t="s">
        <v>81</v>
      </c>
      <c r="E200" s="228" t="s">
        <v>15</v>
      </c>
      <c r="F200" s="66" t="s">
        <v>111</v>
      </c>
      <c r="G200" s="101" t="s">
        <v>111</v>
      </c>
      <c r="H200" s="88">
        <v>149800530</v>
      </c>
      <c r="I200" s="245">
        <v>37450137.5</v>
      </c>
      <c r="J200" s="245">
        <v>31748782.82</v>
      </c>
      <c r="K200" s="89">
        <f t="shared" si="60"/>
        <v>5701354.6799999997</v>
      </c>
      <c r="M200" s="136"/>
      <c r="N200" s="1"/>
    </row>
    <row r="201" spans="1:14" s="56" customFormat="1" ht="25.5">
      <c r="A201" s="60" t="s">
        <v>195</v>
      </c>
      <c r="B201" s="228" t="s">
        <v>0</v>
      </c>
      <c r="C201" s="228" t="s">
        <v>80</v>
      </c>
      <c r="D201" s="228" t="s">
        <v>81</v>
      </c>
      <c r="E201" s="228" t="s">
        <v>16</v>
      </c>
      <c r="F201" s="66" t="s">
        <v>111</v>
      </c>
      <c r="G201" s="101" t="s">
        <v>111</v>
      </c>
      <c r="H201" s="88">
        <v>24666900</v>
      </c>
      <c r="I201" s="245">
        <v>8388132</v>
      </c>
      <c r="J201" s="245">
        <v>8135917.29</v>
      </c>
      <c r="K201" s="89">
        <f t="shared" si="60"/>
        <v>252214.70999999996</v>
      </c>
      <c r="N201" s="1"/>
    </row>
    <row r="202" spans="1:14" s="56" customFormat="1" ht="25.5">
      <c r="A202" s="60" t="s">
        <v>201</v>
      </c>
      <c r="B202" s="228" t="s">
        <v>0</v>
      </c>
      <c r="C202" s="228" t="s">
        <v>80</v>
      </c>
      <c r="D202" s="228" t="s">
        <v>81</v>
      </c>
      <c r="E202" s="228" t="s">
        <v>37</v>
      </c>
      <c r="F202" s="66" t="s">
        <v>111</v>
      </c>
      <c r="G202" s="101" t="s">
        <v>111</v>
      </c>
      <c r="H202" s="88">
        <v>7359250</v>
      </c>
      <c r="I202" s="245">
        <v>0</v>
      </c>
      <c r="J202" s="245">
        <v>0</v>
      </c>
      <c r="K202" s="89">
        <f t="shared" si="60"/>
        <v>0</v>
      </c>
      <c r="N202" s="1"/>
    </row>
    <row r="203" spans="1:14" s="56" customFormat="1">
      <c r="A203" s="60" t="s">
        <v>95</v>
      </c>
      <c r="B203" s="228" t="s">
        <v>0</v>
      </c>
      <c r="C203" s="228" t="s">
        <v>80</v>
      </c>
      <c r="D203" s="228" t="s">
        <v>81</v>
      </c>
      <c r="E203" s="228" t="s">
        <v>4</v>
      </c>
      <c r="F203" s="66" t="s">
        <v>111</v>
      </c>
      <c r="G203" s="101" t="s">
        <v>111</v>
      </c>
      <c r="H203" s="88">
        <v>13553300</v>
      </c>
      <c r="I203" s="245">
        <v>3913979</v>
      </c>
      <c r="J203" s="245">
        <v>3371552.38</v>
      </c>
      <c r="K203" s="89">
        <f t="shared" si="60"/>
        <v>542426.62000000011</v>
      </c>
      <c r="N203" s="1"/>
    </row>
    <row r="204" spans="1:14" s="56" customFormat="1">
      <c r="A204" s="60" t="s">
        <v>196</v>
      </c>
      <c r="B204" s="228" t="s">
        <v>0</v>
      </c>
      <c r="C204" s="228" t="s">
        <v>80</v>
      </c>
      <c r="D204" s="228" t="s">
        <v>81</v>
      </c>
      <c r="E204" s="228" t="s">
        <v>17</v>
      </c>
      <c r="F204" s="66" t="s">
        <v>111</v>
      </c>
      <c r="G204" s="101" t="s">
        <v>111</v>
      </c>
      <c r="H204" s="88">
        <v>6660300</v>
      </c>
      <c r="I204" s="245">
        <v>2007845</v>
      </c>
      <c r="J204" s="245">
        <v>1556282.42</v>
      </c>
      <c r="K204" s="89">
        <f t="shared" si="60"/>
        <v>451562.58000000007</v>
      </c>
      <c r="N204" s="1"/>
    </row>
    <row r="205" spans="1:14" s="58" customFormat="1" ht="25.5">
      <c r="A205" s="60" t="s">
        <v>207</v>
      </c>
      <c r="B205" s="228" t="s">
        <v>0</v>
      </c>
      <c r="C205" s="228" t="s">
        <v>80</v>
      </c>
      <c r="D205" s="228" t="s">
        <v>81</v>
      </c>
      <c r="E205" s="228" t="s">
        <v>82</v>
      </c>
      <c r="F205" s="66" t="s">
        <v>111</v>
      </c>
      <c r="G205" s="101" t="s">
        <v>111</v>
      </c>
      <c r="H205" s="88">
        <v>74960</v>
      </c>
      <c r="I205" s="245">
        <v>0</v>
      </c>
      <c r="J205" s="245">
        <v>0</v>
      </c>
      <c r="K205" s="89">
        <f t="shared" si="60"/>
        <v>0</v>
      </c>
      <c r="L205" s="52"/>
      <c r="M205" s="111"/>
      <c r="N205" s="1"/>
    </row>
    <row r="206" spans="1:14" s="57" customFormat="1">
      <c r="A206" s="60" t="s">
        <v>197</v>
      </c>
      <c r="B206" s="228" t="s">
        <v>0</v>
      </c>
      <c r="C206" s="228" t="s">
        <v>80</v>
      </c>
      <c r="D206" s="228" t="s">
        <v>81</v>
      </c>
      <c r="E206" s="228" t="s">
        <v>18</v>
      </c>
      <c r="F206" s="66" t="s">
        <v>111</v>
      </c>
      <c r="G206" s="101" t="s">
        <v>111</v>
      </c>
      <c r="H206" s="88">
        <v>490240</v>
      </c>
      <c r="I206" s="245">
        <v>122563.33</v>
      </c>
      <c r="J206" s="245">
        <v>20357.8</v>
      </c>
      <c r="K206" s="89">
        <f t="shared" si="60"/>
        <v>102205.53</v>
      </c>
      <c r="L206" s="62"/>
      <c r="M206" s="62"/>
      <c r="N206" s="1"/>
    </row>
    <row r="207" spans="1:14" s="57" customFormat="1">
      <c r="A207" s="60" t="s">
        <v>198</v>
      </c>
      <c r="B207" s="228" t="s">
        <v>0</v>
      </c>
      <c r="C207" s="228" t="s">
        <v>80</v>
      </c>
      <c r="D207" s="228" t="s">
        <v>81</v>
      </c>
      <c r="E207" s="228" t="s">
        <v>19</v>
      </c>
      <c r="F207" s="66" t="s">
        <v>111</v>
      </c>
      <c r="G207" s="101" t="s">
        <v>111</v>
      </c>
      <c r="H207" s="88">
        <v>71300</v>
      </c>
      <c r="I207" s="245">
        <v>17821.669999999998</v>
      </c>
      <c r="J207" s="245">
        <v>6683</v>
      </c>
      <c r="K207" s="88">
        <f t="shared" si="60"/>
        <v>11138.669999999998</v>
      </c>
      <c r="L207" s="62"/>
      <c r="M207" s="62"/>
      <c r="N207" s="1"/>
    </row>
    <row r="208" spans="1:14" s="57" customFormat="1">
      <c r="A208" s="60" t="s">
        <v>204</v>
      </c>
      <c r="B208" s="228" t="s">
        <v>0</v>
      </c>
      <c r="C208" s="228" t="s">
        <v>80</v>
      </c>
      <c r="D208" s="228" t="s">
        <v>81</v>
      </c>
      <c r="E208" s="228" t="s">
        <v>40</v>
      </c>
      <c r="F208" s="66" t="s">
        <v>111</v>
      </c>
      <c r="G208" s="101" t="s">
        <v>111</v>
      </c>
      <c r="H208" s="88">
        <v>50000</v>
      </c>
      <c r="I208" s="245">
        <v>12496.67</v>
      </c>
      <c r="J208" s="245">
        <v>0</v>
      </c>
      <c r="K208" s="89">
        <f t="shared" si="60"/>
        <v>12496.67</v>
      </c>
      <c r="L208" s="62"/>
      <c r="M208" s="62"/>
      <c r="N208" s="1"/>
    </row>
    <row r="209" spans="1:14" s="56" customFormat="1" ht="25.5">
      <c r="A209" s="84" t="s">
        <v>183</v>
      </c>
      <c r="B209" s="4" t="s">
        <v>0</v>
      </c>
      <c r="C209" s="4" t="s">
        <v>80</v>
      </c>
      <c r="D209" s="4" t="s">
        <v>83</v>
      </c>
      <c r="E209" s="4" t="s">
        <v>1</v>
      </c>
      <c r="F209" s="3" t="s">
        <v>111</v>
      </c>
      <c r="G209" s="70" t="s">
        <v>111</v>
      </c>
      <c r="H209" s="87">
        <f>SUM(H210:H219)</f>
        <v>264322700</v>
      </c>
      <c r="I209" s="87">
        <f>SUM(I210:I219)</f>
        <v>63394313.100000001</v>
      </c>
      <c r="J209" s="128">
        <f>SUM(J210:J219)</f>
        <v>62795422.399999999</v>
      </c>
      <c r="K209" s="87">
        <f>SUM(K210:K219)</f>
        <v>598890.70000000286</v>
      </c>
      <c r="N209" s="1"/>
    </row>
    <row r="210" spans="1:14" s="56" customFormat="1">
      <c r="A210" s="60" t="s">
        <v>208</v>
      </c>
      <c r="B210" s="228" t="s">
        <v>0</v>
      </c>
      <c r="C210" s="228" t="s">
        <v>80</v>
      </c>
      <c r="D210" s="228" t="s">
        <v>83</v>
      </c>
      <c r="E210" s="228" t="s">
        <v>84</v>
      </c>
      <c r="F210" s="66" t="s">
        <v>111</v>
      </c>
      <c r="G210" s="101" t="s">
        <v>111</v>
      </c>
      <c r="H210" s="88">
        <v>193343780</v>
      </c>
      <c r="I210" s="245">
        <v>46568865.340000004</v>
      </c>
      <c r="J210" s="245">
        <v>46542550.530000001</v>
      </c>
      <c r="K210" s="89">
        <f t="shared" ref="K210:K219" si="61">I210-J210</f>
        <v>26314.810000002384</v>
      </c>
      <c r="N210" s="1"/>
    </row>
    <row r="211" spans="1:14" s="56" customFormat="1" ht="25.5">
      <c r="A211" s="60" t="s">
        <v>209</v>
      </c>
      <c r="B211" s="228" t="s">
        <v>0</v>
      </c>
      <c r="C211" s="228" t="s">
        <v>80</v>
      </c>
      <c r="D211" s="228" t="s">
        <v>83</v>
      </c>
      <c r="E211" s="228" t="s">
        <v>85</v>
      </c>
      <c r="F211" s="66" t="s">
        <v>111</v>
      </c>
      <c r="G211" s="101" t="s">
        <v>111</v>
      </c>
      <c r="H211" s="88">
        <v>600000</v>
      </c>
      <c r="I211" s="245">
        <v>187500</v>
      </c>
      <c r="J211" s="245">
        <v>160328.9</v>
      </c>
      <c r="K211" s="89">
        <f t="shared" si="61"/>
        <v>27171.100000000006</v>
      </c>
      <c r="N211" s="1"/>
    </row>
    <row r="212" spans="1:14" s="56" customFormat="1" ht="38.25">
      <c r="A212" s="60" t="s">
        <v>210</v>
      </c>
      <c r="B212" s="228" t="s">
        <v>0</v>
      </c>
      <c r="C212" s="228" t="s">
        <v>80</v>
      </c>
      <c r="D212" s="228" t="s">
        <v>83</v>
      </c>
      <c r="E212" s="228" t="s">
        <v>86</v>
      </c>
      <c r="F212" s="66" t="s">
        <v>111</v>
      </c>
      <c r="G212" s="101" t="s">
        <v>111</v>
      </c>
      <c r="H212" s="88">
        <v>58389820</v>
      </c>
      <c r="I212" s="245">
        <v>14063794.67</v>
      </c>
      <c r="J212" s="245">
        <v>13692406.529999999</v>
      </c>
      <c r="K212" s="89">
        <f t="shared" si="61"/>
        <v>371388.1400000006</v>
      </c>
      <c r="N212" s="1"/>
    </row>
    <row r="213" spans="1:14" s="56" customFormat="1" ht="25.5">
      <c r="A213" s="60" t="s">
        <v>195</v>
      </c>
      <c r="B213" s="228" t="s">
        <v>0</v>
      </c>
      <c r="C213" s="228" t="s">
        <v>80</v>
      </c>
      <c r="D213" s="228" t="s">
        <v>83</v>
      </c>
      <c r="E213" s="228" t="s">
        <v>16</v>
      </c>
      <c r="F213" s="66" t="s">
        <v>111</v>
      </c>
      <c r="G213" s="101" t="s">
        <v>111</v>
      </c>
      <c r="H213" s="88">
        <v>3050550</v>
      </c>
      <c r="I213" s="245">
        <v>495261.76</v>
      </c>
      <c r="J213" s="245">
        <v>495235.61</v>
      </c>
      <c r="K213" s="89">
        <f t="shared" si="61"/>
        <v>26.150000000023283</v>
      </c>
      <c r="N213" s="1"/>
    </row>
    <row r="214" spans="1:14" s="56" customFormat="1">
      <c r="A214" s="60" t="s">
        <v>95</v>
      </c>
      <c r="B214" s="228" t="s">
        <v>0</v>
      </c>
      <c r="C214" s="228" t="s">
        <v>80</v>
      </c>
      <c r="D214" s="228" t="s">
        <v>83</v>
      </c>
      <c r="E214" s="228" t="s">
        <v>4</v>
      </c>
      <c r="F214" s="66" t="s">
        <v>111</v>
      </c>
      <c r="G214" s="101" t="s">
        <v>111</v>
      </c>
      <c r="H214" s="88">
        <v>3179350</v>
      </c>
      <c r="I214" s="317">
        <v>549736.07999999996</v>
      </c>
      <c r="J214" s="317">
        <v>549736.07999999996</v>
      </c>
      <c r="K214" s="89">
        <f t="shared" si="61"/>
        <v>0</v>
      </c>
      <c r="N214" s="1"/>
    </row>
    <row r="215" spans="1:14" s="56" customFormat="1">
      <c r="A215" s="60" t="s">
        <v>196</v>
      </c>
      <c r="B215" s="228" t="s">
        <v>0</v>
      </c>
      <c r="C215" s="228" t="s">
        <v>80</v>
      </c>
      <c r="D215" s="228" t="s">
        <v>83</v>
      </c>
      <c r="E215" s="228" t="s">
        <v>17</v>
      </c>
      <c r="F215" s="66" t="s">
        <v>111</v>
      </c>
      <c r="G215" s="101" t="s">
        <v>111</v>
      </c>
      <c r="H215" s="88">
        <v>4125900</v>
      </c>
      <c r="I215" s="245">
        <v>1128326.92</v>
      </c>
      <c r="J215" s="245">
        <v>961836.42</v>
      </c>
      <c r="K215" s="89">
        <f t="shared" si="61"/>
        <v>166490.49999999988</v>
      </c>
      <c r="N215" s="1"/>
    </row>
    <row r="216" spans="1:14" s="58" customFormat="1" ht="25.5">
      <c r="A216" s="60" t="s">
        <v>207</v>
      </c>
      <c r="B216" s="228" t="s">
        <v>0</v>
      </c>
      <c r="C216" s="228" t="s">
        <v>80</v>
      </c>
      <c r="D216" s="228" t="s">
        <v>83</v>
      </c>
      <c r="E216" s="228" t="s">
        <v>82</v>
      </c>
      <c r="F216" s="66" t="s">
        <v>111</v>
      </c>
      <c r="G216" s="101" t="s">
        <v>111</v>
      </c>
      <c r="H216" s="88">
        <v>30000</v>
      </c>
      <c r="I216" s="245">
        <v>0</v>
      </c>
      <c r="J216" s="245">
        <v>0</v>
      </c>
      <c r="K216" s="89">
        <f t="shared" si="61"/>
        <v>0</v>
      </c>
      <c r="L216" s="52"/>
      <c r="M216" s="111"/>
      <c r="N216" s="1"/>
    </row>
    <row r="217" spans="1:14" s="57" customFormat="1">
      <c r="A217" s="60" t="s">
        <v>197</v>
      </c>
      <c r="B217" s="228" t="s">
        <v>0</v>
      </c>
      <c r="C217" s="228" t="s">
        <v>80</v>
      </c>
      <c r="D217" s="228" t="s">
        <v>83</v>
      </c>
      <c r="E217" s="228" t="s">
        <v>18</v>
      </c>
      <c r="F217" s="66" t="s">
        <v>111</v>
      </c>
      <c r="G217" s="101" t="s">
        <v>111</v>
      </c>
      <c r="H217" s="88">
        <v>1554300</v>
      </c>
      <c r="I217" s="245">
        <v>388575</v>
      </c>
      <c r="J217" s="245">
        <v>388575</v>
      </c>
      <c r="K217" s="89">
        <f t="shared" si="61"/>
        <v>0</v>
      </c>
      <c r="L217" s="62"/>
      <c r="M217" s="62"/>
      <c r="N217" s="1"/>
    </row>
    <row r="218" spans="1:14" s="83" customFormat="1">
      <c r="A218" s="60" t="s">
        <v>198</v>
      </c>
      <c r="B218" s="228" t="s">
        <v>0</v>
      </c>
      <c r="C218" s="228" t="s">
        <v>80</v>
      </c>
      <c r="D218" s="228" t="s">
        <v>83</v>
      </c>
      <c r="E218" s="228" t="s">
        <v>19</v>
      </c>
      <c r="F218" s="66" t="s">
        <v>111</v>
      </c>
      <c r="G218" s="101" t="s">
        <v>111</v>
      </c>
      <c r="H218" s="88">
        <v>19000</v>
      </c>
      <c r="I218" s="245">
        <v>4753.33</v>
      </c>
      <c r="J218" s="245">
        <v>4753.33</v>
      </c>
      <c r="K218" s="88">
        <f t="shared" si="61"/>
        <v>0</v>
      </c>
      <c r="L218" s="62"/>
      <c r="M218" s="62"/>
      <c r="N218" s="1"/>
    </row>
    <row r="219" spans="1:14" s="57" customFormat="1">
      <c r="A219" s="60" t="s">
        <v>204</v>
      </c>
      <c r="B219" s="228" t="s">
        <v>0</v>
      </c>
      <c r="C219" s="228" t="s">
        <v>80</v>
      </c>
      <c r="D219" s="228" t="s">
        <v>83</v>
      </c>
      <c r="E219" s="228" t="s">
        <v>40</v>
      </c>
      <c r="F219" s="66" t="s">
        <v>111</v>
      </c>
      <c r="G219" s="101" t="s">
        <v>111</v>
      </c>
      <c r="H219" s="88">
        <v>30000</v>
      </c>
      <c r="I219" s="245">
        <v>7500</v>
      </c>
      <c r="J219" s="245">
        <v>0</v>
      </c>
      <c r="K219" s="89">
        <f t="shared" si="61"/>
        <v>7500</v>
      </c>
      <c r="L219" s="82"/>
      <c r="M219" s="62"/>
      <c r="N219" s="1"/>
    </row>
    <row r="220" spans="1:14" s="58" customFormat="1" ht="38.25">
      <c r="A220" s="84" t="s">
        <v>185</v>
      </c>
      <c r="B220" s="4" t="s">
        <v>0</v>
      </c>
      <c r="C220" s="4" t="s">
        <v>80</v>
      </c>
      <c r="D220" s="4" t="s">
        <v>88</v>
      </c>
      <c r="E220" s="4" t="s">
        <v>1</v>
      </c>
      <c r="F220" s="3" t="s">
        <v>111</v>
      </c>
      <c r="G220" s="70" t="s">
        <v>111</v>
      </c>
      <c r="H220" s="87">
        <f>SUM(H221)</f>
        <v>29400000</v>
      </c>
      <c r="I220" s="87">
        <f>SUM(I221:I221)</f>
        <v>17640000</v>
      </c>
      <c r="J220" s="128">
        <f t="shared" ref="J220" si="62">SUM(J221)</f>
        <v>17640000</v>
      </c>
      <c r="K220" s="87">
        <f>SUM(K221)</f>
        <v>0</v>
      </c>
      <c r="L220" s="52"/>
      <c r="M220" s="111"/>
      <c r="N220" s="1"/>
    </row>
    <row r="221" spans="1:14" s="56" customFormat="1">
      <c r="A221" s="60" t="s">
        <v>112</v>
      </c>
      <c r="B221" s="228" t="s">
        <v>0</v>
      </c>
      <c r="C221" s="228" t="s">
        <v>80</v>
      </c>
      <c r="D221" s="228" t="s">
        <v>88</v>
      </c>
      <c r="E221" s="228" t="s">
        <v>71</v>
      </c>
      <c r="F221" s="66" t="s">
        <v>111</v>
      </c>
      <c r="G221" s="101" t="s">
        <v>111</v>
      </c>
      <c r="H221" s="88">
        <v>29400000</v>
      </c>
      <c r="I221" s="245">
        <v>17640000</v>
      </c>
      <c r="J221" s="245">
        <v>17640000</v>
      </c>
      <c r="K221" s="89">
        <f>I221-J221</f>
        <v>0</v>
      </c>
      <c r="N221" s="1"/>
    </row>
    <row r="222" spans="1:14" s="58" customFormat="1" ht="25.5">
      <c r="A222" s="84" t="s">
        <v>211</v>
      </c>
      <c r="B222" s="4" t="s">
        <v>0</v>
      </c>
      <c r="C222" s="4" t="s">
        <v>80</v>
      </c>
      <c r="D222" s="4" t="s">
        <v>89</v>
      </c>
      <c r="E222" s="4" t="s">
        <v>1</v>
      </c>
      <c r="F222" s="3" t="s">
        <v>111</v>
      </c>
      <c r="G222" s="70" t="s">
        <v>111</v>
      </c>
      <c r="H222" s="87">
        <f>SUM(H223)</f>
        <v>270000</v>
      </c>
      <c r="I222" s="87">
        <f>SUM(I223)</f>
        <v>0</v>
      </c>
      <c r="J222" s="128">
        <f t="shared" ref="J222" si="63">SUM(J223)</f>
        <v>0</v>
      </c>
      <c r="K222" s="87">
        <f>SUM(K223)</f>
        <v>0</v>
      </c>
      <c r="L222" s="52"/>
      <c r="M222" s="111"/>
      <c r="N222" s="1"/>
    </row>
    <row r="223" spans="1:14" s="56" customFormat="1">
      <c r="A223" s="60" t="s">
        <v>95</v>
      </c>
      <c r="B223" s="228" t="s">
        <v>0</v>
      </c>
      <c r="C223" s="228" t="s">
        <v>80</v>
      </c>
      <c r="D223" s="228" t="s">
        <v>89</v>
      </c>
      <c r="E223" s="228" t="s">
        <v>4</v>
      </c>
      <c r="F223" s="66" t="s">
        <v>111</v>
      </c>
      <c r="G223" s="101" t="s">
        <v>111</v>
      </c>
      <c r="H223" s="88">
        <v>270000</v>
      </c>
      <c r="I223" s="317">
        <v>0</v>
      </c>
      <c r="J223" s="317">
        <v>0</v>
      </c>
      <c r="K223" s="89">
        <f>I223-J223</f>
        <v>0</v>
      </c>
      <c r="N223" s="1"/>
    </row>
    <row r="224" spans="1:14" s="58" customFormat="1" ht="25.5">
      <c r="A224" s="84" t="s">
        <v>186</v>
      </c>
      <c r="B224" s="4" t="s">
        <v>0</v>
      </c>
      <c r="C224" s="4" t="s">
        <v>80</v>
      </c>
      <c r="D224" s="4" t="s">
        <v>91</v>
      </c>
      <c r="E224" s="4" t="s">
        <v>1</v>
      </c>
      <c r="F224" s="3" t="s">
        <v>111</v>
      </c>
      <c r="G224" s="70" t="s">
        <v>111</v>
      </c>
      <c r="H224" s="87">
        <f>SUM(H225)</f>
        <v>3000000</v>
      </c>
      <c r="I224" s="87">
        <f>SUM(I225)</f>
        <v>3000000</v>
      </c>
      <c r="J224" s="128">
        <f>SUM(J225)</f>
        <v>3000000</v>
      </c>
      <c r="K224" s="87">
        <f>SUM(K225)</f>
        <v>0</v>
      </c>
      <c r="L224" s="52"/>
      <c r="M224" s="111"/>
      <c r="N224" s="1"/>
    </row>
    <row r="225" spans="1:30" s="63" customFormat="1" ht="25.5">
      <c r="A225" s="60" t="s">
        <v>212</v>
      </c>
      <c r="B225" s="228" t="s">
        <v>0</v>
      </c>
      <c r="C225" s="228" t="s">
        <v>80</v>
      </c>
      <c r="D225" s="228" t="s">
        <v>91</v>
      </c>
      <c r="E225" s="228" t="s">
        <v>90</v>
      </c>
      <c r="F225" s="66" t="s">
        <v>111</v>
      </c>
      <c r="G225" s="101" t="s">
        <v>111</v>
      </c>
      <c r="H225" s="88">
        <v>3000000</v>
      </c>
      <c r="I225" s="245">
        <v>3000000</v>
      </c>
      <c r="J225" s="245">
        <v>3000000</v>
      </c>
      <c r="K225" s="89">
        <f>I225-J225</f>
        <v>0</v>
      </c>
      <c r="M225" s="56"/>
      <c r="N225" s="1"/>
    </row>
    <row r="226" spans="1:30" s="63" customFormat="1" ht="41.25" customHeight="1">
      <c r="A226" s="84" t="s">
        <v>187</v>
      </c>
      <c r="B226" s="4" t="s">
        <v>0</v>
      </c>
      <c r="C226" s="4" t="s">
        <v>80</v>
      </c>
      <c r="D226" s="4" t="s">
        <v>92</v>
      </c>
      <c r="E226" s="4" t="s">
        <v>1</v>
      </c>
      <c r="F226" s="3" t="s">
        <v>111</v>
      </c>
      <c r="G226" s="70" t="s">
        <v>111</v>
      </c>
      <c r="H226" s="87">
        <f>SUM(H227)</f>
        <v>10000000</v>
      </c>
      <c r="I226" s="87">
        <f>SUM(I227)</f>
        <v>10000000</v>
      </c>
      <c r="J226" s="128">
        <f>SUM(J227)</f>
        <v>10000000</v>
      </c>
      <c r="K226" s="87">
        <f>SUM(K227)</f>
        <v>0</v>
      </c>
      <c r="M226" s="56"/>
      <c r="N226" s="138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</row>
    <row r="227" spans="1:30" s="63" customFormat="1" ht="25.5">
      <c r="A227" s="60" t="s">
        <v>212</v>
      </c>
      <c r="B227" s="228" t="s">
        <v>0</v>
      </c>
      <c r="C227" s="228" t="s">
        <v>80</v>
      </c>
      <c r="D227" s="228" t="s">
        <v>92</v>
      </c>
      <c r="E227" s="228" t="s">
        <v>90</v>
      </c>
      <c r="F227" s="66" t="s">
        <v>111</v>
      </c>
      <c r="G227" s="101" t="s">
        <v>111</v>
      </c>
      <c r="H227" s="88">
        <v>10000000</v>
      </c>
      <c r="I227" s="245">
        <v>10000000</v>
      </c>
      <c r="J227" s="245">
        <v>10000000</v>
      </c>
      <c r="K227" s="89">
        <f>I227-J227</f>
        <v>0</v>
      </c>
      <c r="M227" s="56"/>
      <c r="N227" s="138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</row>
    <row r="228" spans="1:30" s="63" customFormat="1" ht="25.5">
      <c r="A228" s="84" t="s">
        <v>283</v>
      </c>
      <c r="B228" s="4" t="s">
        <v>0</v>
      </c>
      <c r="C228" s="4" t="s">
        <v>80</v>
      </c>
      <c r="D228" s="4" t="s">
        <v>282</v>
      </c>
      <c r="E228" s="4" t="s">
        <v>1</v>
      </c>
      <c r="F228" s="3" t="s">
        <v>111</v>
      </c>
      <c r="G228" s="70" t="s">
        <v>111</v>
      </c>
      <c r="H228" s="87">
        <f>SUM(H229)</f>
        <v>50000000</v>
      </c>
      <c r="I228" s="87">
        <f>SUM(I229)</f>
        <v>0</v>
      </c>
      <c r="J228" s="128">
        <f>SUM(J229)</f>
        <v>0</v>
      </c>
      <c r="K228" s="87">
        <f>SUM(K229)</f>
        <v>0</v>
      </c>
      <c r="M228" s="56"/>
      <c r="N228" s="138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</row>
    <row r="229" spans="1:30" s="63" customFormat="1" ht="25.5">
      <c r="A229" s="60" t="s">
        <v>212</v>
      </c>
      <c r="B229" s="228" t="s">
        <v>0</v>
      </c>
      <c r="C229" s="228" t="s">
        <v>80</v>
      </c>
      <c r="D229" s="228" t="s">
        <v>282</v>
      </c>
      <c r="E229" s="228" t="s">
        <v>90</v>
      </c>
      <c r="F229" s="66" t="s">
        <v>111</v>
      </c>
      <c r="G229" s="101" t="s">
        <v>111</v>
      </c>
      <c r="H229" s="307">
        <v>50000000</v>
      </c>
      <c r="I229" s="302">
        <v>0</v>
      </c>
      <c r="J229" s="245">
        <v>0</v>
      </c>
      <c r="K229" s="89">
        <f>I229-J229</f>
        <v>0</v>
      </c>
      <c r="M229" s="56"/>
      <c r="N229" s="138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</row>
    <row r="230" spans="1:30" s="58" customFormat="1" ht="38.25">
      <c r="A230" s="84" t="s">
        <v>188</v>
      </c>
      <c r="B230" s="4" t="s">
        <v>0</v>
      </c>
      <c r="C230" s="4" t="s">
        <v>80</v>
      </c>
      <c r="D230" s="4" t="s">
        <v>93</v>
      </c>
      <c r="E230" s="4" t="s">
        <v>1</v>
      </c>
      <c r="F230" s="3" t="s">
        <v>111</v>
      </c>
      <c r="G230" s="289" t="s">
        <v>111</v>
      </c>
      <c r="H230" s="87">
        <f>SUM(H231:H236)</f>
        <v>42571060</v>
      </c>
      <c r="I230" s="87">
        <f>SUM(I231:I236)</f>
        <v>1328431.57</v>
      </c>
      <c r="J230" s="287">
        <f>SUM(J231:J236)</f>
        <v>1258700</v>
      </c>
      <c r="K230" s="87">
        <f>SUM(K231:K236)</f>
        <v>69731.570000000036</v>
      </c>
      <c r="L230" s="52"/>
      <c r="M230" s="111"/>
      <c r="N230" s="138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</row>
    <row r="231" spans="1:30" s="58" customFormat="1">
      <c r="A231" s="336" t="s">
        <v>95</v>
      </c>
      <c r="B231" s="228" t="s">
        <v>0</v>
      </c>
      <c r="C231" s="228" t="s">
        <v>80</v>
      </c>
      <c r="D231" s="228" t="s">
        <v>93</v>
      </c>
      <c r="E231" s="228" t="s">
        <v>4</v>
      </c>
      <c r="F231" s="344" t="s">
        <v>280</v>
      </c>
      <c r="G231" s="290" t="s">
        <v>231</v>
      </c>
      <c r="H231" s="310">
        <v>938040</v>
      </c>
      <c r="I231" s="314">
        <v>66421.570000000007</v>
      </c>
      <c r="J231" s="314">
        <v>62935.27</v>
      </c>
      <c r="K231" s="224">
        <f t="shared" ref="K231:K236" si="64">I231-J231</f>
        <v>3486.3000000000102</v>
      </c>
      <c r="L231" s="52"/>
      <c r="M231" s="137"/>
      <c r="N231" s="138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</row>
    <row r="232" spans="1:30" s="58" customFormat="1">
      <c r="A232" s="337"/>
      <c r="B232" s="228" t="s">
        <v>0</v>
      </c>
      <c r="C232" s="228" t="s">
        <v>80</v>
      </c>
      <c r="D232" s="228" t="s">
        <v>93</v>
      </c>
      <c r="E232" s="228" t="s">
        <v>4</v>
      </c>
      <c r="F232" s="376"/>
      <c r="G232" s="290" t="s">
        <v>230</v>
      </c>
      <c r="H232" s="310">
        <v>17822800</v>
      </c>
      <c r="I232" s="314">
        <v>1262010</v>
      </c>
      <c r="J232" s="314">
        <v>1195764.73</v>
      </c>
      <c r="K232" s="224">
        <f t="shared" si="64"/>
        <v>66245.270000000019</v>
      </c>
      <c r="L232" s="52"/>
      <c r="M232" s="111"/>
      <c r="N232" s="138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</row>
    <row r="233" spans="1:30" s="58" customFormat="1">
      <c r="A233" s="379" t="s">
        <v>203</v>
      </c>
      <c r="B233" s="228" t="s">
        <v>0</v>
      </c>
      <c r="C233" s="228" t="s">
        <v>80</v>
      </c>
      <c r="D233" s="228" t="s">
        <v>93</v>
      </c>
      <c r="E233" s="228" t="s">
        <v>39</v>
      </c>
      <c r="F233" s="376"/>
      <c r="G233" s="290" t="s">
        <v>231</v>
      </c>
      <c r="H233" s="283">
        <v>348410</v>
      </c>
      <c r="I233" s="303">
        <v>0</v>
      </c>
      <c r="J233" s="284">
        <v>0</v>
      </c>
      <c r="K233" s="224">
        <f t="shared" si="64"/>
        <v>0</v>
      </c>
      <c r="L233" s="52"/>
      <c r="M233" s="111"/>
      <c r="N233" s="138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</row>
    <row r="234" spans="1:30">
      <c r="A234" s="343"/>
      <c r="B234" s="228" t="s">
        <v>0</v>
      </c>
      <c r="C234" s="228" t="s">
        <v>80</v>
      </c>
      <c r="D234" s="228" t="s">
        <v>93</v>
      </c>
      <c r="E234" s="228" t="s">
        <v>39</v>
      </c>
      <c r="F234" s="376"/>
      <c r="G234" s="290" t="s">
        <v>230</v>
      </c>
      <c r="H234" s="283">
        <v>6619700</v>
      </c>
      <c r="I234" s="303">
        <v>0</v>
      </c>
      <c r="J234" s="284">
        <v>0</v>
      </c>
      <c r="K234" s="224">
        <f t="shared" si="64"/>
        <v>0</v>
      </c>
      <c r="L234" s="192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</row>
    <row r="235" spans="1:30" s="58" customFormat="1">
      <c r="A235" s="236" t="s">
        <v>95</v>
      </c>
      <c r="B235" s="228" t="s">
        <v>0</v>
      </c>
      <c r="C235" s="228" t="s">
        <v>80</v>
      </c>
      <c r="D235" s="228" t="s">
        <v>93</v>
      </c>
      <c r="E235" s="228">
        <v>242</v>
      </c>
      <c r="F235" s="376"/>
      <c r="G235" s="290" t="s">
        <v>231</v>
      </c>
      <c r="H235" s="283">
        <v>842110</v>
      </c>
      <c r="I235" s="303">
        <v>0</v>
      </c>
      <c r="J235" s="284">
        <v>0</v>
      </c>
      <c r="K235" s="224">
        <f t="shared" si="64"/>
        <v>0</v>
      </c>
      <c r="L235" s="52"/>
      <c r="M235" s="137"/>
      <c r="N235" s="138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</row>
    <row r="236" spans="1:30" s="58" customFormat="1">
      <c r="A236" s="193" t="s">
        <v>203</v>
      </c>
      <c r="B236" s="228" t="s">
        <v>0</v>
      </c>
      <c r="C236" s="228" t="s">
        <v>80</v>
      </c>
      <c r="D236" s="228" t="s">
        <v>93</v>
      </c>
      <c r="E236" s="228">
        <v>242</v>
      </c>
      <c r="F236" s="345"/>
      <c r="G236" s="290" t="s">
        <v>230</v>
      </c>
      <c r="H236" s="283">
        <v>16000000</v>
      </c>
      <c r="I236" s="303">
        <v>0</v>
      </c>
      <c r="J236" s="284">
        <v>0</v>
      </c>
      <c r="K236" s="224">
        <f t="shared" si="64"/>
        <v>0</v>
      </c>
      <c r="L236" s="52"/>
      <c r="M236" s="111"/>
      <c r="N236" s="138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</row>
    <row r="237" spans="1:30">
      <c r="A237" s="84" t="s">
        <v>228</v>
      </c>
      <c r="B237" s="4" t="s">
        <v>0</v>
      </c>
      <c r="C237" s="4" t="s">
        <v>80</v>
      </c>
      <c r="D237" s="4">
        <v>9990020680</v>
      </c>
      <c r="E237" s="4">
        <v>633</v>
      </c>
      <c r="F237" s="3"/>
      <c r="G237" s="289"/>
      <c r="H237" s="304">
        <v>250000000</v>
      </c>
      <c r="I237" s="304">
        <v>250000000</v>
      </c>
      <c r="J237" s="297">
        <v>250000000</v>
      </c>
      <c r="K237" s="87">
        <f>I237-J237</f>
        <v>0</v>
      </c>
      <c r="L237" s="56"/>
      <c r="M237" s="55"/>
    </row>
    <row r="238" spans="1:30">
      <c r="A238" s="84" t="s">
        <v>228</v>
      </c>
      <c r="B238" s="4" t="s">
        <v>0</v>
      </c>
      <c r="C238" s="4" t="s">
        <v>80</v>
      </c>
      <c r="D238" s="4">
        <v>9990020680</v>
      </c>
      <c r="E238" s="4">
        <v>811</v>
      </c>
      <c r="F238" s="3"/>
      <c r="G238" s="289"/>
      <c r="H238" s="304">
        <v>7288064</v>
      </c>
      <c r="I238" s="304">
        <v>7288064</v>
      </c>
      <c r="J238" s="297">
        <v>7288064</v>
      </c>
      <c r="K238" s="87">
        <f>I238-J238</f>
        <v>0</v>
      </c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</row>
    <row r="239" spans="1:30" s="144" customFormat="1" ht="27.75" customHeight="1">
      <c r="A239" s="165" t="s">
        <v>249</v>
      </c>
      <c r="B239" s="166" t="s">
        <v>0</v>
      </c>
      <c r="C239" s="166" t="s">
        <v>11</v>
      </c>
      <c r="D239" s="166" t="s">
        <v>250</v>
      </c>
      <c r="E239" s="160" t="s">
        <v>1</v>
      </c>
      <c r="F239" s="161"/>
      <c r="G239" s="291"/>
      <c r="H239" s="163">
        <f>SUM(H240:H249)</f>
        <v>0</v>
      </c>
      <c r="I239" s="170">
        <f>SUM(I240:I249)</f>
        <v>0</v>
      </c>
      <c r="J239" s="298">
        <f>SUM(J240)</f>
        <v>0</v>
      </c>
      <c r="K239" s="145">
        <f>I239-J239</f>
        <v>0</v>
      </c>
      <c r="L239" s="143"/>
    </row>
    <row r="240" spans="1:30" s="111" customFormat="1" ht="14.25">
      <c r="A240" s="182" t="s">
        <v>99</v>
      </c>
      <c r="B240" s="172" t="s">
        <v>0</v>
      </c>
      <c r="C240" s="172" t="s">
        <v>11</v>
      </c>
      <c r="D240" s="172" t="s">
        <v>250</v>
      </c>
      <c r="E240" s="173" t="s">
        <v>14</v>
      </c>
      <c r="F240" s="174"/>
      <c r="G240" s="292"/>
      <c r="H240" s="164">
        <v>0</v>
      </c>
      <c r="I240" s="183">
        <v>0</v>
      </c>
      <c r="J240" s="299">
        <v>0</v>
      </c>
      <c r="K240" s="89">
        <f>I240-J240</f>
        <v>0</v>
      </c>
      <c r="L240" s="52"/>
    </row>
    <row r="241" spans="1:14" s="56" customFormat="1" ht="38.25">
      <c r="A241" s="159" t="s">
        <v>265</v>
      </c>
      <c r="B241" s="160" t="s">
        <v>0</v>
      </c>
      <c r="C241" s="160">
        <v>1004</v>
      </c>
      <c r="D241" s="160">
        <v>2230471310</v>
      </c>
      <c r="E241" s="160" t="s">
        <v>1</v>
      </c>
      <c r="F241" s="161"/>
      <c r="G241" s="293"/>
      <c r="H241" s="163">
        <f>SUM(H242)</f>
        <v>0</v>
      </c>
      <c r="I241" s="163">
        <f t="shared" ref="I241" si="65">SUM(I242)</f>
        <v>0</v>
      </c>
      <c r="J241" s="300">
        <f>SUM(J242)</f>
        <v>0</v>
      </c>
      <c r="K241" s="87">
        <f>SUM(K242)</f>
        <v>0</v>
      </c>
      <c r="M241" s="136"/>
      <c r="N241" s="1"/>
    </row>
    <row r="242" spans="1:14" s="56" customFormat="1" ht="25.5">
      <c r="A242" s="119" t="s">
        <v>213</v>
      </c>
      <c r="B242" s="120" t="s">
        <v>0</v>
      </c>
      <c r="C242" s="120">
        <v>1004</v>
      </c>
      <c r="D242" s="120">
        <v>2230171310</v>
      </c>
      <c r="E242" s="120">
        <v>313</v>
      </c>
      <c r="F242" s="121"/>
      <c r="G242" s="294"/>
      <c r="H242" s="164">
        <v>0</v>
      </c>
      <c r="I242" s="196">
        <v>0</v>
      </c>
      <c r="J242" s="301">
        <v>0</v>
      </c>
      <c r="K242" s="89">
        <f>I242-J242</f>
        <v>0</v>
      </c>
      <c r="M242" s="136"/>
      <c r="N242" s="1"/>
    </row>
    <row r="243" spans="1:14" s="144" customFormat="1" ht="30" customHeight="1">
      <c r="A243" s="165" t="s">
        <v>222</v>
      </c>
      <c r="B243" s="166" t="s">
        <v>0</v>
      </c>
      <c r="C243" s="166" t="s">
        <v>43</v>
      </c>
      <c r="D243" s="166" t="s">
        <v>223</v>
      </c>
      <c r="E243" s="160" t="s">
        <v>1</v>
      </c>
      <c r="F243" s="161"/>
      <c r="G243" s="291"/>
      <c r="H243" s="170">
        <f t="shared" ref="H243:I243" si="66">SUM(H245:H246)</f>
        <v>0</v>
      </c>
      <c r="I243" s="170">
        <f t="shared" si="66"/>
        <v>0</v>
      </c>
      <c r="J243" s="298">
        <f>SUM(J244:J246)</f>
        <v>-4740.43</v>
      </c>
      <c r="K243" s="146">
        <f>SUM(K244:K246)</f>
        <v>4740.43</v>
      </c>
      <c r="L243" s="143"/>
    </row>
    <row r="244" spans="1:14" s="111" customFormat="1" ht="12.75">
      <c r="A244" s="354" t="s">
        <v>213</v>
      </c>
      <c r="B244" s="312" t="s">
        <v>0</v>
      </c>
      <c r="C244" s="312" t="s">
        <v>43</v>
      </c>
      <c r="D244" s="312" t="s">
        <v>50</v>
      </c>
      <c r="E244" s="313" t="s">
        <v>7</v>
      </c>
      <c r="F244" s="132"/>
      <c r="G244" s="295"/>
      <c r="H244" s="164">
        <v>0</v>
      </c>
      <c r="I244" s="153">
        <v>0</v>
      </c>
      <c r="J244" s="311">
        <v>-1499.02</v>
      </c>
      <c r="K244" s="89">
        <f>I244-J244</f>
        <v>1499.02</v>
      </c>
      <c r="L244" s="52"/>
    </row>
    <row r="245" spans="1:14" s="111" customFormat="1" ht="22.5">
      <c r="A245" s="372"/>
      <c r="B245" s="271" t="s">
        <v>0</v>
      </c>
      <c r="C245" s="271" t="s">
        <v>43</v>
      </c>
      <c r="D245" s="271" t="s">
        <v>50</v>
      </c>
      <c r="E245" s="271" t="s">
        <v>7</v>
      </c>
      <c r="F245" s="158" t="s">
        <v>248</v>
      </c>
      <c r="G245" s="296" t="s">
        <v>230</v>
      </c>
      <c r="H245" s="164">
        <v>0</v>
      </c>
      <c r="I245" s="153">
        <v>0</v>
      </c>
      <c r="J245" s="311">
        <v>-354.2</v>
      </c>
      <c r="K245" s="89">
        <f>I245-J245</f>
        <v>354.2</v>
      </c>
      <c r="L245" s="52"/>
    </row>
    <row r="246" spans="1:14" s="111" customFormat="1" ht="22.5">
      <c r="A246" s="373"/>
      <c r="B246" s="271" t="s">
        <v>0</v>
      </c>
      <c r="C246" s="271" t="s">
        <v>43</v>
      </c>
      <c r="D246" s="271" t="s">
        <v>223</v>
      </c>
      <c r="E246" s="168" t="s">
        <v>7</v>
      </c>
      <c r="F246" s="158" t="s">
        <v>224</v>
      </c>
      <c r="G246" s="156" t="s">
        <v>230</v>
      </c>
      <c r="H246" s="164">
        <v>0</v>
      </c>
      <c r="I246" s="153">
        <v>0</v>
      </c>
      <c r="J246" s="199">
        <v>-2887.21</v>
      </c>
      <c r="K246" s="89">
        <f>I246-J246</f>
        <v>2887.21</v>
      </c>
      <c r="L246" s="52"/>
    </row>
    <row r="247" spans="1:14" s="56" customFormat="1">
      <c r="A247" s="159" t="s">
        <v>165</v>
      </c>
      <c r="B247" s="160" t="s">
        <v>0</v>
      </c>
      <c r="C247" s="160" t="s">
        <v>43</v>
      </c>
      <c r="D247" s="160" t="s">
        <v>256</v>
      </c>
      <c r="E247" s="160" t="s">
        <v>1</v>
      </c>
      <c r="F247" s="161"/>
      <c r="G247" s="162"/>
      <c r="H247" s="163">
        <f>SUM(H248)</f>
        <v>0</v>
      </c>
      <c r="I247" s="163">
        <f>SUM(I248)</f>
        <v>0</v>
      </c>
      <c r="J247" s="163">
        <f>SUM(J248)</f>
        <v>0</v>
      </c>
      <c r="K247" s="87">
        <f>SUM(K248)</f>
        <v>0</v>
      </c>
      <c r="M247" s="136"/>
      <c r="N247" s="1"/>
    </row>
    <row r="248" spans="1:14" s="56" customFormat="1" ht="25.5">
      <c r="A248" s="130" t="s">
        <v>213</v>
      </c>
      <c r="B248" s="120" t="s">
        <v>0</v>
      </c>
      <c r="C248" s="120" t="s">
        <v>43</v>
      </c>
      <c r="D248" s="120" t="s">
        <v>256</v>
      </c>
      <c r="E248" s="120">
        <v>313</v>
      </c>
      <c r="F248" s="124"/>
      <c r="G248" s="125"/>
      <c r="H248" s="164">
        <v>0</v>
      </c>
      <c r="I248" s="131">
        <v>0</v>
      </c>
      <c r="J248" s="212">
        <v>0</v>
      </c>
      <c r="K248" s="89">
        <f>I248-J248</f>
        <v>0</v>
      </c>
      <c r="M248" s="136"/>
      <c r="N248" s="63"/>
    </row>
    <row r="249" spans="1:14" s="63" customFormat="1" ht="25.5">
      <c r="A249" s="159" t="s">
        <v>266</v>
      </c>
      <c r="B249" s="160" t="s">
        <v>0</v>
      </c>
      <c r="C249" s="160" t="s">
        <v>43</v>
      </c>
      <c r="D249" s="160" t="s">
        <v>267</v>
      </c>
      <c r="E249" s="160" t="s">
        <v>1</v>
      </c>
      <c r="F249" s="161"/>
      <c r="G249" s="162"/>
      <c r="H249" s="163">
        <f>SUM(H250:H250)</f>
        <v>0</v>
      </c>
      <c r="I249" s="163">
        <f>SUM(I250:I250)</f>
        <v>0</v>
      </c>
      <c r="J249" s="169">
        <f>SUM(J250:J250)</f>
        <v>0</v>
      </c>
      <c r="K249" s="87">
        <f>SUM(K250:K250)</f>
        <v>0</v>
      </c>
      <c r="M249" s="136"/>
      <c r="N249" s="1"/>
    </row>
    <row r="250" spans="1:14" s="210" customFormat="1" ht="25.5">
      <c r="A250" s="213" t="s">
        <v>193</v>
      </c>
      <c r="B250" s="120" t="s">
        <v>0</v>
      </c>
      <c r="C250" s="120" t="s">
        <v>43</v>
      </c>
      <c r="D250" s="120" t="s">
        <v>267</v>
      </c>
      <c r="E250" s="120">
        <v>313</v>
      </c>
      <c r="F250" s="134" t="s">
        <v>268</v>
      </c>
      <c r="G250" s="125" t="s">
        <v>230</v>
      </c>
      <c r="H250" s="164">
        <v>0</v>
      </c>
      <c r="I250" s="131">
        <v>0</v>
      </c>
      <c r="J250" s="133">
        <v>0</v>
      </c>
      <c r="K250" s="209">
        <f>I250-J250</f>
        <v>0</v>
      </c>
      <c r="M250" s="211"/>
      <c r="N250" s="203"/>
    </row>
    <row r="251" spans="1:14" s="56" customFormat="1" ht="25.5">
      <c r="A251" s="165" t="s">
        <v>166</v>
      </c>
      <c r="B251" s="166" t="s">
        <v>0</v>
      </c>
      <c r="C251" s="160" t="s">
        <v>43</v>
      </c>
      <c r="D251" s="166" t="s">
        <v>253</v>
      </c>
      <c r="E251" s="160" t="s">
        <v>1</v>
      </c>
      <c r="F251" s="161"/>
      <c r="G251" s="161"/>
      <c r="H251" s="170">
        <f>SUM(H252:H252)</f>
        <v>0</v>
      </c>
      <c r="I251" s="170">
        <f>SUM(I252:I252)</f>
        <v>0</v>
      </c>
      <c r="J251" s="167">
        <f>SUM(J252:J252)</f>
        <v>0</v>
      </c>
      <c r="K251" s="145">
        <f>SUM(K252:K252)</f>
        <v>0</v>
      </c>
      <c r="M251" s="136"/>
      <c r="N251" s="1"/>
    </row>
    <row r="252" spans="1:14" s="56" customFormat="1" ht="25.5">
      <c r="A252" s="184" t="s">
        <v>213</v>
      </c>
      <c r="B252" s="185" t="s">
        <v>0</v>
      </c>
      <c r="C252" s="120" t="s">
        <v>43</v>
      </c>
      <c r="D252" s="185" t="s">
        <v>253</v>
      </c>
      <c r="E252" s="120">
        <v>313</v>
      </c>
      <c r="F252" s="124"/>
      <c r="G252" s="124"/>
      <c r="H252" s="153">
        <v>0</v>
      </c>
      <c r="I252" s="153">
        <v>0</v>
      </c>
      <c r="J252" s="153">
        <v>0</v>
      </c>
      <c r="K252" s="89">
        <f>I252-J252</f>
        <v>0</v>
      </c>
      <c r="M252" s="136"/>
      <c r="N252" s="1"/>
    </row>
    <row r="253" spans="1:14" s="56" customFormat="1" ht="38.25">
      <c r="A253" s="165" t="s">
        <v>169</v>
      </c>
      <c r="B253" s="166" t="s">
        <v>0</v>
      </c>
      <c r="C253" s="160" t="s">
        <v>43</v>
      </c>
      <c r="D253" s="166" t="s">
        <v>254</v>
      </c>
      <c r="E253" s="160" t="s">
        <v>1</v>
      </c>
      <c r="F253" s="161"/>
      <c r="G253" s="161"/>
      <c r="H253" s="170">
        <f>SUM(H254:H254)</f>
        <v>0</v>
      </c>
      <c r="I253" s="170">
        <f>SUM(I254:I254)</f>
        <v>0</v>
      </c>
      <c r="J253" s="167">
        <f>SUM(J254:J254)</f>
        <v>0</v>
      </c>
      <c r="K253" s="145">
        <f>SUM(K254:K254)</f>
        <v>0</v>
      </c>
      <c r="M253" s="136"/>
      <c r="N253" s="1"/>
    </row>
    <row r="254" spans="1:14" s="56" customFormat="1" ht="25.5">
      <c r="A254" s="171" t="s">
        <v>213</v>
      </c>
      <c r="B254" s="172" t="s">
        <v>0</v>
      </c>
      <c r="C254" s="173" t="s">
        <v>43</v>
      </c>
      <c r="D254" s="172" t="s">
        <v>254</v>
      </c>
      <c r="E254" s="173" t="s">
        <v>7</v>
      </c>
      <c r="F254" s="174"/>
      <c r="G254" s="174"/>
      <c r="H254" s="153">
        <v>0</v>
      </c>
      <c r="I254" s="153">
        <v>0</v>
      </c>
      <c r="J254" s="153">
        <v>0</v>
      </c>
      <c r="K254" s="89">
        <f>I254-J254</f>
        <v>0</v>
      </c>
      <c r="M254" s="136"/>
      <c r="N254" s="1"/>
    </row>
    <row r="255" spans="1:14" s="93" customFormat="1" ht="38.25">
      <c r="A255" s="159" t="s">
        <v>170</v>
      </c>
      <c r="B255" s="160" t="s">
        <v>0</v>
      </c>
      <c r="C255" s="160" t="s">
        <v>43</v>
      </c>
      <c r="D255" s="160" t="s">
        <v>214</v>
      </c>
      <c r="E255" s="160" t="s">
        <v>1</v>
      </c>
      <c r="F255" s="161"/>
      <c r="G255" s="162"/>
      <c r="H255" s="163">
        <f>SUM(H256:H257)</f>
        <v>0</v>
      </c>
      <c r="I255" s="163">
        <f t="shared" ref="I255:J255" si="67">SUM(I256:I257)</f>
        <v>0</v>
      </c>
      <c r="J255" s="163">
        <f t="shared" si="67"/>
        <v>0</v>
      </c>
      <c r="K255" s="163">
        <f>SUM(K256:K257)</f>
        <v>0</v>
      </c>
      <c r="L255" s="62"/>
      <c r="M255" s="142"/>
      <c r="N255" s="1"/>
    </row>
    <row r="256" spans="1:14" s="56" customFormat="1" ht="25.5" customHeight="1">
      <c r="A256" s="374" t="s">
        <v>213</v>
      </c>
      <c r="B256" s="120" t="s">
        <v>0</v>
      </c>
      <c r="C256" s="120" t="s">
        <v>43</v>
      </c>
      <c r="D256" s="120" t="s">
        <v>214</v>
      </c>
      <c r="E256" s="120" t="s">
        <v>32</v>
      </c>
      <c r="F256" s="124"/>
      <c r="G256" s="125"/>
      <c r="H256" s="164">
        <v>0</v>
      </c>
      <c r="I256" s="195">
        <v>0</v>
      </c>
      <c r="J256" s="214">
        <v>0</v>
      </c>
      <c r="K256" s="89">
        <f>I256-J256</f>
        <v>0</v>
      </c>
      <c r="M256" s="136"/>
      <c r="N256" s="1"/>
    </row>
    <row r="257" spans="1:16" s="56" customFormat="1" ht="22.5">
      <c r="A257" s="375"/>
      <c r="B257" s="120" t="s">
        <v>0</v>
      </c>
      <c r="C257" s="120" t="s">
        <v>43</v>
      </c>
      <c r="D257" s="120">
        <v>2240172009</v>
      </c>
      <c r="E257" s="120" t="s">
        <v>32</v>
      </c>
      <c r="F257" s="134" t="s">
        <v>248</v>
      </c>
      <c r="G257" s="125"/>
      <c r="H257" s="164">
        <v>0</v>
      </c>
      <c r="I257" s="196">
        <v>0</v>
      </c>
      <c r="J257" s="196">
        <v>0</v>
      </c>
      <c r="K257" s="89">
        <f>I257-J257</f>
        <v>0</v>
      </c>
      <c r="M257" s="136"/>
      <c r="N257" s="1"/>
    </row>
    <row r="258" spans="1:16" s="58" customFormat="1" ht="38.25">
      <c r="A258" s="84" t="s">
        <v>295</v>
      </c>
      <c r="B258" s="4">
        <v>148</v>
      </c>
      <c r="C258" s="4">
        <v>1003</v>
      </c>
      <c r="D258" s="4" t="s">
        <v>300</v>
      </c>
      <c r="E258" s="4" t="s">
        <v>1</v>
      </c>
      <c r="F258" s="3"/>
      <c r="G258" s="70"/>
      <c r="H258" s="87">
        <f>SUM(H259:H259)</f>
        <v>0</v>
      </c>
      <c r="I258" s="87">
        <f>SUM(I259:I259)</f>
        <v>0</v>
      </c>
      <c r="J258" s="128">
        <f>SUM(J259:J259)</f>
        <v>-1000000</v>
      </c>
      <c r="K258" s="87">
        <f>SUM(K259:K259)</f>
        <v>1000000</v>
      </c>
      <c r="L258" s="52"/>
      <c r="M258" s="139"/>
      <c r="N258" s="1"/>
    </row>
    <row r="259" spans="1:16" s="57" customFormat="1" ht="25.5">
      <c r="A259" s="60" t="s">
        <v>190</v>
      </c>
      <c r="B259" s="228">
        <v>148</v>
      </c>
      <c r="C259" s="228">
        <v>1003</v>
      </c>
      <c r="D259" s="228" t="s">
        <v>300</v>
      </c>
      <c r="E259" s="228">
        <v>321</v>
      </c>
      <c r="F259" s="64"/>
      <c r="G259" s="228"/>
      <c r="H259" s="88">
        <v>0</v>
      </c>
      <c r="I259" s="317">
        <v>0</v>
      </c>
      <c r="J259" s="317">
        <v>-1000000</v>
      </c>
      <c r="K259" s="88">
        <f>I259-J259</f>
        <v>1000000</v>
      </c>
      <c r="L259" s="62"/>
      <c r="M259" s="62"/>
      <c r="N259" s="1"/>
    </row>
    <row r="260" spans="1:16" s="57" customFormat="1" ht="32.25" customHeight="1">
      <c r="A260" s="159" t="s">
        <v>225</v>
      </c>
      <c r="B260" s="160" t="s">
        <v>0</v>
      </c>
      <c r="C260" s="160" t="s">
        <v>43</v>
      </c>
      <c r="D260" s="160" t="s">
        <v>226</v>
      </c>
      <c r="E260" s="160" t="s">
        <v>1</v>
      </c>
      <c r="F260" s="161"/>
      <c r="G260" s="162"/>
      <c r="H260" s="163">
        <f>SUM(H261:H262)</f>
        <v>0</v>
      </c>
      <c r="I260" s="163">
        <f>SUM(I261:I262)</f>
        <v>0</v>
      </c>
      <c r="J260" s="169">
        <f>SUM(J261:J262)</f>
        <v>0</v>
      </c>
      <c r="K260" s="87">
        <f>SUM(K261:K262)</f>
        <v>0</v>
      </c>
      <c r="L260" s="82"/>
      <c r="M260" s="62"/>
      <c r="N260" s="1"/>
    </row>
    <row r="261" spans="1:16" s="58" customFormat="1">
      <c r="A261" s="351" t="s">
        <v>213</v>
      </c>
      <c r="B261" s="120" t="s">
        <v>0</v>
      </c>
      <c r="C261" s="120" t="s">
        <v>43</v>
      </c>
      <c r="D261" s="120" t="s">
        <v>226</v>
      </c>
      <c r="E261" s="120">
        <v>321</v>
      </c>
      <c r="F261" s="132"/>
      <c r="G261" s="103"/>
      <c r="H261" s="164">
        <v>0</v>
      </c>
      <c r="I261" s="131">
        <v>0</v>
      </c>
      <c r="J261" s="133">
        <v>0</v>
      </c>
      <c r="K261" s="89">
        <f>I261-J261</f>
        <v>0</v>
      </c>
      <c r="L261" s="52"/>
      <c r="M261" s="139"/>
      <c r="N261" s="1"/>
    </row>
    <row r="262" spans="1:16" s="56" customFormat="1" ht="22.5">
      <c r="A262" s="353"/>
      <c r="B262" s="120" t="s">
        <v>0</v>
      </c>
      <c r="C262" s="120" t="s">
        <v>43</v>
      </c>
      <c r="D262" s="120" t="s">
        <v>226</v>
      </c>
      <c r="E262" s="120" t="s">
        <v>7</v>
      </c>
      <c r="F262" s="132" t="s">
        <v>227</v>
      </c>
      <c r="G262" s="103" t="s">
        <v>230</v>
      </c>
      <c r="H262" s="164">
        <v>0</v>
      </c>
      <c r="I262" s="131">
        <v>0</v>
      </c>
      <c r="J262" s="133">
        <v>0</v>
      </c>
      <c r="K262" s="89">
        <f>I262-J262</f>
        <v>0</v>
      </c>
      <c r="M262" s="136"/>
      <c r="N262" s="1"/>
    </row>
    <row r="263" spans="1:16" s="57" customFormat="1" ht="38.25">
      <c r="A263" s="159" t="s">
        <v>219</v>
      </c>
      <c r="B263" s="160" t="s">
        <v>0</v>
      </c>
      <c r="C263" s="160" t="s">
        <v>43</v>
      </c>
      <c r="D263" s="160" t="s">
        <v>220</v>
      </c>
      <c r="E263" s="160" t="s">
        <v>1</v>
      </c>
      <c r="F263" s="161"/>
      <c r="G263" s="162"/>
      <c r="H263" s="163">
        <f>SUM(H268:H268)</f>
        <v>0</v>
      </c>
      <c r="I263" s="163">
        <f>SUM(I268:I268)</f>
        <v>0</v>
      </c>
      <c r="J263" s="169">
        <f>SUM(J264:J268)</f>
        <v>-90642.96</v>
      </c>
      <c r="K263" s="128">
        <f>SUM(K264:K268)</f>
        <v>90642.96</v>
      </c>
      <c r="L263" s="62"/>
      <c r="M263" s="62"/>
      <c r="N263" s="1"/>
    </row>
    <row r="264" spans="1:16" s="56" customFormat="1" ht="22.5">
      <c r="A264" s="351" t="s">
        <v>213</v>
      </c>
      <c r="B264" s="120" t="s">
        <v>0</v>
      </c>
      <c r="C264" s="120" t="s">
        <v>43</v>
      </c>
      <c r="D264" s="120" t="s">
        <v>220</v>
      </c>
      <c r="E264" s="120">
        <v>313</v>
      </c>
      <c r="F264" s="134" t="s">
        <v>287</v>
      </c>
      <c r="G264" s="103"/>
      <c r="H264" s="164">
        <v>0</v>
      </c>
      <c r="I264" s="131">
        <v>0</v>
      </c>
      <c r="J264" s="133">
        <v>0</v>
      </c>
      <c r="K264" s="89">
        <f>I264-J264</f>
        <v>0</v>
      </c>
      <c r="M264" s="136"/>
      <c r="N264" s="1"/>
    </row>
    <row r="265" spans="1:16" s="56" customFormat="1" ht="22.5">
      <c r="A265" s="352"/>
      <c r="B265" s="120" t="s">
        <v>0</v>
      </c>
      <c r="C265" s="120" t="s">
        <v>43</v>
      </c>
      <c r="D265" s="120" t="s">
        <v>220</v>
      </c>
      <c r="E265" s="120">
        <v>321</v>
      </c>
      <c r="F265" s="134" t="s">
        <v>221</v>
      </c>
      <c r="G265" s="103" t="s">
        <v>230</v>
      </c>
      <c r="H265" s="164">
        <v>0</v>
      </c>
      <c r="I265" s="131">
        <v>0</v>
      </c>
      <c r="J265" s="133">
        <v>0</v>
      </c>
      <c r="K265" s="89">
        <f>I265-J265</f>
        <v>0</v>
      </c>
      <c r="M265" s="136"/>
      <c r="N265" s="1"/>
    </row>
    <row r="266" spans="1:16" s="56" customFormat="1" ht="22.5">
      <c r="A266" s="352"/>
      <c r="B266" s="120" t="s">
        <v>0</v>
      </c>
      <c r="C266" s="120" t="s">
        <v>43</v>
      </c>
      <c r="D266" s="120" t="s">
        <v>33</v>
      </c>
      <c r="E266" s="120">
        <v>321</v>
      </c>
      <c r="F266" s="134" t="s">
        <v>235</v>
      </c>
      <c r="G266" s="103" t="s">
        <v>230</v>
      </c>
      <c r="H266" s="164">
        <v>0</v>
      </c>
      <c r="I266" s="131">
        <v>0</v>
      </c>
      <c r="J266" s="133">
        <v>-85545.66</v>
      </c>
      <c r="K266" s="89">
        <f t="shared" ref="K266:K267" si="68">I266-J266</f>
        <v>85545.66</v>
      </c>
      <c r="M266" s="136"/>
      <c r="N266" s="1"/>
    </row>
    <row r="267" spans="1:16" s="56" customFormat="1">
      <c r="A267" s="352"/>
      <c r="B267" s="120">
        <v>148</v>
      </c>
      <c r="C267" s="120">
        <v>1003</v>
      </c>
      <c r="D267" s="120" t="s">
        <v>33</v>
      </c>
      <c r="E267" s="120">
        <v>321</v>
      </c>
      <c r="F267" s="134"/>
      <c r="G267" s="103"/>
      <c r="H267" s="180">
        <v>0</v>
      </c>
      <c r="I267" s="180">
        <v>0</v>
      </c>
      <c r="J267" s="133">
        <v>-5097.3</v>
      </c>
      <c r="K267" s="89">
        <f t="shared" si="68"/>
        <v>5097.3</v>
      </c>
      <c r="M267" s="136"/>
      <c r="N267" s="1"/>
    </row>
    <row r="268" spans="1:16" s="56" customFormat="1" ht="22.5">
      <c r="A268" s="353"/>
      <c r="B268" s="120" t="s">
        <v>0</v>
      </c>
      <c r="C268" s="120" t="s">
        <v>43</v>
      </c>
      <c r="D268" s="120" t="s">
        <v>220</v>
      </c>
      <c r="E268" s="120">
        <v>321</v>
      </c>
      <c r="F268" s="134" t="s">
        <v>221</v>
      </c>
      <c r="G268" s="103" t="s">
        <v>230</v>
      </c>
      <c r="H268" s="164">
        <v>0</v>
      </c>
      <c r="I268" s="131">
        <v>0</v>
      </c>
      <c r="J268" s="133">
        <v>0</v>
      </c>
      <c r="K268" s="89">
        <f>I268-J268</f>
        <v>0</v>
      </c>
      <c r="M268" s="136"/>
      <c r="N268" s="1"/>
    </row>
    <row r="269" spans="1:16" s="144" customFormat="1" ht="38.25">
      <c r="A269" s="159" t="s">
        <v>157</v>
      </c>
      <c r="B269" s="160" t="s">
        <v>0</v>
      </c>
      <c r="C269" s="160" t="s">
        <v>43</v>
      </c>
      <c r="D269" s="160" t="s">
        <v>50</v>
      </c>
      <c r="E269" s="160" t="s">
        <v>1</v>
      </c>
      <c r="F269" s="161"/>
      <c r="G269" s="161"/>
      <c r="H269" s="163">
        <f>SUM(H270:H270)</f>
        <v>0</v>
      </c>
      <c r="I269" s="170">
        <f>SUM(I270:I270)</f>
        <v>0</v>
      </c>
      <c r="J269" s="167">
        <f>SUM(J270:J270)</f>
        <v>0</v>
      </c>
      <c r="K269" s="146">
        <f>SUM(K270:K270)</f>
        <v>0</v>
      </c>
      <c r="L269" s="143"/>
    </row>
    <row r="270" spans="1:16" s="115" customFormat="1" ht="27" customHeight="1">
      <c r="A270" s="175" t="s">
        <v>193</v>
      </c>
      <c r="B270" s="156" t="s">
        <v>0</v>
      </c>
      <c r="C270" s="157" t="s">
        <v>43</v>
      </c>
      <c r="D270" s="156" t="s">
        <v>50</v>
      </c>
      <c r="E270" s="157" t="s">
        <v>32</v>
      </c>
      <c r="F270" s="176"/>
      <c r="G270" s="176"/>
      <c r="H270" s="164">
        <v>0</v>
      </c>
      <c r="I270" s="153">
        <v>0</v>
      </c>
      <c r="J270" s="154">
        <v>0</v>
      </c>
      <c r="K270" s="89">
        <f>I270-J270</f>
        <v>0</v>
      </c>
      <c r="L270" s="52"/>
    </row>
    <row r="271" spans="1:16" s="114" customFormat="1" ht="25.5">
      <c r="A271" s="177" t="s">
        <v>242</v>
      </c>
      <c r="B271" s="166" t="s">
        <v>0</v>
      </c>
      <c r="C271" s="160" t="s">
        <v>69</v>
      </c>
      <c r="D271" s="166" t="s">
        <v>243</v>
      </c>
      <c r="E271" s="160" t="s">
        <v>1</v>
      </c>
      <c r="F271" s="161"/>
      <c r="G271" s="161"/>
      <c r="H271" s="163">
        <f>SUM(H272:H277)</f>
        <v>0</v>
      </c>
      <c r="I271" s="163">
        <f t="shared" ref="I271:J271" si="69">SUM(I272:I277)</f>
        <v>0</v>
      </c>
      <c r="J271" s="163">
        <f t="shared" si="69"/>
        <v>-202958.88999999998</v>
      </c>
      <c r="K271" s="163">
        <f>SUM(K272:K277)</f>
        <v>202958.88999999998</v>
      </c>
      <c r="L271" s="113"/>
      <c r="M271" s="52"/>
      <c r="N271" s="1"/>
      <c r="O271" s="147"/>
      <c r="P271" s="148"/>
    </row>
    <row r="272" spans="1:16" s="208" customFormat="1" ht="22.5" customHeight="1">
      <c r="A272" s="354" t="s">
        <v>213</v>
      </c>
      <c r="B272" s="185" t="s">
        <v>0</v>
      </c>
      <c r="C272" s="120" t="s">
        <v>69</v>
      </c>
      <c r="D272" s="120" t="s">
        <v>243</v>
      </c>
      <c r="E272" s="120" t="s">
        <v>32</v>
      </c>
      <c r="F272" s="132" t="s">
        <v>245</v>
      </c>
      <c r="G272" s="132" t="s">
        <v>230</v>
      </c>
      <c r="H272" s="153">
        <v>0</v>
      </c>
      <c r="I272" s="180">
        <v>0</v>
      </c>
      <c r="J272" s="155">
        <v>-37248.959999999999</v>
      </c>
      <c r="K272" s="272">
        <f t="shared" ref="K272:K277" si="70">I272-J272</f>
        <v>37248.959999999999</v>
      </c>
      <c r="L272" s="207"/>
      <c r="M272" s="201"/>
      <c r="N272" s="203"/>
    </row>
    <row r="273" spans="1:30" s="206" customFormat="1" ht="22.5">
      <c r="A273" s="355"/>
      <c r="B273" s="185" t="s">
        <v>0</v>
      </c>
      <c r="C273" s="120" t="s">
        <v>69</v>
      </c>
      <c r="D273" s="120" t="s">
        <v>243</v>
      </c>
      <c r="E273" s="120" t="s">
        <v>32</v>
      </c>
      <c r="F273" s="194" t="s">
        <v>257</v>
      </c>
      <c r="G273" s="132" t="s">
        <v>230</v>
      </c>
      <c r="H273" s="180">
        <v>0</v>
      </c>
      <c r="I273" s="180">
        <v>0</v>
      </c>
      <c r="J273" s="155">
        <v>-106239</v>
      </c>
      <c r="K273" s="272">
        <f t="shared" si="70"/>
        <v>106239</v>
      </c>
      <c r="L273" s="205"/>
      <c r="M273" s="116"/>
      <c r="N273" s="203"/>
    </row>
    <row r="274" spans="1:30" s="206" customFormat="1">
      <c r="A274" s="355"/>
      <c r="B274" s="185">
        <v>148</v>
      </c>
      <c r="C274" s="120" t="s">
        <v>69</v>
      </c>
      <c r="D274" s="120" t="s">
        <v>243</v>
      </c>
      <c r="E274" s="120" t="s">
        <v>32</v>
      </c>
      <c r="F274" s="194"/>
      <c r="G274" s="132"/>
      <c r="H274" s="180">
        <v>0</v>
      </c>
      <c r="I274" s="180">
        <v>0</v>
      </c>
      <c r="J274" s="155">
        <v>-53770.94</v>
      </c>
      <c r="K274" s="272">
        <f t="shared" si="70"/>
        <v>53770.94</v>
      </c>
      <c r="L274" s="205"/>
      <c r="M274" s="116"/>
      <c r="N274" s="203"/>
    </row>
    <row r="275" spans="1:30" s="206" customFormat="1" ht="22.5">
      <c r="A275" s="355"/>
      <c r="B275" s="185" t="s">
        <v>0</v>
      </c>
      <c r="C275" s="120" t="s">
        <v>69</v>
      </c>
      <c r="D275" s="120" t="s">
        <v>243</v>
      </c>
      <c r="E275" s="120" t="s">
        <v>32</v>
      </c>
      <c r="F275" s="194" t="s">
        <v>244</v>
      </c>
      <c r="G275" s="132" t="s">
        <v>230</v>
      </c>
      <c r="H275" s="180">
        <v>0</v>
      </c>
      <c r="I275" s="180">
        <v>0</v>
      </c>
      <c r="J275" s="155">
        <v>-5699.99</v>
      </c>
      <c r="K275" s="272">
        <f t="shared" si="70"/>
        <v>5699.99</v>
      </c>
      <c r="L275" s="205"/>
      <c r="M275" s="116"/>
      <c r="N275" s="203"/>
    </row>
    <row r="276" spans="1:30" s="204" customFormat="1" ht="22.5">
      <c r="A276" s="355"/>
      <c r="B276" s="185" t="s">
        <v>0</v>
      </c>
      <c r="C276" s="120" t="s">
        <v>69</v>
      </c>
      <c r="D276" s="120" t="s">
        <v>243</v>
      </c>
      <c r="E276" s="120" t="s">
        <v>32</v>
      </c>
      <c r="F276" s="194" t="s">
        <v>263</v>
      </c>
      <c r="G276" s="132" t="s">
        <v>230</v>
      </c>
      <c r="H276" s="180">
        <v>0</v>
      </c>
      <c r="I276" s="180">
        <v>0</v>
      </c>
      <c r="J276" s="155">
        <v>0</v>
      </c>
      <c r="K276" s="273">
        <f t="shared" si="70"/>
        <v>0</v>
      </c>
      <c r="L276" s="201"/>
      <c r="M276" s="202"/>
      <c r="N276" s="203"/>
    </row>
    <row r="277" spans="1:30" s="93" customFormat="1" ht="22.5">
      <c r="A277" s="356"/>
      <c r="B277" s="185" t="s">
        <v>0</v>
      </c>
      <c r="C277" s="120" t="s">
        <v>69</v>
      </c>
      <c r="D277" s="120" t="s">
        <v>243</v>
      </c>
      <c r="E277" s="120" t="s">
        <v>32</v>
      </c>
      <c r="F277" s="194" t="s">
        <v>260</v>
      </c>
      <c r="G277" s="132"/>
      <c r="H277" s="180">
        <v>0</v>
      </c>
      <c r="I277" s="180">
        <v>0</v>
      </c>
      <c r="J277" s="200">
        <v>0</v>
      </c>
      <c r="K277" s="274">
        <f t="shared" si="70"/>
        <v>0</v>
      </c>
      <c r="L277" s="62"/>
      <c r="M277" s="142"/>
      <c r="N277" s="1"/>
    </row>
    <row r="278" spans="1:30" s="114" customFormat="1" ht="25.5">
      <c r="A278" s="177" t="s">
        <v>184</v>
      </c>
      <c r="B278" s="166" t="s">
        <v>0</v>
      </c>
      <c r="C278" s="160">
        <v>1006</v>
      </c>
      <c r="D278" s="166" t="s">
        <v>255</v>
      </c>
      <c r="E278" s="160" t="s">
        <v>1</v>
      </c>
      <c r="F278" s="161"/>
      <c r="G278" s="161"/>
      <c r="H278" s="163">
        <f>SUM(H280:H283)</f>
        <v>0</v>
      </c>
      <c r="I278" s="178">
        <f>SUM(I280:I283)</f>
        <v>0</v>
      </c>
      <c r="J278" s="179">
        <f>SUM(J279:J283)</f>
        <v>-22.35</v>
      </c>
      <c r="K278" s="179">
        <f>SUM(K279:K283)</f>
        <v>22.35</v>
      </c>
      <c r="L278" s="113"/>
      <c r="M278" s="52"/>
      <c r="N278" s="1"/>
      <c r="O278" s="147"/>
      <c r="P278" s="148"/>
    </row>
    <row r="279" spans="1:30" s="114" customFormat="1" ht="18.75" customHeight="1">
      <c r="A279" s="377" t="s">
        <v>213</v>
      </c>
      <c r="B279" s="156" t="s">
        <v>0</v>
      </c>
      <c r="C279" s="157">
        <v>1006</v>
      </c>
      <c r="D279" s="157" t="s">
        <v>255</v>
      </c>
      <c r="E279" s="120">
        <v>321</v>
      </c>
      <c r="F279" s="158"/>
      <c r="G279" s="158"/>
      <c r="H279" s="153">
        <v>0</v>
      </c>
      <c r="I279" s="180">
        <v>0</v>
      </c>
      <c r="J279" s="155">
        <v>-0.22</v>
      </c>
      <c r="K279" s="274">
        <f>I279-J279</f>
        <v>0.22</v>
      </c>
      <c r="L279" s="113"/>
      <c r="M279" s="52"/>
      <c r="N279" s="1"/>
    </row>
    <row r="280" spans="1:30" s="114" customFormat="1" ht="18" customHeight="1">
      <c r="A280" s="372"/>
      <c r="B280" s="156" t="s">
        <v>0</v>
      </c>
      <c r="C280" s="157">
        <v>1006</v>
      </c>
      <c r="D280" s="157" t="s">
        <v>255</v>
      </c>
      <c r="E280" s="120">
        <v>321</v>
      </c>
      <c r="F280" s="158" t="s">
        <v>264</v>
      </c>
      <c r="G280" s="158"/>
      <c r="H280" s="153">
        <v>0</v>
      </c>
      <c r="I280" s="180">
        <v>0</v>
      </c>
      <c r="J280" s="155">
        <v>-3.82</v>
      </c>
      <c r="K280" s="274">
        <f>I280-J280</f>
        <v>3.82</v>
      </c>
      <c r="L280" s="113"/>
      <c r="M280" s="52"/>
      <c r="N280" s="1"/>
    </row>
    <row r="281" spans="1:30" s="115" customFormat="1">
      <c r="A281" s="372"/>
      <c r="B281" s="156" t="s">
        <v>0</v>
      </c>
      <c r="C281" s="157">
        <v>1006</v>
      </c>
      <c r="D281" s="157" t="s">
        <v>87</v>
      </c>
      <c r="E281" s="120">
        <v>321</v>
      </c>
      <c r="F281" s="181"/>
      <c r="G281" s="158"/>
      <c r="H281" s="180">
        <v>0</v>
      </c>
      <c r="I281" s="180">
        <v>0</v>
      </c>
      <c r="J281" s="155">
        <v>-0.94</v>
      </c>
      <c r="K281" s="274">
        <f>I281-J281</f>
        <v>0.94</v>
      </c>
      <c r="L281" s="82"/>
      <c r="M281" s="116"/>
      <c r="N281" s="1"/>
    </row>
    <row r="282" spans="1:30" s="206" customFormat="1" ht="22.5">
      <c r="A282" s="372"/>
      <c r="B282" s="185" t="s">
        <v>0</v>
      </c>
      <c r="C282" s="120">
        <v>1006</v>
      </c>
      <c r="D282" s="120" t="s">
        <v>87</v>
      </c>
      <c r="E282" s="120">
        <v>321</v>
      </c>
      <c r="F282" s="194" t="s">
        <v>246</v>
      </c>
      <c r="G282" s="132" t="s">
        <v>230</v>
      </c>
      <c r="H282" s="180">
        <v>0</v>
      </c>
      <c r="I282" s="180">
        <v>0</v>
      </c>
      <c r="J282" s="155">
        <v>-17.37</v>
      </c>
      <c r="K282" s="272">
        <f>I282-J282</f>
        <v>17.37</v>
      </c>
      <c r="L282" s="205"/>
      <c r="M282" s="116"/>
      <c r="N282" s="203"/>
    </row>
    <row r="283" spans="1:30" s="204" customFormat="1" ht="23.25" thickBot="1">
      <c r="A283" s="378"/>
      <c r="B283" s="185" t="s">
        <v>0</v>
      </c>
      <c r="C283" s="120">
        <v>1006</v>
      </c>
      <c r="D283" s="120" t="s">
        <v>87</v>
      </c>
      <c r="E283" s="120">
        <v>321</v>
      </c>
      <c r="F283" s="194" t="s">
        <v>292</v>
      </c>
      <c r="G283" s="132" t="s">
        <v>230</v>
      </c>
      <c r="H283" s="180">
        <v>0</v>
      </c>
      <c r="I283" s="180">
        <v>0</v>
      </c>
      <c r="J283" s="155">
        <v>0</v>
      </c>
      <c r="K283" s="273">
        <f>I283-J283</f>
        <v>0</v>
      </c>
      <c r="L283" s="201"/>
      <c r="M283" s="202"/>
      <c r="N283" s="203"/>
    </row>
    <row r="284" spans="1:30" ht="15.75" thickBot="1">
      <c r="A284" s="51" t="s">
        <v>110</v>
      </c>
      <c r="B284" s="71" t="s">
        <v>111</v>
      </c>
      <c r="C284" s="71" t="s">
        <v>111</v>
      </c>
      <c r="D284" s="71" t="s">
        <v>111</v>
      </c>
      <c r="E284" s="35" t="s">
        <v>111</v>
      </c>
      <c r="F284" s="36" t="s">
        <v>111</v>
      </c>
      <c r="G284" s="35" t="s">
        <v>111</v>
      </c>
      <c r="H284" s="186">
        <f>H19+H21+H26+H28+H30+H39+H41+H44+H46+H48+H50+H55+H58+H60+H62+H64+H67+H69+H83+H85+H87+H89+H91+H93+H96+H99+H102+H104+H107+H109+H112+H115+H119+H121+H124+H126+H129+H132+H135+H138+H141+H144+H147+H150+H153+H158+H161+H165+H169+H171+H173+H176+H179+H182+H184+H187+H188+H189+H191+H195+H198+H209+H220+H222+H224+H226+H228+H230+H237+H238+H167+H52</f>
        <v>15630297725.02</v>
      </c>
      <c r="I284" s="186">
        <f>I19+I21+I26+I28+I30+I39+I41+I44+I46+I48+I50+I55+I58+I60+I62+I64+I67+I69+I83+I85+I87+I89+I91+I93+I96+I99+I102+I104+I107+I109+I112+I115+I119+I121+I124+I126+I129+I132+I135+I138+I141+I144+I147+I150+I153+I158+I161+I165+I169+I171+I173+I176+I179+I182+I184+I187+I188+I189+I191+I195+I198+I209+I220+I222+I224+I226+I228+I230+I237+I238+I167+I52</f>
        <v>4802077264.8900003</v>
      </c>
      <c r="J284" s="186">
        <f>J19+J21+J26+J28+J30+J39+J41+J44+J46+J48+J50+J55+J58+J60+J62+J64+J67+J69+J83+J85+J87+J89+J91+J93+J96+J99+J102+J104+J107+J109+J112+J115+J119+J121+J124+J126+J129+J132+J135+J138+J141+J144+J147+J150+J153+J158+J161+J165+J169+J171+J173+J176+J179+J182+J184+J187+J188+J189+J191+J195+J198+J209+J220+J222+J224+J226+J228+J230+J237+J238+J167+J239+J241+J243+J247+J249+J251+J253+J255+J258+J260+J263+J269+J271+J278</f>
        <v>4725729577.7899981</v>
      </c>
      <c r="K284" s="186">
        <f>K19+K21+K26+K28+K30+K39+K41+K44+K46+K48+K50+K55+K58+K60+K62+K64+K67+K69+K83+K85+K87+K89+K91+K93+K96+K99+K102+K104+K107+K109+K112+K115+K119+K121+K124+K126+K129+K132+K135+K138+K141+K144+K147+K150+K153+K158+K161+K165+K169+K171+K173+K176+K179+K182+K184+K187+K188+K189+K191+K195+K198+K209+K220+K222+K224+K226+K228+K230+K237+K238+K167+K239+K241+K243+K247+K249+K251+K253+K255+K258+K260+K263+K269+K271+K278</f>
        <v>76347687.099999994</v>
      </c>
      <c r="L284" s="315"/>
      <c r="M284" s="141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</row>
    <row r="285" spans="1:30" ht="15.75" thickBot="1">
      <c r="A285" s="46" t="s">
        <v>111</v>
      </c>
      <c r="B285" s="72" t="s">
        <v>111</v>
      </c>
      <c r="C285" s="72" t="s">
        <v>111</v>
      </c>
      <c r="D285" s="72" t="s">
        <v>111</v>
      </c>
      <c r="E285" s="72" t="s">
        <v>111</v>
      </c>
      <c r="F285" s="2" t="s">
        <v>111</v>
      </c>
      <c r="G285" s="104" t="s">
        <v>111</v>
      </c>
      <c r="H285" s="267"/>
      <c r="I285" s="118"/>
      <c r="J285" s="118"/>
      <c r="K285" s="278" t="s">
        <v>215</v>
      </c>
      <c r="L285" s="53">
        <f>H66+H77+H95+H98+H106+H111+H120+H123+H125+H128+H131+H134+H143+H175+H178+H181+H183+H108+H187+H188</f>
        <v>2080947830</v>
      </c>
      <c r="M285" s="141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  <c r="AA285" s="138"/>
      <c r="AB285" s="138"/>
      <c r="AC285" s="138"/>
      <c r="AD285" s="138"/>
    </row>
    <row r="286" spans="1:30" ht="15.75" thickBot="1">
      <c r="A286" s="6" t="s">
        <v>111</v>
      </c>
      <c r="B286" s="73" t="s">
        <v>111</v>
      </c>
      <c r="C286" s="73" t="s">
        <v>111</v>
      </c>
      <c r="D286" s="73" t="s">
        <v>111</v>
      </c>
      <c r="E286" s="73" t="s">
        <v>111</v>
      </c>
      <c r="F286" s="7" t="s">
        <v>111</v>
      </c>
      <c r="G286" s="105" t="s">
        <v>111</v>
      </c>
      <c r="H286" s="268"/>
      <c r="I286" s="260"/>
      <c r="J286" s="260"/>
      <c r="K286" s="279" t="s">
        <v>216</v>
      </c>
      <c r="L286" s="54">
        <f>H19+H21+H26+H28+H30+H39+H41+H44+H46+H48+H50+H55+H58+H60+H62+H65+H67+H69-H77+H83+H85+H87+H89+H91+H94+H97+H99+H102+H105+H110+H112+H115+H122+H127+H130+H133+H135+H138+H142+H144+H147+H150+H153+H158+H161+H165+H169+H171+H174+H177+H180+H184+H189+H191+H195+H198+H209+H220+H222+H224+H226+H228+H230+H237+H238+H52+H167</f>
        <v>13549349895.02</v>
      </c>
      <c r="M286" s="141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  <c r="AA286" s="138"/>
      <c r="AB286" s="138"/>
      <c r="AC286" s="138"/>
      <c r="AD286" s="138"/>
    </row>
    <row r="287" spans="1:30" ht="15.75" thickBot="1">
      <c r="A287" s="346" t="s">
        <v>113</v>
      </c>
      <c r="B287" s="347"/>
      <c r="C287" s="347"/>
      <c r="D287" s="347"/>
      <c r="E287" s="347"/>
      <c r="F287" s="347"/>
      <c r="G287" s="347"/>
      <c r="H287" s="347"/>
      <c r="I287" s="347"/>
      <c r="J287" s="8"/>
      <c r="K287" s="279" t="s">
        <v>217</v>
      </c>
      <c r="L287" s="53">
        <f>I284</f>
        <v>4802077264.8900003</v>
      </c>
      <c r="M287" s="141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</row>
    <row r="288" spans="1:30" ht="15.75" thickBot="1">
      <c r="A288" s="346" t="s">
        <v>114</v>
      </c>
      <c r="B288" s="347"/>
      <c r="C288" s="347"/>
      <c r="D288" s="347"/>
      <c r="E288" s="347"/>
      <c r="F288" s="347"/>
      <c r="G288" s="347"/>
      <c r="H288" s="347"/>
      <c r="I288" s="347"/>
      <c r="J288" s="8" t="s">
        <v>111</v>
      </c>
      <c r="K288" s="279" t="s">
        <v>218</v>
      </c>
      <c r="L288" s="53">
        <f>J284</f>
        <v>4725729577.7899981</v>
      </c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  <c r="AA288" s="138"/>
      <c r="AB288" s="138"/>
      <c r="AC288" s="138"/>
      <c r="AD288" s="138"/>
    </row>
    <row r="289" spans="1:14" ht="45.75" thickBot="1">
      <c r="A289" s="47" t="s">
        <v>115</v>
      </c>
      <c r="B289" s="92" t="s">
        <v>100</v>
      </c>
      <c r="C289" s="91" t="s">
        <v>101</v>
      </c>
      <c r="D289" s="348" t="s">
        <v>102</v>
      </c>
      <c r="E289" s="349"/>
      <c r="F289" s="350"/>
      <c r="G289" s="348" t="s">
        <v>103</v>
      </c>
      <c r="H289" s="350"/>
      <c r="I289" s="117" t="s">
        <v>104</v>
      </c>
      <c r="J289" s="10"/>
      <c r="K289" s="280" t="s">
        <v>139</v>
      </c>
      <c r="L289" s="282">
        <f>L287-L288</f>
        <v>76347687.100002289</v>
      </c>
      <c r="M289" s="141"/>
    </row>
    <row r="290" spans="1:14" ht="42.75">
      <c r="A290" s="11" t="s">
        <v>238</v>
      </c>
      <c r="B290" s="12" t="s">
        <v>105</v>
      </c>
      <c r="C290" s="13" t="s">
        <v>111</v>
      </c>
      <c r="D290" s="360">
        <f>I284</f>
        <v>4802077264.8900003</v>
      </c>
      <c r="E290" s="361"/>
      <c r="F290" s="362"/>
      <c r="G290" s="360">
        <f>J284</f>
        <v>4725729577.7899981</v>
      </c>
      <c r="H290" s="362"/>
      <c r="I290" s="14">
        <f>K284</f>
        <v>76347687.099999994</v>
      </c>
      <c r="J290" s="10"/>
      <c r="K290" s="107" t="s">
        <v>111</v>
      </c>
      <c r="L290" s="55"/>
    </row>
    <row r="291" spans="1:14">
      <c r="A291" s="11" t="s">
        <v>239</v>
      </c>
      <c r="B291" s="12" t="s">
        <v>106</v>
      </c>
      <c r="C291" s="12" t="s">
        <v>111</v>
      </c>
      <c r="D291" s="366"/>
      <c r="E291" s="367"/>
      <c r="F291" s="368"/>
      <c r="G291" s="360"/>
      <c r="H291" s="362"/>
      <c r="I291" s="16"/>
      <c r="J291" s="10"/>
      <c r="K291" s="107" t="s">
        <v>111</v>
      </c>
    </row>
    <row r="292" spans="1:14">
      <c r="A292" s="15" t="s">
        <v>240</v>
      </c>
      <c r="B292" s="12" t="s">
        <v>107</v>
      </c>
      <c r="C292" s="12" t="s">
        <v>111</v>
      </c>
      <c r="D292" s="366"/>
      <c r="E292" s="367"/>
      <c r="F292" s="368"/>
      <c r="G292" s="366"/>
      <c r="H292" s="368"/>
      <c r="I292" s="16"/>
      <c r="J292" s="10" t="s">
        <v>111</v>
      </c>
      <c r="L292" s="55"/>
      <c r="M292" s="141"/>
    </row>
    <row r="293" spans="1:14">
      <c r="A293" s="11" t="s">
        <v>241</v>
      </c>
      <c r="B293" s="12" t="s">
        <v>108</v>
      </c>
      <c r="C293" s="12" t="s">
        <v>111</v>
      </c>
      <c r="D293" s="369"/>
      <c r="E293" s="370"/>
      <c r="F293" s="371"/>
      <c r="G293" s="366"/>
      <c r="H293" s="368"/>
      <c r="I293" s="16"/>
      <c r="J293" s="10" t="s">
        <v>111</v>
      </c>
      <c r="L293" s="55"/>
      <c r="M293" s="141"/>
    </row>
    <row r="294" spans="1:14">
      <c r="A294" s="17" t="s">
        <v>111</v>
      </c>
      <c r="B294" s="74" t="s">
        <v>111</v>
      </c>
      <c r="C294" s="74" t="s">
        <v>111</v>
      </c>
      <c r="D294" s="74" t="s">
        <v>111</v>
      </c>
      <c r="E294" s="18" t="s">
        <v>111</v>
      </c>
      <c r="F294" s="19" t="s">
        <v>111</v>
      </c>
      <c r="G294" s="106" t="s">
        <v>111</v>
      </c>
      <c r="H294" s="21" t="s">
        <v>111</v>
      </c>
      <c r="I294" s="9" t="s">
        <v>111</v>
      </c>
      <c r="J294" s="10" t="s">
        <v>111</v>
      </c>
      <c r="L294" s="55"/>
      <c r="M294" s="141"/>
      <c r="N294" s="55"/>
    </row>
    <row r="295" spans="1:14">
      <c r="A295" s="22" t="s">
        <v>111</v>
      </c>
      <c r="B295" s="74" t="s">
        <v>111</v>
      </c>
      <c r="C295" s="74" t="s">
        <v>111</v>
      </c>
      <c r="D295" s="74" t="s">
        <v>111</v>
      </c>
      <c r="E295" s="18" t="s">
        <v>111</v>
      </c>
      <c r="F295" s="19" t="s">
        <v>111</v>
      </c>
      <c r="G295" s="18" t="s">
        <v>111</v>
      </c>
      <c r="H295" s="20"/>
      <c r="I295" s="9" t="s">
        <v>111</v>
      </c>
      <c r="J295" s="10" t="s">
        <v>111</v>
      </c>
      <c r="L295" s="55"/>
      <c r="M295" s="141"/>
    </row>
    <row r="296" spans="1:14">
      <c r="A296" s="22" t="s">
        <v>111</v>
      </c>
      <c r="B296" s="74" t="s">
        <v>111</v>
      </c>
      <c r="C296" s="74" t="s">
        <v>111</v>
      </c>
      <c r="D296" s="74" t="s">
        <v>111</v>
      </c>
      <c r="E296" s="18" t="s">
        <v>111</v>
      </c>
      <c r="F296" s="19" t="s">
        <v>111</v>
      </c>
      <c r="G296" s="18" t="s">
        <v>111</v>
      </c>
      <c r="H296" s="20"/>
      <c r="I296" s="9" t="s">
        <v>111</v>
      </c>
      <c r="J296" s="10" t="s">
        <v>111</v>
      </c>
      <c r="L296" s="55"/>
      <c r="M296" s="141"/>
    </row>
    <row r="297" spans="1:14">
      <c r="A297" s="22" t="s">
        <v>111</v>
      </c>
      <c r="B297" s="74" t="s">
        <v>111</v>
      </c>
      <c r="C297" s="74" t="s">
        <v>111</v>
      </c>
      <c r="D297" s="74" t="s">
        <v>111</v>
      </c>
      <c r="E297" s="18" t="s">
        <v>111</v>
      </c>
      <c r="F297" s="19" t="s">
        <v>111</v>
      </c>
      <c r="G297" s="18" t="s">
        <v>111</v>
      </c>
      <c r="H297" s="19" t="s">
        <v>111</v>
      </c>
      <c r="I297" s="9" t="s">
        <v>111</v>
      </c>
      <c r="J297" s="23" t="s">
        <v>111</v>
      </c>
      <c r="K297" s="107" t="s">
        <v>111</v>
      </c>
      <c r="M297" s="141"/>
    </row>
    <row r="298" spans="1:14">
      <c r="A298" s="22" t="s">
        <v>111</v>
      </c>
      <c r="B298" s="74" t="s">
        <v>111</v>
      </c>
      <c r="C298" s="74" t="s">
        <v>111</v>
      </c>
      <c r="D298" s="74" t="s">
        <v>111</v>
      </c>
      <c r="E298" s="18" t="s">
        <v>111</v>
      </c>
      <c r="F298" s="19" t="s">
        <v>111</v>
      </c>
      <c r="G298" s="18" t="s">
        <v>111</v>
      </c>
      <c r="H298" s="21" t="s">
        <v>111</v>
      </c>
      <c r="I298" s="9" t="s">
        <v>111</v>
      </c>
      <c r="J298" s="10" t="s">
        <v>111</v>
      </c>
      <c r="K298" s="107" t="s">
        <v>111</v>
      </c>
    </row>
    <row r="299" spans="1:14" ht="15.75">
      <c r="A299" s="357" t="s">
        <v>269</v>
      </c>
      <c r="B299" s="358"/>
      <c r="C299" s="358"/>
      <c r="D299" s="79" t="s">
        <v>111</v>
      </c>
      <c r="E299" s="79" t="s">
        <v>111</v>
      </c>
      <c r="F299" s="24" t="s">
        <v>111</v>
      </c>
      <c r="G299" s="359" t="s">
        <v>252</v>
      </c>
      <c r="H299" s="359"/>
      <c r="I299" s="9" t="s">
        <v>111</v>
      </c>
      <c r="J299" s="23" t="s">
        <v>111</v>
      </c>
      <c r="K299" s="107" t="s">
        <v>111</v>
      </c>
      <c r="L299" s="197"/>
    </row>
    <row r="300" spans="1:14" ht="15.75">
      <c r="A300" s="215" t="s">
        <v>111</v>
      </c>
      <c r="B300" s="216" t="s">
        <v>111</v>
      </c>
      <c r="C300" s="216" t="s">
        <v>111</v>
      </c>
      <c r="D300" s="80" t="s">
        <v>111</v>
      </c>
      <c r="E300" s="25" t="s">
        <v>111</v>
      </c>
      <c r="F300" s="26" t="s">
        <v>111</v>
      </c>
      <c r="G300" s="216" t="s">
        <v>111</v>
      </c>
      <c r="H300" s="217" t="s">
        <v>111</v>
      </c>
      <c r="I300" s="27" t="s">
        <v>111</v>
      </c>
      <c r="J300" s="23" t="s">
        <v>111</v>
      </c>
      <c r="K300" s="107" t="s">
        <v>111</v>
      </c>
      <c r="L300" s="198"/>
    </row>
    <row r="301" spans="1:14" ht="15.75">
      <c r="A301" s="215" t="s">
        <v>111</v>
      </c>
      <c r="B301" s="216" t="s">
        <v>111</v>
      </c>
      <c r="C301" s="216" t="s">
        <v>111</v>
      </c>
      <c r="D301" s="80" t="s">
        <v>111</v>
      </c>
      <c r="E301" s="25" t="s">
        <v>111</v>
      </c>
      <c r="F301" s="26" t="s">
        <v>111</v>
      </c>
      <c r="G301" s="216" t="s">
        <v>111</v>
      </c>
      <c r="H301" s="217" t="s">
        <v>111</v>
      </c>
      <c r="I301" s="27" t="s">
        <v>111</v>
      </c>
      <c r="J301" s="23" t="s">
        <v>111</v>
      </c>
      <c r="K301" s="107" t="s">
        <v>111</v>
      </c>
      <c r="L301" s="198"/>
    </row>
    <row r="302" spans="1:14" ht="15.75">
      <c r="A302" s="28" t="s">
        <v>111</v>
      </c>
      <c r="B302" s="80" t="s">
        <v>111</v>
      </c>
      <c r="C302" s="75" t="s">
        <v>111</v>
      </c>
      <c r="D302" s="80" t="s">
        <v>111</v>
      </c>
      <c r="E302" s="25" t="s">
        <v>111</v>
      </c>
      <c r="F302" s="26" t="s">
        <v>111</v>
      </c>
      <c r="G302" s="25" t="s">
        <v>111</v>
      </c>
      <c r="H302" s="26" t="s">
        <v>111</v>
      </c>
      <c r="I302" s="27" t="s">
        <v>111</v>
      </c>
      <c r="J302" s="23" t="s">
        <v>111</v>
      </c>
      <c r="K302" s="107" t="s">
        <v>111</v>
      </c>
      <c r="L302" s="198"/>
      <c r="M302" s="141">
        <v>1851477000</v>
      </c>
    </row>
    <row r="303" spans="1:14" ht="15.75">
      <c r="A303" s="363" t="s">
        <v>233</v>
      </c>
      <c r="B303" s="364"/>
      <c r="C303" s="364"/>
      <c r="D303" s="80" t="s">
        <v>111</v>
      </c>
      <c r="E303" s="25" t="s">
        <v>111</v>
      </c>
      <c r="F303" s="26" t="s">
        <v>111</v>
      </c>
      <c r="G303" s="365" t="s">
        <v>109</v>
      </c>
      <c r="H303" s="365"/>
      <c r="I303" s="9" t="s">
        <v>111</v>
      </c>
      <c r="J303" s="23" t="s">
        <v>111</v>
      </c>
      <c r="K303" s="107" t="s">
        <v>111</v>
      </c>
      <c r="L303" s="198"/>
      <c r="M303" s="141">
        <v>14886158006.530001</v>
      </c>
    </row>
    <row r="304" spans="1:14">
      <c r="A304" s="22" t="s">
        <v>111</v>
      </c>
      <c r="B304" s="74" t="s">
        <v>111</v>
      </c>
      <c r="C304" s="74" t="s">
        <v>111</v>
      </c>
      <c r="D304" s="74" t="s">
        <v>111</v>
      </c>
      <c r="E304" s="18" t="s">
        <v>111</v>
      </c>
      <c r="F304" s="19" t="s">
        <v>111</v>
      </c>
      <c r="G304" s="18" t="s">
        <v>111</v>
      </c>
      <c r="H304" s="21" t="s">
        <v>111</v>
      </c>
      <c r="I304" s="27" t="s">
        <v>111</v>
      </c>
      <c r="J304" s="23" t="s">
        <v>111</v>
      </c>
      <c r="L304" s="198"/>
      <c r="M304" s="141">
        <f>M303+M302</f>
        <v>16737635006.530001</v>
      </c>
    </row>
    <row r="305" spans="1:30" ht="15.75" thickBot="1">
      <c r="A305" s="29" t="s">
        <v>111</v>
      </c>
      <c r="B305" s="76" t="s">
        <v>111</v>
      </c>
      <c r="C305" s="76" t="s">
        <v>111</v>
      </c>
      <c r="D305" s="76" t="s">
        <v>111</v>
      </c>
      <c r="E305" s="30" t="s">
        <v>111</v>
      </c>
      <c r="F305" s="31" t="s">
        <v>111</v>
      </c>
      <c r="G305" s="30" t="s">
        <v>111</v>
      </c>
      <c r="H305" s="32" t="s">
        <v>111</v>
      </c>
      <c r="I305" s="33" t="s">
        <v>111</v>
      </c>
      <c r="J305" s="34" t="s">
        <v>111</v>
      </c>
      <c r="L305" s="198"/>
      <c r="M305" s="141">
        <f>M304-H284</f>
        <v>1107337281.5100002</v>
      </c>
    </row>
    <row r="306" spans="1:30">
      <c r="L306" s="198"/>
    </row>
    <row r="307" spans="1:30">
      <c r="L307" s="198"/>
    </row>
    <row r="308" spans="1:30">
      <c r="L308" s="198"/>
    </row>
    <row r="309" spans="1:30">
      <c r="L309" s="198"/>
    </row>
    <row r="310" spans="1:30">
      <c r="L310" s="198"/>
    </row>
    <row r="311" spans="1:30">
      <c r="L311" s="198"/>
    </row>
    <row r="312" spans="1:30">
      <c r="L312" s="198"/>
    </row>
    <row r="313" spans="1:30">
      <c r="L313" s="198"/>
    </row>
    <row r="314" spans="1:30" s="138" customFormat="1">
      <c r="A314" s="5"/>
      <c r="B314" s="77"/>
      <c r="C314" s="77"/>
      <c r="D314" s="77"/>
      <c r="E314" s="77"/>
      <c r="F314" s="1"/>
      <c r="G314" s="107"/>
      <c r="H314" s="269"/>
      <c r="I314" s="261"/>
      <c r="J314" s="261"/>
      <c r="K314" s="107"/>
      <c r="L314" s="198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s="138" customFormat="1">
      <c r="A315" s="5"/>
      <c r="B315" s="77"/>
      <c r="C315" s="77"/>
      <c r="D315" s="77"/>
      <c r="E315" s="77"/>
      <c r="F315" s="1"/>
      <c r="G315" s="107"/>
      <c r="H315" s="269"/>
      <c r="I315" s="261"/>
      <c r="J315" s="261"/>
      <c r="K315" s="107"/>
      <c r="L315" s="198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s="138" customFormat="1">
      <c r="A316" s="1"/>
      <c r="B316" s="77"/>
      <c r="C316" s="77"/>
      <c r="D316" s="77"/>
      <c r="E316" s="77"/>
      <c r="F316" s="1"/>
      <c r="G316" s="107"/>
      <c r="H316" s="269"/>
      <c r="I316" s="262"/>
      <c r="J316" s="262"/>
      <c r="K316" s="107"/>
      <c r="L316" s="198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s="138" customFormat="1">
      <c r="A317" s="1"/>
      <c r="B317" s="77"/>
      <c r="C317" s="77"/>
      <c r="D317" s="77"/>
      <c r="E317" s="77"/>
      <c r="F317" s="1"/>
      <c r="G317" s="107"/>
      <c r="H317" s="269"/>
      <c r="I317" s="262"/>
      <c r="J317" s="262"/>
      <c r="K317" s="107"/>
      <c r="L317" s="198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s="138" customFormat="1">
      <c r="A318" s="5"/>
      <c r="B318" s="77"/>
      <c r="C318" s="77"/>
      <c r="D318" s="77"/>
      <c r="E318" s="77"/>
      <c r="F318" s="1"/>
      <c r="G318" s="107"/>
      <c r="H318" s="269"/>
      <c r="I318" s="261"/>
      <c r="J318" s="261"/>
      <c r="K318" s="107"/>
      <c r="L318" s="198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s="138" customFormat="1">
      <c r="A319" s="5"/>
      <c r="B319" s="77"/>
      <c r="C319" s="77"/>
      <c r="D319" s="77"/>
      <c r="E319" s="77"/>
      <c r="F319" s="1"/>
      <c r="G319" s="107"/>
      <c r="H319" s="269"/>
      <c r="I319" s="261"/>
      <c r="J319" s="261"/>
      <c r="K319" s="107"/>
      <c r="L319" s="198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s="138" customFormat="1">
      <c r="A320" s="5"/>
      <c r="B320" s="77"/>
      <c r="C320" s="77"/>
      <c r="D320" s="77"/>
      <c r="E320" s="77"/>
      <c r="F320" s="1"/>
      <c r="G320" s="107"/>
      <c r="H320" s="269"/>
      <c r="I320" s="261"/>
      <c r="J320" s="261"/>
      <c r="K320" s="107"/>
      <c r="L320" s="198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s="138" customFormat="1">
      <c r="A321" s="5"/>
      <c r="B321" s="77"/>
      <c r="C321" s="77"/>
      <c r="D321" s="77"/>
      <c r="E321" s="77"/>
      <c r="F321" s="1"/>
      <c r="G321" s="107"/>
      <c r="H321" s="269"/>
      <c r="I321" s="261"/>
      <c r="J321" s="261"/>
      <c r="K321" s="107"/>
      <c r="L321" s="198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s="138" customFormat="1">
      <c r="A322" s="5"/>
      <c r="B322" s="77"/>
      <c r="C322" s="77"/>
      <c r="D322" s="77"/>
      <c r="E322" s="77"/>
      <c r="F322" s="1"/>
      <c r="G322" s="107"/>
      <c r="H322" s="269"/>
      <c r="I322" s="261"/>
      <c r="J322" s="261"/>
      <c r="K322" s="107"/>
      <c r="L322" s="198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s="138" customFormat="1">
      <c r="A323" s="5"/>
      <c r="B323" s="77"/>
      <c r="C323" s="77"/>
      <c r="D323" s="77"/>
      <c r="E323" s="77"/>
      <c r="F323" s="1"/>
      <c r="G323" s="107"/>
      <c r="H323" s="269"/>
      <c r="I323" s="261"/>
      <c r="J323" s="261"/>
      <c r="K323" s="107"/>
      <c r="L323" s="198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s="138" customFormat="1">
      <c r="A324" s="5"/>
      <c r="B324" s="77"/>
      <c r="C324" s="77"/>
      <c r="D324" s="77"/>
      <c r="E324" s="77"/>
      <c r="F324" s="1"/>
      <c r="G324" s="107"/>
      <c r="H324" s="269"/>
      <c r="I324" s="261"/>
      <c r="J324" s="261"/>
      <c r="K324" s="107"/>
      <c r="L324" s="198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s="138" customFormat="1">
      <c r="A325" s="5"/>
      <c r="B325" s="77"/>
      <c r="C325" s="77"/>
      <c r="D325" s="77"/>
      <c r="E325" s="77"/>
      <c r="F325" s="1"/>
      <c r="G325" s="107"/>
      <c r="H325" s="269"/>
      <c r="I325" s="261"/>
      <c r="J325" s="261"/>
      <c r="K325" s="107"/>
      <c r="L325" s="198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s="138" customFormat="1">
      <c r="A326" s="5"/>
      <c r="B326" s="77"/>
      <c r="C326" s="77"/>
      <c r="D326" s="77"/>
      <c r="E326" s="77"/>
      <c r="F326" s="1"/>
      <c r="G326" s="107"/>
      <c r="H326" s="269"/>
      <c r="I326" s="261"/>
      <c r="J326" s="261"/>
      <c r="K326" s="107"/>
      <c r="L326" s="198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s="138" customFormat="1">
      <c r="A327" s="5"/>
      <c r="B327" s="77"/>
      <c r="C327" s="77"/>
      <c r="D327" s="77"/>
      <c r="E327" s="77"/>
      <c r="F327" s="1"/>
      <c r="G327" s="107"/>
      <c r="H327" s="269"/>
      <c r="I327" s="261"/>
      <c r="J327" s="261"/>
      <c r="K327" s="107"/>
      <c r="L327" s="198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s="138" customFormat="1">
      <c r="A328" s="5"/>
      <c r="B328" s="77"/>
      <c r="C328" s="77"/>
      <c r="D328" s="77"/>
      <c r="E328" s="77"/>
      <c r="F328" s="1"/>
      <c r="G328" s="107"/>
      <c r="H328" s="269"/>
      <c r="I328" s="261"/>
      <c r="J328" s="261"/>
      <c r="K328" s="107"/>
      <c r="L328" s="198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s="138" customFormat="1">
      <c r="A329" s="5"/>
      <c r="B329" s="77"/>
      <c r="C329" s="77"/>
      <c r="D329" s="77"/>
      <c r="E329" s="77"/>
      <c r="F329" s="1"/>
      <c r="G329" s="107"/>
      <c r="H329" s="269"/>
      <c r="I329" s="261"/>
      <c r="J329" s="261"/>
      <c r="K329" s="107"/>
      <c r="L329" s="198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s="138" customFormat="1">
      <c r="A330" s="5"/>
      <c r="B330" s="77"/>
      <c r="C330" s="77"/>
      <c r="D330" s="77"/>
      <c r="E330" s="77"/>
      <c r="F330" s="1"/>
      <c r="G330" s="107"/>
      <c r="H330" s="269"/>
      <c r="I330" s="261"/>
      <c r="J330" s="261"/>
      <c r="K330" s="107"/>
      <c r="L330" s="198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s="138" customFormat="1">
      <c r="A331" s="5"/>
      <c r="B331" s="77"/>
      <c r="C331" s="77"/>
      <c r="D331" s="77"/>
      <c r="E331" s="77"/>
      <c r="F331" s="1"/>
      <c r="G331" s="107"/>
      <c r="H331" s="269"/>
      <c r="I331" s="261"/>
      <c r="J331" s="261"/>
      <c r="K331" s="107"/>
      <c r="L331" s="198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s="138" customFormat="1">
      <c r="A332" s="5"/>
      <c r="B332" s="77"/>
      <c r="C332" s="77"/>
      <c r="D332" s="77"/>
      <c r="E332" s="77"/>
      <c r="F332" s="1"/>
      <c r="G332" s="107"/>
      <c r="H332" s="269"/>
      <c r="I332" s="261"/>
      <c r="J332" s="261"/>
      <c r="K332" s="107"/>
      <c r="L332" s="198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s="138" customFormat="1">
      <c r="A333" s="5"/>
      <c r="B333" s="77"/>
      <c r="C333" s="77"/>
      <c r="D333" s="77"/>
      <c r="E333" s="77"/>
      <c r="F333" s="1"/>
      <c r="G333" s="107"/>
      <c r="H333" s="269"/>
      <c r="I333" s="261"/>
      <c r="J333" s="261"/>
      <c r="K333" s="107"/>
      <c r="L333" s="198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s="138" customFormat="1">
      <c r="A334" s="5"/>
      <c r="B334" s="77"/>
      <c r="C334" s="77"/>
      <c r="D334" s="77"/>
      <c r="E334" s="77"/>
      <c r="F334" s="1"/>
      <c r="G334" s="107"/>
      <c r="H334" s="269"/>
      <c r="I334" s="261"/>
      <c r="J334" s="261"/>
      <c r="K334" s="107"/>
      <c r="L334" s="198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s="138" customFormat="1">
      <c r="A335" s="5"/>
      <c r="B335" s="77"/>
      <c r="C335" s="77"/>
      <c r="D335" s="77"/>
      <c r="E335" s="77"/>
      <c r="F335" s="1"/>
      <c r="G335" s="107"/>
      <c r="H335" s="269"/>
      <c r="I335" s="261"/>
      <c r="J335" s="261"/>
      <c r="K335" s="107"/>
      <c r="L335" s="197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s="138" customFormat="1">
      <c r="A336" s="5"/>
      <c r="B336" s="77"/>
      <c r="C336" s="77"/>
      <c r="D336" s="77"/>
      <c r="E336" s="77"/>
      <c r="F336" s="1"/>
      <c r="G336" s="107"/>
      <c r="H336" s="269"/>
      <c r="I336" s="261"/>
      <c r="J336" s="261"/>
      <c r="K336" s="107"/>
      <c r="L336" s="197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s="138" customFormat="1">
      <c r="A337" s="5"/>
      <c r="B337" s="77"/>
      <c r="C337" s="77"/>
      <c r="D337" s="77"/>
      <c r="E337" s="77"/>
      <c r="F337" s="1"/>
      <c r="G337" s="107"/>
      <c r="H337" s="269"/>
      <c r="I337" s="261"/>
      <c r="J337" s="261"/>
      <c r="K337" s="107"/>
      <c r="L337" s="197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s="138" customFormat="1">
      <c r="A338" s="5"/>
      <c r="B338" s="77"/>
      <c r="C338" s="77"/>
      <c r="D338" s="77"/>
      <c r="E338" s="77"/>
      <c r="F338" s="1"/>
      <c r="G338" s="107"/>
      <c r="H338" s="269"/>
      <c r="I338" s="261"/>
      <c r="J338" s="261"/>
      <c r="K338" s="107"/>
      <c r="L338" s="197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s="138" customFormat="1">
      <c r="A339" s="5"/>
      <c r="B339" s="77"/>
      <c r="C339" s="77"/>
      <c r="D339" s="77"/>
      <c r="E339" s="77"/>
      <c r="F339" s="1"/>
      <c r="G339" s="107"/>
      <c r="H339" s="269"/>
      <c r="I339" s="261"/>
      <c r="J339" s="261"/>
      <c r="K339" s="107"/>
      <c r="L339" s="197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s="138" customFormat="1">
      <c r="A340" s="5"/>
      <c r="B340" s="77"/>
      <c r="C340" s="77"/>
      <c r="D340" s="77"/>
      <c r="E340" s="77"/>
      <c r="F340" s="1"/>
      <c r="G340" s="107"/>
      <c r="H340" s="269"/>
      <c r="I340" s="261"/>
      <c r="J340" s="261"/>
      <c r="K340" s="107"/>
      <c r="L340" s="197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s="138" customFormat="1">
      <c r="A341" s="5"/>
      <c r="B341" s="77"/>
      <c r="C341" s="77"/>
      <c r="D341" s="77"/>
      <c r="E341" s="77"/>
      <c r="F341" s="1"/>
      <c r="G341" s="107"/>
      <c r="H341" s="269"/>
      <c r="I341" s="261"/>
      <c r="J341" s="261"/>
      <c r="K341" s="107"/>
      <c r="L341" s="19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s="138" customFormat="1">
      <c r="A342" s="5"/>
      <c r="B342" s="77"/>
      <c r="C342" s="77"/>
      <c r="D342" s="77"/>
      <c r="E342" s="77"/>
      <c r="F342" s="1"/>
      <c r="G342" s="107"/>
      <c r="H342" s="269"/>
      <c r="I342" s="261"/>
      <c r="J342" s="261"/>
      <c r="K342" s="107"/>
      <c r="L342" s="19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s="138" customFormat="1">
      <c r="A343" s="5"/>
      <c r="B343" s="77"/>
      <c r="C343" s="77"/>
      <c r="D343" s="77"/>
      <c r="E343" s="77"/>
      <c r="F343" s="1"/>
      <c r="G343" s="107"/>
      <c r="H343" s="269"/>
      <c r="I343" s="261"/>
      <c r="J343" s="261"/>
      <c r="K343" s="107"/>
      <c r="L343" s="19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s="138" customFormat="1">
      <c r="A344" s="5"/>
      <c r="B344" s="77"/>
      <c r="C344" s="77"/>
      <c r="D344" s="77"/>
      <c r="E344" s="77"/>
      <c r="F344" s="1"/>
      <c r="G344" s="107"/>
      <c r="H344" s="269"/>
      <c r="I344" s="261"/>
      <c r="J344" s="261"/>
      <c r="K344" s="107"/>
      <c r="L344" s="19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s="138" customFormat="1">
      <c r="A345" s="5"/>
      <c r="B345" s="77"/>
      <c r="C345" s="77"/>
      <c r="D345" s="77"/>
      <c r="E345" s="77"/>
      <c r="F345" s="1"/>
      <c r="G345" s="107"/>
      <c r="H345" s="269"/>
      <c r="I345" s="261"/>
      <c r="J345" s="261"/>
      <c r="K345" s="107"/>
      <c r="L345" s="19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>
      <c r="L346" s="197"/>
    </row>
    <row r="353" spans="1:13">
      <c r="M353" s="141" t="e">
        <f>#REF!+H66+H77+#REF!+H95+#REF!+#REF!+#REF!+H106+#REF!+H111+#REF!+H120+#REF!+H123+#REF!+H125+H250+H128+#REF!+H131+#REF!+H134+H256+H143+H152+#REF!+#REF!+H175+#REF!+H178+#REF!+H181+#REF!+H183</f>
        <v>#REF!</v>
      </c>
    </row>
    <row r="357" spans="1:13">
      <c r="A357" s="1"/>
      <c r="H357" s="262"/>
      <c r="I357" s="262"/>
      <c r="J357" s="262"/>
    </row>
  </sheetData>
  <sheetProtection password="CC43" sheet="1" objects="1" scenarios="1"/>
  <autoFilter ref="A18:AD305"/>
  <mergeCells count="51">
    <mergeCell ref="A244:A246"/>
    <mergeCell ref="A256:A257"/>
    <mergeCell ref="A261:A262"/>
    <mergeCell ref="F231:F236"/>
    <mergeCell ref="A279:A283"/>
    <mergeCell ref="A231:A232"/>
    <mergeCell ref="A233:A234"/>
    <mergeCell ref="A299:C299"/>
    <mergeCell ref="G299:H299"/>
    <mergeCell ref="D290:F290"/>
    <mergeCell ref="G290:H290"/>
    <mergeCell ref="A303:C303"/>
    <mergeCell ref="G303:H303"/>
    <mergeCell ref="D291:F291"/>
    <mergeCell ref="G291:H291"/>
    <mergeCell ref="D292:F292"/>
    <mergeCell ref="G292:H292"/>
    <mergeCell ref="D293:F293"/>
    <mergeCell ref="G293:H293"/>
    <mergeCell ref="A287:I287"/>
    <mergeCell ref="A288:I288"/>
    <mergeCell ref="D289:F289"/>
    <mergeCell ref="G289:H289"/>
    <mergeCell ref="A264:A268"/>
    <mergeCell ref="A272:A277"/>
    <mergeCell ref="A156:A157"/>
    <mergeCell ref="F156:F157"/>
    <mergeCell ref="F162:F164"/>
    <mergeCell ref="A196:A197"/>
    <mergeCell ref="F196:F197"/>
    <mergeCell ref="A193:A194"/>
    <mergeCell ref="F193:F194"/>
    <mergeCell ref="A154:A155"/>
    <mergeCell ref="F154:F155"/>
    <mergeCell ref="F94:F95"/>
    <mergeCell ref="F97:F98"/>
    <mergeCell ref="F100:F101"/>
    <mergeCell ref="A56:A57"/>
    <mergeCell ref="F56:F57"/>
    <mergeCell ref="A11:F11"/>
    <mergeCell ref="A22:A23"/>
    <mergeCell ref="F22:F23"/>
    <mergeCell ref="A24:A25"/>
    <mergeCell ref="F24:F25"/>
    <mergeCell ref="A53:A54"/>
    <mergeCell ref="A10:F10"/>
    <mergeCell ref="A2:I2"/>
    <mergeCell ref="A3:I3"/>
    <mergeCell ref="A4:I4"/>
    <mergeCell ref="D7:G7"/>
    <mergeCell ref="D9:G9"/>
  </mergeCells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 (2)</vt:lpstr>
      <vt:lpstr>'1ММ (ФБ)РБ (2)'!XDO_?C9_S2_1?</vt:lpstr>
      <vt:lpstr>'1ММ (ФБ)РБ (2)'!Заголовки_для_печати</vt:lpstr>
      <vt:lpstr>'1ММ (ФБ)РБ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Муслимова Айшат Иманутдиновна</cp:lastModifiedBy>
  <cp:lastPrinted>2025-04-03T09:47:40Z</cp:lastPrinted>
  <dcterms:created xsi:type="dcterms:W3CDTF">2024-01-12T08:00:34Z</dcterms:created>
  <dcterms:modified xsi:type="dcterms:W3CDTF">2025-04-16T12:26:09Z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