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fs1\Share\~Обменник\1мм 2024\"/>
    </mc:Choice>
  </mc:AlternateContent>
  <bookViews>
    <workbookView xWindow="60" yWindow="45" windowWidth="12690" windowHeight="13110" tabRatio="412" activeTab="1"/>
  </bookViews>
  <sheets>
    <sheet name="1ММ (ФБ)РБ" sheetId="8" r:id="rId1"/>
    <sheet name="1ММ" sheetId="7" r:id="rId2"/>
  </sheets>
  <definedNames>
    <definedName name="_xlnm._FilterDatabase" localSheetId="1" hidden="1">'1ММ'!$A$18:$P$298</definedName>
    <definedName name="_xlnm._FilterDatabase" localSheetId="0" hidden="1">'1ММ (ФБ)РБ'!$A$18:$AF$312</definedName>
    <definedName name="_xlnm.Print_Titles" localSheetId="1">'1ММ'!$3:$5</definedName>
    <definedName name="_xlnm.Print_Titles" localSheetId="0">'1ММ (ФБ)РБ'!$3:$5</definedName>
    <definedName name="_xlnm.Print_Area" localSheetId="1">'1ММ'!$A$1:$J$298</definedName>
    <definedName name="_xlnm.Print_Area" localSheetId="0">'1ММ (ФБ)РБ'!$A$1:$J$312</definedName>
  </definedNames>
  <calcPr calcId="162913"/>
</workbook>
</file>

<file path=xl/calcChain.xml><?xml version="1.0" encoding="utf-8"?>
<calcChain xmlns="http://schemas.openxmlformats.org/spreadsheetml/2006/main">
  <c r="L275" i="8" l="1"/>
  <c r="L44" i="8"/>
  <c r="L41" i="7" l="1"/>
  <c r="J267" i="8" l="1"/>
  <c r="K207" i="7"/>
  <c r="L207" i="7"/>
  <c r="H257" i="7"/>
  <c r="I257" i="7"/>
  <c r="J257" i="7"/>
  <c r="H174" i="8"/>
  <c r="L176" i="8"/>
  <c r="I178" i="8" l="1"/>
  <c r="J178" i="8"/>
  <c r="K178" i="8"/>
  <c r="H178" i="8"/>
  <c r="I60" i="8"/>
  <c r="J60" i="8"/>
  <c r="K60" i="8"/>
  <c r="H60" i="8"/>
  <c r="L62" i="8"/>
  <c r="I35" i="8"/>
  <c r="L36" i="8"/>
  <c r="J35" i="8"/>
  <c r="K35" i="8"/>
  <c r="H35" i="8"/>
  <c r="L24" i="8" l="1"/>
  <c r="L26" i="8"/>
  <c r="I23" i="8"/>
  <c r="J23" i="8"/>
  <c r="K23" i="8"/>
  <c r="H23" i="8"/>
  <c r="H236" i="8"/>
  <c r="H270" i="8"/>
  <c r="I284" i="8"/>
  <c r="J284" i="8"/>
  <c r="K284" i="8"/>
  <c r="H284" i="8"/>
  <c r="L286" i="8"/>
  <c r="L287" i="8"/>
  <c r="L288" i="8"/>
  <c r="I236" i="8"/>
  <c r="J236" i="8"/>
  <c r="L237" i="8"/>
  <c r="L272" i="8"/>
  <c r="L179" i="8"/>
  <c r="L181" i="8"/>
  <c r="H28" i="8"/>
  <c r="N360" i="8"/>
  <c r="H323" i="8"/>
  <c r="H324" i="8" s="1"/>
  <c r="M292" i="8"/>
  <c r="L290" i="8"/>
  <c r="L289" i="8"/>
  <c r="L285" i="8"/>
  <c r="J283" i="8"/>
  <c r="L283" i="8" s="1"/>
  <c r="L282" i="8" s="1"/>
  <c r="K282" i="8"/>
  <c r="I282" i="8"/>
  <c r="H282" i="8"/>
  <c r="J281" i="8"/>
  <c r="J280" i="8" s="1"/>
  <c r="K280" i="8"/>
  <c r="I280" i="8"/>
  <c r="H280" i="8"/>
  <c r="L279" i="8"/>
  <c r="L278" i="8" s="1"/>
  <c r="H279" i="8"/>
  <c r="K278" i="8"/>
  <c r="J278" i="8"/>
  <c r="I278" i="8"/>
  <c r="H278" i="8"/>
  <c r="L277" i="8"/>
  <c r="L276" i="8" s="1"/>
  <c r="K276" i="8"/>
  <c r="J276" i="8"/>
  <c r="I276" i="8"/>
  <c r="H276" i="8"/>
  <c r="L274" i="8"/>
  <c r="K274" i="8"/>
  <c r="J274" i="8"/>
  <c r="I274" i="8"/>
  <c r="H274" i="8"/>
  <c r="L273" i="8"/>
  <c r="L271" i="8"/>
  <c r="K270" i="8"/>
  <c r="J270" i="8"/>
  <c r="I270" i="8"/>
  <c r="L269" i="8"/>
  <c r="K269" i="8"/>
  <c r="L268" i="8"/>
  <c r="K268" i="8"/>
  <c r="I267" i="8"/>
  <c r="H267" i="8"/>
  <c r="L266" i="8"/>
  <c r="L265" i="8"/>
  <c r="L264" i="8"/>
  <c r="L263" i="8"/>
  <c r="L262" i="8"/>
  <c r="L261" i="8"/>
  <c r="L260" i="8"/>
  <c r="L259" i="8"/>
  <c r="L258" i="8"/>
  <c r="L257" i="8"/>
  <c r="K256" i="8"/>
  <c r="J256" i="8"/>
  <c r="I256" i="8"/>
  <c r="H256" i="8"/>
  <c r="L255" i="8"/>
  <c r="L254" i="8" s="1"/>
  <c r="K255" i="8"/>
  <c r="K254" i="8" s="1"/>
  <c r="J254" i="8"/>
  <c r="I254" i="8"/>
  <c r="H254" i="8"/>
  <c r="L253" i="8"/>
  <c r="L252" i="8"/>
  <c r="L251" i="8"/>
  <c r="L250" i="8"/>
  <c r="L249" i="8"/>
  <c r="L248" i="8"/>
  <c r="L247" i="8"/>
  <c r="L246" i="8"/>
  <c r="L245" i="8"/>
  <c r="L244" i="8"/>
  <c r="K243" i="8"/>
  <c r="J243" i="8"/>
  <c r="I243" i="8"/>
  <c r="H243" i="8"/>
  <c r="L242" i="8"/>
  <c r="L241" i="8" s="1"/>
  <c r="K242" i="8"/>
  <c r="K241" i="8" s="1"/>
  <c r="J241" i="8"/>
  <c r="I241" i="8"/>
  <c r="H241" i="8"/>
  <c r="L240" i="8"/>
  <c r="L239" i="8"/>
  <c r="L238" i="8"/>
  <c r="K238" i="8"/>
  <c r="K236" i="8" s="1"/>
  <c r="L235" i="8"/>
  <c r="L234" i="8" s="1"/>
  <c r="K234" i="8"/>
  <c r="J234" i="8"/>
  <c r="J233" i="8" s="1"/>
  <c r="L233" i="8" s="1"/>
  <c r="I234" i="8"/>
  <c r="H234" i="8"/>
  <c r="L232" i="8"/>
  <c r="L231" i="8"/>
  <c r="L230" i="8"/>
  <c r="K229" i="8"/>
  <c r="J229" i="8"/>
  <c r="I229" i="8"/>
  <c r="H229" i="8"/>
  <c r="L228" i="8"/>
  <c r="L227" i="8" s="1"/>
  <c r="K227" i="8"/>
  <c r="J227" i="8"/>
  <c r="I227" i="8"/>
  <c r="H227" i="8"/>
  <c r="L226" i="8"/>
  <c r="L225" i="8"/>
  <c r="K224" i="8"/>
  <c r="J224" i="8"/>
  <c r="I224" i="8"/>
  <c r="H224" i="8"/>
  <c r="L223" i="8"/>
  <c r="K223" i="8"/>
  <c r="L222" i="8"/>
  <c r="K222" i="8"/>
  <c r="J221" i="8"/>
  <c r="I221" i="8"/>
  <c r="H221" i="8"/>
  <c r="L220" i="8"/>
  <c r="L219" i="8" s="1"/>
  <c r="K220" i="8"/>
  <c r="K219" i="8" s="1"/>
  <c r="J219" i="8"/>
  <c r="I219" i="8"/>
  <c r="H219" i="8"/>
  <c r="L218" i="8"/>
  <c r="K218" i="8"/>
  <c r="L217" i="8"/>
  <c r="K217" i="8"/>
  <c r="L216" i="8"/>
  <c r="K216" i="8"/>
  <c r="L215" i="8"/>
  <c r="K215" i="8"/>
  <c r="L214" i="8"/>
  <c r="K214" i="8"/>
  <c r="L213" i="8"/>
  <c r="K213" i="8"/>
  <c r="J212" i="8"/>
  <c r="I212" i="8"/>
  <c r="H212" i="8"/>
  <c r="L211" i="8"/>
  <c r="L210" i="8"/>
  <c r="K209" i="8"/>
  <c r="J209" i="8"/>
  <c r="I209" i="8"/>
  <c r="H209" i="8"/>
  <c r="L208" i="8"/>
  <c r="L207" i="8"/>
  <c r="K206" i="8"/>
  <c r="J206" i="8"/>
  <c r="I206" i="8"/>
  <c r="H206" i="8"/>
  <c r="L205" i="8"/>
  <c r="K205" i="8"/>
  <c r="L204" i="8"/>
  <c r="K204" i="8"/>
  <c r="J203" i="8"/>
  <c r="I203" i="8"/>
  <c r="H203" i="8"/>
  <c r="L202" i="8"/>
  <c r="L201" i="8" s="1"/>
  <c r="K201" i="8"/>
  <c r="J201" i="8"/>
  <c r="I201" i="8"/>
  <c r="H201" i="8"/>
  <c r="L200" i="8"/>
  <c r="L199" i="8" s="1"/>
  <c r="K199" i="8"/>
  <c r="J199" i="8"/>
  <c r="I199" i="8"/>
  <c r="H199" i="8"/>
  <c r="L198" i="8"/>
  <c r="L197" i="8" s="1"/>
  <c r="K198" i="8"/>
  <c r="K197" i="8" s="1"/>
  <c r="J197" i="8"/>
  <c r="I197" i="8"/>
  <c r="H197" i="8"/>
  <c r="L196" i="8"/>
  <c r="L195" i="8" s="1"/>
  <c r="K196" i="8"/>
  <c r="K195" i="8" s="1"/>
  <c r="J195" i="8"/>
  <c r="I195" i="8"/>
  <c r="H195" i="8"/>
  <c r="L194" i="8"/>
  <c r="L193" i="8"/>
  <c r="L192" i="8"/>
  <c r="K191" i="8"/>
  <c r="J191" i="8"/>
  <c r="I191" i="8"/>
  <c r="H191" i="8"/>
  <c r="L190" i="8"/>
  <c r="K190" i="8"/>
  <c r="L189" i="8"/>
  <c r="K189" i="8"/>
  <c r="L188" i="8"/>
  <c r="K188" i="8"/>
  <c r="L187" i="8"/>
  <c r="J186" i="8"/>
  <c r="I186" i="8"/>
  <c r="H186" i="8"/>
  <c r="L185" i="8"/>
  <c r="L184" i="8"/>
  <c r="K183" i="8"/>
  <c r="J183" i="8"/>
  <c r="I183" i="8"/>
  <c r="H183" i="8"/>
  <c r="L182" i="8"/>
  <c r="L180" i="8"/>
  <c r="L177" i="8"/>
  <c r="K177" i="8"/>
  <c r="L175" i="8"/>
  <c r="K175" i="8"/>
  <c r="J174" i="8"/>
  <c r="I174" i="8"/>
  <c r="L173" i="8"/>
  <c r="L172" i="8"/>
  <c r="K171" i="8"/>
  <c r="J171" i="8"/>
  <c r="I171" i="8"/>
  <c r="H171" i="8"/>
  <c r="L170" i="8"/>
  <c r="L169" i="8"/>
  <c r="K168" i="8"/>
  <c r="J168" i="8"/>
  <c r="I168" i="8"/>
  <c r="H168" i="8"/>
  <c r="L167" i="8"/>
  <c r="L166" i="8"/>
  <c r="K165" i="8"/>
  <c r="J165" i="8"/>
  <c r="I165" i="8"/>
  <c r="H165" i="8"/>
  <c r="L164" i="8"/>
  <c r="L163" i="8"/>
  <c r="K162" i="8"/>
  <c r="J162" i="8"/>
  <c r="I162" i="8"/>
  <c r="H162" i="8"/>
  <c r="L161" i="8"/>
  <c r="K161" i="8"/>
  <c r="L160" i="8"/>
  <c r="K160" i="8"/>
  <c r="J159" i="8"/>
  <c r="I159" i="8"/>
  <c r="H159" i="8"/>
  <c r="L158" i="8"/>
  <c r="L157" i="8"/>
  <c r="K156" i="8"/>
  <c r="J156" i="8"/>
  <c r="I156" i="8"/>
  <c r="H156" i="8"/>
  <c r="L155" i="8"/>
  <c r="L154" i="8"/>
  <c r="K153" i="8"/>
  <c r="J153" i="8"/>
  <c r="I153" i="8"/>
  <c r="H153" i="8"/>
  <c r="L152" i="8"/>
  <c r="K152" i="8"/>
  <c r="L151" i="8"/>
  <c r="K151" i="8"/>
  <c r="J150" i="8"/>
  <c r="I150" i="8"/>
  <c r="H150" i="8"/>
  <c r="L149" i="8"/>
  <c r="L148" i="8"/>
  <c r="K147" i="8"/>
  <c r="J147" i="8"/>
  <c r="I147" i="8"/>
  <c r="H147" i="8"/>
  <c r="L146" i="8"/>
  <c r="L145" i="8"/>
  <c r="K144" i="8"/>
  <c r="J144" i="8"/>
  <c r="I144" i="8"/>
  <c r="H144" i="8"/>
  <c r="L143" i="8"/>
  <c r="L142" i="8"/>
  <c r="K141" i="8"/>
  <c r="J141" i="8"/>
  <c r="I141" i="8"/>
  <c r="H141" i="8"/>
  <c r="L140" i="8"/>
  <c r="L139" i="8"/>
  <c r="K138" i="8"/>
  <c r="J138" i="8"/>
  <c r="I138" i="8"/>
  <c r="H138" i="8"/>
  <c r="L137" i="8"/>
  <c r="L136" i="8" s="1"/>
  <c r="K136" i="8"/>
  <c r="J136" i="8"/>
  <c r="I136" i="8"/>
  <c r="H136" i="8"/>
  <c r="L135" i="8"/>
  <c r="L134" i="8"/>
  <c r="K133" i="8"/>
  <c r="J133" i="8"/>
  <c r="I133" i="8"/>
  <c r="H133" i="8"/>
  <c r="L132" i="8"/>
  <c r="L131" i="8" s="1"/>
  <c r="K131" i="8"/>
  <c r="J131" i="8"/>
  <c r="I131" i="8"/>
  <c r="H131" i="8"/>
  <c r="L130" i="8"/>
  <c r="L129" i="8"/>
  <c r="L128" i="8"/>
  <c r="K127" i="8"/>
  <c r="J127" i="8"/>
  <c r="I127" i="8"/>
  <c r="H127" i="8"/>
  <c r="L126" i="8"/>
  <c r="H126" i="8"/>
  <c r="L125" i="8"/>
  <c r="H125" i="8"/>
  <c r="L124" i="8"/>
  <c r="K123" i="8"/>
  <c r="J123" i="8"/>
  <c r="I123" i="8"/>
  <c r="L122" i="8"/>
  <c r="L121" i="8"/>
  <c r="K120" i="8"/>
  <c r="J120" i="8"/>
  <c r="I120" i="8"/>
  <c r="H120" i="8"/>
  <c r="L119" i="8"/>
  <c r="L118" i="8"/>
  <c r="K117" i="8"/>
  <c r="J117" i="8"/>
  <c r="I117" i="8"/>
  <c r="H117" i="8"/>
  <c r="L116" i="8"/>
  <c r="K116" i="8"/>
  <c r="L115" i="8"/>
  <c r="K115" i="8"/>
  <c r="J114" i="8"/>
  <c r="I114" i="8"/>
  <c r="H114" i="8"/>
  <c r="L113" i="8"/>
  <c r="L112" i="8" s="1"/>
  <c r="K112" i="8"/>
  <c r="J112" i="8"/>
  <c r="I112" i="8"/>
  <c r="H112" i="8"/>
  <c r="L111" i="8"/>
  <c r="L110" i="8" s="1"/>
  <c r="K111" i="8"/>
  <c r="K110" i="8" s="1"/>
  <c r="J110" i="8"/>
  <c r="I110" i="8"/>
  <c r="H110" i="8"/>
  <c r="L109" i="8"/>
  <c r="L108" i="8"/>
  <c r="L107" i="8"/>
  <c r="K106" i="8"/>
  <c r="J106" i="8"/>
  <c r="I106" i="8"/>
  <c r="H106" i="8"/>
  <c r="L105" i="8"/>
  <c r="L104" i="8"/>
  <c r="K103" i="8"/>
  <c r="J103" i="8"/>
  <c r="I103" i="8"/>
  <c r="H103" i="8"/>
  <c r="L102" i="8"/>
  <c r="L101" i="8"/>
  <c r="K100" i="8"/>
  <c r="J100" i="8"/>
  <c r="I100" i="8"/>
  <c r="H100" i="8"/>
  <c r="L99" i="8"/>
  <c r="K99" i="8"/>
  <c r="L98" i="8"/>
  <c r="K98" i="8"/>
  <c r="J97" i="8"/>
  <c r="I97" i="8"/>
  <c r="H97" i="8"/>
  <c r="L96" i="8"/>
  <c r="L95" i="8" s="1"/>
  <c r="K95" i="8"/>
  <c r="J95" i="8"/>
  <c r="I95" i="8"/>
  <c r="H95" i="8"/>
  <c r="L94" i="8"/>
  <c r="L93" i="8" s="1"/>
  <c r="K93" i="8"/>
  <c r="J93" i="8"/>
  <c r="I93" i="8"/>
  <c r="H93" i="8"/>
  <c r="L92" i="8"/>
  <c r="L91" i="8" s="1"/>
  <c r="K91" i="8"/>
  <c r="J91" i="8"/>
  <c r="I91" i="8"/>
  <c r="H91" i="8"/>
  <c r="L90" i="8"/>
  <c r="L89" i="8" s="1"/>
  <c r="K89" i="8"/>
  <c r="J89" i="8"/>
  <c r="I89" i="8"/>
  <c r="H89" i="8"/>
  <c r="L88" i="8"/>
  <c r="L87" i="8" s="1"/>
  <c r="H88" i="8"/>
  <c r="H87" i="8" s="1"/>
  <c r="K87" i="8"/>
  <c r="J87" i="8"/>
  <c r="I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K72" i="8"/>
  <c r="J72" i="8"/>
  <c r="I72" i="8"/>
  <c r="H72" i="8"/>
  <c r="L71" i="8"/>
  <c r="L70" i="8" s="1"/>
  <c r="K70" i="8"/>
  <c r="J70" i="8"/>
  <c r="I70" i="8"/>
  <c r="H70" i="8"/>
  <c r="L69" i="8"/>
  <c r="L68" i="8"/>
  <c r="H68" i="8"/>
  <c r="H67" i="8" s="1"/>
  <c r="K67" i="8"/>
  <c r="J67" i="8"/>
  <c r="I67" i="8"/>
  <c r="L66" i="8"/>
  <c r="L65" i="8" s="1"/>
  <c r="K65" i="8"/>
  <c r="J65" i="8"/>
  <c r="I65" i="8"/>
  <c r="H65" i="8"/>
  <c r="L64" i="8"/>
  <c r="L63" i="8" s="1"/>
  <c r="K63" i="8"/>
  <c r="J63" i="8"/>
  <c r="I63" i="8"/>
  <c r="H63" i="8"/>
  <c r="L61" i="8"/>
  <c r="L60" i="8" s="1"/>
  <c r="L59" i="8"/>
  <c r="L58" i="8" s="1"/>
  <c r="K58" i="8"/>
  <c r="J58" i="8"/>
  <c r="I58" i="8"/>
  <c r="H58" i="8"/>
  <c r="L57" i="8"/>
  <c r="L56" i="8" s="1"/>
  <c r="K56" i="8"/>
  <c r="J56" i="8"/>
  <c r="I56" i="8"/>
  <c r="H56" i="8"/>
  <c r="L55" i="8"/>
  <c r="L54" i="8" s="1"/>
  <c r="H55" i="8"/>
  <c r="H54" i="8" s="1"/>
  <c r="K54" i="8"/>
  <c r="J54" i="8"/>
  <c r="I54" i="8"/>
  <c r="L53" i="8"/>
  <c r="L52" i="8" s="1"/>
  <c r="K52" i="8"/>
  <c r="J52" i="8"/>
  <c r="I52" i="8"/>
  <c r="H52" i="8"/>
  <c r="L51" i="8"/>
  <c r="L50" i="8"/>
  <c r="K49" i="8"/>
  <c r="J49" i="8"/>
  <c r="I49" i="8"/>
  <c r="H49" i="8"/>
  <c r="L48" i="8"/>
  <c r="L47" i="8" s="1"/>
  <c r="K47" i="8"/>
  <c r="J47" i="8"/>
  <c r="I47" i="8"/>
  <c r="H47" i="8"/>
  <c r="L46" i="8"/>
  <c r="L45" i="8"/>
  <c r="L43" i="8"/>
  <c r="L42" i="8"/>
  <c r="L41" i="8"/>
  <c r="L40" i="8"/>
  <c r="L39" i="8"/>
  <c r="K38" i="8"/>
  <c r="J38" i="8"/>
  <c r="I38" i="8"/>
  <c r="H38" i="8"/>
  <c r="L37" i="8"/>
  <c r="L35" i="8" s="1"/>
  <c r="L34" i="8"/>
  <c r="K34" i="8"/>
  <c r="L33" i="8"/>
  <c r="K33" i="8"/>
  <c r="J32" i="8"/>
  <c r="I32" i="8"/>
  <c r="H32" i="8"/>
  <c r="L31" i="8"/>
  <c r="L30" i="8" s="1"/>
  <c r="K30" i="8"/>
  <c r="J30" i="8"/>
  <c r="I30" i="8"/>
  <c r="H30" i="8"/>
  <c r="L29" i="8"/>
  <c r="L28" i="8" s="1"/>
  <c r="K28" i="8"/>
  <c r="J28" i="8"/>
  <c r="I28" i="8"/>
  <c r="L27" i="8"/>
  <c r="L25" i="8"/>
  <c r="L22" i="8"/>
  <c r="L21" i="8" s="1"/>
  <c r="K21" i="8"/>
  <c r="J21" i="8"/>
  <c r="I21" i="8"/>
  <c r="H21" i="8"/>
  <c r="L20" i="8"/>
  <c r="L19" i="8" s="1"/>
  <c r="K19" i="8"/>
  <c r="J19" i="8"/>
  <c r="I19" i="8"/>
  <c r="H19" i="8"/>
  <c r="H123" i="8" l="1"/>
  <c r="H291" i="8" s="1"/>
  <c r="K114" i="8"/>
  <c r="L114" i="8"/>
  <c r="L229" i="8"/>
  <c r="L138" i="8"/>
  <c r="L174" i="8"/>
  <c r="L284" i="8"/>
  <c r="L267" i="8"/>
  <c r="K32" i="8"/>
  <c r="L123" i="8"/>
  <c r="L270" i="8"/>
  <c r="L178" i="8"/>
  <c r="L236" i="8"/>
  <c r="L224" i="8"/>
  <c r="L23" i="8"/>
  <c r="L133" i="8"/>
  <c r="L186" i="8"/>
  <c r="L206" i="8"/>
  <c r="L209" i="8"/>
  <c r="L212" i="8"/>
  <c r="L32" i="8"/>
  <c r="L67" i="8"/>
  <c r="K150" i="8"/>
  <c r="K267" i="8"/>
  <c r="I291" i="8"/>
  <c r="M294" i="8" s="1"/>
  <c r="L117" i="8"/>
  <c r="L120" i="8"/>
  <c r="L141" i="8"/>
  <c r="L147" i="8"/>
  <c r="L256" i="8"/>
  <c r="L97" i="8"/>
  <c r="L100" i="8"/>
  <c r="L162" i="8"/>
  <c r="L165" i="8"/>
  <c r="L171" i="8"/>
  <c r="L191" i="8"/>
  <c r="K221" i="8"/>
  <c r="L281" i="8"/>
  <c r="L280" i="8" s="1"/>
  <c r="K186" i="8"/>
  <c r="K203" i="8"/>
  <c r="L183" i="8"/>
  <c r="L203" i="8"/>
  <c r="L221" i="8"/>
  <c r="L243" i="8"/>
  <c r="K212" i="8"/>
  <c r="K97" i="8"/>
  <c r="L150" i="8"/>
  <c r="K159" i="8"/>
  <c r="L153" i="8"/>
  <c r="L127" i="8"/>
  <c r="L168" i="8"/>
  <c r="L72" i="8"/>
  <c r="L106" i="8"/>
  <c r="L144" i="8"/>
  <c r="L159" i="8"/>
  <c r="L49" i="8"/>
  <c r="L103" i="8"/>
  <c r="L156" i="8"/>
  <c r="K174" i="8"/>
  <c r="L38" i="8"/>
  <c r="M293" i="8"/>
  <c r="J282" i="8"/>
  <c r="J291" i="8" s="1"/>
  <c r="D297" i="8" l="1"/>
  <c r="K291" i="8"/>
  <c r="L291" i="8"/>
  <c r="I297" i="8" s="1"/>
  <c r="M295" i="8"/>
  <c r="M296" i="8" s="1"/>
  <c r="G297" i="8"/>
  <c r="L120" i="7" l="1"/>
  <c r="L121" i="7"/>
  <c r="J119" i="7"/>
  <c r="I119" i="7"/>
  <c r="L276" i="7"/>
  <c r="L275" i="7"/>
  <c r="L232" i="7"/>
  <c r="L231" i="7"/>
  <c r="L225" i="7"/>
  <c r="K57" i="7"/>
  <c r="J57" i="7"/>
  <c r="I57" i="7"/>
  <c r="K272" i="7"/>
  <c r="K270" i="7"/>
  <c r="K268" i="7"/>
  <c r="K266" i="7"/>
  <c r="K264" i="7"/>
  <c r="K262" i="7"/>
  <c r="K259" i="7"/>
  <c r="K246" i="7"/>
  <c r="K235" i="7"/>
  <c r="K227" i="7"/>
  <c r="K222" i="7"/>
  <c r="K220" i="7"/>
  <c r="K217" i="7"/>
  <c r="K202" i="7"/>
  <c r="K199" i="7"/>
  <c r="K194" i="7"/>
  <c r="K192" i="7"/>
  <c r="K184" i="7"/>
  <c r="K176" i="7"/>
  <c r="K173" i="7"/>
  <c r="K167" i="7"/>
  <c r="K164" i="7"/>
  <c r="K161" i="7"/>
  <c r="K158" i="7"/>
  <c r="K152" i="7"/>
  <c r="K149" i="7"/>
  <c r="K143" i="7"/>
  <c r="K140" i="7"/>
  <c r="K137" i="7"/>
  <c r="K134" i="7"/>
  <c r="K132" i="7"/>
  <c r="K129" i="7"/>
  <c r="K127" i="7"/>
  <c r="K123" i="7"/>
  <c r="K119" i="7"/>
  <c r="K116" i="7"/>
  <c r="K113" i="7"/>
  <c r="K108" i="7"/>
  <c r="K102" i="7"/>
  <c r="K99" i="7"/>
  <c r="K96" i="7"/>
  <c r="K91" i="7"/>
  <c r="K89" i="7"/>
  <c r="K87" i="7"/>
  <c r="K85" i="7"/>
  <c r="K83" i="7"/>
  <c r="K68" i="7"/>
  <c r="K66" i="7"/>
  <c r="K63" i="7"/>
  <c r="K61" i="7"/>
  <c r="K59" i="7"/>
  <c r="K55" i="7"/>
  <c r="K53" i="7"/>
  <c r="K51" i="7"/>
  <c r="K49" i="7"/>
  <c r="K46" i="7"/>
  <c r="K44" i="7"/>
  <c r="K35" i="7"/>
  <c r="K33" i="7"/>
  <c r="K28" i="7"/>
  <c r="K26" i="7"/>
  <c r="K23" i="7"/>
  <c r="K21" i="7"/>
  <c r="K19" i="7"/>
  <c r="L74" i="7"/>
  <c r="J205" i="7"/>
  <c r="J102" i="7"/>
  <c r="L103" i="7"/>
  <c r="I272" i="7" l="1"/>
  <c r="I91" i="7"/>
  <c r="I89" i="7"/>
  <c r="I87" i="7"/>
  <c r="I85" i="7"/>
  <c r="I83" i="7"/>
  <c r="I68" i="7"/>
  <c r="I66" i="7"/>
  <c r="I63" i="7"/>
  <c r="I61" i="7"/>
  <c r="I59" i="7"/>
  <c r="I55" i="7"/>
  <c r="I53" i="7"/>
  <c r="I51" i="7"/>
  <c r="I49" i="7"/>
  <c r="I46" i="7"/>
  <c r="I44" i="7"/>
  <c r="I35" i="7"/>
  <c r="I33" i="7"/>
  <c r="I30" i="7"/>
  <c r="I28" i="7"/>
  <c r="I26" i="7"/>
  <c r="I23" i="7"/>
  <c r="I21" i="7"/>
  <c r="I19" i="7"/>
  <c r="I270" i="7"/>
  <c r="I268" i="7"/>
  <c r="I266" i="7"/>
  <c r="I264" i="7"/>
  <c r="I262" i="7"/>
  <c r="I259" i="7"/>
  <c r="I246" i="7"/>
  <c r="I235" i="7"/>
  <c r="I233" i="7"/>
  <c r="I229" i="7"/>
  <c r="I222" i="7"/>
  <c r="I220" i="7"/>
  <c r="I217" i="7"/>
  <c r="I214" i="7"/>
  <c r="I212" i="7"/>
  <c r="I205" i="7"/>
  <c r="I202" i="7"/>
  <c r="I199" i="7"/>
  <c r="I196" i="7"/>
  <c r="I194" i="7"/>
  <c r="I192" i="7"/>
  <c r="I190" i="7"/>
  <c r="I188" i="7"/>
  <c r="I184" i="7"/>
  <c r="I179" i="7"/>
  <c r="I176" i="7"/>
  <c r="I173" i="7"/>
  <c r="I170" i="7"/>
  <c r="I167" i="7"/>
  <c r="I164" i="7"/>
  <c r="I161" i="7"/>
  <c r="I158" i="7"/>
  <c r="I155" i="7"/>
  <c r="I152" i="7"/>
  <c r="I149" i="7"/>
  <c r="I146" i="7"/>
  <c r="I143" i="7"/>
  <c r="I140" i="7"/>
  <c r="I137" i="7"/>
  <c r="I134" i="7"/>
  <c r="I132" i="7"/>
  <c r="I129" i="7"/>
  <c r="I127" i="7"/>
  <c r="I123" i="7"/>
  <c r="I116" i="7"/>
  <c r="I113" i="7"/>
  <c r="I110" i="7"/>
  <c r="I108" i="7"/>
  <c r="I106" i="7"/>
  <c r="I102" i="7"/>
  <c r="I99" i="7"/>
  <c r="I96" i="7"/>
  <c r="I93" i="7"/>
  <c r="M278" i="7"/>
  <c r="I227" i="7"/>
  <c r="H229" i="7"/>
  <c r="H57" i="7"/>
  <c r="L58" i="7"/>
  <c r="L57" i="7" s="1"/>
  <c r="H59" i="7"/>
  <c r="L60" i="7"/>
  <c r="L59" i="7" s="1"/>
  <c r="J271" i="7"/>
  <c r="J269" i="7"/>
  <c r="I277" i="7" l="1"/>
  <c r="J59" i="7"/>
  <c r="H272" i="7"/>
  <c r="H270" i="7"/>
  <c r="H268" i="7"/>
  <c r="H264" i="7"/>
  <c r="H262" i="7"/>
  <c r="H246" i="7"/>
  <c r="H235" i="7"/>
  <c r="H227" i="7"/>
  <c r="H222" i="7"/>
  <c r="H220" i="7"/>
  <c r="H217" i="7"/>
  <c r="H202" i="7"/>
  <c r="H199" i="7"/>
  <c r="H194" i="7"/>
  <c r="H192" i="7"/>
  <c r="H188" i="7"/>
  <c r="H184" i="7"/>
  <c r="H176" i="7"/>
  <c r="H167" i="7"/>
  <c r="H164" i="7"/>
  <c r="H161" i="7"/>
  <c r="H158" i="7"/>
  <c r="H152" i="7"/>
  <c r="H149" i="7"/>
  <c r="H146" i="7"/>
  <c r="H143" i="7"/>
  <c r="H140" i="7"/>
  <c r="H137" i="7"/>
  <c r="H132" i="7"/>
  <c r="H129" i="7"/>
  <c r="H127" i="7"/>
  <c r="H123" i="7"/>
  <c r="H116" i="7"/>
  <c r="H113" i="7"/>
  <c r="H108" i="7"/>
  <c r="H106" i="7"/>
  <c r="H102" i="7"/>
  <c r="H99" i="7"/>
  <c r="H96" i="7"/>
  <c r="H91" i="7"/>
  <c r="H89" i="7"/>
  <c r="H87" i="7"/>
  <c r="H85" i="7"/>
  <c r="H68" i="7"/>
  <c r="H66" i="7"/>
  <c r="H61" i="7"/>
  <c r="H55" i="7"/>
  <c r="H53" i="7"/>
  <c r="H49" i="7"/>
  <c r="H46" i="7"/>
  <c r="H44" i="7"/>
  <c r="H35" i="7"/>
  <c r="H28" i="7"/>
  <c r="H26" i="7"/>
  <c r="H21" i="7"/>
  <c r="H19" i="7"/>
  <c r="N346" i="7"/>
  <c r="H309" i="7"/>
  <c r="H310" i="7" s="1"/>
  <c r="L274" i="7"/>
  <c r="L273" i="7"/>
  <c r="J272" i="7"/>
  <c r="L271" i="7"/>
  <c r="L270" i="7" s="1"/>
  <c r="J270" i="7"/>
  <c r="L269" i="7"/>
  <c r="L268" i="7" s="1"/>
  <c r="J268" i="7"/>
  <c r="H267" i="7"/>
  <c r="L267" i="7" s="1"/>
  <c r="L266" i="7" s="1"/>
  <c r="L265" i="7"/>
  <c r="L264" i="7" s="1"/>
  <c r="J264" i="7"/>
  <c r="L263" i="7"/>
  <c r="L262" i="7" s="1"/>
  <c r="J262" i="7"/>
  <c r="L230" i="7"/>
  <c r="L229" i="7" s="1"/>
  <c r="H261" i="7"/>
  <c r="L261" i="7" s="1"/>
  <c r="L260" i="7"/>
  <c r="L258" i="7"/>
  <c r="L257" i="7" s="1"/>
  <c r="K258" i="7"/>
  <c r="K257" i="7" s="1"/>
  <c r="L256" i="7"/>
  <c r="L255" i="7"/>
  <c r="L254" i="7"/>
  <c r="L253" i="7"/>
  <c r="L252" i="7"/>
  <c r="L251" i="7"/>
  <c r="L250" i="7"/>
  <c r="L249" i="7"/>
  <c r="L248" i="7"/>
  <c r="L247" i="7"/>
  <c r="J246" i="7"/>
  <c r="L245" i="7"/>
  <c r="L244" i="7"/>
  <c r="L243" i="7"/>
  <c r="L242" i="7"/>
  <c r="L241" i="7"/>
  <c r="L240" i="7"/>
  <c r="L239" i="7"/>
  <c r="L238" i="7"/>
  <c r="L237" i="7"/>
  <c r="L236" i="7"/>
  <c r="J235" i="7"/>
  <c r="L234" i="7"/>
  <c r="L233" i="7" s="1"/>
  <c r="K234" i="7"/>
  <c r="K233" i="7" s="1"/>
  <c r="J233" i="7"/>
  <c r="H233" i="7"/>
  <c r="L228" i="7"/>
  <c r="L227" i="7" s="1"/>
  <c r="J227" i="7"/>
  <c r="J226" i="7" s="1"/>
  <c r="L226" i="7" s="1"/>
  <c r="L224" i="7"/>
  <c r="L223" i="7"/>
  <c r="J222" i="7"/>
  <c r="L221" i="7"/>
  <c r="L220" i="7" s="1"/>
  <c r="J220" i="7"/>
  <c r="L219" i="7"/>
  <c r="L218" i="7"/>
  <c r="J217" i="7"/>
  <c r="L216" i="7"/>
  <c r="K216" i="7"/>
  <c r="L215" i="7"/>
  <c r="K215" i="7"/>
  <c r="J214" i="7"/>
  <c r="H214" i="7"/>
  <c r="L213" i="7"/>
  <c r="L212" i="7" s="1"/>
  <c r="K213" i="7"/>
  <c r="K212" i="7" s="1"/>
  <c r="J212" i="7"/>
  <c r="H212" i="7"/>
  <c r="L211" i="7"/>
  <c r="K211" i="7"/>
  <c r="L210" i="7"/>
  <c r="K210" i="7"/>
  <c r="L209" i="7"/>
  <c r="K209" i="7"/>
  <c r="L208" i="7"/>
  <c r="K208" i="7"/>
  <c r="L206" i="7"/>
  <c r="K206" i="7"/>
  <c r="H205" i="7"/>
  <c r="L204" i="7"/>
  <c r="L203" i="7"/>
  <c r="J202" i="7"/>
  <c r="L201" i="7"/>
  <c r="L200" i="7"/>
  <c r="J199" i="7"/>
  <c r="L198" i="7"/>
  <c r="K198" i="7"/>
  <c r="L197" i="7"/>
  <c r="K197" i="7"/>
  <c r="J196" i="7"/>
  <c r="H196" i="7"/>
  <c r="L195" i="7"/>
  <c r="L194" i="7" s="1"/>
  <c r="J194" i="7"/>
  <c r="L193" i="7"/>
  <c r="L192" i="7" s="1"/>
  <c r="J192" i="7"/>
  <c r="L191" i="7"/>
  <c r="L190" i="7" s="1"/>
  <c r="K191" i="7"/>
  <c r="K190" i="7" s="1"/>
  <c r="J190" i="7"/>
  <c r="H190" i="7"/>
  <c r="L189" i="7"/>
  <c r="L188" i="7" s="1"/>
  <c r="K189" i="7"/>
  <c r="K188" i="7" s="1"/>
  <c r="J188" i="7"/>
  <c r="L187" i="7"/>
  <c r="L186" i="7"/>
  <c r="L185" i="7"/>
  <c r="J184" i="7"/>
  <c r="L183" i="7"/>
  <c r="K183" i="7"/>
  <c r="L182" i="7"/>
  <c r="K182" i="7"/>
  <c r="L181" i="7"/>
  <c r="K181" i="7"/>
  <c r="L180" i="7"/>
  <c r="J179" i="7"/>
  <c r="H179" i="7"/>
  <c r="L178" i="7"/>
  <c r="L177" i="7"/>
  <c r="J176" i="7"/>
  <c r="H175" i="7"/>
  <c r="L175" i="7" s="1"/>
  <c r="H174" i="7"/>
  <c r="L174" i="7" s="1"/>
  <c r="L172" i="7"/>
  <c r="K172" i="7"/>
  <c r="L171" i="7"/>
  <c r="K171" i="7"/>
  <c r="J170" i="7"/>
  <c r="H170" i="7"/>
  <c r="L169" i="7"/>
  <c r="L168" i="7"/>
  <c r="J167" i="7"/>
  <c r="L166" i="7"/>
  <c r="L165" i="7"/>
  <c r="J164" i="7"/>
  <c r="L163" i="7"/>
  <c r="L162" i="7"/>
  <c r="J161" i="7"/>
  <c r="L160" i="7"/>
  <c r="L159" i="7"/>
  <c r="J158" i="7"/>
  <c r="L157" i="7"/>
  <c r="K157" i="7"/>
  <c r="L156" i="7"/>
  <c r="K156" i="7"/>
  <c r="J155" i="7"/>
  <c r="H155" i="7"/>
  <c r="L154" i="7"/>
  <c r="L153" i="7"/>
  <c r="J152" i="7"/>
  <c r="L151" i="7"/>
  <c r="L150" i="7"/>
  <c r="J149" i="7"/>
  <c r="L148" i="7"/>
  <c r="K148" i="7"/>
  <c r="L147" i="7"/>
  <c r="K147" i="7"/>
  <c r="J146" i="7"/>
  <c r="L145" i="7"/>
  <c r="L144" i="7"/>
  <c r="J143" i="7"/>
  <c r="L142" i="7"/>
  <c r="L141" i="7"/>
  <c r="J140" i="7"/>
  <c r="L139" i="7"/>
  <c r="L138" i="7"/>
  <c r="J137" i="7"/>
  <c r="L136" i="7"/>
  <c r="L135" i="7"/>
  <c r="J134" i="7"/>
  <c r="H134" i="7"/>
  <c r="L133" i="7"/>
  <c r="L132" i="7" s="1"/>
  <c r="J132" i="7"/>
  <c r="L131" i="7"/>
  <c r="L130" i="7"/>
  <c r="J129" i="7"/>
  <c r="L128" i="7"/>
  <c r="L127" i="7" s="1"/>
  <c r="J127" i="7"/>
  <c r="L126" i="7"/>
  <c r="L125" i="7"/>
  <c r="L124" i="7"/>
  <c r="J123" i="7"/>
  <c r="H122" i="7"/>
  <c r="H121" i="7"/>
  <c r="L118" i="7"/>
  <c r="L117" i="7"/>
  <c r="J116" i="7"/>
  <c r="L115" i="7"/>
  <c r="L114" i="7"/>
  <c r="J113" i="7"/>
  <c r="L112" i="7"/>
  <c r="K112" i="7"/>
  <c r="L111" i="7"/>
  <c r="K111" i="7"/>
  <c r="J110" i="7"/>
  <c r="H110" i="7"/>
  <c r="L109" i="7"/>
  <c r="L108" i="7" s="1"/>
  <c r="J108" i="7"/>
  <c r="L107" i="7"/>
  <c r="L106" i="7" s="1"/>
  <c r="K107" i="7"/>
  <c r="K106" i="7" s="1"/>
  <c r="J106" i="7"/>
  <c r="L105" i="7"/>
  <c r="L104" i="7"/>
  <c r="L101" i="7"/>
  <c r="L100" i="7"/>
  <c r="J99" i="7"/>
  <c r="L98" i="7"/>
  <c r="L97" i="7"/>
  <c r="J96" i="7"/>
  <c r="L95" i="7"/>
  <c r="K95" i="7"/>
  <c r="L94" i="7"/>
  <c r="K94" i="7"/>
  <c r="J93" i="7"/>
  <c r="H93" i="7"/>
  <c r="L92" i="7"/>
  <c r="L91" i="7" s="1"/>
  <c r="J91" i="7"/>
  <c r="L90" i="7"/>
  <c r="L89" i="7" s="1"/>
  <c r="J89" i="7"/>
  <c r="L88" i="7"/>
  <c r="L87" i="7" s="1"/>
  <c r="J87" i="7"/>
  <c r="L86" i="7"/>
  <c r="L85" i="7" s="1"/>
  <c r="J85" i="7"/>
  <c r="H84" i="7"/>
  <c r="L84" i="7" s="1"/>
  <c r="L83" i="7" s="1"/>
  <c r="L82" i="7"/>
  <c r="L81" i="7"/>
  <c r="L80" i="7"/>
  <c r="L79" i="7"/>
  <c r="L78" i="7"/>
  <c r="L77" i="7"/>
  <c r="L76" i="7"/>
  <c r="L75" i="7"/>
  <c r="L73" i="7"/>
  <c r="L72" i="7"/>
  <c r="L71" i="7"/>
  <c r="L70" i="7"/>
  <c r="L69" i="7"/>
  <c r="J68" i="7"/>
  <c r="L67" i="7"/>
  <c r="L66" i="7" s="1"/>
  <c r="J66" i="7"/>
  <c r="L65" i="7"/>
  <c r="H64" i="7"/>
  <c r="J63" i="7" s="1"/>
  <c r="L62" i="7"/>
  <c r="L61" i="7" s="1"/>
  <c r="J61" i="7"/>
  <c r="L56" i="7"/>
  <c r="L55" i="7" s="1"/>
  <c r="J55" i="7"/>
  <c r="L54" i="7"/>
  <c r="L53" i="7" s="1"/>
  <c r="J53" i="7"/>
  <c r="H52" i="7"/>
  <c r="J51" i="7" s="1"/>
  <c r="L50" i="7"/>
  <c r="L49" i="7" s="1"/>
  <c r="J49" i="7"/>
  <c r="L48" i="7"/>
  <c r="L47" i="7"/>
  <c r="J46" i="7"/>
  <c r="L45" i="7"/>
  <c r="L44" i="7" s="1"/>
  <c r="J44" i="7"/>
  <c r="L43" i="7"/>
  <c r="L42" i="7"/>
  <c r="L40" i="7"/>
  <c r="L39" i="7"/>
  <c r="L38" i="7"/>
  <c r="L37" i="7"/>
  <c r="L36" i="7"/>
  <c r="J35" i="7"/>
  <c r="H34" i="7"/>
  <c r="L34" i="7" s="1"/>
  <c r="L33" i="7" s="1"/>
  <c r="L32" i="7"/>
  <c r="K32" i="7"/>
  <c r="L31" i="7"/>
  <c r="K31" i="7"/>
  <c r="J30" i="7"/>
  <c r="H30" i="7"/>
  <c r="L29" i="7"/>
  <c r="L28" i="7" s="1"/>
  <c r="J28" i="7"/>
  <c r="L27" i="7"/>
  <c r="L26" i="7" s="1"/>
  <c r="J26" i="7"/>
  <c r="L25" i="7"/>
  <c r="H24" i="7"/>
  <c r="J23" i="7" s="1"/>
  <c r="L22" i="7"/>
  <c r="L21" i="7" s="1"/>
  <c r="J21" i="7"/>
  <c r="L20" i="7"/>
  <c r="L19" i="7" s="1"/>
  <c r="J19" i="7"/>
  <c r="L96" i="7" l="1"/>
  <c r="H119" i="7"/>
  <c r="L137" i="7"/>
  <c r="L143" i="7"/>
  <c r="L217" i="7"/>
  <c r="L46" i="7"/>
  <c r="L99" i="7"/>
  <c r="L129" i="7"/>
  <c r="L134" i="7"/>
  <c r="L140" i="7"/>
  <c r="L110" i="7"/>
  <c r="L123" i="7"/>
  <c r="K146" i="7"/>
  <c r="K155" i="7"/>
  <c r="K170" i="7"/>
  <c r="K179" i="7"/>
  <c r="L196" i="7"/>
  <c r="L116" i="7"/>
  <c r="L146" i="7"/>
  <c r="L176" i="7"/>
  <c r="L202" i="7"/>
  <c r="L272" i="7"/>
  <c r="L259" i="7"/>
  <c r="L155" i="7"/>
  <c r="L170" i="7"/>
  <c r="L184" i="7"/>
  <c r="K30" i="7"/>
  <c r="L30" i="7"/>
  <c r="L102" i="7"/>
  <c r="L152" i="7"/>
  <c r="L161" i="7"/>
  <c r="L167" i="7"/>
  <c r="L222" i="7"/>
  <c r="L68" i="7"/>
  <c r="K93" i="7"/>
  <c r="L113" i="7"/>
  <c r="L173" i="7"/>
  <c r="L199" i="7"/>
  <c r="K205" i="7"/>
  <c r="K214" i="7"/>
  <c r="L35" i="7"/>
  <c r="L93" i="7"/>
  <c r="K110" i="7"/>
  <c r="L149" i="7"/>
  <c r="L158" i="7"/>
  <c r="L164" i="7"/>
  <c r="L179" i="7"/>
  <c r="K196" i="7"/>
  <c r="L205" i="7"/>
  <c r="L214" i="7"/>
  <c r="L235" i="7"/>
  <c r="L246" i="7"/>
  <c r="L52" i="7"/>
  <c r="L51" i="7" s="1"/>
  <c r="J266" i="7"/>
  <c r="L24" i="7"/>
  <c r="L23" i="7" s="1"/>
  <c r="H33" i="7"/>
  <c r="J33" i="7"/>
  <c r="J259" i="7"/>
  <c r="J229" i="7"/>
  <c r="J83" i="7"/>
  <c r="K230" i="7"/>
  <c r="K229" i="7" s="1"/>
  <c r="L64" i="7"/>
  <c r="L63" i="7" s="1"/>
  <c r="L122" i="7"/>
  <c r="L119" i="7" s="1"/>
  <c r="J173" i="7"/>
  <c r="H23" i="7"/>
  <c r="H63" i="7"/>
  <c r="H173" i="7"/>
  <c r="H266" i="7"/>
  <c r="H51" i="7"/>
  <c r="H259" i="7"/>
  <c r="H83" i="7"/>
  <c r="M280" i="7"/>
  <c r="L277" i="7" l="1"/>
  <c r="I283" i="7" s="1"/>
  <c r="J277" i="7"/>
  <c r="K277" i="7"/>
  <c r="H277" i="7"/>
  <c r="M279" i="7"/>
  <c r="D283" i="7"/>
  <c r="M281" i="7" l="1"/>
  <c r="M282" i="7" s="1"/>
  <c r="G283" i="7"/>
</calcChain>
</file>

<file path=xl/sharedStrings.xml><?xml version="1.0" encoding="utf-8"?>
<sst xmlns="http://schemas.openxmlformats.org/spreadsheetml/2006/main" count="4452" uniqueCount="313">
  <si>
    <t>148</t>
  </si>
  <si>
    <t>000</t>
  </si>
  <si>
    <t>0113</t>
  </si>
  <si>
    <t>4240172340</t>
  </si>
  <si>
    <t>244</t>
  </si>
  <si>
    <t>0311</t>
  </si>
  <si>
    <t>47401R0860</t>
  </si>
  <si>
    <t>Респуб.бюджет</t>
  </si>
  <si>
    <t>Федеральные средства</t>
  </si>
  <si>
    <t>321</t>
  </si>
  <si>
    <t>0314</t>
  </si>
  <si>
    <t>0620380610</t>
  </si>
  <si>
    <t>0620380640</t>
  </si>
  <si>
    <t>0401</t>
  </si>
  <si>
    <t>231P253000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</si>
  <si>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</si>
  <si>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</si>
  <si>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</si>
  <si>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</si>
  <si>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</si>
  <si>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</si>
  <si>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</si>
  <si>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</si>
  <si>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</si>
  <si>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</si>
  <si>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</si>
  <si>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</si>
  <si>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</si>
  <si>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</si>
  <si>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</si>
  <si>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</si>
  <si>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231P252920</t>
  </si>
  <si>
    <t>812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</si>
  <si>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</si>
  <si>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</si>
  <si>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</si>
  <si>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</si>
  <si>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</si>
  <si>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</si>
  <si>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</si>
  <si>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</si>
  <si>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</si>
  <si>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</si>
  <si>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</si>
  <si>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</si>
  <si>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</si>
  <si>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</si>
  <si>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</si>
  <si>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</si>
  <si>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1620215300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</si>
  <si>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</si>
  <si>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</si>
  <si>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</si>
  <si>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</si>
  <si>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</si>
  <si>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</si>
  <si>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</si>
  <si>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2240171110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</si>
  <si>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</si>
  <si>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</si>
  <si>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</si>
  <si>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</si>
  <si>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</si>
  <si>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</si>
  <si>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</si>
  <si>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</si>
  <si>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</si>
  <si>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</si>
  <si>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</si>
  <si>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</si>
  <si>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</si>
  <si>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</si>
  <si>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</si>
  <si>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</si>
  <si>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</si>
  <si>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</si>
  <si>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</si>
  <si>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</si>
  <si>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</si>
  <si>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</si>
  <si>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</si>
  <si>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</si>
  <si>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</si>
  <si>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</si>
  <si>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</si>
  <si>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</si>
  <si>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</si>
  <si>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</si>
  <si>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</si>
  <si>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</si>
  <si>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</si>
  <si>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</si>
  <si>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</si>
  <si>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</si>
  <si>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</si>
  <si>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</si>
  <si>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</si>
  <si>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2240480850</t>
  </si>
  <si>
    <t>633</t>
  </si>
  <si>
    <t>2240481920</t>
  </si>
  <si>
    <t>2240481930</t>
  </si>
  <si>
    <t>22405R5140</t>
  </si>
  <si>
    <t>Министр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</si>
  <si>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</si>
  <si>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</si>
  <si>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</si>
  <si>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</si>
  <si>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</si>
  <si>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</si>
  <si>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</si>
  <si>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</si>
  <si>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</si>
  <si>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</si>
  <si>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</si>
  <si>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</si>
  <si>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</si>
  <si>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</si>
  <si>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</si>
  <si>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М. Казиев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</si>
  <si>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</si>
  <si>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</si>
  <si>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</si>
  <si>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</si>
  <si>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</si>
  <si>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</si>
  <si>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</si>
  <si>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</si>
  <si>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</si>
  <si>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</si>
  <si>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</si>
  <si>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</si>
  <si>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</si>
  <si>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</si>
  <si>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</si>
  <si>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</si>
  <si>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</si>
  <si>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</si>
  <si>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</si>
  <si>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</si>
  <si>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</si>
  <si>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</si>
  <si>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</si>
  <si>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</si>
  <si>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</si>
  <si>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</si>
  <si>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</si>
  <si>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</si>
  <si>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</si>
  <si>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</si>
  <si>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</si>
  <si>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Реализация дополнительных мероприятий, направленных на снижение напряжённости на рынке труда Республики Дагестан, по организации общественных работ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</si>
  <si>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</si>
  <si>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</si>
  <si>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</si>
  <si>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</si>
  <si>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</si>
  <si>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</si>
  <si>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</si>
  <si>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</si>
  <si>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</si>
  <si>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</si>
  <si>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</si>
  <si>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</si>
  <si>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Социальное обеспечение и иные выплаты населению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</si>
  <si>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</si>
  <si>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</si>
  <si>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</si>
  <si>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</si>
  <si>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</si>
  <si>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</si>
  <si>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Ежемесячная денежная выплата гражданам, больным фенилкетонурией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</si>
  <si>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</si>
  <si>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</si>
  <si>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</si>
  <si>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</si>
  <si>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</si>
  <si>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</si>
  <si>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</si>
  <si>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</si>
  <si>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</si>
  <si>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</si>
  <si>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</si>
  <si>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</si>
  <si>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</si>
  <si>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</si>
  <si>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</si>
  <si>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</si>
  <si>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</si>
  <si>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</si>
  <si>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</si>
  <si>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</si>
  <si>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</si>
  <si>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</si>
  <si>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</si>
  <si>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</si>
  <si>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</si>
  <si>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</si>
  <si>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</si>
  <si>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</si>
  <si>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</si>
  <si>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 xml:space="preserve"> Государственная поддержка на конкурсной основе социально ориентированных некоммерческих организаций Республики Дагестан в части реализации проектов социальной направленности (повышение качества жизни людей пожилого возраста, социальная адаптация и поддержка лиц с ограниченными возможностями, поддержка и развитие института семьи, материнства и детства, занятость населения и другие проекты)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</si>
  <si>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</si>
  <si>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</si>
  <si>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</si>
  <si>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</si>
  <si>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</si>
  <si>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</si>
  <si>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</si>
  <si>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</si>
  <si>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</si>
  <si>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</si>
  <si>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</si>
  <si>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</si>
  <si>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</si>
  <si>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</si>
  <si>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</si>
  <si>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</si>
  <si>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</si>
  <si>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</si>
  <si>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</si>
  <si>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</si>
  <si>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</si>
  <si>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</si>
  <si>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</si>
  <si>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</si>
  <si>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</si>
  <si>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</si>
  <si>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</si>
  <si>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2210872003</t>
  </si>
  <si>
    <t>Пособия и компенсации гражданам и иные социальные выплаты, кроме публичных нормативных обязательств</t>
  </si>
  <si>
    <t>2210872009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</si>
  <si>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</si>
  <si>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</si>
  <si>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</si>
  <si>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</si>
  <si>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Дополнительные меры социальной поддержки семей, имеющих детей</t>
  </si>
  <si>
    <t>2230471330</t>
  </si>
  <si>
    <t>БА</t>
  </si>
  <si>
    <t>ЛБО</t>
  </si>
  <si>
    <t>ПОФ</t>
  </si>
  <si>
    <t>К/Р</t>
  </si>
  <si>
    <t>0310</t>
  </si>
  <si>
    <t>9990020670</t>
  </si>
  <si>
    <t>360</t>
  </si>
  <si>
    <t>Развитие предпринимательской инициативы граждан</t>
  </si>
  <si>
    <t>2310181016</t>
  </si>
  <si>
    <t>Расходы на обеспечение деятельности (оказание услуг) государственных учреждений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</si>
  <si>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</si>
  <si>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</si>
  <si>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</si>
  <si>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</si>
  <si>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</si>
  <si>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</si>
  <si>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22-52500-00000-00000</t>
  </si>
  <si>
    <t>2210872007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</si>
  <si>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</si>
  <si>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</si>
  <si>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</si>
  <si>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2210300590</t>
  </si>
  <si>
    <t>2210920000</t>
  </si>
  <si>
    <t>22127R4040</t>
  </si>
  <si>
    <t>23-54040-00000-00000</t>
  </si>
  <si>
    <t>Субсидии на создание системы долговременного ухода за гражданами пожилого возраста и инвалидами из резервного фонда Правительства РФ</t>
  </si>
  <si>
    <t>222P351630</t>
  </si>
  <si>
    <t>23-51630-00000-00000</t>
  </si>
  <si>
    <t>Резервный фонд Правительства Республики Дагестан</t>
  </si>
  <si>
    <t>Реализация мероприятий в сфере реабилитации и абилитации инвалидов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</si>
  <si>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</si>
  <si>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Предоставлении субсидии Дагестанскому региональному отделению Общероссийского общественного фонда "Победа"</t>
  </si>
  <si>
    <t>Иные выплаты населению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</si>
  <si>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</si>
  <si>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</si>
  <si>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</si>
  <si>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</si>
  <si>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</si>
  <si>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</si>
  <si>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</si>
  <si>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</si>
  <si>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>24-51340-00000-00000</t>
  </si>
  <si>
    <t>24-51350-00000-00000</t>
  </si>
  <si>
    <t>24-51760-00000-00000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</si>
  <si>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</si>
  <si>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</si>
  <si>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24-55140-00000-00000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</si>
  <si>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</si>
  <si>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</si>
  <si>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</si>
  <si>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</si>
  <si>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2230153800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</si>
  <si>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</si>
  <si>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</si>
  <si>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</si>
  <si>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23-53020-00000-00000</t>
  </si>
  <si>
    <t>22-53020-00000-00000</t>
  </si>
  <si>
    <t>22-55730-00000-00000</t>
  </si>
  <si>
    <t>Осуществление ежемесячной выплаты в связи с рождением (усыновлением) первого ребенка</t>
  </si>
  <si>
    <t>24-52200-00000-00000</t>
  </si>
  <si>
    <t>24-52400-00000-00000</t>
  </si>
  <si>
    <t>24-59000-00000-00400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</si>
  <si>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</si>
  <si>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</si>
  <si>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221P351630</t>
  </si>
  <si>
    <t>24-50860-00000-00000</t>
  </si>
  <si>
    <t>24-53000-00000-00000</t>
  </si>
  <si>
    <t>24-52500-00000-00000</t>
  </si>
  <si>
    <t>24-54620-00000-00000</t>
  </si>
  <si>
    <t xml:space="preserve"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</t>
  </si>
  <si>
    <t>24-52920-00000-00000</t>
  </si>
  <si>
    <t>22-52900-00000-00000</t>
  </si>
  <si>
    <t>20-53020-00000-00000</t>
  </si>
  <si>
    <t>добав</t>
  </si>
  <si>
    <t>20-52200-00000-00000</t>
  </si>
  <si>
    <t xml:space="preserve"> на 1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</si>
</sst>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6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u/>
      <sz val="8"/>
      <name val="Arial cry"/>
      <charset val="204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i/>
      <sz val="10"/>
      <color rgb="FF000000"/>
      <name val="Arial Cyr"/>
    </font>
    <font>
      <i/>
      <sz val="10"/>
      <name val="Arial cry"/>
      <charset val="204"/>
    </font>
    <font>
      <i/>
      <sz val="8"/>
      <name val="Arial cry"/>
      <charset val="204"/>
    </font>
    <font>
      <i/>
      <u/>
      <sz val="10"/>
      <color indexed="10"/>
      <name val="Arial cry"/>
      <charset val="204"/>
    </font>
    <font>
      <i/>
      <u/>
      <sz val="11"/>
      <name val="Calibri"/>
      <family val="2"/>
      <scheme val="minor"/>
    </font>
    <font>
      <b/>
      <i/>
      <u/>
      <sz val="10"/>
      <name val="Arial cry"/>
      <charset val="204"/>
    </font>
    <font>
      <sz val="10"/>
      <name val="Arial Cyr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37">
    <xf numFmtId="0" fontId="0" fillId="0" borderId="0" xfId="0"/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4" fontId="1" fillId="0" borderId="1" xfId="12" applyNumberFormat="1" applyFill="1" applyProtection="1">
      <alignment horizontal="right" shrinkToFit="1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4" fontId="1" fillId="0" borderId="1" xfId="11" applyNumberFormat="1" applyFill="1" applyBorder="1" applyAlignment="1" applyProtection="1">
      <alignment horizontal="center" vertical="top" shrinkToFit="1"/>
    </xf>
    <xf numFmtId="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7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39" xfId="9" applyNumberFormat="1" applyFill="1" applyBorder="1" applyAlignment="1" applyProtection="1">
      <alignment horizontal="left" vertical="top" wrapText="1"/>
    </xf>
    <xf numFmtId="0" fontId="1" fillId="0" borderId="11" xfId="9" applyNumberFormat="1" applyFill="1" applyBorder="1" applyAlignment="1" applyProtection="1">
      <alignment horizontal="left" vertical="top" wrapText="1"/>
    </xf>
    <xf numFmtId="4" fontId="1" fillId="0" borderId="12" xfId="11" applyNumberFormat="1" applyFill="1" applyBorder="1" applyAlignment="1" applyProtection="1">
      <alignment horizontal="center" vertical="top" shrinkToFi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4" fontId="1" fillId="0" borderId="7" xfId="10" applyNumberFormat="1" applyFill="1" applyBorder="1" applyAlignment="1" applyProtection="1">
      <alignment horizontal="center" vertical="top" shrinkToFit="1"/>
    </xf>
    <xf numFmtId="0" fontId="7" fillId="8" borderId="30" xfId="0" applyFont="1" applyFill="1" applyBorder="1" applyAlignment="1">
      <alignment horizontal="center" vertical="center" wrapText="1"/>
    </xf>
    <xf numFmtId="0" fontId="0" fillId="0" borderId="43" xfId="0" applyBorder="1"/>
    <xf numFmtId="0" fontId="0" fillId="0" borderId="12" xfId="0" applyBorder="1"/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0" fontId="12" fillId="0" borderId="47" xfId="0" applyFont="1" applyBorder="1" applyAlignment="1"/>
    <xf numFmtId="0" fontId="12" fillId="0" borderId="35" xfId="0" applyFont="1" applyBorder="1" applyAlignment="1"/>
    <xf numFmtId="0" fontId="0" fillId="0" borderId="35" xfId="0" applyBorder="1"/>
    <xf numFmtId="0" fontId="0" fillId="0" borderId="48" xfId="0" applyBorder="1"/>
    <xf numFmtId="0" fontId="0" fillId="0" borderId="49" xfId="0" applyBorder="1"/>
    <xf numFmtId="4" fontId="9" fillId="0" borderId="1" xfId="0" applyNumberFormat="1" applyFont="1" applyBorder="1" applyProtection="1">
      <protection locked="0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4" fontId="6" fillId="11" borderId="30" xfId="0" applyNumberFormat="1" applyFont="1" applyFill="1" applyBorder="1" applyProtection="1">
      <protection locked="0"/>
    </xf>
    <xf numFmtId="4" fontId="6" fillId="11" borderId="51" xfId="0" applyNumberFormat="1" applyFont="1" applyFill="1" applyBorder="1" applyProtection="1">
      <protection locked="0"/>
    </xf>
    <xf numFmtId="4" fontId="6" fillId="0" borderId="50" xfId="0" applyNumberFormat="1" applyFont="1" applyBorder="1" applyProtection="1">
      <protection locked="0"/>
    </xf>
    <xf numFmtId="4" fontId="6" fillId="0" borderId="30" xfId="0" applyNumberFormat="1" applyFont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32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27" xfId="0" applyFill="1" applyBorder="1"/>
    <xf numFmtId="4" fontId="0" fillId="6" borderId="0" xfId="0" applyNumberFormat="1" applyFill="1" applyAlignment="1" applyProtection="1">
      <alignment horizontal="center"/>
      <protection locked="0"/>
    </xf>
    <xf numFmtId="4" fontId="8" fillId="6" borderId="7" xfId="37" applyNumberFormat="1" applyFont="1" applyFill="1" applyBorder="1" applyAlignment="1" applyProtection="1">
      <alignment horizontal="center" vertical="center" shrinkToFit="1"/>
    </xf>
    <xf numFmtId="0" fontId="1" fillId="6" borderId="1" xfId="2" applyNumberFormat="1" applyFont="1" applyFill="1" applyProtection="1"/>
    <xf numFmtId="0" fontId="0" fillId="6" borderId="0" xfId="0" applyFont="1" applyFill="1" applyProtection="1">
      <protection locked="0"/>
    </xf>
    <xf numFmtId="4" fontId="6" fillId="0" borderId="14" xfId="37" applyNumberFormat="1" applyFont="1" applyFill="1" applyBorder="1" applyAlignment="1" applyProtection="1">
      <alignment horizontal="center" vertical="center" shrinkToFit="1"/>
    </xf>
    <xf numFmtId="4" fontId="6" fillId="6" borderId="14" xfId="37" applyNumberFormat="1" applyFont="1" applyFill="1" applyBorder="1" applyAlignment="1" applyProtection="1">
      <alignment horizontal="center" vertical="center" shrinkToFit="1"/>
    </xf>
    <xf numFmtId="0" fontId="9" fillId="6" borderId="1" xfId="0" applyFont="1" applyFill="1" applyBorder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4" fontId="1" fillId="6" borderId="1" xfId="12" applyNumberFormat="1" applyFill="1" applyProtection="1">
      <alignment horizontal="right" shrinkToFit="1"/>
    </xf>
    <xf numFmtId="0" fontId="0" fillId="6" borderId="0" xfId="0" applyFill="1" applyProtection="1">
      <protection locked="0"/>
    </xf>
    <xf numFmtId="0" fontId="1" fillId="6" borderId="1" xfId="2" applyNumberFormat="1" applyFill="1" applyProtection="1"/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4" fontId="1" fillId="6" borderId="1" xfId="12" applyNumberFormat="1" applyFont="1" applyFill="1" applyProtection="1">
      <alignment horizontal="right" shrinkToFi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49" fontId="9" fillId="6" borderId="7" xfId="36" applyNumberFormat="1" applyFont="1" applyFill="1" applyBorder="1" applyAlignment="1" applyProtection="1">
      <alignment horizontal="center" vertical="center" wrapText="1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9" fillId="6" borderId="14" xfId="37" applyNumberFormat="1" applyFont="1" applyFill="1" applyBorder="1" applyAlignment="1" applyProtection="1">
      <alignment horizontal="center" vertical="center" shrinkToFit="1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49" fontId="9" fillId="6" borderId="7" xfId="37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justify" wrapText="1"/>
    </xf>
    <xf numFmtId="0" fontId="19" fillId="6" borderId="7" xfId="36" quotePrefix="1" applyNumberFormat="1" applyFont="1" applyFill="1" applyBorder="1" applyAlignment="1" applyProtection="1">
      <alignment horizontal="left" vertical="justify" wrapTex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" fontId="9" fillId="0" borderId="1" xfId="38" applyNumberFormat="1" applyFont="1" applyBorder="1" applyAlignment="1" applyProtection="1">
      <alignment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0" fillId="6" borderId="1" xfId="0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4" fontId="6" fillId="11" borderId="1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6" fillId="12" borderId="7" xfId="0" applyFont="1" applyFill="1" applyBorder="1" applyAlignment="1">
      <alignment horizontal="center" vertical="center" wrapText="1"/>
    </xf>
    <xf numFmtId="0" fontId="15" fillId="5" borderId="8" xfId="36" quotePrefix="1" applyNumberFormat="1" applyFont="1" applyFill="1" applyBorder="1" applyAlignment="1" applyProtection="1">
      <alignment horizontal="left" vertical="center" wrapText="1"/>
    </xf>
    <xf numFmtId="0" fontId="15" fillId="5" borderId="8" xfId="36" quotePrefix="1" applyNumberFormat="1" applyFont="1" applyFill="1" applyBorder="1" applyAlignment="1" applyProtection="1">
      <alignment horizontal="center" vertical="center" wrapText="1"/>
    </xf>
    <xf numFmtId="0" fontId="15" fillId="5" borderId="8" xfId="36" applyNumberFormat="1" applyFont="1" applyFill="1" applyBorder="1" applyAlignment="1" applyProtection="1">
      <alignment horizontal="left" vertical="center" wrapText="1"/>
    </xf>
    <xf numFmtId="0" fontId="14" fillId="11" borderId="8" xfId="36" quotePrefix="1" applyNumberFormat="1" applyFont="1" applyFill="1" applyBorder="1" applyAlignment="1" applyProtection="1">
      <alignment horizontal="left" vertical="center" wrapText="1"/>
    </xf>
    <xf numFmtId="0" fontId="14" fillId="11" borderId="8" xfId="36" quotePrefix="1" applyNumberFormat="1" applyFont="1" applyFill="1" applyBorder="1" applyAlignment="1" applyProtection="1">
      <alignment horizontal="center" vertical="center" wrapText="1"/>
    </xf>
    <xf numFmtId="4" fontId="6" fillId="11" borderId="64" xfId="37" applyNumberFormat="1" applyFont="1" applyFill="1" applyBorder="1" applyAlignment="1" applyProtection="1">
      <alignment horizontal="center" vertical="center" shrinkToFit="1"/>
    </xf>
    <xf numFmtId="0" fontId="15" fillId="5" borderId="60" xfId="36" applyNumberFormat="1" applyFont="1" applyFill="1" applyBorder="1" applyAlignment="1" applyProtection="1">
      <alignment horizontal="left" vertical="top" wrapText="1"/>
    </xf>
    <xf numFmtId="4" fontId="15" fillId="5" borderId="61" xfId="37" applyNumberFormat="1" applyFont="1" applyFill="1" applyBorder="1" applyAlignment="1" applyProtection="1">
      <alignment horizontal="center" vertical="center" shrinkToFit="1"/>
    </xf>
    <xf numFmtId="4" fontId="15" fillId="5" borderId="62" xfId="37" applyNumberFormat="1" applyFont="1" applyFill="1" applyBorder="1" applyAlignment="1" applyProtection="1">
      <alignment horizontal="center" vertical="center" shrinkToFit="1"/>
    </xf>
    <xf numFmtId="0" fontId="14" fillId="11" borderId="60" xfId="40" applyNumberFormat="1" applyFont="1" applyFill="1" applyBorder="1" applyAlignment="1" applyProtection="1">
      <alignment vertical="top" wrapText="1"/>
    </xf>
    <xf numFmtId="4" fontId="14" fillId="11" borderId="63" xfId="39" applyNumberFormat="1" applyFont="1" applyFill="1" applyBorder="1" applyAlignment="1" applyProtection="1">
      <alignment horizontal="center" vertical="center" shrinkToFit="1"/>
    </xf>
    <xf numFmtId="4" fontId="14" fillId="11" borderId="52" xfId="39" applyNumberFormat="1" applyFont="1" applyFill="1" applyBorder="1" applyAlignment="1" applyProtection="1">
      <alignment horizontal="center" vertical="center" shrinkToFi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7" xfId="36" quotePrefix="1" applyNumberFormat="1" applyFont="1" applyFill="1" applyBorder="1" applyAlignment="1" applyProtection="1">
      <alignment horizontal="left" vertical="center" wrapText="1"/>
    </xf>
    <xf numFmtId="0" fontId="9" fillId="0" borderId="7" xfId="36" quotePrefix="1" applyNumberFormat="1" applyFont="1" applyFill="1" applyBorder="1" applyAlignment="1" applyProtection="1">
      <alignment horizontal="left" vertical="center" wrapText="1"/>
    </xf>
    <xf numFmtId="0" fontId="9" fillId="0" borderId="7" xfId="36" quotePrefix="1" applyNumberFormat="1" applyFont="1" applyFill="1" applyBorder="1" applyAlignment="1" applyProtection="1">
      <alignment horizontal="center" vertical="center" wrapText="1"/>
    </xf>
    <xf numFmtId="4" fontId="15" fillId="0" borderId="14" xfId="37" applyNumberFormat="1" applyFont="1" applyFill="1" applyBorder="1" applyAlignment="1" applyProtection="1">
      <alignment horizontal="center" vertical="center" shrinkToFit="1"/>
    </xf>
    <xf numFmtId="0" fontId="15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4" fillId="11" borderId="7" xfId="36" quotePrefix="1" applyNumberFormat="1" applyFont="1" applyFill="1" applyBorder="1" applyAlignment="1" applyProtection="1">
      <alignment horizontal="left" vertical="center" wrapText="1"/>
    </xf>
    <xf numFmtId="0" fontId="14" fillId="11" borderId="7" xfId="36" quotePrefix="1" applyNumberFormat="1" applyFont="1" applyFill="1" applyBorder="1" applyAlignment="1" applyProtection="1">
      <alignment horizontal="center" vertical="center" wrapText="1"/>
    </xf>
    <xf numFmtId="4" fontId="15" fillId="11" borderId="14" xfId="37" applyNumberFormat="1" applyFont="1" applyFill="1" applyBorder="1" applyAlignment="1" applyProtection="1">
      <alignment horizontal="center" vertical="center" shrinkToFit="1"/>
    </xf>
    <xf numFmtId="4" fontId="15" fillId="11" borderId="1" xfId="37" applyNumberFormat="1" applyFont="1" applyFill="1" applyBorder="1" applyAlignment="1" applyProtection="1">
      <alignment horizontal="center" vertical="center" shrinkToFit="1"/>
    </xf>
    <xf numFmtId="0" fontId="15" fillId="11" borderId="0" xfId="0" applyFont="1" applyFill="1" applyProtection="1">
      <protection locked="0"/>
    </xf>
    <xf numFmtId="0" fontId="14" fillId="11" borderId="0" xfId="0" applyFont="1" applyFill="1" applyProtection="1">
      <protection locked="0"/>
    </xf>
    <xf numFmtId="0" fontId="9" fillId="11" borderId="7" xfId="36" quotePrefix="1" applyNumberFormat="1" applyFont="1" applyFill="1" applyBorder="1" applyAlignment="1" applyProtection="1">
      <alignment horizontal="left" vertical="center" wrapText="1"/>
    </xf>
    <xf numFmtId="0" fontId="9" fillId="11" borderId="7" xfId="36" quotePrefix="1" applyNumberFormat="1" applyFont="1" applyFill="1" applyBorder="1" applyAlignment="1" applyProtection="1">
      <alignment horizontal="center" vertical="center" wrapText="1"/>
    </xf>
    <xf numFmtId="4" fontId="6" fillId="10" borderId="15" xfId="37" applyNumberFormat="1" applyFont="1" applyFill="1" applyBorder="1" applyAlignment="1" applyProtection="1">
      <alignment horizontal="center" vertical="center" shrinkToFit="1"/>
    </xf>
    <xf numFmtId="0" fontId="6" fillId="11" borderId="0" xfId="0" applyFont="1" applyFill="1" applyProtection="1">
      <protection locked="0"/>
    </xf>
    <xf numFmtId="0" fontId="9" fillId="11" borderId="0" xfId="0" applyFont="1" applyFill="1" applyProtection="1">
      <protection locked="0"/>
    </xf>
    <xf numFmtId="4" fontId="6" fillId="11" borderId="15" xfId="37" applyNumberFormat="1" applyFont="1" applyFill="1" applyBorder="1" applyAlignment="1" applyProtection="1">
      <alignment horizontal="center" vertical="center" shrinkToFit="1"/>
    </xf>
    <xf numFmtId="0" fontId="23" fillId="0" borderId="7" xfId="36" quotePrefix="1" applyNumberFormat="1" applyFont="1" applyFill="1" applyBorder="1" applyAlignment="1" applyProtection="1">
      <alignment horizontal="left" vertical="center" wrapText="1"/>
    </xf>
    <xf numFmtId="0" fontId="19" fillId="0" borderId="7" xfId="36" quotePrefix="1" applyNumberFormat="1" applyFont="1" applyFill="1" applyBorder="1" applyAlignment="1" applyProtection="1">
      <alignment horizontal="left" vertical="center" wrapText="1"/>
    </xf>
    <xf numFmtId="0" fontId="23" fillId="11" borderId="7" xfId="36" quotePrefix="1" applyNumberFormat="1" applyFont="1" applyFill="1" applyBorder="1" applyAlignment="1" applyProtection="1">
      <alignment horizontal="left" vertical="center" wrapText="1"/>
    </xf>
    <xf numFmtId="0" fontId="19" fillId="11" borderId="7" xfId="36" quotePrefix="1" applyNumberFormat="1" applyFont="1" applyFill="1" applyBorder="1" applyAlignment="1" applyProtection="1">
      <alignment horizontal="left" vertical="center" wrapText="1"/>
    </xf>
    <xf numFmtId="0" fontId="6" fillId="5" borderId="9" xfId="40" applyNumberFormat="1" applyFont="1" applyFill="1" applyBorder="1" applyAlignment="1" applyProtection="1">
      <alignment vertical="top" wrapText="1"/>
    </xf>
    <xf numFmtId="4" fontId="6" fillId="5" borderId="7" xfId="39" applyNumberFormat="1" applyFont="1" applyFill="1" applyBorder="1" applyAlignment="1" applyProtection="1">
      <alignment horizontal="center" vertical="center" shrinkToFit="1"/>
    </xf>
    <xf numFmtId="4" fontId="6" fillId="5" borderId="10" xfId="39" applyNumberFormat="1" applyFont="1" applyFill="1" applyBorder="1" applyAlignment="1" applyProtection="1">
      <alignment horizontal="center" vertical="center" shrinkToFit="1"/>
    </xf>
    <xf numFmtId="0" fontId="9" fillId="0" borderId="9" xfId="40" applyNumberFormat="1" applyFont="1" applyFill="1" applyBorder="1" applyAlignment="1" applyProtection="1">
      <alignment vertical="top" wrapText="1"/>
    </xf>
    <xf numFmtId="4" fontId="1" fillId="6" borderId="7" xfId="42" applyNumberFormat="1" applyFont="1" applyFill="1" applyBorder="1" applyAlignment="1" applyProtection="1">
      <alignment horizontal="center" vertical="center" shrinkToFit="1"/>
    </xf>
    <xf numFmtId="4" fontId="1" fillId="6" borderId="10" xfId="42" applyNumberFormat="1" applyFont="1" applyFill="1" applyBorder="1" applyAlignment="1" applyProtection="1">
      <alignment horizontal="center" vertical="center" shrinkToFit="1"/>
    </xf>
    <xf numFmtId="0" fontId="14" fillId="11" borderId="9" xfId="40" applyNumberFormat="1" applyFont="1" applyFill="1" applyBorder="1" applyAlignment="1" applyProtection="1">
      <alignment vertical="top" wrapText="1"/>
    </xf>
    <xf numFmtId="4" fontId="14" fillId="6" borderId="7" xfId="39" applyNumberFormat="1" applyFont="1" applyFill="1" applyBorder="1" applyAlignment="1" applyProtection="1">
      <alignment horizontal="center" vertical="center" shrinkToFit="1"/>
    </xf>
    <xf numFmtId="0" fontId="9" fillId="11" borderId="9" xfId="40" applyNumberFormat="1" applyFont="1" applyFill="1" applyBorder="1" applyAlignment="1" applyProtection="1">
      <alignment vertical="top" wrapText="1"/>
    </xf>
    <xf numFmtId="4" fontId="24" fillId="9" borderId="1" xfId="0" applyNumberFormat="1" applyFont="1" applyFill="1" applyBorder="1" applyAlignment="1">
      <alignment horizontal="right" vertical="top"/>
    </xf>
    <xf numFmtId="4" fontId="9" fillId="0" borderId="12" xfId="38" applyNumberFormat="1" applyFont="1" applyBorder="1" applyAlignment="1" applyProtection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1" fillId="6" borderId="56" xfId="9" applyNumberFormat="1" applyFill="1" applyBorder="1" applyAlignment="1" applyProtection="1">
      <alignment vertical="top" wrapText="1"/>
    </xf>
    <xf numFmtId="0" fontId="1" fillId="6" borderId="58" xfId="9" applyNumberFormat="1" applyFill="1" applyBorder="1" applyAlignment="1" applyProtection="1">
      <alignment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23" xfId="0" applyBorder="1"/>
    <xf numFmtId="0" fontId="0" fillId="0" borderId="36" xfId="0" applyBorder="1"/>
    <xf numFmtId="0" fontId="1" fillId="6" borderId="53" xfId="9" applyNumberFormat="1" applyFill="1" applyBorder="1" applyAlignment="1" applyProtection="1">
      <alignment vertical="top" wrapText="1"/>
    </xf>
    <xf numFmtId="0" fontId="6" fillId="6" borderId="7" xfId="36" applyNumberFormat="1" applyFont="1" applyFill="1" applyBorder="1" applyAlignment="1" applyProtection="1">
      <alignment horizontal="left" vertical="center" wrapText="1"/>
    </xf>
    <xf numFmtId="0" fontId="6" fillId="6" borderId="1" xfId="36" applyNumberFormat="1" applyFont="1" applyFill="1" applyBorder="1" applyAlignment="1" applyProtection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4" fontId="20" fillId="6" borderId="65" xfId="11" applyNumberFormat="1" applyFont="1" applyFill="1" applyBorder="1" applyAlignment="1" applyProtection="1">
      <alignment horizontal="center" vertical="center" shrinkToFit="1"/>
    </xf>
    <xf numFmtId="0" fontId="25" fillId="6" borderId="39" xfId="9" applyNumberFormat="1" applyFont="1" applyFill="1" applyBorder="1" applyAlignment="1" applyProtection="1">
      <alignment horizontal="left" vertical="top" wrapText="1"/>
    </xf>
    <xf numFmtId="0" fontId="26" fillId="6" borderId="7" xfId="36" quotePrefix="1" applyNumberFormat="1" applyFont="1" applyFill="1" applyBorder="1" applyAlignment="1" applyProtection="1">
      <alignment horizontal="center" vertical="center" wrapText="1"/>
    </xf>
    <xf numFmtId="0" fontId="25" fillId="6" borderId="4" xfId="9" applyNumberFormat="1" applyFont="1" applyFill="1" applyBorder="1" applyProtection="1">
      <alignment horizontal="left" vertical="top" wrapText="1"/>
    </xf>
    <xf numFmtId="0" fontId="25" fillId="6" borderId="4" xfId="9" applyNumberFormat="1" applyFont="1" applyFill="1" applyBorder="1" applyAlignment="1" applyProtection="1">
      <alignment horizontal="center" vertical="center" wrapText="1"/>
    </xf>
    <xf numFmtId="0" fontId="1" fillId="6" borderId="57" xfId="9" applyNumberFormat="1" applyFill="1" applyBorder="1" applyAlignment="1" applyProtection="1">
      <alignment horizontal="left" vertical="top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65" xfId="9" applyNumberFormat="1" applyFont="1" applyFill="1" applyBorder="1" applyProtection="1">
      <alignment horizontal="left" vertical="top" wrapText="1"/>
    </xf>
    <xf numFmtId="0" fontId="1" fillId="6" borderId="65" xfId="9" applyNumberFormat="1" applyFont="1" applyFill="1" applyBorder="1" applyAlignment="1" applyProtection="1">
      <alignment horizontal="center" vertical="center" wrapText="1"/>
    </xf>
    <xf numFmtId="0" fontId="26" fillId="6" borderId="7" xfId="36" applyNumberFormat="1" applyFont="1" applyFill="1" applyBorder="1" applyAlignment="1" applyProtection="1">
      <alignment horizontal="left" vertical="center" wrapText="1"/>
    </xf>
    <xf numFmtId="0" fontId="26" fillId="6" borderId="7" xfId="36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Border="1" applyAlignment="1" applyProtection="1">
      <alignment horizontal="center"/>
      <protection locked="0"/>
    </xf>
    <xf numFmtId="4" fontId="18" fillId="6" borderId="4" xfId="11" applyNumberFormat="1" applyFont="1" applyFill="1" applyBorder="1" applyAlignment="1" applyProtection="1">
      <alignment horizontal="center" vertical="center" shrinkToFit="1"/>
    </xf>
    <xf numFmtId="4" fontId="6" fillId="8" borderId="42" xfId="31" applyNumberFormat="1" applyFont="1" applyFill="1" applyBorder="1" applyAlignment="1" applyProtection="1">
      <alignment horizontal="center" vertical="center" shrinkToFit="1"/>
    </xf>
    <xf numFmtId="4" fontId="6" fillId="8" borderId="45" xfId="31" applyNumberFormat="1" applyFont="1" applyFill="1" applyBorder="1" applyAlignment="1" applyProtection="1">
      <alignment horizontal="center" vertical="center" shrinkToFit="1"/>
    </xf>
    <xf numFmtId="4" fontId="6" fillId="8" borderId="30" xfId="3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6" fillId="8" borderId="46" xfId="0" applyNumberFormat="1" applyFont="1" applyFill="1" applyBorder="1" applyAlignment="1">
      <alignment horizontal="center" vertical="center" wrapText="1"/>
    </xf>
    <xf numFmtId="4" fontId="17" fillId="5" borderId="15" xfId="37" applyNumberFormat="1" applyFont="1" applyFill="1" applyBorder="1" applyAlignment="1" applyProtection="1">
      <alignment horizontal="center" vertical="center" shrinkToFit="1"/>
    </xf>
    <xf numFmtId="4" fontId="15" fillId="5" borderId="66" xfId="37" applyNumberFormat="1" applyFont="1" applyFill="1" applyBorder="1" applyAlignment="1" applyProtection="1">
      <alignment horizontal="center" vertical="center" shrinkToFit="1"/>
    </xf>
    <xf numFmtId="4" fontId="6" fillId="5" borderId="67" xfId="39" applyNumberFormat="1" applyFont="1" applyFill="1" applyBorder="1" applyAlignment="1" applyProtection="1">
      <alignment horizontal="center" vertical="center" shrinkToFit="1"/>
    </xf>
    <xf numFmtId="4" fontId="6" fillId="8" borderId="68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9" xfId="11" applyNumberFormat="1" applyFont="1" applyFill="1" applyBorder="1" applyAlignment="1" applyProtection="1">
      <alignment horizontal="center" vertical="center" shrinkToFit="1"/>
    </xf>
    <xf numFmtId="4" fontId="18" fillId="6" borderId="10" xfId="37" applyNumberFormat="1" applyFont="1" applyFill="1" applyBorder="1" applyAlignment="1" applyProtection="1">
      <alignment horizontal="center" vertical="center" shrinkToFit="1"/>
    </xf>
    <xf numFmtId="4" fontId="20" fillId="6" borderId="70" xfId="11" applyNumberFormat="1" applyFont="1" applyFill="1" applyBorder="1" applyAlignment="1" applyProtection="1">
      <alignment horizontal="center" vertical="center" shrinkToFit="1"/>
    </xf>
    <xf numFmtId="0" fontId="25" fillId="6" borderId="9" xfId="9" applyNumberFormat="1" applyFont="1" applyFill="1" applyBorder="1" applyAlignment="1" applyProtection="1">
      <alignment horizontal="left" vertical="top" wrapText="1"/>
    </xf>
    <xf numFmtId="4" fontId="18" fillId="6" borderId="12" xfId="37" applyNumberFormat="1" applyFont="1" applyFill="1" applyBorder="1" applyAlignment="1" applyProtection="1">
      <alignment horizontal="center" vertical="center" shrinkToFit="1"/>
    </xf>
    <xf numFmtId="0" fontId="22" fillId="6" borderId="4" xfId="43" quotePrefix="1" applyNumberFormat="1" applyFont="1" applyFill="1" applyBorder="1" applyProtection="1">
      <alignment horizontal="left" vertical="top" wrapText="1"/>
    </xf>
    <xf numFmtId="0" fontId="22" fillId="6" borderId="4" xfId="43" quotePrefix="1" applyNumberFormat="1" applyFont="1" applyFill="1" applyBorder="1" applyAlignment="1" applyProtection="1">
      <alignment horizontal="center" vertical="center" wrapText="1"/>
    </xf>
    <xf numFmtId="4" fontId="6" fillId="8" borderId="71" xfId="31" applyNumberFormat="1" applyFont="1" applyFill="1" applyBorder="1" applyAlignment="1" applyProtection="1">
      <alignment horizontal="center" vertical="center" shrinkToFit="1"/>
    </xf>
    <xf numFmtId="4" fontId="17" fillId="6" borderId="14" xfId="37" applyNumberFormat="1" applyFont="1" applyFill="1" applyBorder="1" applyAlignment="1" applyProtection="1">
      <alignment horizontal="center" vertical="center" shrinkToFi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0" fillId="6" borderId="7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27" fillId="6" borderId="9" xfId="36" applyNumberFormat="1" applyFont="1" applyFill="1" applyBorder="1" applyAlignment="1" applyProtection="1">
      <alignment horizontal="left" vertical="top" wrapText="1"/>
    </xf>
    <xf numFmtId="4" fontId="27" fillId="6" borderId="7" xfId="37" applyNumberFormat="1" applyFont="1" applyFill="1" applyBorder="1" applyAlignment="1" applyProtection="1">
      <alignment horizontal="center" vertical="center" shrinkToFit="1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0" fontId="25" fillId="0" borderId="39" xfId="9" applyNumberFormat="1" applyFont="1" applyFill="1" applyBorder="1" applyAlignment="1" applyProtection="1">
      <alignment horizontal="left" vertical="top" wrapText="1"/>
    </xf>
    <xf numFmtId="4" fontId="26" fillId="6" borderId="14" xfId="37" applyNumberFormat="1" applyFont="1" applyFill="1" applyBorder="1" applyAlignment="1" applyProtection="1">
      <alignment horizontal="center" vertical="center" shrinkToFit="1"/>
    </xf>
    <xf numFmtId="4" fontId="26" fillId="0" borderId="1" xfId="0" applyNumberFormat="1" applyFont="1" applyBorder="1" applyProtection="1">
      <protection locked="0"/>
    </xf>
    <xf numFmtId="0" fontId="32" fillId="0" borderId="0" xfId="0" applyFont="1" applyFill="1" applyProtection="1">
      <protection locked="0"/>
    </xf>
    <xf numFmtId="0" fontId="33" fillId="0" borderId="0" xfId="0" applyFont="1" applyFill="1" applyProtection="1">
      <protection locked="0"/>
    </xf>
    <xf numFmtId="0" fontId="33" fillId="6" borderId="0" xfId="0" applyFont="1" applyFill="1" applyProtection="1">
      <protection locked="0"/>
    </xf>
    <xf numFmtId="4" fontId="26" fillId="6" borderId="1" xfId="0" applyNumberFormat="1" applyFont="1" applyFill="1" applyBorder="1" applyProtection="1">
      <protection locked="0"/>
    </xf>
    <xf numFmtId="0" fontId="26" fillId="6" borderId="0" xfId="0" applyFont="1" applyFill="1" applyProtection="1">
      <protection locked="0"/>
    </xf>
    <xf numFmtId="4" fontId="27" fillId="6" borderId="10" xfId="37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8" fillId="6" borderId="69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4" fontId="34" fillId="6" borderId="14" xfId="37" applyNumberFormat="1" applyFont="1" applyFill="1" applyBorder="1" applyAlignment="1" applyProtection="1">
      <alignment horizontal="center" vertical="center" shrinkToFit="1"/>
    </xf>
    <xf numFmtId="0" fontId="30" fillId="11" borderId="9" xfId="40" applyNumberFormat="1" applyFont="1" applyFill="1" applyBorder="1" applyAlignment="1" applyProtection="1">
      <alignment vertical="top" wrapText="1"/>
    </xf>
    <xf numFmtId="0" fontId="30" fillId="11" borderId="7" xfId="36" quotePrefix="1" applyNumberFormat="1" applyFont="1" applyFill="1" applyBorder="1" applyAlignment="1" applyProtection="1">
      <alignment horizontal="left" vertical="center" wrapText="1"/>
    </xf>
    <xf numFmtId="0" fontId="30" fillId="11" borderId="7" xfId="36" quotePrefix="1" applyNumberFormat="1" applyFont="1" applyFill="1" applyBorder="1" applyAlignment="1" applyProtection="1">
      <alignment horizontal="center" vertical="center" wrapText="1"/>
    </xf>
    <xf numFmtId="0" fontId="31" fillId="11" borderId="7" xfId="36" quotePrefix="1" applyNumberFormat="1" applyFont="1" applyFill="1" applyBorder="1" applyAlignment="1" applyProtection="1">
      <alignment horizontal="left" vertical="center" wrapText="1"/>
    </xf>
    <xf numFmtId="4" fontId="29" fillId="6" borderId="7" xfId="42" applyNumberFormat="1" applyFont="1" applyFill="1" applyBorder="1" applyAlignment="1" applyProtection="1">
      <alignment horizontal="center" vertical="center" shrinkToFit="1"/>
    </xf>
    <xf numFmtId="4" fontId="29" fillId="6" borderId="10" xfId="42" applyNumberFormat="1" applyFont="1" applyFill="1" applyBorder="1" applyAlignment="1" applyProtection="1">
      <alignment horizontal="center" vertical="center" shrinkToFit="1"/>
    </xf>
    <xf numFmtId="4" fontId="18" fillId="6" borderId="1" xfId="37" applyNumberFormat="1" applyFont="1" applyFill="1" applyBorder="1" applyAlignment="1" applyProtection="1">
      <alignment horizontal="center" vertical="center" shrinkToFi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20" fillId="6" borderId="73" xfId="11" applyNumberFormat="1" applyFont="1" applyFill="1" applyBorder="1" applyAlignment="1" applyProtection="1">
      <alignment horizontal="center" vertical="center" shrinkToFit="1"/>
    </xf>
    <xf numFmtId="14" fontId="0" fillId="6" borderId="0" xfId="0" applyNumberFormat="1" applyFont="1" applyFill="1" applyProtection="1">
      <protection locked="0"/>
    </xf>
    <xf numFmtId="2" fontId="26" fillId="6" borderId="7" xfId="36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18" fillId="6" borderId="69" xfId="11" applyNumberFormat="1" applyFont="1" applyFill="1" applyBorder="1" applyAlignment="1" applyProtection="1">
      <alignment horizontal="center" vertical="center" shrinkToFit="1"/>
    </xf>
    <xf numFmtId="4" fontId="1" fillId="6" borderId="4" xfId="10" applyFill="1">
      <alignment horizontal="right" vertical="top" shrinkToFit="1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4" fontId="26" fillId="0" borderId="0" xfId="0" applyNumberFormat="1" applyFont="1" applyFill="1" applyProtection="1">
      <protection locked="0"/>
    </xf>
    <xf numFmtId="4" fontId="33" fillId="6" borderId="0" xfId="0" applyNumberFormat="1" applyFont="1" applyFill="1" applyProtection="1">
      <protection locked="0"/>
    </xf>
    <xf numFmtId="0" fontId="0" fillId="6" borderId="32" xfId="0" applyFont="1" applyFill="1" applyBorder="1"/>
    <xf numFmtId="0" fontId="0" fillId="6" borderId="23" xfId="0" applyFont="1" applyFill="1" applyBorder="1"/>
    <xf numFmtId="0" fontId="0" fillId="6" borderId="24" xfId="0" applyFont="1" applyFill="1" applyBorder="1"/>
    <xf numFmtId="0" fontId="0" fillId="6" borderId="27" xfId="0" applyFont="1" applyFill="1" applyBorder="1"/>
    <xf numFmtId="4" fontId="18" fillId="6" borderId="65" xfId="11" applyNumberFormat="1" applyFont="1" applyFill="1" applyBorder="1" applyAlignment="1" applyProtection="1">
      <alignment horizontal="center" vertical="center" shrinkToFit="1"/>
    </xf>
    <xf numFmtId="4" fontId="35" fillId="6" borderId="7" xfId="42" applyNumberFormat="1" applyFont="1" applyFill="1" applyBorder="1" applyAlignment="1" applyProtection="1">
      <alignment horizontal="center" vertical="center" shrinkToFit="1"/>
    </xf>
    <xf numFmtId="4" fontId="35" fillId="0" borderId="1" xfId="11" applyNumberFormat="1" applyFont="1" applyFill="1" applyBorder="1" applyAlignment="1" applyProtection="1">
      <alignment horizontal="center" vertical="top" shrinkToFit="1"/>
    </xf>
    <xf numFmtId="4" fontId="0" fillId="6" borderId="0" xfId="0" applyNumberFormat="1" applyFont="1" applyFill="1" applyAlignment="1" applyProtection="1">
      <alignment horizontal="center"/>
      <protection locked="0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1" fillId="6" borderId="55" xfId="9" applyNumberFormat="1" applyFill="1" applyBorder="1" applyAlignment="1" applyProtection="1">
      <alignment horizontal="center" vertical="top" wrapText="1"/>
    </xf>
    <xf numFmtId="0" fontId="1" fillId="6" borderId="44" xfId="9" applyNumberFormat="1" applyFill="1" applyBorder="1" applyAlignment="1" applyProtection="1">
      <alignment horizontal="center" vertical="top" wrapText="1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25" fillId="6" borderId="53" xfId="9" applyNumberFormat="1" applyFont="1" applyFill="1" applyBorder="1" applyAlignment="1" applyProtection="1">
      <alignment horizontal="center" vertical="top" wrapText="1"/>
    </xf>
    <xf numFmtId="0" fontId="25" fillId="6" borderId="44" xfId="9" applyNumberFormat="1" applyFont="1" applyFill="1" applyBorder="1" applyAlignment="1" applyProtection="1">
      <alignment horizontal="center" vertical="top" wrapText="1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" fillId="6" borderId="7" xfId="9" applyNumberFormat="1" applyFill="1" applyBorder="1" applyAlignment="1" applyProtection="1">
      <alignment horizontal="center" vertical="center" wrapText="1"/>
    </xf>
    <xf numFmtId="0" fontId="1" fillId="6" borderId="72" xfId="9" applyNumberFormat="1" applyFill="1" applyBorder="1" applyAlignment="1" applyProtection="1">
      <alignment horizontal="center" vertical="center" wrapText="1"/>
    </xf>
    <xf numFmtId="0" fontId="1" fillId="6" borderId="59" xfId="9" applyNumberFormat="1" applyFill="1" applyBorder="1" applyAlignment="1" applyProtection="1">
      <alignment horizontal="center" vertical="center" wrapText="1"/>
    </xf>
    <xf numFmtId="0" fontId="1" fillId="6" borderId="53" xfId="9" applyNumberFormat="1" applyFill="1" applyBorder="1" applyAlignment="1" applyProtection="1">
      <alignment horizontal="center" vertical="top" wrapText="1"/>
    </xf>
    <xf numFmtId="0" fontId="1" fillId="6" borderId="54" xfId="9" applyNumberFormat="1" applyFill="1" applyBorder="1" applyAlignment="1" applyProtection="1">
      <alignment horizontal="center" vertical="top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97255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20115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45832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4"/>
  <sheetViews>
    <sheetView showGridLines="0" view="pageBreakPreview" topLeftCell="A283" zoomScale="85" zoomScaleNormal="100" zoomScaleSheetLayoutView="85" workbookViewId="0">
      <selection activeCell="J302" sqref="J302"/>
    </sheetView>
  </sheetViews>
  <sheetFormatPr defaultRowHeight="15" outlineLevelRow="4"/>
  <cols>
    <col min="1" max="1" width="68.140625" style="10" customWidth="1"/>
    <col min="2" max="2" width="5.85546875" style="114" customWidth="1"/>
    <col min="3" max="3" width="6.85546875" style="114" customWidth="1"/>
    <col min="4" max="4" width="12.28515625" style="114" customWidth="1"/>
    <col min="5" max="5" width="6.28515625" style="114" customWidth="1"/>
    <col min="6" max="6" width="7.5703125" style="2" customWidth="1"/>
    <col min="7" max="7" width="6.42578125" style="150" customWidth="1"/>
    <col min="8" max="8" width="18.140625" style="83" customWidth="1"/>
    <col min="9" max="9" width="21.140625" style="9" customWidth="1"/>
    <col min="10" max="10" width="20.7109375" style="9" customWidth="1"/>
    <col min="11" max="11" width="0.140625" style="2" customWidth="1"/>
    <col min="12" max="12" width="13.85546875" style="2" bestFit="1" customWidth="1"/>
    <col min="13" max="13" width="16.42578125" style="2" bestFit="1" customWidth="1"/>
    <col min="14" max="14" width="16" style="284" bestFit="1" customWidth="1"/>
    <col min="15" max="15" width="14.42578125" style="2" bestFit="1" customWidth="1"/>
    <col min="16" max="16" width="10.7109375" style="2" bestFit="1" customWidth="1"/>
    <col min="17" max="16384" width="9.140625" style="2"/>
  </cols>
  <sheetData>
    <row r="1" spans="1:12">
      <c r="A1" s="48" t="s">
        <v>121</v>
      </c>
      <c r="B1" s="103" t="s">
        <v>121</v>
      </c>
      <c r="C1" s="103" t="s">
        <v>121</v>
      </c>
      <c r="D1" s="103" t="s">
        <v>121</v>
      </c>
      <c r="E1" s="103" t="s">
        <v>121</v>
      </c>
      <c r="F1" s="49" t="s">
        <v>121</v>
      </c>
      <c r="G1" s="139" t="s">
        <v>121</v>
      </c>
      <c r="H1" s="79" t="s">
        <v>121</v>
      </c>
      <c r="I1" s="58" t="s">
        <v>121</v>
      </c>
      <c r="J1" s="50" t="s">
        <v>121</v>
      </c>
      <c r="K1" s="234" t="s">
        <v>121</v>
      </c>
      <c r="L1" s="2" t="s">
        <v>121</v>
      </c>
    </row>
    <row r="2" spans="1:12">
      <c r="A2" s="306" t="s">
        <v>126</v>
      </c>
      <c r="B2" s="307"/>
      <c r="C2" s="307"/>
      <c r="D2" s="307"/>
      <c r="E2" s="307"/>
      <c r="F2" s="307"/>
      <c r="G2" s="307"/>
      <c r="H2" s="308"/>
      <c r="I2" s="309"/>
      <c r="J2" s="67" t="s">
        <v>121</v>
      </c>
      <c r="K2" s="234" t="s">
        <v>121</v>
      </c>
      <c r="L2" s="2" t="s">
        <v>121</v>
      </c>
    </row>
    <row r="3" spans="1:12">
      <c r="A3" s="306" t="s">
        <v>127</v>
      </c>
      <c r="B3" s="307"/>
      <c r="C3" s="307"/>
      <c r="D3" s="307"/>
      <c r="E3" s="307"/>
      <c r="F3" s="307"/>
      <c r="G3" s="307"/>
      <c r="H3" s="308"/>
      <c r="I3" s="307"/>
      <c r="J3" s="68" t="s">
        <v>121</v>
      </c>
      <c r="K3" s="1" t="s">
        <v>121</v>
      </c>
      <c r="L3" s="1" t="s">
        <v>121</v>
      </c>
    </row>
    <row r="4" spans="1:12">
      <c r="A4" s="306" t="s">
        <v>128</v>
      </c>
      <c r="B4" s="307"/>
      <c r="C4" s="307"/>
      <c r="D4" s="307"/>
      <c r="E4" s="307"/>
      <c r="F4" s="307"/>
      <c r="G4" s="307"/>
      <c r="H4" s="308"/>
      <c r="I4" s="307"/>
      <c r="J4" s="68" t="s">
        <v>121</v>
      </c>
      <c r="K4" s="1" t="s">
        <v>121</v>
      </c>
      <c r="L4" s="1" t="s">
        <v>121</v>
      </c>
    </row>
    <row r="5" spans="1:12">
      <c r="A5" s="213" t="s">
        <v>121</v>
      </c>
      <c r="B5" s="104" t="s">
        <v>121</v>
      </c>
      <c r="C5" s="104" t="s">
        <v>121</v>
      </c>
      <c r="D5" s="104" t="s">
        <v>121</v>
      </c>
      <c r="E5" s="104" t="s">
        <v>121</v>
      </c>
      <c r="F5" s="212" t="s">
        <v>121</v>
      </c>
      <c r="G5" s="140" t="s">
        <v>121</v>
      </c>
      <c r="H5" s="80" t="s">
        <v>121</v>
      </c>
      <c r="I5" s="212" t="s">
        <v>121</v>
      </c>
      <c r="J5" s="69" t="s">
        <v>121</v>
      </c>
      <c r="K5" s="1" t="s">
        <v>121</v>
      </c>
      <c r="L5" s="1" t="s">
        <v>121</v>
      </c>
    </row>
    <row r="6" spans="1:12" outlineLevel="1">
      <c r="A6" s="213" t="s">
        <v>121</v>
      </c>
      <c r="B6" s="104" t="s">
        <v>121</v>
      </c>
      <c r="C6" s="104" t="s">
        <v>121</v>
      </c>
      <c r="D6" s="104" t="s">
        <v>121</v>
      </c>
      <c r="E6" s="104" t="s">
        <v>121</v>
      </c>
      <c r="F6" s="212" t="s">
        <v>121</v>
      </c>
      <c r="G6" s="140" t="s">
        <v>121</v>
      </c>
      <c r="H6" s="80" t="s">
        <v>121</v>
      </c>
      <c r="I6" s="47" t="s">
        <v>121</v>
      </c>
      <c r="J6" s="69" t="s">
        <v>121</v>
      </c>
      <c r="K6" s="1" t="s">
        <v>121</v>
      </c>
      <c r="L6" s="2" t="s">
        <v>121</v>
      </c>
    </row>
    <row r="7" spans="1:12" outlineLevel="2">
      <c r="A7" s="213" t="s">
        <v>121</v>
      </c>
      <c r="B7" s="104" t="s">
        <v>121</v>
      </c>
      <c r="C7" s="104" t="s">
        <v>121</v>
      </c>
      <c r="D7" s="310" t="s">
        <v>129</v>
      </c>
      <c r="E7" s="310"/>
      <c r="F7" s="310"/>
      <c r="G7" s="310"/>
      <c r="H7" s="81" t="s">
        <v>121</v>
      </c>
      <c r="I7" s="60" t="s">
        <v>130</v>
      </c>
      <c r="J7" s="70" t="s">
        <v>121</v>
      </c>
      <c r="K7" s="3" t="s">
        <v>121</v>
      </c>
      <c r="L7" s="2" t="s">
        <v>121</v>
      </c>
    </row>
    <row r="8" spans="1:12" outlineLevel="1">
      <c r="A8" s="213" t="s">
        <v>121</v>
      </c>
      <c r="B8" s="104" t="s">
        <v>121</v>
      </c>
      <c r="C8" s="104" t="s">
        <v>121</v>
      </c>
      <c r="D8" s="115" t="s">
        <v>121</v>
      </c>
      <c r="E8" s="115" t="s">
        <v>121</v>
      </c>
      <c r="F8" s="211" t="s">
        <v>121</v>
      </c>
      <c r="G8" s="141" t="s">
        <v>121</v>
      </c>
      <c r="H8" s="81" t="s">
        <v>121</v>
      </c>
      <c r="I8" s="60">
        <v>503010</v>
      </c>
      <c r="J8" s="63" t="s">
        <v>121</v>
      </c>
      <c r="K8" s="1" t="s">
        <v>121</v>
      </c>
      <c r="L8" s="2" t="s">
        <v>121</v>
      </c>
    </row>
    <row r="9" spans="1:12" outlineLevel="2">
      <c r="A9" s="213" t="s">
        <v>131</v>
      </c>
      <c r="B9" s="104" t="s">
        <v>121</v>
      </c>
      <c r="C9" s="104" t="s">
        <v>121</v>
      </c>
      <c r="D9" s="310" t="s">
        <v>312</v>
      </c>
      <c r="E9" s="310"/>
      <c r="F9" s="310"/>
      <c r="G9" s="310"/>
      <c r="H9" s="81" t="s">
        <v>132</v>
      </c>
      <c r="I9" s="60" t="s">
        <v>121</v>
      </c>
      <c r="J9" s="71" t="s">
        <v>121</v>
      </c>
      <c r="K9" s="3" t="s">
        <v>121</v>
      </c>
      <c r="L9" s="2" t="s">
        <v>121</v>
      </c>
    </row>
    <row r="10" spans="1:12" outlineLevel="2">
      <c r="A10" s="311" t="s">
        <v>133</v>
      </c>
      <c r="B10" s="312"/>
      <c r="C10" s="312"/>
      <c r="D10" s="312"/>
      <c r="E10" s="312"/>
      <c r="F10" s="312"/>
      <c r="G10" s="140" t="s">
        <v>121</v>
      </c>
      <c r="H10" s="81" t="s">
        <v>134</v>
      </c>
      <c r="I10" s="60" t="s">
        <v>121</v>
      </c>
      <c r="J10" s="71" t="s">
        <v>121</v>
      </c>
      <c r="K10" s="3" t="s">
        <v>121</v>
      </c>
      <c r="L10" s="2" t="s">
        <v>121</v>
      </c>
    </row>
    <row r="11" spans="1:12" outlineLevel="2">
      <c r="A11" s="311" t="s">
        <v>135</v>
      </c>
      <c r="B11" s="312"/>
      <c r="C11" s="312"/>
      <c r="D11" s="312"/>
      <c r="E11" s="312"/>
      <c r="F11" s="312"/>
      <c r="G11" s="140" t="s">
        <v>121</v>
      </c>
      <c r="H11" s="81" t="s">
        <v>136</v>
      </c>
      <c r="I11" s="60" t="s">
        <v>121</v>
      </c>
      <c r="J11" s="71" t="s">
        <v>121</v>
      </c>
      <c r="K11" s="3" t="s">
        <v>121</v>
      </c>
      <c r="L11" s="2" t="s">
        <v>121</v>
      </c>
    </row>
    <row r="12" spans="1:12" outlineLevel="2">
      <c r="A12" s="213" t="s">
        <v>137</v>
      </c>
      <c r="B12" s="104" t="s">
        <v>121</v>
      </c>
      <c r="C12" s="104" t="s">
        <v>121</v>
      </c>
      <c r="D12" s="104" t="s">
        <v>121</v>
      </c>
      <c r="E12" s="104" t="s">
        <v>121</v>
      </c>
      <c r="F12" s="212" t="s">
        <v>121</v>
      </c>
      <c r="G12" s="140" t="s">
        <v>121</v>
      </c>
      <c r="H12" s="81" t="s">
        <v>138</v>
      </c>
      <c r="I12" s="60" t="s">
        <v>139</v>
      </c>
      <c r="J12" s="70" t="s">
        <v>121</v>
      </c>
      <c r="K12" s="3" t="s">
        <v>121</v>
      </c>
      <c r="L12" s="2" t="s">
        <v>121</v>
      </c>
    </row>
    <row r="13" spans="1:12" outlineLevel="1">
      <c r="A13" s="213" t="s">
        <v>140</v>
      </c>
      <c r="B13" s="104" t="s">
        <v>121</v>
      </c>
      <c r="C13" s="104" t="s">
        <v>121</v>
      </c>
      <c r="D13" s="104" t="s">
        <v>121</v>
      </c>
      <c r="E13" s="104" t="s">
        <v>121</v>
      </c>
      <c r="F13" s="212" t="s">
        <v>121</v>
      </c>
      <c r="G13" s="140" t="s">
        <v>121</v>
      </c>
      <c r="H13" s="81" t="s">
        <v>141</v>
      </c>
      <c r="I13" s="60" t="s">
        <v>142</v>
      </c>
      <c r="J13" s="70" t="s">
        <v>121</v>
      </c>
      <c r="K13" s="1" t="s">
        <v>121</v>
      </c>
      <c r="L13" s="2" t="s">
        <v>121</v>
      </c>
    </row>
    <row r="14" spans="1:12" outlineLevel="2">
      <c r="A14" s="213" t="s">
        <v>121</v>
      </c>
      <c r="B14" s="104" t="s">
        <v>121</v>
      </c>
      <c r="C14" s="104" t="s">
        <v>121</v>
      </c>
      <c r="D14" s="104" t="s">
        <v>121</v>
      </c>
      <c r="E14" s="104" t="s">
        <v>121</v>
      </c>
      <c r="F14" s="212" t="s">
        <v>121</v>
      </c>
      <c r="G14" s="140" t="s">
        <v>121</v>
      </c>
      <c r="H14" s="80" t="s">
        <v>121</v>
      </c>
      <c r="I14" s="62" t="s">
        <v>121</v>
      </c>
      <c r="J14" s="51" t="s">
        <v>121</v>
      </c>
      <c r="K14" s="3" t="s">
        <v>121</v>
      </c>
      <c r="L14" s="2" t="s">
        <v>121</v>
      </c>
    </row>
    <row r="15" spans="1:12" ht="15.75" outlineLevel="1" thickBot="1">
      <c r="A15" s="52" t="s">
        <v>121</v>
      </c>
      <c r="B15" s="118" t="s">
        <v>121</v>
      </c>
      <c r="C15" s="105" t="s">
        <v>121</v>
      </c>
      <c r="D15" s="105" t="s">
        <v>121</v>
      </c>
      <c r="E15" s="105" t="s">
        <v>121</v>
      </c>
      <c r="F15" s="46" t="s">
        <v>121</v>
      </c>
      <c r="G15" s="142" t="s">
        <v>121</v>
      </c>
      <c r="H15" s="82" t="s">
        <v>121</v>
      </c>
      <c r="I15" s="59" t="s">
        <v>121</v>
      </c>
      <c r="J15" s="63" t="s">
        <v>121</v>
      </c>
      <c r="K15" s="1" t="s">
        <v>121</v>
      </c>
      <c r="L15" s="2" t="s">
        <v>121</v>
      </c>
    </row>
    <row r="16" spans="1:12" ht="90" outlineLevel="2" thickBot="1">
      <c r="A16" s="53" t="s">
        <v>143</v>
      </c>
      <c r="B16" s="44" t="s">
        <v>274</v>
      </c>
      <c r="C16" s="44" t="s">
        <v>144</v>
      </c>
      <c r="D16" s="43" t="s">
        <v>145</v>
      </c>
      <c r="E16" s="43" t="s">
        <v>146</v>
      </c>
      <c r="F16" s="43" t="s">
        <v>147</v>
      </c>
      <c r="G16" s="43" t="s">
        <v>148</v>
      </c>
      <c r="H16" s="43" t="s">
        <v>271</v>
      </c>
      <c r="I16" s="100" t="s">
        <v>111</v>
      </c>
      <c r="J16" s="239" t="s">
        <v>112</v>
      </c>
      <c r="K16" s="235" t="s">
        <v>149</v>
      </c>
      <c r="L16" s="157" t="s">
        <v>149</v>
      </c>
    </row>
    <row r="17" spans="1:16" ht="15.75" outlineLevel="1" thickBot="1">
      <c r="A17" s="45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  <c r="I17" s="45">
        <v>9</v>
      </c>
      <c r="J17" s="240">
        <v>10</v>
      </c>
      <c r="K17" s="1" t="s">
        <v>121</v>
      </c>
      <c r="L17" s="156" t="s">
        <v>121</v>
      </c>
    </row>
    <row r="18" spans="1:16" ht="15.75" outlineLevel="1" thickBot="1">
      <c r="A18" s="42" t="s">
        <v>121</v>
      </c>
      <c r="B18" s="64" t="s">
        <v>121</v>
      </c>
      <c r="C18" s="64" t="s">
        <v>121</v>
      </c>
      <c r="D18" s="64" t="s">
        <v>121</v>
      </c>
      <c r="E18" s="64" t="s">
        <v>121</v>
      </c>
      <c r="F18" s="64" t="s">
        <v>121</v>
      </c>
      <c r="G18" s="64" t="s">
        <v>121</v>
      </c>
      <c r="H18" s="65" t="s">
        <v>121</v>
      </c>
      <c r="I18" s="65" t="s">
        <v>121</v>
      </c>
      <c r="J18" s="61" t="s">
        <v>121</v>
      </c>
      <c r="K18" s="1" t="s">
        <v>121</v>
      </c>
      <c r="L18" s="156" t="s">
        <v>121</v>
      </c>
    </row>
    <row r="19" spans="1:16" s="91" customFormat="1" ht="51" outlineLevel="4">
      <c r="A19" s="122" t="s">
        <v>103</v>
      </c>
      <c r="B19" s="7" t="s">
        <v>0</v>
      </c>
      <c r="C19" s="7" t="s">
        <v>2</v>
      </c>
      <c r="D19" s="7">
        <v>4240172340</v>
      </c>
      <c r="E19" s="7" t="s">
        <v>1</v>
      </c>
      <c r="F19" s="5" t="s">
        <v>121</v>
      </c>
      <c r="G19" s="107" t="s">
        <v>121</v>
      </c>
      <c r="H19" s="125">
        <f>SUM(H20)</f>
        <v>150000</v>
      </c>
      <c r="I19" s="125">
        <f>SUM(I20)</f>
        <v>0</v>
      </c>
      <c r="J19" s="241">
        <f t="shared" ref="J19:K19" si="0">SUM(J20)</f>
        <v>0</v>
      </c>
      <c r="K19" s="236">
        <f t="shared" si="0"/>
        <v>0</v>
      </c>
      <c r="L19" s="125">
        <f>SUM(L20)</f>
        <v>0</v>
      </c>
      <c r="M19" s="72"/>
      <c r="N19" s="287"/>
      <c r="P19" s="2"/>
    </row>
    <row r="20" spans="1:16" s="97" customFormat="1" outlineLevel="2">
      <c r="A20" s="93" t="s">
        <v>104</v>
      </c>
      <c r="B20" s="151" t="s">
        <v>0</v>
      </c>
      <c r="C20" s="151" t="s">
        <v>2</v>
      </c>
      <c r="D20" s="73" t="s">
        <v>3</v>
      </c>
      <c r="E20" s="73" t="s">
        <v>4</v>
      </c>
      <c r="F20" s="94" t="s">
        <v>121</v>
      </c>
      <c r="G20" s="143" t="s">
        <v>121</v>
      </c>
      <c r="H20" s="127">
        <v>150000</v>
      </c>
      <c r="I20" s="127">
        <v>0</v>
      </c>
      <c r="J20" s="242">
        <v>0</v>
      </c>
      <c r="K20" s="96" t="s">
        <v>121</v>
      </c>
      <c r="L20" s="127">
        <f>I20-J20</f>
        <v>0</v>
      </c>
      <c r="N20" s="282"/>
      <c r="P20" s="2"/>
    </row>
    <row r="21" spans="1:16" s="91" customFormat="1" ht="38.25" outlineLevel="4">
      <c r="A21" s="122" t="s">
        <v>270</v>
      </c>
      <c r="B21" s="7" t="s">
        <v>0</v>
      </c>
      <c r="C21" s="7" t="s">
        <v>241</v>
      </c>
      <c r="D21" s="7" t="s">
        <v>242</v>
      </c>
      <c r="E21" s="7" t="s">
        <v>1</v>
      </c>
      <c r="F21" s="5" t="s">
        <v>121</v>
      </c>
      <c r="G21" s="107" t="s">
        <v>121</v>
      </c>
      <c r="H21" s="125">
        <f>SUM(H22)</f>
        <v>42650000</v>
      </c>
      <c r="I21" s="125">
        <f>SUM(I22)</f>
        <v>42650000</v>
      </c>
      <c r="J21" s="241">
        <f t="shared" ref="J21:K21" si="1">SUM(J22)</f>
        <v>41530000</v>
      </c>
      <c r="K21" s="236">
        <f t="shared" si="1"/>
        <v>0</v>
      </c>
      <c r="L21" s="125">
        <f>SUM(L22)</f>
        <v>1120000</v>
      </c>
      <c r="M21" s="72"/>
      <c r="N21" s="287"/>
      <c r="P21" s="2"/>
    </row>
    <row r="22" spans="1:16" s="86" customFormat="1" outlineLevel="1">
      <c r="A22" s="93" t="s">
        <v>269</v>
      </c>
      <c r="B22" s="128" t="s">
        <v>0</v>
      </c>
      <c r="C22" s="106" t="s">
        <v>241</v>
      </c>
      <c r="D22" s="73" t="s">
        <v>242</v>
      </c>
      <c r="E22" s="73" t="s">
        <v>243</v>
      </c>
      <c r="F22" s="84"/>
      <c r="G22" s="84"/>
      <c r="H22" s="127">
        <v>42650000</v>
      </c>
      <c r="I22" s="127">
        <v>42650000</v>
      </c>
      <c r="J22" s="242">
        <v>41530000</v>
      </c>
      <c r="K22" s="85"/>
      <c r="L22" s="127">
        <f>I22-J22</f>
        <v>1120000</v>
      </c>
      <c r="N22" s="282"/>
      <c r="P22" s="2"/>
    </row>
    <row r="23" spans="1:16" s="91" customFormat="1" ht="63.75" outlineLevel="4">
      <c r="A23" s="122" t="s">
        <v>107</v>
      </c>
      <c r="B23" s="7" t="s">
        <v>0</v>
      </c>
      <c r="C23" s="7" t="s">
        <v>5</v>
      </c>
      <c r="D23" s="7" t="s">
        <v>6</v>
      </c>
      <c r="E23" s="7" t="s">
        <v>1</v>
      </c>
      <c r="F23" s="5" t="s">
        <v>121</v>
      </c>
      <c r="G23" s="107" t="s">
        <v>121</v>
      </c>
      <c r="H23" s="125">
        <f>SUM(H24:H27)</f>
        <v>700000</v>
      </c>
      <c r="I23" s="125">
        <f t="shared" ref="I23:L23" si="2">SUM(I24:I27)</f>
        <v>0</v>
      </c>
      <c r="J23" s="125">
        <f t="shared" si="2"/>
        <v>0</v>
      </c>
      <c r="K23" s="125">
        <f t="shared" si="2"/>
        <v>0</v>
      </c>
      <c r="L23" s="125">
        <f t="shared" si="2"/>
        <v>0</v>
      </c>
      <c r="M23" s="72"/>
      <c r="N23" s="287"/>
      <c r="P23" s="2"/>
    </row>
    <row r="24" spans="1:16" s="91" customFormat="1" ht="33.75" outlineLevel="4">
      <c r="A24" s="326" t="s">
        <v>104</v>
      </c>
      <c r="B24" s="143" t="s">
        <v>0</v>
      </c>
      <c r="C24" s="143" t="s">
        <v>5</v>
      </c>
      <c r="D24" s="143" t="s">
        <v>6</v>
      </c>
      <c r="E24" s="73" t="s">
        <v>4</v>
      </c>
      <c r="F24" s="131" t="s">
        <v>302</v>
      </c>
      <c r="G24" s="136" t="s">
        <v>273</v>
      </c>
      <c r="H24" s="127">
        <v>2000</v>
      </c>
      <c r="I24" s="127">
        <v>0</v>
      </c>
      <c r="J24" s="242">
        <v>0</v>
      </c>
      <c r="K24" s="96"/>
      <c r="L24" s="127">
        <f t="shared" ref="L24:L27" si="3">I24-J24</f>
        <v>0</v>
      </c>
      <c r="M24" s="72"/>
      <c r="N24" s="287"/>
      <c r="P24" s="2"/>
    </row>
    <row r="25" spans="1:16" s="97" customFormat="1" ht="33.75" outlineLevel="2">
      <c r="A25" s="326"/>
      <c r="B25" s="143" t="s">
        <v>0</v>
      </c>
      <c r="C25" s="143" t="s">
        <v>5</v>
      </c>
      <c r="D25" s="143" t="s">
        <v>6</v>
      </c>
      <c r="E25" s="73" t="s">
        <v>4</v>
      </c>
      <c r="F25" s="131" t="s">
        <v>302</v>
      </c>
      <c r="G25" s="136" t="s">
        <v>272</v>
      </c>
      <c r="H25" s="127">
        <v>38000</v>
      </c>
      <c r="I25" s="127">
        <v>0</v>
      </c>
      <c r="J25" s="242">
        <v>0</v>
      </c>
      <c r="K25" s="96" t="s">
        <v>121</v>
      </c>
      <c r="L25" s="127">
        <f t="shared" si="3"/>
        <v>0</v>
      </c>
      <c r="N25" s="282"/>
      <c r="P25" s="2"/>
    </row>
    <row r="26" spans="1:16" s="97" customFormat="1" ht="33.75" outlineLevel="2">
      <c r="A26" s="327" t="s">
        <v>205</v>
      </c>
      <c r="B26" s="143" t="s">
        <v>0</v>
      </c>
      <c r="C26" s="143" t="s">
        <v>5</v>
      </c>
      <c r="D26" s="143" t="s">
        <v>6</v>
      </c>
      <c r="E26" s="73" t="s">
        <v>9</v>
      </c>
      <c r="F26" s="131" t="s">
        <v>302</v>
      </c>
      <c r="G26" s="136" t="s">
        <v>273</v>
      </c>
      <c r="H26" s="127">
        <v>33000</v>
      </c>
      <c r="I26" s="127">
        <v>0</v>
      </c>
      <c r="J26" s="242">
        <v>0</v>
      </c>
      <c r="K26" s="96"/>
      <c r="L26" s="127">
        <f t="shared" si="3"/>
        <v>0</v>
      </c>
      <c r="N26" s="282"/>
      <c r="P26" s="2"/>
    </row>
    <row r="27" spans="1:16" s="97" customFormat="1" ht="33.75" outlineLevel="2">
      <c r="A27" s="328"/>
      <c r="B27" s="143" t="s">
        <v>0</v>
      </c>
      <c r="C27" s="143" t="s">
        <v>5</v>
      </c>
      <c r="D27" s="143" t="s">
        <v>6</v>
      </c>
      <c r="E27" s="73" t="s">
        <v>9</v>
      </c>
      <c r="F27" s="131" t="s">
        <v>302</v>
      </c>
      <c r="G27" s="136" t="s">
        <v>272</v>
      </c>
      <c r="H27" s="127">
        <v>627000</v>
      </c>
      <c r="I27" s="127">
        <v>0</v>
      </c>
      <c r="J27" s="242">
        <v>0</v>
      </c>
      <c r="K27" s="96" t="s">
        <v>121</v>
      </c>
      <c r="L27" s="127">
        <f t="shared" si="3"/>
        <v>0</v>
      </c>
      <c r="N27" s="282"/>
      <c r="P27" s="2"/>
    </row>
    <row r="28" spans="1:16" s="91" customFormat="1" ht="38.25" outlineLevel="4">
      <c r="A28" s="122" t="s">
        <v>105</v>
      </c>
      <c r="B28" s="7" t="s">
        <v>0</v>
      </c>
      <c r="C28" s="7" t="s">
        <v>10</v>
      </c>
      <c r="D28" s="7" t="s">
        <v>11</v>
      </c>
      <c r="E28" s="7" t="s">
        <v>1</v>
      </c>
      <c r="F28" s="5" t="s">
        <v>121</v>
      </c>
      <c r="G28" s="107" t="s">
        <v>121</v>
      </c>
      <c r="H28" s="125">
        <f>SUM(H29)</f>
        <v>50000</v>
      </c>
      <c r="I28" s="125">
        <f>SUM(I29)</f>
        <v>0</v>
      </c>
      <c r="J28" s="241">
        <f t="shared" ref="J28:K28" si="4">SUM(J29)</f>
        <v>0</v>
      </c>
      <c r="K28" s="236">
        <f t="shared" si="4"/>
        <v>0</v>
      </c>
      <c r="L28" s="125">
        <f>SUM(L29)</f>
        <v>0</v>
      </c>
      <c r="M28" s="72"/>
      <c r="N28" s="287"/>
      <c r="P28" s="2"/>
    </row>
    <row r="29" spans="1:16" s="86" customFormat="1" outlineLevel="2">
      <c r="A29" s="93" t="s">
        <v>104</v>
      </c>
      <c r="B29" s="73" t="s">
        <v>0</v>
      </c>
      <c r="C29" s="73" t="s">
        <v>10</v>
      </c>
      <c r="D29" s="73" t="s">
        <v>11</v>
      </c>
      <c r="E29" s="73" t="s">
        <v>4</v>
      </c>
      <c r="F29" s="101" t="s">
        <v>121</v>
      </c>
      <c r="G29" s="144" t="s">
        <v>121</v>
      </c>
      <c r="H29" s="127">
        <v>50000</v>
      </c>
      <c r="I29" s="127">
        <v>0</v>
      </c>
      <c r="J29" s="242">
        <v>0</v>
      </c>
      <c r="K29" s="102" t="s">
        <v>121</v>
      </c>
      <c r="L29" s="127">
        <f>I29-J29</f>
        <v>0</v>
      </c>
      <c r="N29" s="282"/>
      <c r="P29" s="2"/>
    </row>
    <row r="30" spans="1:16" s="91" customFormat="1" ht="25.5" outlineLevel="4">
      <c r="A30" s="122" t="s">
        <v>106</v>
      </c>
      <c r="B30" s="7" t="s">
        <v>0</v>
      </c>
      <c r="C30" s="7" t="s">
        <v>10</v>
      </c>
      <c r="D30" s="7" t="s">
        <v>12</v>
      </c>
      <c r="E30" s="7" t="s">
        <v>1</v>
      </c>
      <c r="F30" s="5" t="s">
        <v>121</v>
      </c>
      <c r="G30" s="107" t="s">
        <v>121</v>
      </c>
      <c r="H30" s="125">
        <f>SUM(H31)</f>
        <v>100000</v>
      </c>
      <c r="I30" s="125">
        <f>SUM(I31)</f>
        <v>0</v>
      </c>
      <c r="J30" s="241">
        <f t="shared" ref="J30:K30" si="5">SUM(J31)</f>
        <v>0</v>
      </c>
      <c r="K30" s="236">
        <f t="shared" si="5"/>
        <v>0</v>
      </c>
      <c r="L30" s="125">
        <f>SUM(L31)</f>
        <v>0</v>
      </c>
      <c r="M30" s="72"/>
      <c r="N30" s="287"/>
      <c r="P30" s="2"/>
    </row>
    <row r="31" spans="1:16" s="86" customFormat="1" outlineLevel="1">
      <c r="A31" s="93" t="s">
        <v>104</v>
      </c>
      <c r="B31" s="73" t="s">
        <v>0</v>
      </c>
      <c r="C31" s="73" t="s">
        <v>10</v>
      </c>
      <c r="D31" s="73" t="s">
        <v>12</v>
      </c>
      <c r="E31" s="73" t="s">
        <v>4</v>
      </c>
      <c r="F31" s="101" t="s">
        <v>121</v>
      </c>
      <c r="G31" s="144" t="s">
        <v>121</v>
      </c>
      <c r="H31" s="127">
        <v>100000</v>
      </c>
      <c r="I31" s="127">
        <v>0</v>
      </c>
      <c r="J31" s="242">
        <v>0</v>
      </c>
      <c r="K31" s="85" t="s">
        <v>121</v>
      </c>
      <c r="L31" s="127">
        <f>I31-J31</f>
        <v>0</v>
      </c>
      <c r="N31" s="282"/>
      <c r="P31" s="2"/>
    </row>
    <row r="32" spans="1:16" s="91" customFormat="1" outlineLevel="4">
      <c r="A32" s="122" t="s">
        <v>244</v>
      </c>
      <c r="B32" s="7" t="s">
        <v>0</v>
      </c>
      <c r="C32" s="7" t="s">
        <v>13</v>
      </c>
      <c r="D32" s="7" t="s">
        <v>245</v>
      </c>
      <c r="E32" s="7" t="s">
        <v>1</v>
      </c>
      <c r="F32" s="5"/>
      <c r="G32" s="107"/>
      <c r="H32" s="125">
        <f>SUM(H33:H34)</f>
        <v>0</v>
      </c>
      <c r="I32" s="125">
        <f>SUM(I33:I34)</f>
        <v>0</v>
      </c>
      <c r="J32" s="241">
        <f t="shared" ref="J32:K32" si="6">SUM(J33:J34)</f>
        <v>-767.52</v>
      </c>
      <c r="K32" s="236">
        <f t="shared" si="6"/>
        <v>767.52</v>
      </c>
      <c r="L32" s="125">
        <f>SUM(L33:L34)</f>
        <v>767.52</v>
      </c>
      <c r="M32" s="72"/>
      <c r="N32" s="287"/>
      <c r="P32" s="2"/>
    </row>
    <row r="33" spans="1:16" s="264" customFormat="1" outlineLevel="4">
      <c r="A33" s="219" t="s">
        <v>104</v>
      </c>
      <c r="B33" s="220" t="s">
        <v>0</v>
      </c>
      <c r="C33" s="220" t="s">
        <v>13</v>
      </c>
      <c r="D33" s="220" t="s">
        <v>245</v>
      </c>
      <c r="E33" s="220" t="s">
        <v>4</v>
      </c>
      <c r="F33" s="227"/>
      <c r="G33" s="228"/>
      <c r="H33" s="256">
        <v>0</v>
      </c>
      <c r="I33" s="256">
        <v>0</v>
      </c>
      <c r="J33" s="267">
        <v>-767.52</v>
      </c>
      <c r="K33" s="258">
        <f>I33-J33</f>
        <v>767.52</v>
      </c>
      <c r="L33" s="256">
        <f t="shared" ref="L33:L34" si="7">I33-J33</f>
        <v>767.52</v>
      </c>
      <c r="M33" s="263"/>
      <c r="N33" s="263"/>
      <c r="P33" s="261"/>
    </row>
    <row r="34" spans="1:16" s="90" customFormat="1" ht="25.5" outlineLevel="4">
      <c r="A34" s="93" t="s">
        <v>229</v>
      </c>
      <c r="B34" s="73" t="s">
        <v>0</v>
      </c>
      <c r="C34" s="73" t="s">
        <v>13</v>
      </c>
      <c r="D34" s="73" t="s">
        <v>245</v>
      </c>
      <c r="E34" s="73" t="s">
        <v>9</v>
      </c>
      <c r="F34" s="92"/>
      <c r="G34" s="145"/>
      <c r="H34" s="127">
        <v>0</v>
      </c>
      <c r="I34" s="127">
        <v>0</v>
      </c>
      <c r="J34" s="242">
        <v>0</v>
      </c>
      <c r="K34" s="119">
        <f>I34-J34</f>
        <v>0</v>
      </c>
      <c r="L34" s="127">
        <f t="shared" si="7"/>
        <v>0</v>
      </c>
      <c r="M34" s="95"/>
      <c r="N34" s="95"/>
      <c r="P34" s="2"/>
    </row>
    <row r="35" spans="1:16" s="91" customFormat="1" ht="38.25" outlineLevel="4">
      <c r="A35" s="122" t="s">
        <v>150</v>
      </c>
      <c r="B35" s="7" t="s">
        <v>0</v>
      </c>
      <c r="C35" s="7" t="s">
        <v>13</v>
      </c>
      <c r="D35" s="7" t="s">
        <v>14</v>
      </c>
      <c r="E35" s="7" t="s">
        <v>1</v>
      </c>
      <c r="F35" s="5" t="s">
        <v>121</v>
      </c>
      <c r="G35" s="107" t="s">
        <v>121</v>
      </c>
      <c r="H35" s="125">
        <f>SUM(H36:H37)</f>
        <v>7576200</v>
      </c>
      <c r="I35" s="125">
        <f>SUM(I36:I37)</f>
        <v>0</v>
      </c>
      <c r="J35" s="125">
        <f t="shared" ref="J35:K35" si="8">SUM(J36:J37)</f>
        <v>0</v>
      </c>
      <c r="K35" s="125">
        <f t="shared" si="8"/>
        <v>0</v>
      </c>
      <c r="L35" s="125">
        <f>SUM(L36:L37)</f>
        <v>0</v>
      </c>
      <c r="M35" s="72"/>
      <c r="N35" s="287"/>
      <c r="P35" s="2"/>
    </row>
    <row r="36" spans="1:16" s="135" customFormat="1" ht="33.75" outlineLevel="4">
      <c r="A36" s="329" t="s">
        <v>204</v>
      </c>
      <c r="B36" s="73" t="s">
        <v>0</v>
      </c>
      <c r="C36" s="73" t="s">
        <v>13</v>
      </c>
      <c r="D36" s="73" t="s">
        <v>14</v>
      </c>
      <c r="E36" s="73" t="s">
        <v>15</v>
      </c>
      <c r="F36" s="131" t="s">
        <v>303</v>
      </c>
      <c r="G36" s="136" t="s">
        <v>273</v>
      </c>
      <c r="H36" s="276">
        <v>75800</v>
      </c>
      <c r="I36" s="126">
        <v>0</v>
      </c>
      <c r="J36" s="246">
        <v>0</v>
      </c>
      <c r="K36" s="217"/>
      <c r="L36" s="127">
        <f t="shared" ref="L36:L37" si="9">I36-J36</f>
        <v>0</v>
      </c>
      <c r="M36" s="95"/>
      <c r="N36" s="290"/>
      <c r="P36" s="97"/>
    </row>
    <row r="37" spans="1:16" s="86" customFormat="1" ht="33.75" outlineLevel="1">
      <c r="A37" s="305"/>
      <c r="B37" s="73" t="s">
        <v>0</v>
      </c>
      <c r="C37" s="73" t="s">
        <v>13</v>
      </c>
      <c r="D37" s="73" t="s">
        <v>14</v>
      </c>
      <c r="E37" s="73" t="s">
        <v>15</v>
      </c>
      <c r="F37" s="131" t="s">
        <v>303</v>
      </c>
      <c r="G37" s="136" t="s">
        <v>272</v>
      </c>
      <c r="H37" s="127">
        <v>7500400</v>
      </c>
      <c r="I37" s="218">
        <v>0</v>
      </c>
      <c r="J37" s="242">
        <v>0</v>
      </c>
      <c r="K37" s="85" t="s">
        <v>121</v>
      </c>
      <c r="L37" s="127">
        <f t="shared" si="9"/>
        <v>0</v>
      </c>
      <c r="N37" s="282"/>
      <c r="P37" s="2"/>
    </row>
    <row r="38" spans="1:16" s="91" customFormat="1" ht="25.5" outlineLevel="4">
      <c r="A38" s="122" t="s">
        <v>151</v>
      </c>
      <c r="B38" s="7" t="s">
        <v>0</v>
      </c>
      <c r="C38" s="7" t="s">
        <v>13</v>
      </c>
      <c r="D38" s="7" t="s">
        <v>16</v>
      </c>
      <c r="E38" s="7" t="s">
        <v>1</v>
      </c>
      <c r="F38" s="5" t="s">
        <v>121</v>
      </c>
      <c r="G38" s="107" t="s">
        <v>121</v>
      </c>
      <c r="H38" s="125">
        <f>SUM(H39:H46)</f>
        <v>285888673.5</v>
      </c>
      <c r="I38" s="125">
        <f>SUM(I39:I46)</f>
        <v>80417745.920000002</v>
      </c>
      <c r="J38" s="241">
        <f t="shared" ref="J38:K38" si="10">SUM(J39:J46)</f>
        <v>75043257.919999987</v>
      </c>
      <c r="K38" s="236">
        <f t="shared" si="10"/>
        <v>0</v>
      </c>
      <c r="L38" s="125">
        <f>SUM(L39:L46)</f>
        <v>5374488.0000000028</v>
      </c>
      <c r="M38" s="72"/>
      <c r="N38" s="287"/>
      <c r="P38" s="2"/>
    </row>
    <row r="39" spans="1:16" s="86" customFormat="1" outlineLevel="2">
      <c r="A39" s="93" t="s">
        <v>108</v>
      </c>
      <c r="B39" s="73" t="s">
        <v>0</v>
      </c>
      <c r="C39" s="73" t="s">
        <v>13</v>
      </c>
      <c r="D39" s="73" t="s">
        <v>16</v>
      </c>
      <c r="E39" s="73" t="s">
        <v>17</v>
      </c>
      <c r="F39" s="101" t="s">
        <v>121</v>
      </c>
      <c r="G39" s="144" t="s">
        <v>121</v>
      </c>
      <c r="H39" s="127">
        <v>202083900</v>
      </c>
      <c r="I39" s="127">
        <v>50813578</v>
      </c>
      <c r="J39" s="242">
        <v>47675451.689999998</v>
      </c>
      <c r="K39" s="102" t="s">
        <v>121</v>
      </c>
      <c r="L39" s="127">
        <f t="shared" ref="L39:L46" si="11">I39-J39</f>
        <v>3138126.3100000024</v>
      </c>
      <c r="N39" s="282"/>
      <c r="P39" s="2"/>
    </row>
    <row r="40" spans="1:16" s="86" customFormat="1" ht="25.5" outlineLevel="1">
      <c r="A40" s="93" t="s">
        <v>209</v>
      </c>
      <c r="B40" s="73" t="s">
        <v>0</v>
      </c>
      <c r="C40" s="73" t="s">
        <v>13</v>
      </c>
      <c r="D40" s="73" t="s">
        <v>16</v>
      </c>
      <c r="E40" s="73" t="s">
        <v>18</v>
      </c>
      <c r="F40" s="101" t="s">
        <v>121</v>
      </c>
      <c r="G40" s="144" t="s">
        <v>121</v>
      </c>
      <c r="H40" s="127">
        <v>61029300</v>
      </c>
      <c r="I40" s="127">
        <v>15345693</v>
      </c>
      <c r="J40" s="242">
        <v>13978624.76</v>
      </c>
      <c r="K40" s="85" t="s">
        <v>121</v>
      </c>
      <c r="L40" s="127">
        <f t="shared" si="11"/>
        <v>1367068.2400000002</v>
      </c>
      <c r="N40" s="282"/>
      <c r="P40" s="2"/>
    </row>
    <row r="41" spans="1:16" s="86" customFormat="1" ht="25.5" outlineLevel="2">
      <c r="A41" s="93" t="s">
        <v>210</v>
      </c>
      <c r="B41" s="73" t="s">
        <v>0</v>
      </c>
      <c r="C41" s="73" t="s">
        <v>13</v>
      </c>
      <c r="D41" s="73" t="s">
        <v>16</v>
      </c>
      <c r="E41" s="73" t="s">
        <v>19</v>
      </c>
      <c r="F41" s="101" t="s">
        <v>121</v>
      </c>
      <c r="G41" s="144" t="s">
        <v>121</v>
      </c>
      <c r="H41" s="127">
        <v>12451240</v>
      </c>
      <c r="I41" s="127">
        <v>11013688</v>
      </c>
      <c r="J41" s="242">
        <v>10848663.68</v>
      </c>
      <c r="K41" s="102" t="s">
        <v>121</v>
      </c>
      <c r="L41" s="127">
        <f t="shared" si="11"/>
        <v>165024.3200000003</v>
      </c>
      <c r="N41" s="282"/>
      <c r="P41" s="2"/>
    </row>
    <row r="42" spans="1:16" s="86" customFormat="1" outlineLevel="1">
      <c r="A42" s="93" t="s">
        <v>104</v>
      </c>
      <c r="B42" s="73" t="s">
        <v>0</v>
      </c>
      <c r="C42" s="73" t="s">
        <v>13</v>
      </c>
      <c r="D42" s="73" t="s">
        <v>16</v>
      </c>
      <c r="E42" s="73" t="s">
        <v>4</v>
      </c>
      <c r="F42" s="101" t="s">
        <v>121</v>
      </c>
      <c r="G42" s="144" t="s">
        <v>121</v>
      </c>
      <c r="H42" s="127">
        <v>4130005.5</v>
      </c>
      <c r="I42" s="127">
        <v>1638555</v>
      </c>
      <c r="J42" s="242">
        <v>1249441.96</v>
      </c>
      <c r="K42" s="85" t="s">
        <v>121</v>
      </c>
      <c r="L42" s="127">
        <f t="shared" si="11"/>
        <v>389113.04000000004</v>
      </c>
      <c r="N42" s="282"/>
      <c r="P42" s="2"/>
    </row>
    <row r="43" spans="1:16" s="86" customFormat="1" outlineLevel="2">
      <c r="A43" s="93" t="s">
        <v>211</v>
      </c>
      <c r="B43" s="73" t="s">
        <v>0</v>
      </c>
      <c r="C43" s="73" t="s">
        <v>13</v>
      </c>
      <c r="D43" s="73" t="s">
        <v>16</v>
      </c>
      <c r="E43" s="73" t="s">
        <v>20</v>
      </c>
      <c r="F43" s="101" t="s">
        <v>121</v>
      </c>
      <c r="G43" s="144" t="s">
        <v>121</v>
      </c>
      <c r="H43" s="127">
        <v>5536409</v>
      </c>
      <c r="I43" s="127">
        <v>1446337.42</v>
      </c>
      <c r="J43" s="242">
        <v>1147301.83</v>
      </c>
      <c r="K43" s="102" t="s">
        <v>121</v>
      </c>
      <c r="L43" s="127">
        <f t="shared" si="11"/>
        <v>299035.58999999985</v>
      </c>
      <c r="N43" s="282"/>
      <c r="P43" s="2"/>
    </row>
    <row r="44" spans="1:16" s="86" customFormat="1" ht="25.5" outlineLevel="2">
      <c r="A44" s="93" t="s">
        <v>222</v>
      </c>
      <c r="B44" s="73" t="s">
        <v>0</v>
      </c>
      <c r="C44" s="73" t="s">
        <v>13</v>
      </c>
      <c r="D44" s="73" t="s">
        <v>16</v>
      </c>
      <c r="E44" s="73">
        <v>831</v>
      </c>
      <c r="F44" s="101"/>
      <c r="G44" s="144"/>
      <c r="H44" s="127">
        <v>2855</v>
      </c>
      <c r="I44" s="127">
        <v>2855</v>
      </c>
      <c r="J44" s="242">
        <v>2855</v>
      </c>
      <c r="K44" s="102"/>
      <c r="L44" s="127">
        <f t="shared" si="11"/>
        <v>0</v>
      </c>
      <c r="N44" s="282"/>
      <c r="P44" s="2"/>
    </row>
    <row r="45" spans="1:16" s="86" customFormat="1" outlineLevel="2">
      <c r="A45" s="93" t="s">
        <v>212</v>
      </c>
      <c r="B45" s="73" t="s">
        <v>0</v>
      </c>
      <c r="C45" s="73" t="s">
        <v>13</v>
      </c>
      <c r="D45" s="73" t="s">
        <v>16</v>
      </c>
      <c r="E45" s="73" t="s">
        <v>21</v>
      </c>
      <c r="F45" s="101" t="s">
        <v>121</v>
      </c>
      <c r="G45" s="144" t="s">
        <v>121</v>
      </c>
      <c r="H45" s="127">
        <v>524521</v>
      </c>
      <c r="I45" s="127">
        <v>124256</v>
      </c>
      <c r="J45" s="242">
        <v>112844</v>
      </c>
      <c r="K45" s="102" t="s">
        <v>121</v>
      </c>
      <c r="L45" s="127">
        <f t="shared" si="11"/>
        <v>11412</v>
      </c>
      <c r="N45" s="282"/>
      <c r="P45" s="2"/>
    </row>
    <row r="46" spans="1:16" s="86" customFormat="1" outlineLevel="1">
      <c r="A46" s="93" t="s">
        <v>213</v>
      </c>
      <c r="B46" s="73" t="s">
        <v>0</v>
      </c>
      <c r="C46" s="73" t="s">
        <v>13</v>
      </c>
      <c r="D46" s="73" t="s">
        <v>16</v>
      </c>
      <c r="E46" s="73" t="s">
        <v>22</v>
      </c>
      <c r="F46" s="101" t="s">
        <v>121</v>
      </c>
      <c r="G46" s="144" t="s">
        <v>121</v>
      </c>
      <c r="H46" s="127">
        <v>130443</v>
      </c>
      <c r="I46" s="127">
        <v>32783.5</v>
      </c>
      <c r="J46" s="242">
        <v>28075</v>
      </c>
      <c r="K46" s="85" t="s">
        <v>121</v>
      </c>
      <c r="L46" s="127">
        <f t="shared" si="11"/>
        <v>4708.5</v>
      </c>
      <c r="N46" s="282"/>
      <c r="P46" s="2"/>
    </row>
    <row r="47" spans="1:16" s="91" customFormat="1" outlineLevel="4">
      <c r="A47" s="122" t="s">
        <v>152</v>
      </c>
      <c r="B47" s="7" t="s">
        <v>0</v>
      </c>
      <c r="C47" s="7" t="s">
        <v>13</v>
      </c>
      <c r="D47" s="7" t="s">
        <v>23</v>
      </c>
      <c r="E47" s="7" t="s">
        <v>1</v>
      </c>
      <c r="F47" s="5" t="s">
        <v>121</v>
      </c>
      <c r="G47" s="107" t="s">
        <v>121</v>
      </c>
      <c r="H47" s="125">
        <f>SUM(H48)</f>
        <v>3014789</v>
      </c>
      <c r="I47" s="125">
        <f>SUM(I48)</f>
        <v>3014789</v>
      </c>
      <c r="J47" s="241">
        <f t="shared" ref="J47:K47" si="12">SUM(J48)</f>
        <v>1931610</v>
      </c>
      <c r="K47" s="236">
        <f t="shared" si="12"/>
        <v>0</v>
      </c>
      <c r="L47" s="125">
        <f>SUM(L48)</f>
        <v>1083179</v>
      </c>
      <c r="M47" s="72"/>
      <c r="N47" s="287"/>
      <c r="P47" s="2"/>
    </row>
    <row r="48" spans="1:16" s="86" customFormat="1" outlineLevel="1">
      <c r="A48" s="93" t="s">
        <v>104</v>
      </c>
      <c r="B48" s="73" t="s">
        <v>0</v>
      </c>
      <c r="C48" s="73" t="s">
        <v>13</v>
      </c>
      <c r="D48" s="73" t="s">
        <v>23</v>
      </c>
      <c r="E48" s="73" t="s">
        <v>4</v>
      </c>
      <c r="F48" s="101" t="s">
        <v>121</v>
      </c>
      <c r="G48" s="144" t="s">
        <v>121</v>
      </c>
      <c r="H48" s="127">
        <v>3014789</v>
      </c>
      <c r="I48" s="127">
        <v>3014789</v>
      </c>
      <c r="J48" s="242">
        <v>1931610</v>
      </c>
      <c r="K48" s="85" t="s">
        <v>121</v>
      </c>
      <c r="L48" s="127">
        <f>I48-J48</f>
        <v>1083179</v>
      </c>
      <c r="N48" s="282"/>
      <c r="P48" s="2"/>
    </row>
    <row r="49" spans="1:16" s="91" customFormat="1" ht="178.5" outlineLevel="4">
      <c r="A49" s="122" t="s">
        <v>153</v>
      </c>
      <c r="B49" s="7" t="s">
        <v>0</v>
      </c>
      <c r="C49" s="7" t="s">
        <v>13</v>
      </c>
      <c r="D49" s="7" t="s">
        <v>24</v>
      </c>
      <c r="E49" s="7" t="s">
        <v>1</v>
      </c>
      <c r="F49" s="5" t="s">
        <v>121</v>
      </c>
      <c r="G49" s="107" t="s">
        <v>121</v>
      </c>
      <c r="H49" s="125">
        <f>SUM(H50:H51)</f>
        <v>7797513.5</v>
      </c>
      <c r="I49" s="125">
        <f>SUM(I50:I51)</f>
        <v>331384.68</v>
      </c>
      <c r="J49" s="241">
        <f t="shared" ref="J49:K49" si="13">SUM(J50:J51)</f>
        <v>0</v>
      </c>
      <c r="K49" s="236">
        <f t="shared" si="13"/>
        <v>0</v>
      </c>
      <c r="L49" s="125">
        <f>SUM(L50:L51)</f>
        <v>331384.68</v>
      </c>
      <c r="M49" s="72"/>
      <c r="N49" s="287"/>
      <c r="P49" s="2"/>
    </row>
    <row r="50" spans="1:16" s="86" customFormat="1" outlineLevel="1">
      <c r="A50" s="93" t="s">
        <v>104</v>
      </c>
      <c r="B50" s="73" t="s">
        <v>0</v>
      </c>
      <c r="C50" s="73" t="s">
        <v>13</v>
      </c>
      <c r="D50" s="73" t="s">
        <v>24</v>
      </c>
      <c r="E50" s="73" t="s">
        <v>4</v>
      </c>
      <c r="F50" s="101" t="s">
        <v>121</v>
      </c>
      <c r="G50" s="144" t="s">
        <v>121</v>
      </c>
      <c r="H50" s="127">
        <v>38793.5</v>
      </c>
      <c r="I50" s="127">
        <v>1648.68</v>
      </c>
      <c r="J50" s="242">
        <v>0</v>
      </c>
      <c r="K50" s="85" t="s">
        <v>121</v>
      </c>
      <c r="L50" s="127">
        <f t="shared" ref="L50:L51" si="14">I50-J50</f>
        <v>1648.68</v>
      </c>
      <c r="N50" s="282"/>
      <c r="P50" s="2"/>
    </row>
    <row r="51" spans="1:16" s="86" customFormat="1" ht="25.5" outlineLevel="2">
      <c r="A51" s="93" t="s">
        <v>205</v>
      </c>
      <c r="B51" s="73" t="s">
        <v>0</v>
      </c>
      <c r="C51" s="73" t="s">
        <v>13</v>
      </c>
      <c r="D51" s="73" t="s">
        <v>24</v>
      </c>
      <c r="E51" s="73" t="s">
        <v>9</v>
      </c>
      <c r="F51" s="101" t="s">
        <v>121</v>
      </c>
      <c r="G51" s="144" t="s">
        <v>121</v>
      </c>
      <c r="H51" s="127">
        <v>7758720</v>
      </c>
      <c r="I51" s="127">
        <v>329736</v>
      </c>
      <c r="J51" s="242">
        <v>0</v>
      </c>
      <c r="K51" s="102" t="s">
        <v>121</v>
      </c>
      <c r="L51" s="127">
        <f t="shared" si="14"/>
        <v>329736</v>
      </c>
      <c r="N51" s="282"/>
      <c r="P51" s="2"/>
    </row>
    <row r="52" spans="1:16" s="91" customFormat="1" ht="38.25" outlineLevel="4">
      <c r="A52" s="122" t="s">
        <v>154</v>
      </c>
      <c r="B52" s="7" t="s">
        <v>0</v>
      </c>
      <c r="C52" s="7" t="s">
        <v>13</v>
      </c>
      <c r="D52" s="7" t="s">
        <v>25</v>
      </c>
      <c r="E52" s="7" t="s">
        <v>1</v>
      </c>
      <c r="F52" s="5" t="s">
        <v>121</v>
      </c>
      <c r="G52" s="107" t="s">
        <v>121</v>
      </c>
      <c r="H52" s="125">
        <f>SUM(H53)</f>
        <v>763000</v>
      </c>
      <c r="I52" s="125">
        <f>SUM(I53)</f>
        <v>0</v>
      </c>
      <c r="J52" s="241">
        <f t="shared" ref="J52:K52" si="15">SUM(J53)</f>
        <v>0</v>
      </c>
      <c r="K52" s="236">
        <f t="shared" si="15"/>
        <v>0</v>
      </c>
      <c r="L52" s="125">
        <f>SUM(L53)</f>
        <v>0</v>
      </c>
      <c r="M52" s="72"/>
      <c r="N52" s="287"/>
      <c r="P52" s="2"/>
    </row>
    <row r="53" spans="1:16" s="86" customFormat="1" ht="38.25" outlineLevel="1">
      <c r="A53" s="93" t="s">
        <v>206</v>
      </c>
      <c r="B53" s="73" t="s">
        <v>0</v>
      </c>
      <c r="C53" s="73" t="s">
        <v>13</v>
      </c>
      <c r="D53" s="73" t="s">
        <v>25</v>
      </c>
      <c r="E53" s="73" t="s">
        <v>26</v>
      </c>
      <c r="F53" s="101" t="s">
        <v>121</v>
      </c>
      <c r="G53" s="144" t="s">
        <v>121</v>
      </c>
      <c r="H53" s="127">
        <v>763000</v>
      </c>
      <c r="I53" s="127">
        <v>0</v>
      </c>
      <c r="J53" s="242">
        <v>0</v>
      </c>
      <c r="K53" s="85" t="s">
        <v>121</v>
      </c>
      <c r="L53" s="127">
        <f>I53-J53</f>
        <v>0</v>
      </c>
      <c r="N53" s="282"/>
      <c r="P53" s="2"/>
    </row>
    <row r="54" spans="1:16" s="91" customFormat="1" ht="63.75" outlineLevel="4">
      <c r="A54" s="122" t="s">
        <v>155</v>
      </c>
      <c r="B54" s="7" t="s">
        <v>0</v>
      </c>
      <c r="C54" s="7" t="s">
        <v>13</v>
      </c>
      <c r="D54" s="7" t="s">
        <v>27</v>
      </c>
      <c r="E54" s="7" t="s">
        <v>1</v>
      </c>
      <c r="F54" s="5" t="s">
        <v>121</v>
      </c>
      <c r="G54" s="107" t="s">
        <v>121</v>
      </c>
      <c r="H54" s="125">
        <f>SUM(H55)</f>
        <v>3006370</v>
      </c>
      <c r="I54" s="125">
        <f>SUM(I55)</f>
        <v>0</v>
      </c>
      <c r="J54" s="241">
        <f t="shared" ref="J54:K54" si="16">SUM(J55)</f>
        <v>0</v>
      </c>
      <c r="K54" s="236">
        <f t="shared" si="16"/>
        <v>0</v>
      </c>
      <c r="L54" s="125">
        <f>SUM(L55)</f>
        <v>0</v>
      </c>
      <c r="M54" s="72"/>
      <c r="N54" s="287"/>
      <c r="P54" s="2"/>
    </row>
    <row r="55" spans="1:16" s="86" customFormat="1" ht="38.25" outlineLevel="1">
      <c r="A55" s="93" t="s">
        <v>206</v>
      </c>
      <c r="B55" s="73" t="s">
        <v>0</v>
      </c>
      <c r="C55" s="73" t="s">
        <v>13</v>
      </c>
      <c r="D55" s="73" t="s">
        <v>27</v>
      </c>
      <c r="E55" s="73" t="s">
        <v>26</v>
      </c>
      <c r="F55" s="101" t="s">
        <v>121</v>
      </c>
      <c r="G55" s="144" t="s">
        <v>121</v>
      </c>
      <c r="H55" s="127">
        <f>6012740/2</f>
        <v>3006370</v>
      </c>
      <c r="I55" s="127">
        <v>0</v>
      </c>
      <c r="J55" s="242">
        <v>0</v>
      </c>
      <c r="K55" s="85" t="s">
        <v>121</v>
      </c>
      <c r="L55" s="127">
        <f>I55-J55</f>
        <v>0</v>
      </c>
      <c r="N55" s="282"/>
      <c r="P55" s="2"/>
    </row>
    <row r="56" spans="1:16" s="91" customFormat="1" ht="114.75" outlineLevel="4">
      <c r="A56" s="122" t="s">
        <v>156</v>
      </c>
      <c r="B56" s="7" t="s">
        <v>0</v>
      </c>
      <c r="C56" s="7" t="s">
        <v>13</v>
      </c>
      <c r="D56" s="7" t="s">
        <v>28</v>
      </c>
      <c r="E56" s="7" t="s">
        <v>1</v>
      </c>
      <c r="F56" s="5" t="s">
        <v>121</v>
      </c>
      <c r="G56" s="107" t="s">
        <v>121</v>
      </c>
      <c r="H56" s="125">
        <f>SUM(H57)</f>
        <v>375796.5</v>
      </c>
      <c r="I56" s="125">
        <f>SUM(I57)</f>
        <v>0</v>
      </c>
      <c r="J56" s="241">
        <f t="shared" ref="J56:K56" si="17">SUM(J57)</f>
        <v>0</v>
      </c>
      <c r="K56" s="236">
        <f t="shared" si="17"/>
        <v>0</v>
      </c>
      <c r="L56" s="125">
        <f>SUM(L57)</f>
        <v>0</v>
      </c>
      <c r="M56" s="72"/>
      <c r="N56" s="287"/>
      <c r="P56" s="2"/>
    </row>
    <row r="57" spans="1:16" s="86" customFormat="1" ht="38.25" outlineLevel="2">
      <c r="A57" s="93" t="s">
        <v>206</v>
      </c>
      <c r="B57" s="73" t="s">
        <v>0</v>
      </c>
      <c r="C57" s="73" t="s">
        <v>13</v>
      </c>
      <c r="D57" s="73" t="s">
        <v>28</v>
      </c>
      <c r="E57" s="73" t="s">
        <v>26</v>
      </c>
      <c r="F57" s="101" t="s">
        <v>121</v>
      </c>
      <c r="G57" s="144" t="s">
        <v>121</v>
      </c>
      <c r="H57" s="127">
        <v>375796.5</v>
      </c>
      <c r="I57" s="127">
        <v>0</v>
      </c>
      <c r="J57" s="242">
        <v>0</v>
      </c>
      <c r="K57" s="102" t="s">
        <v>121</v>
      </c>
      <c r="L57" s="127">
        <f>I57-J57</f>
        <v>0</v>
      </c>
      <c r="N57" s="282"/>
      <c r="P57" s="2"/>
    </row>
    <row r="58" spans="1:16" s="91" customFormat="1" ht="127.5" outlineLevel="4">
      <c r="A58" s="122" t="s">
        <v>157</v>
      </c>
      <c r="B58" s="7" t="s">
        <v>0</v>
      </c>
      <c r="C58" s="7" t="s">
        <v>13</v>
      </c>
      <c r="D58" s="7" t="s">
        <v>29</v>
      </c>
      <c r="E58" s="7" t="s">
        <v>1</v>
      </c>
      <c r="F58" s="5" t="s">
        <v>121</v>
      </c>
      <c r="G58" s="107" t="s">
        <v>121</v>
      </c>
      <c r="H58" s="125">
        <f>SUM(H59)</f>
        <v>3799925.5</v>
      </c>
      <c r="I58" s="125">
        <f>SUM(I59)</f>
        <v>0</v>
      </c>
      <c r="J58" s="241">
        <f t="shared" ref="J58:K58" si="18">SUM(J59)</f>
        <v>0</v>
      </c>
      <c r="K58" s="236">
        <f t="shared" si="18"/>
        <v>0</v>
      </c>
      <c r="L58" s="125">
        <f>SUM(L59)</f>
        <v>0</v>
      </c>
      <c r="M58" s="72"/>
      <c r="N58" s="287"/>
      <c r="P58" s="2"/>
    </row>
    <row r="59" spans="1:16" s="86" customFormat="1" ht="38.25" outlineLevel="2">
      <c r="A59" s="93" t="s">
        <v>206</v>
      </c>
      <c r="B59" s="73" t="s">
        <v>0</v>
      </c>
      <c r="C59" s="73" t="s">
        <v>13</v>
      </c>
      <c r="D59" s="73" t="s">
        <v>29</v>
      </c>
      <c r="E59" s="73" t="s">
        <v>26</v>
      </c>
      <c r="F59" s="101" t="s">
        <v>121</v>
      </c>
      <c r="G59" s="144" t="s">
        <v>121</v>
      </c>
      <c r="H59" s="127">
        <v>3799925.5</v>
      </c>
      <c r="I59" s="127">
        <v>0</v>
      </c>
      <c r="J59" s="242">
        <v>0</v>
      </c>
      <c r="K59" s="102" t="s">
        <v>121</v>
      </c>
      <c r="L59" s="127">
        <f>I59-J59</f>
        <v>0</v>
      </c>
      <c r="N59" s="282"/>
      <c r="P59" s="2"/>
    </row>
    <row r="60" spans="1:16" s="91" customFormat="1" ht="38.25" outlineLevel="4">
      <c r="A60" s="122" t="s">
        <v>158</v>
      </c>
      <c r="B60" s="7" t="s">
        <v>0</v>
      </c>
      <c r="C60" s="7" t="s">
        <v>30</v>
      </c>
      <c r="D60" s="7" t="s">
        <v>31</v>
      </c>
      <c r="E60" s="7" t="s">
        <v>1</v>
      </c>
      <c r="F60" s="5" t="s">
        <v>121</v>
      </c>
      <c r="G60" s="107" t="s">
        <v>121</v>
      </c>
      <c r="H60" s="125">
        <f>SUM(H61:H62)</f>
        <v>7149600</v>
      </c>
      <c r="I60" s="125">
        <f t="shared" ref="I60:L60" si="19">SUM(I61:I62)</f>
        <v>0</v>
      </c>
      <c r="J60" s="125">
        <f t="shared" si="19"/>
        <v>0</v>
      </c>
      <c r="K60" s="125">
        <f t="shared" si="19"/>
        <v>0</v>
      </c>
      <c r="L60" s="125">
        <f t="shared" si="19"/>
        <v>0</v>
      </c>
      <c r="M60" s="72"/>
      <c r="N60" s="287"/>
      <c r="P60" s="2"/>
    </row>
    <row r="61" spans="1:16" s="86" customFormat="1" ht="33.75" outlineLevel="2">
      <c r="A61" s="329" t="s">
        <v>207</v>
      </c>
      <c r="B61" s="73" t="s">
        <v>0</v>
      </c>
      <c r="C61" s="73" t="s">
        <v>30</v>
      </c>
      <c r="D61" s="73" t="s">
        <v>31</v>
      </c>
      <c r="E61" s="73" t="s">
        <v>32</v>
      </c>
      <c r="F61" s="124" t="s">
        <v>307</v>
      </c>
      <c r="G61" s="136" t="s">
        <v>273</v>
      </c>
      <c r="H61" s="127">
        <v>71500</v>
      </c>
      <c r="I61" s="127">
        <v>0</v>
      </c>
      <c r="J61" s="242">
        <v>0</v>
      </c>
      <c r="K61" s="102" t="s">
        <v>121</v>
      </c>
      <c r="L61" s="127">
        <f t="shared" ref="L61" si="20">I61-J61</f>
        <v>0</v>
      </c>
      <c r="N61" s="282"/>
      <c r="P61" s="2"/>
    </row>
    <row r="62" spans="1:16" s="86" customFormat="1" ht="33.75" outlineLevel="2">
      <c r="A62" s="305"/>
      <c r="B62" s="73" t="s">
        <v>0</v>
      </c>
      <c r="C62" s="73" t="s">
        <v>30</v>
      </c>
      <c r="D62" s="73" t="s">
        <v>31</v>
      </c>
      <c r="E62" s="73" t="s">
        <v>32</v>
      </c>
      <c r="F62" s="124" t="s">
        <v>307</v>
      </c>
      <c r="G62" s="136" t="s">
        <v>272</v>
      </c>
      <c r="H62" s="127">
        <v>7078100</v>
      </c>
      <c r="I62" s="127">
        <v>0</v>
      </c>
      <c r="J62" s="242">
        <v>0</v>
      </c>
      <c r="K62" s="102" t="s">
        <v>121</v>
      </c>
      <c r="L62" s="127">
        <f t="shared" ref="L62" si="21">I62-J62</f>
        <v>0</v>
      </c>
      <c r="N62" s="282"/>
      <c r="P62" s="2"/>
    </row>
    <row r="63" spans="1:16" s="91" customFormat="1" ht="25.5" outlineLevel="4">
      <c r="A63" s="122" t="s">
        <v>159</v>
      </c>
      <c r="B63" s="7" t="s">
        <v>0</v>
      </c>
      <c r="C63" s="7" t="s">
        <v>30</v>
      </c>
      <c r="D63" s="7" t="s">
        <v>33</v>
      </c>
      <c r="E63" s="7" t="s">
        <v>1</v>
      </c>
      <c r="F63" s="5" t="s">
        <v>121</v>
      </c>
      <c r="G63" s="107" t="s">
        <v>121</v>
      </c>
      <c r="H63" s="125">
        <f>SUM(H64)</f>
        <v>4250000</v>
      </c>
      <c r="I63" s="125">
        <f>SUM(I64)</f>
        <v>0</v>
      </c>
      <c r="J63" s="241">
        <f t="shared" ref="J63:K63" si="22">SUM(J64)</f>
        <v>0</v>
      </c>
      <c r="K63" s="236">
        <f t="shared" si="22"/>
        <v>0</v>
      </c>
      <c r="L63" s="125">
        <f>SUM(L64)</f>
        <v>0</v>
      </c>
      <c r="M63" s="72"/>
      <c r="N63" s="287"/>
      <c r="P63" s="2"/>
    </row>
    <row r="64" spans="1:16" s="86" customFormat="1" outlineLevel="2">
      <c r="A64" s="93" t="s">
        <v>104</v>
      </c>
      <c r="B64" s="73" t="s">
        <v>0</v>
      </c>
      <c r="C64" s="73" t="s">
        <v>30</v>
      </c>
      <c r="D64" s="73" t="s">
        <v>33</v>
      </c>
      <c r="E64" s="73" t="s">
        <v>4</v>
      </c>
      <c r="F64" s="101" t="s">
        <v>121</v>
      </c>
      <c r="G64" s="144" t="s">
        <v>121</v>
      </c>
      <c r="H64" s="127">
        <v>4250000</v>
      </c>
      <c r="I64" s="127">
        <v>0</v>
      </c>
      <c r="J64" s="242">
        <v>0</v>
      </c>
      <c r="K64" s="102" t="s">
        <v>121</v>
      </c>
      <c r="L64" s="127">
        <f>I64-J64</f>
        <v>0</v>
      </c>
      <c r="N64" s="282"/>
      <c r="P64" s="2"/>
    </row>
    <row r="65" spans="1:16" s="91" customFormat="1" ht="38.25" outlineLevel="4">
      <c r="A65" s="122" t="s">
        <v>276</v>
      </c>
      <c r="B65" s="7" t="s">
        <v>0</v>
      </c>
      <c r="C65" s="7" t="s">
        <v>30</v>
      </c>
      <c r="D65" s="7" t="s">
        <v>34</v>
      </c>
      <c r="E65" s="7" t="s">
        <v>1</v>
      </c>
      <c r="F65" s="5" t="s">
        <v>121</v>
      </c>
      <c r="G65" s="107" t="s">
        <v>121</v>
      </c>
      <c r="H65" s="125">
        <f>SUM(H66)</f>
        <v>750000</v>
      </c>
      <c r="I65" s="125">
        <f>SUM(I66)</f>
        <v>0</v>
      </c>
      <c r="J65" s="241">
        <f t="shared" ref="J65:K65" si="23">SUM(J66)</f>
        <v>0</v>
      </c>
      <c r="K65" s="236">
        <f t="shared" si="23"/>
        <v>0</v>
      </c>
      <c r="L65" s="125">
        <f>SUM(L66)</f>
        <v>0</v>
      </c>
      <c r="M65" s="72"/>
      <c r="N65" s="287"/>
      <c r="P65" s="2"/>
    </row>
    <row r="66" spans="1:16" s="86" customFormat="1" outlineLevel="2">
      <c r="A66" s="93" t="s">
        <v>104</v>
      </c>
      <c r="B66" s="73" t="s">
        <v>0</v>
      </c>
      <c r="C66" s="73" t="s">
        <v>30</v>
      </c>
      <c r="D66" s="73" t="s">
        <v>34</v>
      </c>
      <c r="E66" s="73" t="s">
        <v>4</v>
      </c>
      <c r="F66" s="101" t="s">
        <v>121</v>
      </c>
      <c r="G66" s="144" t="s">
        <v>121</v>
      </c>
      <c r="H66" s="127">
        <v>750000</v>
      </c>
      <c r="I66" s="127">
        <v>0</v>
      </c>
      <c r="J66" s="242">
        <v>0</v>
      </c>
      <c r="K66" s="102" t="s">
        <v>121</v>
      </c>
      <c r="L66" s="127">
        <f>I66-J66</f>
        <v>0</v>
      </c>
      <c r="N66" s="282"/>
      <c r="P66" s="2"/>
    </row>
    <row r="67" spans="1:16" s="97" customFormat="1" ht="51" outlineLevel="1">
      <c r="A67" s="122" t="s">
        <v>160</v>
      </c>
      <c r="B67" s="7" t="s">
        <v>0</v>
      </c>
      <c r="C67" s="7" t="s">
        <v>35</v>
      </c>
      <c r="D67" s="7" t="s">
        <v>36</v>
      </c>
      <c r="E67" s="7" t="s">
        <v>1</v>
      </c>
      <c r="F67" s="5" t="s">
        <v>121</v>
      </c>
      <c r="G67" s="107" t="s">
        <v>121</v>
      </c>
      <c r="H67" s="125">
        <f>SUM(H68:H69)</f>
        <v>214706000</v>
      </c>
      <c r="I67" s="125">
        <f>SUM(I68:I69)</f>
        <v>49309300</v>
      </c>
      <c r="J67" s="241">
        <f t="shared" ref="J67:K67" si="24">SUM(J68:J69)</f>
        <v>49299929.950000003</v>
      </c>
      <c r="K67" s="236">
        <f t="shared" si="24"/>
        <v>0</v>
      </c>
      <c r="L67" s="125">
        <f>SUM(L68:L69)</f>
        <v>9370.0499999999884</v>
      </c>
      <c r="N67" s="282"/>
      <c r="P67" s="2"/>
    </row>
    <row r="68" spans="1:16" s="91" customFormat="1" outlineLevel="4">
      <c r="A68" s="93" t="s">
        <v>104</v>
      </c>
      <c r="B68" s="73" t="s">
        <v>0</v>
      </c>
      <c r="C68" s="73" t="s">
        <v>35</v>
      </c>
      <c r="D68" s="73" t="s">
        <v>36</v>
      </c>
      <c r="E68" s="73" t="s">
        <v>4</v>
      </c>
      <c r="F68" s="101" t="s">
        <v>121</v>
      </c>
      <c r="G68" s="144" t="s">
        <v>121</v>
      </c>
      <c r="H68" s="127">
        <f>1300000/2</f>
        <v>650000</v>
      </c>
      <c r="I68" s="127">
        <v>249300</v>
      </c>
      <c r="J68" s="242">
        <v>248800.95</v>
      </c>
      <c r="K68" s="102" t="s">
        <v>121</v>
      </c>
      <c r="L68" s="127">
        <f t="shared" ref="L68:L69" si="25">I68-J68</f>
        <v>499.04999999998836</v>
      </c>
      <c r="M68" s="72"/>
      <c r="N68" s="287"/>
      <c r="P68" s="2"/>
    </row>
    <row r="69" spans="1:16" s="86" customFormat="1" ht="25.5" outlineLevel="1">
      <c r="A69" s="93" t="s">
        <v>208</v>
      </c>
      <c r="B69" s="73" t="s">
        <v>0</v>
      </c>
      <c r="C69" s="73" t="s">
        <v>35</v>
      </c>
      <c r="D69" s="73" t="s">
        <v>36</v>
      </c>
      <c r="E69" s="73" t="s">
        <v>37</v>
      </c>
      <c r="F69" s="101" t="s">
        <v>121</v>
      </c>
      <c r="G69" s="143" t="s">
        <v>121</v>
      </c>
      <c r="H69" s="127">
        <v>214056000</v>
      </c>
      <c r="I69" s="127">
        <v>49060000</v>
      </c>
      <c r="J69" s="242">
        <v>49051129</v>
      </c>
      <c r="K69" s="98" t="s">
        <v>121</v>
      </c>
      <c r="L69" s="127">
        <f t="shared" si="25"/>
        <v>8871</v>
      </c>
      <c r="N69" s="282"/>
      <c r="P69" s="2"/>
    </row>
    <row r="70" spans="1:16" s="91" customFormat="1" outlineLevel="4">
      <c r="A70" s="122" t="s">
        <v>161</v>
      </c>
      <c r="B70" s="7" t="s">
        <v>0</v>
      </c>
      <c r="C70" s="7" t="s">
        <v>35</v>
      </c>
      <c r="D70" s="7" t="s">
        <v>38</v>
      </c>
      <c r="E70" s="7" t="s">
        <v>1</v>
      </c>
      <c r="F70" s="5" t="s">
        <v>121</v>
      </c>
      <c r="G70" s="107" t="s">
        <v>121</v>
      </c>
      <c r="H70" s="125">
        <f>SUM(H71)</f>
        <v>32616500</v>
      </c>
      <c r="I70" s="125">
        <f>SUM(I71)</f>
        <v>7425201.96</v>
      </c>
      <c r="J70" s="241">
        <f t="shared" ref="J70:K70" si="26">SUM(J71)</f>
        <v>7425201.96</v>
      </c>
      <c r="K70" s="236">
        <f t="shared" si="26"/>
        <v>0</v>
      </c>
      <c r="L70" s="125">
        <f>SUM(L71)</f>
        <v>0</v>
      </c>
      <c r="M70" s="72"/>
      <c r="N70" s="287"/>
      <c r="P70" s="2"/>
    </row>
    <row r="71" spans="1:16" s="86" customFormat="1" ht="33.75" outlineLevel="1">
      <c r="A71" s="93" t="s">
        <v>214</v>
      </c>
      <c r="B71" s="73" t="s">
        <v>0</v>
      </c>
      <c r="C71" s="73" t="s">
        <v>35</v>
      </c>
      <c r="D71" s="73" t="s">
        <v>38</v>
      </c>
      <c r="E71" s="73" t="s">
        <v>39</v>
      </c>
      <c r="F71" s="124" t="s">
        <v>277</v>
      </c>
      <c r="G71" s="136" t="s">
        <v>272</v>
      </c>
      <c r="H71" s="127">
        <v>32616500</v>
      </c>
      <c r="I71" s="127">
        <v>7425201.96</v>
      </c>
      <c r="J71" s="242">
        <v>7425201.96</v>
      </c>
      <c r="K71" s="85" t="s">
        <v>121</v>
      </c>
      <c r="L71" s="127">
        <f>I71-J71</f>
        <v>0</v>
      </c>
      <c r="N71" s="282"/>
      <c r="P71" s="2"/>
    </row>
    <row r="72" spans="1:16" s="86" customFormat="1" ht="25.5" outlineLevel="2">
      <c r="A72" s="122" t="s">
        <v>151</v>
      </c>
      <c r="B72" s="7" t="s">
        <v>0</v>
      </c>
      <c r="C72" s="7" t="s">
        <v>40</v>
      </c>
      <c r="D72" s="7" t="s">
        <v>41</v>
      </c>
      <c r="E72" s="7" t="s">
        <v>1</v>
      </c>
      <c r="F72" s="5" t="s">
        <v>121</v>
      </c>
      <c r="G72" s="107" t="s">
        <v>121</v>
      </c>
      <c r="H72" s="125">
        <f>SUM(H73:H86)</f>
        <v>2377145578.5</v>
      </c>
      <c r="I72" s="125">
        <f>SUM(I73:I86)</f>
        <v>943175428.00999999</v>
      </c>
      <c r="J72" s="241">
        <f t="shared" ref="J72:K72" si="27">SUM(J73:J86)</f>
        <v>931883244.04999995</v>
      </c>
      <c r="K72" s="236">
        <f t="shared" si="27"/>
        <v>0</v>
      </c>
      <c r="L72" s="125">
        <f>SUM(L73:L86)</f>
        <v>11292183.960000003</v>
      </c>
      <c r="N72" s="282"/>
      <c r="P72" s="2"/>
    </row>
    <row r="73" spans="1:16" s="86" customFormat="1" outlineLevel="1">
      <c r="A73" s="93" t="s">
        <v>108</v>
      </c>
      <c r="B73" s="73" t="s">
        <v>0</v>
      </c>
      <c r="C73" s="73" t="s">
        <v>40</v>
      </c>
      <c r="D73" s="73" t="s">
        <v>41</v>
      </c>
      <c r="E73" s="73" t="s">
        <v>17</v>
      </c>
      <c r="F73" s="101" t="s">
        <v>121</v>
      </c>
      <c r="G73" s="144" t="s">
        <v>121</v>
      </c>
      <c r="H73" s="127">
        <v>494260503</v>
      </c>
      <c r="I73" s="127">
        <v>124190126.5</v>
      </c>
      <c r="J73" s="242">
        <v>121000856.22</v>
      </c>
      <c r="K73" s="85" t="s">
        <v>121</v>
      </c>
      <c r="L73" s="127">
        <f t="shared" ref="L73:L86" si="28">I73-J73</f>
        <v>3189270.2800000012</v>
      </c>
      <c r="N73" s="282"/>
      <c r="P73" s="2"/>
    </row>
    <row r="74" spans="1:16" s="86" customFormat="1" ht="25.5" outlineLevel="2">
      <c r="A74" s="93" t="s">
        <v>215</v>
      </c>
      <c r="B74" s="73" t="s">
        <v>0</v>
      </c>
      <c r="C74" s="73" t="s">
        <v>40</v>
      </c>
      <c r="D74" s="73" t="s">
        <v>41</v>
      </c>
      <c r="E74" s="73" t="s">
        <v>80</v>
      </c>
      <c r="F74" s="101" t="s">
        <v>121</v>
      </c>
      <c r="G74" s="144" t="s">
        <v>121</v>
      </c>
      <c r="H74" s="127">
        <v>1500</v>
      </c>
      <c r="I74" s="127">
        <v>1500</v>
      </c>
      <c r="J74" s="242">
        <v>1500</v>
      </c>
      <c r="K74" s="102" t="s">
        <v>121</v>
      </c>
      <c r="L74" s="127">
        <f t="shared" si="28"/>
        <v>0</v>
      </c>
      <c r="N74" s="282"/>
      <c r="P74" s="2"/>
    </row>
    <row r="75" spans="1:16" s="86" customFormat="1" ht="25.5" outlineLevel="1">
      <c r="A75" s="93" t="s">
        <v>209</v>
      </c>
      <c r="B75" s="73" t="s">
        <v>0</v>
      </c>
      <c r="C75" s="73" t="s">
        <v>40</v>
      </c>
      <c r="D75" s="73" t="s">
        <v>41</v>
      </c>
      <c r="E75" s="73" t="s">
        <v>18</v>
      </c>
      <c r="F75" s="101" t="s">
        <v>121</v>
      </c>
      <c r="G75" s="144" t="s">
        <v>121</v>
      </c>
      <c r="H75" s="127">
        <v>149266618</v>
      </c>
      <c r="I75" s="127">
        <v>37502154.670000002</v>
      </c>
      <c r="J75" s="242">
        <v>36123804.75</v>
      </c>
      <c r="K75" s="85" t="s">
        <v>121</v>
      </c>
      <c r="L75" s="127">
        <f t="shared" si="28"/>
        <v>1378349.9200000018</v>
      </c>
      <c r="N75" s="282"/>
      <c r="P75" s="2"/>
    </row>
    <row r="76" spans="1:16" s="86" customFormat="1" ht="25.5" outlineLevel="2">
      <c r="A76" s="93" t="s">
        <v>210</v>
      </c>
      <c r="B76" s="73" t="s">
        <v>0</v>
      </c>
      <c r="C76" s="73" t="s">
        <v>40</v>
      </c>
      <c r="D76" s="73" t="s">
        <v>41</v>
      </c>
      <c r="E76" s="73" t="s">
        <v>19</v>
      </c>
      <c r="F76" s="101" t="s">
        <v>121</v>
      </c>
      <c r="G76" s="144" t="s">
        <v>121</v>
      </c>
      <c r="H76" s="127">
        <v>2717840</v>
      </c>
      <c r="I76" s="127">
        <v>2010000</v>
      </c>
      <c r="J76" s="242">
        <v>1947862.3</v>
      </c>
      <c r="K76" s="102" t="s">
        <v>121</v>
      </c>
      <c r="L76" s="127">
        <f t="shared" si="28"/>
        <v>62137.699999999953</v>
      </c>
      <c r="N76" s="282"/>
      <c r="P76" s="2"/>
    </row>
    <row r="77" spans="1:16" s="86" customFormat="1" ht="25.5" outlineLevel="1">
      <c r="A77" s="93" t="s">
        <v>216</v>
      </c>
      <c r="B77" s="73" t="s">
        <v>0</v>
      </c>
      <c r="C77" s="73" t="s">
        <v>40</v>
      </c>
      <c r="D77" s="73" t="s">
        <v>41</v>
      </c>
      <c r="E77" s="73" t="s">
        <v>42</v>
      </c>
      <c r="F77" s="101" t="s">
        <v>121</v>
      </c>
      <c r="G77" s="144" t="s">
        <v>121</v>
      </c>
      <c r="H77" s="127">
        <v>32589600</v>
      </c>
      <c r="I77" s="127">
        <v>0</v>
      </c>
      <c r="J77" s="242">
        <v>0</v>
      </c>
      <c r="K77" s="85" t="s">
        <v>121</v>
      </c>
      <c r="L77" s="127">
        <f t="shared" si="28"/>
        <v>0</v>
      </c>
      <c r="N77" s="282"/>
      <c r="P77" s="2"/>
    </row>
    <row r="78" spans="1:16" s="86" customFormat="1" outlineLevel="1">
      <c r="A78" s="219" t="s">
        <v>104</v>
      </c>
      <c r="B78" s="220" t="s">
        <v>0</v>
      </c>
      <c r="C78" s="220" t="s">
        <v>40</v>
      </c>
      <c r="D78" s="220">
        <v>2220300590</v>
      </c>
      <c r="E78" s="220" t="s">
        <v>4</v>
      </c>
      <c r="F78" s="221" t="s">
        <v>121</v>
      </c>
      <c r="G78" s="222"/>
      <c r="H78" s="127"/>
      <c r="I78" s="127"/>
      <c r="J78" s="267">
        <v>-96.83</v>
      </c>
      <c r="K78" s="85"/>
      <c r="L78" s="127">
        <f t="shared" si="28"/>
        <v>96.83</v>
      </c>
      <c r="N78" s="282"/>
      <c r="P78" s="2"/>
    </row>
    <row r="79" spans="1:16" s="97" customFormat="1" outlineLevel="2">
      <c r="A79" s="93" t="s">
        <v>104</v>
      </c>
      <c r="B79" s="73" t="s">
        <v>0</v>
      </c>
      <c r="C79" s="73" t="s">
        <v>40</v>
      </c>
      <c r="D79" s="73" t="s">
        <v>41</v>
      </c>
      <c r="E79" s="73" t="s">
        <v>4</v>
      </c>
      <c r="F79" s="101" t="s">
        <v>121</v>
      </c>
      <c r="G79" s="144" t="s">
        <v>121</v>
      </c>
      <c r="H79" s="127">
        <v>60279449.5</v>
      </c>
      <c r="I79" s="127">
        <v>10407842</v>
      </c>
      <c r="J79" s="242">
        <v>5737492.0800000001</v>
      </c>
      <c r="K79" s="102" t="s">
        <v>121</v>
      </c>
      <c r="L79" s="127">
        <f t="shared" si="28"/>
        <v>4670349.92</v>
      </c>
      <c r="N79" s="282"/>
      <c r="P79" s="2"/>
    </row>
    <row r="80" spans="1:16" s="86" customFormat="1" outlineLevel="2">
      <c r="A80" s="93" t="s">
        <v>211</v>
      </c>
      <c r="B80" s="73" t="s">
        <v>0</v>
      </c>
      <c r="C80" s="73" t="s">
        <v>40</v>
      </c>
      <c r="D80" s="73" t="s">
        <v>41</v>
      </c>
      <c r="E80" s="73" t="s">
        <v>20</v>
      </c>
      <c r="F80" s="101" t="s">
        <v>121</v>
      </c>
      <c r="G80" s="144" t="s">
        <v>121</v>
      </c>
      <c r="H80" s="127">
        <v>14727452</v>
      </c>
      <c r="I80" s="127">
        <v>3681862.67</v>
      </c>
      <c r="J80" s="242">
        <v>1732464.53</v>
      </c>
      <c r="K80" s="85" t="s">
        <v>121</v>
      </c>
      <c r="L80" s="127">
        <f t="shared" si="28"/>
        <v>1949398.14</v>
      </c>
      <c r="N80" s="282"/>
      <c r="P80" s="2"/>
    </row>
    <row r="81" spans="1:16" s="86" customFormat="1" ht="25.5" outlineLevel="1">
      <c r="A81" s="93" t="s">
        <v>208</v>
      </c>
      <c r="B81" s="73" t="s">
        <v>0</v>
      </c>
      <c r="C81" s="73" t="s">
        <v>40</v>
      </c>
      <c r="D81" s="73" t="s">
        <v>41</v>
      </c>
      <c r="E81" s="73" t="s">
        <v>37</v>
      </c>
      <c r="F81" s="94" t="s">
        <v>121</v>
      </c>
      <c r="G81" s="143" t="s">
        <v>121</v>
      </c>
      <c r="H81" s="127">
        <v>899400</v>
      </c>
      <c r="I81" s="127">
        <v>0</v>
      </c>
      <c r="J81" s="242">
        <v>0</v>
      </c>
      <c r="K81" s="96" t="s">
        <v>121</v>
      </c>
      <c r="L81" s="127">
        <f t="shared" si="28"/>
        <v>0</v>
      </c>
      <c r="N81" s="282"/>
      <c r="P81" s="2"/>
    </row>
    <row r="82" spans="1:16" s="86" customFormat="1" ht="38.25" outlineLevel="2">
      <c r="A82" s="93" t="s">
        <v>217</v>
      </c>
      <c r="B82" s="73" t="s">
        <v>0</v>
      </c>
      <c r="C82" s="73" t="s">
        <v>40</v>
      </c>
      <c r="D82" s="73" t="s">
        <v>41</v>
      </c>
      <c r="E82" s="73" t="s">
        <v>43</v>
      </c>
      <c r="F82" s="101" t="s">
        <v>121</v>
      </c>
      <c r="G82" s="144" t="s">
        <v>121</v>
      </c>
      <c r="H82" s="127">
        <v>1587873920.5</v>
      </c>
      <c r="I82" s="127">
        <v>765002450</v>
      </c>
      <c r="J82" s="242">
        <v>765002450</v>
      </c>
      <c r="K82" s="102" t="s">
        <v>121</v>
      </c>
      <c r="L82" s="127">
        <f t="shared" si="28"/>
        <v>0</v>
      </c>
      <c r="N82" s="282"/>
      <c r="P82" s="2"/>
    </row>
    <row r="83" spans="1:16" s="86" customFormat="1" outlineLevel="2">
      <c r="A83" s="93" t="s">
        <v>218</v>
      </c>
      <c r="B83" s="73" t="s">
        <v>0</v>
      </c>
      <c r="C83" s="73" t="s">
        <v>40</v>
      </c>
      <c r="D83" s="73" t="s">
        <v>41</v>
      </c>
      <c r="E83" s="73" t="s">
        <v>44</v>
      </c>
      <c r="F83" s="101" t="s">
        <v>121</v>
      </c>
      <c r="G83" s="144" t="s">
        <v>121</v>
      </c>
      <c r="H83" s="127">
        <v>32617052.5</v>
      </c>
      <c r="I83" s="127">
        <v>0</v>
      </c>
      <c r="J83" s="242">
        <v>0</v>
      </c>
      <c r="K83" s="85" t="s">
        <v>121</v>
      </c>
      <c r="L83" s="127">
        <f t="shared" si="28"/>
        <v>0</v>
      </c>
      <c r="N83" s="282"/>
      <c r="P83" s="2"/>
    </row>
    <row r="84" spans="1:16" s="86" customFormat="1" outlineLevel="1">
      <c r="A84" s="93" t="s">
        <v>212</v>
      </c>
      <c r="B84" s="73" t="s">
        <v>0</v>
      </c>
      <c r="C84" s="73" t="s">
        <v>40</v>
      </c>
      <c r="D84" s="73" t="s">
        <v>41</v>
      </c>
      <c r="E84" s="73" t="s">
        <v>21</v>
      </c>
      <c r="F84" s="101" t="s">
        <v>121</v>
      </c>
      <c r="G84" s="144" t="s">
        <v>121</v>
      </c>
      <c r="H84" s="127">
        <v>1835778</v>
      </c>
      <c r="I84" s="127">
        <v>365608</v>
      </c>
      <c r="J84" s="242">
        <v>328345</v>
      </c>
      <c r="K84" s="102" t="s">
        <v>121</v>
      </c>
      <c r="L84" s="127">
        <f t="shared" si="28"/>
        <v>37263</v>
      </c>
      <c r="N84" s="282"/>
      <c r="P84" s="2"/>
    </row>
    <row r="85" spans="1:16" s="91" customFormat="1" outlineLevel="4">
      <c r="A85" s="93" t="s">
        <v>213</v>
      </c>
      <c r="B85" s="73" t="s">
        <v>0</v>
      </c>
      <c r="C85" s="73" t="s">
        <v>40</v>
      </c>
      <c r="D85" s="73" t="s">
        <v>41</v>
      </c>
      <c r="E85" s="73" t="s">
        <v>22</v>
      </c>
      <c r="F85" s="101" t="s">
        <v>121</v>
      </c>
      <c r="G85" s="144" t="s">
        <v>121</v>
      </c>
      <c r="H85" s="127">
        <v>66465</v>
      </c>
      <c r="I85" s="127">
        <v>12217.5</v>
      </c>
      <c r="J85" s="242">
        <v>8566</v>
      </c>
      <c r="K85" s="102" t="s">
        <v>121</v>
      </c>
      <c r="L85" s="127">
        <f t="shared" si="28"/>
        <v>3651.5</v>
      </c>
      <c r="M85" s="72"/>
      <c r="N85" s="287"/>
      <c r="P85" s="2"/>
    </row>
    <row r="86" spans="1:16" s="86" customFormat="1" outlineLevel="2">
      <c r="A86" s="93" t="s">
        <v>219</v>
      </c>
      <c r="B86" s="73" t="s">
        <v>0</v>
      </c>
      <c r="C86" s="73" t="s">
        <v>40</v>
      </c>
      <c r="D86" s="73" t="s">
        <v>41</v>
      </c>
      <c r="E86" s="73" t="s">
        <v>45</v>
      </c>
      <c r="F86" s="101" t="s">
        <v>121</v>
      </c>
      <c r="G86" s="144" t="s">
        <v>121</v>
      </c>
      <c r="H86" s="127">
        <v>10000</v>
      </c>
      <c r="I86" s="127">
        <v>1666.67</v>
      </c>
      <c r="J86" s="242">
        <v>0</v>
      </c>
      <c r="K86" s="85" t="s">
        <v>121</v>
      </c>
      <c r="L86" s="127">
        <f t="shared" si="28"/>
        <v>1666.67</v>
      </c>
      <c r="N86" s="282"/>
      <c r="P86" s="2"/>
    </row>
    <row r="87" spans="1:16" s="91" customFormat="1" ht="63.75" outlineLevel="4">
      <c r="A87" s="122" t="s">
        <v>162</v>
      </c>
      <c r="B87" s="7" t="s">
        <v>0</v>
      </c>
      <c r="C87" s="7" t="s">
        <v>40</v>
      </c>
      <c r="D87" s="7" t="s">
        <v>46</v>
      </c>
      <c r="E87" s="7" t="s">
        <v>1</v>
      </c>
      <c r="F87" s="5" t="s">
        <v>121</v>
      </c>
      <c r="G87" s="107" t="s">
        <v>121</v>
      </c>
      <c r="H87" s="125">
        <f>SUM(H88)</f>
        <v>1048950</v>
      </c>
      <c r="I87" s="125">
        <f>SUM(I88)</f>
        <v>274102.45</v>
      </c>
      <c r="J87" s="241">
        <f>SUM(J88)</f>
        <v>274102.45</v>
      </c>
      <c r="K87" s="236">
        <f t="shared" ref="K87" si="29">SUM(K88)</f>
        <v>0</v>
      </c>
      <c r="L87" s="125">
        <f>SUM(L88)</f>
        <v>0</v>
      </c>
      <c r="M87" s="72"/>
      <c r="N87" s="287"/>
      <c r="P87" s="2"/>
    </row>
    <row r="88" spans="1:16" s="86" customFormat="1" ht="25.5" outlineLevel="2">
      <c r="A88" s="93" t="s">
        <v>220</v>
      </c>
      <c r="B88" s="73" t="s">
        <v>0</v>
      </c>
      <c r="C88" s="73" t="s">
        <v>40</v>
      </c>
      <c r="D88" s="73" t="s">
        <v>46</v>
      </c>
      <c r="E88" s="73" t="s">
        <v>47</v>
      </c>
      <c r="F88" s="101" t="s">
        <v>121</v>
      </c>
      <c r="G88" s="144" t="s">
        <v>121</v>
      </c>
      <c r="H88" s="127">
        <f>2097900/2</f>
        <v>1048950</v>
      </c>
      <c r="I88" s="127">
        <v>274102.45</v>
      </c>
      <c r="J88" s="242">
        <v>274102.45</v>
      </c>
      <c r="K88" s="102" t="s">
        <v>121</v>
      </c>
      <c r="L88" s="127">
        <f>I88-J88</f>
        <v>0</v>
      </c>
      <c r="N88" s="282"/>
      <c r="P88" s="2"/>
    </row>
    <row r="89" spans="1:16" s="91" customFormat="1" outlineLevel="4">
      <c r="A89" s="122" t="s">
        <v>163</v>
      </c>
      <c r="B89" s="7" t="s">
        <v>0</v>
      </c>
      <c r="C89" s="7" t="s">
        <v>48</v>
      </c>
      <c r="D89" s="7" t="s">
        <v>49</v>
      </c>
      <c r="E89" s="7" t="s">
        <v>1</v>
      </c>
      <c r="F89" s="5" t="s">
        <v>121</v>
      </c>
      <c r="G89" s="107" t="s">
        <v>121</v>
      </c>
      <c r="H89" s="125">
        <f>SUM(H90)</f>
        <v>122930600</v>
      </c>
      <c r="I89" s="125">
        <f>SUM(I90)</f>
        <v>0</v>
      </c>
      <c r="J89" s="241">
        <f t="shared" ref="J89:K89" si="30">SUM(J90)</f>
        <v>0</v>
      </c>
      <c r="K89" s="236">
        <f t="shared" si="30"/>
        <v>0</v>
      </c>
      <c r="L89" s="125">
        <f>SUM(L90)</f>
        <v>0</v>
      </c>
      <c r="M89" s="72"/>
      <c r="N89" s="287"/>
      <c r="P89" s="2"/>
    </row>
    <row r="90" spans="1:16" s="86" customFormat="1" outlineLevel="2">
      <c r="A90" s="93" t="s">
        <v>221</v>
      </c>
      <c r="B90" s="73" t="s">
        <v>0</v>
      </c>
      <c r="C90" s="73" t="s">
        <v>48</v>
      </c>
      <c r="D90" s="73" t="s">
        <v>49</v>
      </c>
      <c r="E90" s="73" t="s">
        <v>50</v>
      </c>
      <c r="F90" s="101" t="s">
        <v>121</v>
      </c>
      <c r="G90" s="144" t="s">
        <v>121</v>
      </c>
      <c r="H90" s="127">
        <v>122930600</v>
      </c>
      <c r="I90" s="127">
        <v>0</v>
      </c>
      <c r="J90" s="242">
        <v>0</v>
      </c>
      <c r="K90" s="102" t="s">
        <v>121</v>
      </c>
      <c r="L90" s="127">
        <f>I90-J90</f>
        <v>0</v>
      </c>
      <c r="N90" s="282"/>
      <c r="P90" s="2"/>
    </row>
    <row r="91" spans="1:16" s="91" customFormat="1" ht="63.75" outlineLevel="4">
      <c r="A91" s="122" t="s">
        <v>164</v>
      </c>
      <c r="B91" s="7" t="s">
        <v>0</v>
      </c>
      <c r="C91" s="7" t="s">
        <v>48</v>
      </c>
      <c r="D91" s="7" t="s">
        <v>51</v>
      </c>
      <c r="E91" s="7" t="s">
        <v>1</v>
      </c>
      <c r="F91" s="5" t="s">
        <v>121</v>
      </c>
      <c r="G91" s="107" t="s">
        <v>121</v>
      </c>
      <c r="H91" s="125">
        <f>SUM(H92)</f>
        <v>4577700</v>
      </c>
      <c r="I91" s="125">
        <f>SUM(I92)</f>
        <v>4577700</v>
      </c>
      <c r="J91" s="241">
        <f t="shared" ref="J91:K91" si="31">SUM(J92)</f>
        <v>4577700</v>
      </c>
      <c r="K91" s="236">
        <f t="shared" si="31"/>
        <v>0</v>
      </c>
      <c r="L91" s="125">
        <f>SUM(L92)</f>
        <v>0</v>
      </c>
      <c r="M91" s="72"/>
      <c r="N91" s="287"/>
      <c r="P91" s="2"/>
    </row>
    <row r="92" spans="1:16" s="86" customFormat="1" ht="33.75" outlineLevel="1">
      <c r="A92" s="93" t="s">
        <v>221</v>
      </c>
      <c r="B92" s="73" t="s">
        <v>0</v>
      </c>
      <c r="C92" s="73" t="s">
        <v>48</v>
      </c>
      <c r="D92" s="73" t="s">
        <v>51</v>
      </c>
      <c r="E92" s="73" t="s">
        <v>50</v>
      </c>
      <c r="F92" s="131" t="s">
        <v>278</v>
      </c>
      <c r="G92" s="136" t="s">
        <v>272</v>
      </c>
      <c r="H92" s="127">
        <v>4577700</v>
      </c>
      <c r="I92" s="127">
        <v>4577700</v>
      </c>
      <c r="J92" s="242">
        <v>4577700</v>
      </c>
      <c r="K92" s="102" t="s">
        <v>121</v>
      </c>
      <c r="L92" s="127">
        <f>I92-J92</f>
        <v>0</v>
      </c>
      <c r="N92" s="282"/>
      <c r="P92" s="2"/>
    </row>
    <row r="93" spans="1:16" s="91" customFormat="1" ht="38.25" outlineLevel="4">
      <c r="A93" s="122" t="s">
        <v>165</v>
      </c>
      <c r="B93" s="7" t="s">
        <v>0</v>
      </c>
      <c r="C93" s="7" t="s">
        <v>48</v>
      </c>
      <c r="D93" s="7" t="s">
        <v>52</v>
      </c>
      <c r="E93" s="7" t="s">
        <v>1</v>
      </c>
      <c r="F93" s="5" t="s">
        <v>121</v>
      </c>
      <c r="G93" s="107" t="s">
        <v>121</v>
      </c>
      <c r="H93" s="125">
        <f>SUM(H94)</f>
        <v>135861200</v>
      </c>
      <c r="I93" s="125">
        <f>SUM(I94)</f>
        <v>135861200</v>
      </c>
      <c r="J93" s="241">
        <f t="shared" ref="J93:K93" si="32">SUM(J94)</f>
        <v>0</v>
      </c>
      <c r="K93" s="236">
        <f t="shared" si="32"/>
        <v>0</v>
      </c>
      <c r="L93" s="125">
        <f>SUM(L94)</f>
        <v>135861200</v>
      </c>
      <c r="M93" s="72"/>
      <c r="N93" s="287"/>
      <c r="P93" s="2"/>
    </row>
    <row r="94" spans="1:16" s="86" customFormat="1" ht="33.75" outlineLevel="2">
      <c r="A94" s="93" t="s">
        <v>221</v>
      </c>
      <c r="B94" s="73" t="s">
        <v>0</v>
      </c>
      <c r="C94" s="73" t="s">
        <v>48</v>
      </c>
      <c r="D94" s="73" t="s">
        <v>52</v>
      </c>
      <c r="E94" s="73" t="s">
        <v>50</v>
      </c>
      <c r="F94" s="124" t="s">
        <v>279</v>
      </c>
      <c r="G94" s="136" t="s">
        <v>272</v>
      </c>
      <c r="H94" s="127">
        <v>135861200</v>
      </c>
      <c r="I94" s="127">
        <v>135861200</v>
      </c>
      <c r="J94" s="242">
        <v>0</v>
      </c>
      <c r="K94" s="85" t="s">
        <v>121</v>
      </c>
      <c r="L94" s="127">
        <f>I94-J94</f>
        <v>135861200</v>
      </c>
      <c r="N94" s="282"/>
      <c r="P94" s="2"/>
    </row>
    <row r="95" spans="1:16" s="91" customFormat="1" ht="38.25" outlineLevel="4">
      <c r="A95" s="122" t="s">
        <v>166</v>
      </c>
      <c r="B95" s="7" t="s">
        <v>0</v>
      </c>
      <c r="C95" s="7" t="s">
        <v>48</v>
      </c>
      <c r="D95" s="7" t="s">
        <v>53</v>
      </c>
      <c r="E95" s="7" t="s">
        <v>1</v>
      </c>
      <c r="F95" s="5" t="s">
        <v>121</v>
      </c>
      <c r="G95" s="107" t="s">
        <v>121</v>
      </c>
      <c r="H95" s="125">
        <f>SUM(H96)</f>
        <v>214004900</v>
      </c>
      <c r="I95" s="125">
        <f>SUM(I96)</f>
        <v>0</v>
      </c>
      <c r="J95" s="241">
        <f t="shared" ref="J95:K95" si="33">SUM(J96)</f>
        <v>0</v>
      </c>
      <c r="K95" s="236">
        <f t="shared" si="33"/>
        <v>0</v>
      </c>
      <c r="L95" s="125">
        <f>SUM(L96)</f>
        <v>0</v>
      </c>
      <c r="M95" s="72"/>
      <c r="N95" s="287"/>
      <c r="P95" s="2"/>
    </row>
    <row r="96" spans="1:16" s="90" customFormat="1" ht="33.75" outlineLevel="4">
      <c r="A96" s="93" t="s">
        <v>221</v>
      </c>
      <c r="B96" s="73" t="s">
        <v>0</v>
      </c>
      <c r="C96" s="73" t="s">
        <v>48</v>
      </c>
      <c r="D96" s="73" t="s">
        <v>53</v>
      </c>
      <c r="E96" s="73" t="s">
        <v>50</v>
      </c>
      <c r="F96" s="124" t="s">
        <v>280</v>
      </c>
      <c r="G96" s="136" t="s">
        <v>272</v>
      </c>
      <c r="H96" s="127">
        <v>214004900</v>
      </c>
      <c r="I96" s="127">
        <v>0</v>
      </c>
      <c r="J96" s="242">
        <v>0</v>
      </c>
      <c r="K96" s="102" t="s">
        <v>121</v>
      </c>
      <c r="L96" s="127">
        <f>I96-J96</f>
        <v>0</v>
      </c>
      <c r="M96" s="95"/>
      <c r="N96" s="95"/>
      <c r="P96" s="2"/>
    </row>
    <row r="97" spans="1:16" s="90" customFormat="1" ht="25.5" outlineLevel="4">
      <c r="A97" s="122" t="s">
        <v>250</v>
      </c>
      <c r="B97" s="7" t="s">
        <v>0</v>
      </c>
      <c r="C97" s="7" t="s">
        <v>48</v>
      </c>
      <c r="D97" s="7" t="s">
        <v>251</v>
      </c>
      <c r="E97" s="7" t="s">
        <v>1</v>
      </c>
      <c r="F97" s="5"/>
      <c r="G97" s="107"/>
      <c r="H97" s="125">
        <f>SUM(H98:H99)</f>
        <v>0</v>
      </c>
      <c r="I97" s="125">
        <f>SUM(I98:I99)</f>
        <v>0</v>
      </c>
      <c r="J97" s="241">
        <f>SUM(J98:J99)</f>
        <v>0</v>
      </c>
      <c r="K97" s="236">
        <f t="shared" ref="K97" si="34">SUM(K98:K99)</f>
        <v>0</v>
      </c>
      <c r="L97" s="125">
        <f>SUM(L98:L99)</f>
        <v>0</v>
      </c>
      <c r="M97" s="95"/>
      <c r="N97" s="95"/>
      <c r="P97" s="2"/>
    </row>
    <row r="98" spans="1:16" s="260" customFormat="1" ht="45" outlineLevel="4">
      <c r="A98" s="257" t="s">
        <v>229</v>
      </c>
      <c r="B98" s="220" t="s">
        <v>0</v>
      </c>
      <c r="C98" s="220" t="s">
        <v>48</v>
      </c>
      <c r="D98" s="220" t="s">
        <v>251</v>
      </c>
      <c r="E98" s="220">
        <v>321</v>
      </c>
      <c r="F98" s="129" t="s">
        <v>253</v>
      </c>
      <c r="G98" s="146" t="s">
        <v>272</v>
      </c>
      <c r="H98" s="256">
        <v>0</v>
      </c>
      <c r="I98" s="256">
        <v>0</v>
      </c>
      <c r="J98" s="267">
        <v>0</v>
      </c>
      <c r="K98" s="258">
        <f t="shared" ref="K98:K99" si="35">I98-J98</f>
        <v>0</v>
      </c>
      <c r="L98" s="256">
        <f t="shared" ref="L98:L99" si="36">I98-J98</f>
        <v>0</v>
      </c>
      <c r="M98" s="259"/>
      <c r="N98" s="291"/>
      <c r="P98" s="261"/>
    </row>
    <row r="99" spans="1:16" s="262" customFormat="1" ht="45" outlineLevel="2">
      <c r="A99" s="219" t="s">
        <v>229</v>
      </c>
      <c r="B99" s="220" t="s">
        <v>0</v>
      </c>
      <c r="C99" s="220" t="s">
        <v>48</v>
      </c>
      <c r="D99" s="220" t="s">
        <v>251</v>
      </c>
      <c r="E99" s="220" t="s">
        <v>9</v>
      </c>
      <c r="F99" s="129" t="s">
        <v>252</v>
      </c>
      <c r="G99" s="146" t="s">
        <v>272</v>
      </c>
      <c r="H99" s="256">
        <v>0</v>
      </c>
      <c r="I99" s="256">
        <v>0</v>
      </c>
      <c r="J99" s="267">
        <v>0</v>
      </c>
      <c r="K99" s="258">
        <f t="shared" si="35"/>
        <v>0</v>
      </c>
      <c r="L99" s="256">
        <f t="shared" si="36"/>
        <v>0</v>
      </c>
      <c r="N99" s="292"/>
      <c r="P99" s="261"/>
    </row>
    <row r="100" spans="1:16" ht="25.5" outlineLevel="2">
      <c r="A100" s="122" t="s">
        <v>167</v>
      </c>
      <c r="B100" s="7" t="s">
        <v>0</v>
      </c>
      <c r="C100" s="7" t="s">
        <v>48</v>
      </c>
      <c r="D100" s="7" t="s">
        <v>54</v>
      </c>
      <c r="E100" s="7" t="s">
        <v>1</v>
      </c>
      <c r="F100" s="5" t="s">
        <v>121</v>
      </c>
      <c r="G100" s="107" t="s">
        <v>121</v>
      </c>
      <c r="H100" s="125">
        <f>SUM(H101:H102)</f>
        <v>15477300</v>
      </c>
      <c r="I100" s="125">
        <f>SUM(I101:I102)</f>
        <v>14192071.050000001</v>
      </c>
      <c r="J100" s="241">
        <f t="shared" ref="J100:K100" si="37">SUM(J101:J102)</f>
        <v>14156852.16</v>
      </c>
      <c r="K100" s="236">
        <f t="shared" si="37"/>
        <v>0</v>
      </c>
      <c r="L100" s="125">
        <f>SUM(L101:L102)</f>
        <v>35218.889999999483</v>
      </c>
      <c r="N100" s="289"/>
    </row>
    <row r="101" spans="1:16" s="91" customFormat="1" ht="33.75" outlineLevel="4">
      <c r="A101" s="93" t="s">
        <v>104</v>
      </c>
      <c r="B101" s="73" t="s">
        <v>0</v>
      </c>
      <c r="C101" s="73" t="s">
        <v>48</v>
      </c>
      <c r="D101" s="73" t="s">
        <v>54</v>
      </c>
      <c r="E101" s="73" t="s">
        <v>4</v>
      </c>
      <c r="F101" s="124" t="s">
        <v>296</v>
      </c>
      <c r="G101" s="136" t="s">
        <v>272</v>
      </c>
      <c r="H101" s="127">
        <v>84000</v>
      </c>
      <c r="I101" s="127">
        <v>68851.05</v>
      </c>
      <c r="J101" s="242">
        <v>51703.1</v>
      </c>
      <c r="K101" s="102" t="s">
        <v>121</v>
      </c>
      <c r="L101" s="127">
        <f t="shared" ref="L101:L102" si="38">I101-J101</f>
        <v>17147.950000000004</v>
      </c>
      <c r="M101" s="72"/>
      <c r="N101" s="287"/>
      <c r="P101" s="2"/>
    </row>
    <row r="102" spans="1:16" s="86" customFormat="1" ht="33.75" outlineLevel="2">
      <c r="A102" s="54" t="s">
        <v>208</v>
      </c>
      <c r="B102" s="73" t="s">
        <v>0</v>
      </c>
      <c r="C102" s="73" t="s">
        <v>48</v>
      </c>
      <c r="D102" s="73" t="s">
        <v>54</v>
      </c>
      <c r="E102" s="73" t="s">
        <v>37</v>
      </c>
      <c r="F102" s="124" t="s">
        <v>296</v>
      </c>
      <c r="G102" s="138" t="s">
        <v>272</v>
      </c>
      <c r="H102" s="230">
        <v>15393300</v>
      </c>
      <c r="I102" s="127">
        <v>14123220</v>
      </c>
      <c r="J102" s="242">
        <v>14105149.060000001</v>
      </c>
      <c r="K102" s="3" t="s">
        <v>121</v>
      </c>
      <c r="L102" s="127">
        <f t="shared" si="38"/>
        <v>18070.939999999478</v>
      </c>
      <c r="N102" s="282"/>
      <c r="P102" s="2"/>
    </row>
    <row r="103" spans="1:16" ht="25.5" outlineLevel="2">
      <c r="A103" s="122" t="s">
        <v>168</v>
      </c>
      <c r="B103" s="7" t="s">
        <v>0</v>
      </c>
      <c r="C103" s="7" t="s">
        <v>48</v>
      </c>
      <c r="D103" s="7" t="s">
        <v>55</v>
      </c>
      <c r="E103" s="7" t="s">
        <v>1</v>
      </c>
      <c r="F103" s="5" t="s">
        <v>121</v>
      </c>
      <c r="G103" s="107" t="s">
        <v>121</v>
      </c>
      <c r="H103" s="125">
        <f>SUM(H104:H105)</f>
        <v>118300</v>
      </c>
      <c r="I103" s="125">
        <f>SUM(I104:I105)</f>
        <v>19635.96</v>
      </c>
      <c r="J103" s="241">
        <f t="shared" ref="J103:K103" si="39">SUM(J104:J105)</f>
        <v>19635.96</v>
      </c>
      <c r="K103" s="236">
        <f t="shared" si="39"/>
        <v>0</v>
      </c>
      <c r="L103" s="125">
        <f>SUM(L104:L105)</f>
        <v>0</v>
      </c>
      <c r="N103" s="289"/>
    </row>
    <row r="104" spans="1:16" s="91" customFormat="1" ht="33.75" outlineLevel="4">
      <c r="A104" s="93" t="s">
        <v>104</v>
      </c>
      <c r="B104" s="73" t="s">
        <v>0</v>
      </c>
      <c r="C104" s="73" t="s">
        <v>48</v>
      </c>
      <c r="D104" s="73" t="s">
        <v>55</v>
      </c>
      <c r="E104" s="73" t="s">
        <v>4</v>
      </c>
      <c r="F104" s="124" t="s">
        <v>297</v>
      </c>
      <c r="G104" s="136" t="s">
        <v>272</v>
      </c>
      <c r="H104" s="127">
        <v>590</v>
      </c>
      <c r="I104" s="127">
        <v>0</v>
      </c>
      <c r="J104" s="242">
        <v>0</v>
      </c>
      <c r="K104" s="102" t="s">
        <v>121</v>
      </c>
      <c r="L104" s="127">
        <f t="shared" ref="L104:L105" si="40">I104-J104</f>
        <v>0</v>
      </c>
      <c r="M104" s="72"/>
      <c r="N104" s="287"/>
      <c r="P104" s="2"/>
    </row>
    <row r="105" spans="1:16" s="86" customFormat="1" ht="33.75" outlineLevel="1">
      <c r="A105" s="54" t="s">
        <v>208</v>
      </c>
      <c r="B105" s="73" t="s">
        <v>0</v>
      </c>
      <c r="C105" s="73" t="s">
        <v>48</v>
      </c>
      <c r="D105" s="73" t="s">
        <v>55</v>
      </c>
      <c r="E105" s="73" t="s">
        <v>37</v>
      </c>
      <c r="F105" s="124" t="s">
        <v>297</v>
      </c>
      <c r="G105" s="138" t="s">
        <v>272</v>
      </c>
      <c r="H105" s="230">
        <v>117710</v>
      </c>
      <c r="I105" s="127">
        <v>19635.96</v>
      </c>
      <c r="J105" s="242">
        <v>19635.96</v>
      </c>
      <c r="K105" s="3" t="s">
        <v>121</v>
      </c>
      <c r="L105" s="127">
        <f t="shared" si="40"/>
        <v>0</v>
      </c>
      <c r="N105" s="282"/>
      <c r="P105" s="2"/>
    </row>
    <row r="106" spans="1:16" s="86" customFormat="1" ht="38.25" outlineLevel="2">
      <c r="A106" s="122" t="s">
        <v>169</v>
      </c>
      <c r="B106" s="7" t="s">
        <v>0</v>
      </c>
      <c r="C106" s="7" t="s">
        <v>48</v>
      </c>
      <c r="D106" s="7" t="s">
        <v>56</v>
      </c>
      <c r="E106" s="7" t="s">
        <v>1</v>
      </c>
      <c r="F106" s="5" t="s">
        <v>121</v>
      </c>
      <c r="G106" s="107" t="s">
        <v>121</v>
      </c>
      <c r="H106" s="125">
        <f>SUM(H108:H109)</f>
        <v>712177900</v>
      </c>
      <c r="I106" s="125">
        <f>SUM(I108:I109)</f>
        <v>183953000</v>
      </c>
      <c r="J106" s="241">
        <f>SUM(J107:J109)</f>
        <v>183546066.39999998</v>
      </c>
      <c r="K106" s="236">
        <f t="shared" ref="K106" si="41">SUM(K107:K109)</f>
        <v>0</v>
      </c>
      <c r="L106" s="125">
        <f>SUM(L107:L109)</f>
        <v>406933.60000001197</v>
      </c>
      <c r="N106" s="282"/>
      <c r="P106" s="2"/>
    </row>
    <row r="107" spans="1:16" s="86" customFormat="1" ht="25.5" outlineLevel="2">
      <c r="A107" s="93" t="s">
        <v>205</v>
      </c>
      <c r="B107" s="73" t="s">
        <v>0</v>
      </c>
      <c r="C107" s="73" t="s">
        <v>48</v>
      </c>
      <c r="D107" s="73" t="s">
        <v>56</v>
      </c>
      <c r="E107" s="73" t="s">
        <v>9</v>
      </c>
      <c r="F107" s="215"/>
      <c r="G107" s="216"/>
      <c r="H107" s="126">
        <v>0</v>
      </c>
      <c r="I107" s="126">
        <v>0</v>
      </c>
      <c r="J107" s="243">
        <v>0</v>
      </c>
      <c r="K107" s="217"/>
      <c r="L107" s="127">
        <f t="shared" ref="L107:L109" si="42">I107-J107</f>
        <v>0</v>
      </c>
      <c r="N107" s="282"/>
      <c r="P107" s="97"/>
    </row>
    <row r="108" spans="1:16" s="91" customFormat="1" ht="33.75" outlineLevel="4">
      <c r="A108" s="93" t="s">
        <v>104</v>
      </c>
      <c r="B108" s="73" t="s">
        <v>0</v>
      </c>
      <c r="C108" s="73" t="s">
        <v>48</v>
      </c>
      <c r="D108" s="73" t="s">
        <v>56</v>
      </c>
      <c r="E108" s="73" t="s">
        <v>4</v>
      </c>
      <c r="F108" s="124" t="s">
        <v>304</v>
      </c>
      <c r="G108" s="136" t="s">
        <v>272</v>
      </c>
      <c r="H108" s="218">
        <v>5350000</v>
      </c>
      <c r="I108" s="218">
        <v>1295588</v>
      </c>
      <c r="J108" s="244">
        <v>1085950.95</v>
      </c>
      <c r="K108" s="85" t="s">
        <v>121</v>
      </c>
      <c r="L108" s="127">
        <f t="shared" si="42"/>
        <v>209637.05000000005</v>
      </c>
      <c r="M108" s="72"/>
      <c r="N108" s="287"/>
      <c r="P108" s="2"/>
    </row>
    <row r="109" spans="1:16" s="90" customFormat="1" ht="33.75" outlineLevel="4">
      <c r="A109" s="93" t="s">
        <v>205</v>
      </c>
      <c r="B109" s="73" t="s">
        <v>0</v>
      </c>
      <c r="C109" s="73" t="s">
        <v>48</v>
      </c>
      <c r="D109" s="73" t="s">
        <v>56</v>
      </c>
      <c r="E109" s="73" t="s">
        <v>9</v>
      </c>
      <c r="F109" s="124" t="s">
        <v>304</v>
      </c>
      <c r="G109" s="136" t="s">
        <v>272</v>
      </c>
      <c r="H109" s="127">
        <v>706827900</v>
      </c>
      <c r="I109" s="127">
        <v>182657412</v>
      </c>
      <c r="J109" s="242">
        <v>182460115.44999999</v>
      </c>
      <c r="K109" s="102" t="s">
        <v>121</v>
      </c>
      <c r="L109" s="127">
        <f t="shared" si="42"/>
        <v>197296.55000001192</v>
      </c>
      <c r="M109" s="95"/>
      <c r="N109" s="287"/>
      <c r="P109" s="2"/>
    </row>
    <row r="110" spans="1:16" s="91" customFormat="1" ht="25.5" outlineLevel="4">
      <c r="A110" s="122" t="s">
        <v>300</v>
      </c>
      <c r="B110" s="7" t="s">
        <v>0</v>
      </c>
      <c r="C110" s="7" t="s">
        <v>48</v>
      </c>
      <c r="D110" s="7" t="s">
        <v>232</v>
      </c>
      <c r="E110" s="7" t="s">
        <v>1</v>
      </c>
      <c r="F110" s="5"/>
      <c r="G110" s="107"/>
      <c r="H110" s="125">
        <f>SUM(H111:H111)</f>
        <v>22678</v>
      </c>
      <c r="I110" s="125">
        <f>SUM(I111:I111)</f>
        <v>22678</v>
      </c>
      <c r="J110" s="241">
        <f>SUM(J111:J111)</f>
        <v>22678</v>
      </c>
      <c r="K110" s="236">
        <f t="shared" ref="K110" si="43">SUM(K111:K111)</f>
        <v>0</v>
      </c>
      <c r="L110" s="125">
        <f>SUM(L111:L111)</f>
        <v>0</v>
      </c>
      <c r="M110" s="72"/>
      <c r="N110" s="287"/>
      <c r="P110" s="2"/>
    </row>
    <row r="111" spans="1:16" s="86" customFormat="1" ht="25.5" outlineLevel="2">
      <c r="A111" s="93" t="s">
        <v>229</v>
      </c>
      <c r="B111" s="73" t="s">
        <v>0</v>
      </c>
      <c r="C111" s="73" t="s">
        <v>48</v>
      </c>
      <c r="D111" s="73">
        <v>2240152520</v>
      </c>
      <c r="E111" s="73">
        <v>321</v>
      </c>
      <c r="F111" s="92"/>
      <c r="G111" s="145"/>
      <c r="H111" s="127">
        <v>22678</v>
      </c>
      <c r="I111" s="127">
        <v>22678</v>
      </c>
      <c r="J111" s="242">
        <v>22678</v>
      </c>
      <c r="K111" s="88">
        <f>I111-J111</f>
        <v>0</v>
      </c>
      <c r="L111" s="127">
        <f>I111-J111</f>
        <v>0</v>
      </c>
      <c r="N111" s="282"/>
      <c r="P111" s="2"/>
    </row>
    <row r="112" spans="1:16" s="91" customFormat="1" ht="25.5" outlineLevel="4">
      <c r="A112" s="122" t="s">
        <v>170</v>
      </c>
      <c r="B112" s="7" t="s">
        <v>0</v>
      </c>
      <c r="C112" s="7" t="s">
        <v>48</v>
      </c>
      <c r="D112" s="7" t="s">
        <v>57</v>
      </c>
      <c r="E112" s="7" t="s">
        <v>1</v>
      </c>
      <c r="F112" s="5" t="s">
        <v>121</v>
      </c>
      <c r="G112" s="107" t="s">
        <v>121</v>
      </c>
      <c r="H112" s="125">
        <f>SUM(H113)</f>
        <v>3660000</v>
      </c>
      <c r="I112" s="125">
        <f>SUM(I113)</f>
        <v>0</v>
      </c>
      <c r="J112" s="241">
        <f t="shared" ref="J112:K112" si="44">SUM(J113)</f>
        <v>0</v>
      </c>
      <c r="K112" s="236">
        <f t="shared" si="44"/>
        <v>0</v>
      </c>
      <c r="L112" s="125">
        <f>SUM(L113)</f>
        <v>0</v>
      </c>
      <c r="M112" s="72"/>
      <c r="N112" s="287"/>
      <c r="P112" s="2"/>
    </row>
    <row r="113" spans="1:16" s="90" customFormat="1" ht="25.5" outlineLevel="4">
      <c r="A113" s="93" t="s">
        <v>205</v>
      </c>
      <c r="B113" s="73" t="s">
        <v>0</v>
      </c>
      <c r="C113" s="73" t="s">
        <v>48</v>
      </c>
      <c r="D113" s="73" t="s">
        <v>57</v>
      </c>
      <c r="E113" s="73" t="s">
        <v>9</v>
      </c>
      <c r="F113" s="101" t="s">
        <v>121</v>
      </c>
      <c r="G113" s="144" t="s">
        <v>121</v>
      </c>
      <c r="H113" s="127">
        <v>3660000</v>
      </c>
      <c r="I113" s="127">
        <v>0</v>
      </c>
      <c r="J113" s="242">
        <v>0</v>
      </c>
      <c r="K113" s="102" t="s">
        <v>121</v>
      </c>
      <c r="L113" s="127">
        <f>I113-J113</f>
        <v>0</v>
      </c>
      <c r="M113" s="95"/>
      <c r="N113" s="290"/>
      <c r="P113" s="2"/>
    </row>
    <row r="114" spans="1:16" s="90" customFormat="1" ht="25.5" outlineLevel="4">
      <c r="A114" s="122" t="s">
        <v>231</v>
      </c>
      <c r="B114" s="7" t="s">
        <v>0</v>
      </c>
      <c r="C114" s="7" t="s">
        <v>48</v>
      </c>
      <c r="D114" s="7" t="s">
        <v>232</v>
      </c>
      <c r="E114" s="7" t="s">
        <v>1</v>
      </c>
      <c r="F114" s="5"/>
      <c r="G114" s="107"/>
      <c r="H114" s="125">
        <f>SUM(H115:H116)</f>
        <v>0</v>
      </c>
      <c r="I114" s="125">
        <f>SUM(I115:I116)</f>
        <v>0</v>
      </c>
      <c r="J114" s="241">
        <f>SUM(J115:J116)</f>
        <v>0</v>
      </c>
      <c r="K114" s="236">
        <f t="shared" ref="K114" si="45">SUM(K115:K116)</f>
        <v>0</v>
      </c>
      <c r="L114" s="125">
        <f>SUM(L115:L116)</f>
        <v>0</v>
      </c>
      <c r="M114" s="95"/>
      <c r="N114" s="290"/>
      <c r="P114" s="2"/>
    </row>
    <row r="115" spans="1:16" s="91" customFormat="1" outlineLevel="4">
      <c r="A115" s="93" t="s">
        <v>104</v>
      </c>
      <c r="B115" s="73" t="s">
        <v>0</v>
      </c>
      <c r="C115" s="73" t="s">
        <v>48</v>
      </c>
      <c r="D115" s="73" t="s">
        <v>232</v>
      </c>
      <c r="E115" s="73" t="s">
        <v>4</v>
      </c>
      <c r="F115" s="92"/>
      <c r="G115" s="145"/>
      <c r="H115" s="127">
        <v>0</v>
      </c>
      <c r="I115" s="127">
        <v>0</v>
      </c>
      <c r="J115" s="242">
        <v>0</v>
      </c>
      <c r="K115" s="119">
        <f>I115-J115</f>
        <v>0</v>
      </c>
      <c r="L115" s="127">
        <f>I115-J115</f>
        <v>0</v>
      </c>
      <c r="M115" s="72"/>
      <c r="N115" s="287"/>
      <c r="P115" s="2"/>
    </row>
    <row r="116" spans="1:16" s="86" customFormat="1" ht="25.5" outlineLevel="1">
      <c r="A116" s="93" t="s">
        <v>229</v>
      </c>
      <c r="B116" s="73" t="s">
        <v>0</v>
      </c>
      <c r="C116" s="73" t="s">
        <v>48</v>
      </c>
      <c r="D116" s="73" t="s">
        <v>232</v>
      </c>
      <c r="E116" s="73" t="s">
        <v>37</v>
      </c>
      <c r="F116" s="92"/>
      <c r="G116" s="145"/>
      <c r="H116" s="127">
        <v>0</v>
      </c>
      <c r="I116" s="127">
        <v>0</v>
      </c>
      <c r="J116" s="242">
        <v>0</v>
      </c>
      <c r="K116" s="88">
        <f>I116-J116</f>
        <v>0</v>
      </c>
      <c r="L116" s="127">
        <f>I116-J116</f>
        <v>0</v>
      </c>
      <c r="N116" s="282"/>
      <c r="P116" s="2"/>
    </row>
    <row r="117" spans="1:16" s="97" customFormat="1" ht="25.5" outlineLevel="2">
      <c r="A117" s="122" t="s">
        <v>171</v>
      </c>
      <c r="B117" s="7" t="s">
        <v>0</v>
      </c>
      <c r="C117" s="7" t="s">
        <v>48</v>
      </c>
      <c r="D117" s="7" t="s">
        <v>58</v>
      </c>
      <c r="E117" s="7" t="s">
        <v>1</v>
      </c>
      <c r="F117" s="5" t="s">
        <v>121</v>
      </c>
      <c r="G117" s="107" t="s">
        <v>121</v>
      </c>
      <c r="H117" s="125">
        <f>SUM(H118:H119)</f>
        <v>39314000</v>
      </c>
      <c r="I117" s="125">
        <f>SUM(I118:I119)</f>
        <v>9340200</v>
      </c>
      <c r="J117" s="241">
        <f t="shared" ref="J117:K117" si="46">SUM(J118:J119)</f>
        <v>9331204.3100000005</v>
      </c>
      <c r="K117" s="236">
        <f t="shared" si="46"/>
        <v>0</v>
      </c>
      <c r="L117" s="125">
        <f>SUM(L118:L119)</f>
        <v>8995.6900000003661</v>
      </c>
      <c r="N117" s="282"/>
      <c r="P117" s="2"/>
    </row>
    <row r="118" spans="1:16" s="91" customFormat="1" outlineLevel="4">
      <c r="A118" s="93" t="s">
        <v>104</v>
      </c>
      <c r="B118" s="73" t="s">
        <v>0</v>
      </c>
      <c r="C118" s="73" t="s">
        <v>48</v>
      </c>
      <c r="D118" s="73" t="s">
        <v>58</v>
      </c>
      <c r="E118" s="73" t="s">
        <v>4</v>
      </c>
      <c r="F118" s="101" t="s">
        <v>121</v>
      </c>
      <c r="G118" s="144" t="s">
        <v>121</v>
      </c>
      <c r="H118" s="127">
        <v>200000</v>
      </c>
      <c r="I118" s="127">
        <v>66700</v>
      </c>
      <c r="J118" s="242">
        <v>66296.710000000006</v>
      </c>
      <c r="K118" s="85" t="s">
        <v>121</v>
      </c>
      <c r="L118" s="127">
        <f t="shared" ref="L118:L119" si="47">I118-J118</f>
        <v>403.2899999999936</v>
      </c>
      <c r="M118" s="72"/>
      <c r="N118" s="287"/>
      <c r="P118" s="2"/>
    </row>
    <row r="119" spans="1:16" s="86" customFormat="1" ht="25.5" outlineLevel="2">
      <c r="A119" s="93" t="s">
        <v>208</v>
      </c>
      <c r="B119" s="73" t="s">
        <v>0</v>
      </c>
      <c r="C119" s="73" t="s">
        <v>48</v>
      </c>
      <c r="D119" s="73" t="s">
        <v>58</v>
      </c>
      <c r="E119" s="73" t="s">
        <v>37</v>
      </c>
      <c r="F119" s="94" t="s">
        <v>121</v>
      </c>
      <c r="G119" s="143" t="s">
        <v>121</v>
      </c>
      <c r="H119" s="127">
        <v>39114000</v>
      </c>
      <c r="I119" s="127">
        <v>9273500</v>
      </c>
      <c r="J119" s="242">
        <v>9264907.5999999996</v>
      </c>
      <c r="K119" s="96" t="s">
        <v>121</v>
      </c>
      <c r="L119" s="127">
        <f t="shared" si="47"/>
        <v>8592.4000000003725</v>
      </c>
      <c r="N119" s="282"/>
      <c r="P119" s="2"/>
    </row>
    <row r="120" spans="1:16" s="97" customFormat="1" ht="63.75" outlineLevel="2">
      <c r="A120" s="122" t="s">
        <v>172</v>
      </c>
      <c r="B120" s="7" t="s">
        <v>0</v>
      </c>
      <c r="C120" s="7" t="s">
        <v>48</v>
      </c>
      <c r="D120" s="7" t="s">
        <v>59</v>
      </c>
      <c r="E120" s="7" t="s">
        <v>1</v>
      </c>
      <c r="F120" s="5" t="s">
        <v>121</v>
      </c>
      <c r="G120" s="107" t="s">
        <v>121</v>
      </c>
      <c r="H120" s="125">
        <f>SUM(H121:H122)</f>
        <v>6551250</v>
      </c>
      <c r="I120" s="125">
        <f>SUM(I121:I122)</f>
        <v>885256.6</v>
      </c>
      <c r="J120" s="241">
        <f t="shared" ref="J120:K120" si="48">SUM(J121:J122)</f>
        <v>877165.72</v>
      </c>
      <c r="K120" s="236">
        <f t="shared" si="48"/>
        <v>0</v>
      </c>
      <c r="L120" s="125">
        <f>SUM(L121:L122)</f>
        <v>8090.880000000001</v>
      </c>
      <c r="N120" s="282"/>
      <c r="P120" s="2"/>
    </row>
    <row r="121" spans="1:16" s="91" customFormat="1" outlineLevel="4">
      <c r="A121" s="93" t="s">
        <v>104</v>
      </c>
      <c r="B121" s="73" t="s">
        <v>0</v>
      </c>
      <c r="C121" s="73" t="s">
        <v>48</v>
      </c>
      <c r="D121" s="73" t="s">
        <v>59</v>
      </c>
      <c r="E121" s="73" t="s">
        <v>4</v>
      </c>
      <c r="F121" s="101" t="s">
        <v>121</v>
      </c>
      <c r="G121" s="144" t="s">
        <v>121</v>
      </c>
      <c r="H121" s="127">
        <v>35250</v>
      </c>
      <c r="I121" s="127">
        <v>11256.6</v>
      </c>
      <c r="J121" s="242">
        <v>3165.72</v>
      </c>
      <c r="K121" s="102" t="s">
        <v>121</v>
      </c>
      <c r="L121" s="127">
        <f t="shared" ref="L121:L122" si="49">I121-J121</f>
        <v>8090.880000000001</v>
      </c>
      <c r="M121" s="72"/>
      <c r="N121" s="287"/>
      <c r="P121" s="2"/>
    </row>
    <row r="122" spans="1:16" s="86" customFormat="1" ht="25.5" outlineLevel="2">
      <c r="A122" s="93" t="s">
        <v>208</v>
      </c>
      <c r="B122" s="73" t="s">
        <v>0</v>
      </c>
      <c r="C122" s="73" t="s">
        <v>48</v>
      </c>
      <c r="D122" s="73" t="s">
        <v>59</v>
      </c>
      <c r="E122" s="73" t="s">
        <v>37</v>
      </c>
      <c r="F122" s="94" t="s">
        <v>121</v>
      </c>
      <c r="G122" s="143" t="s">
        <v>121</v>
      </c>
      <c r="H122" s="127">
        <v>6516000</v>
      </c>
      <c r="I122" s="127">
        <v>874000</v>
      </c>
      <c r="J122" s="242">
        <v>874000</v>
      </c>
      <c r="K122" s="96" t="s">
        <v>121</v>
      </c>
      <c r="L122" s="127">
        <f t="shared" si="49"/>
        <v>0</v>
      </c>
      <c r="N122" s="282"/>
      <c r="P122" s="2"/>
    </row>
    <row r="123" spans="1:16" s="86" customFormat="1" ht="102" outlineLevel="2">
      <c r="A123" s="122" t="s">
        <v>173</v>
      </c>
      <c r="B123" s="7" t="s">
        <v>0</v>
      </c>
      <c r="C123" s="7" t="s">
        <v>48</v>
      </c>
      <c r="D123" s="7" t="s">
        <v>60</v>
      </c>
      <c r="E123" s="7" t="s">
        <v>1</v>
      </c>
      <c r="F123" s="5" t="s">
        <v>121</v>
      </c>
      <c r="G123" s="107" t="s">
        <v>121</v>
      </c>
      <c r="H123" s="125">
        <f>SUM(H124:H126)</f>
        <v>5877800</v>
      </c>
      <c r="I123" s="125">
        <f>SUM(I124:I126)</f>
        <v>3490113</v>
      </c>
      <c r="J123" s="241">
        <f>SUM(J124:J126)</f>
        <v>2401499.79</v>
      </c>
      <c r="K123" s="236">
        <f t="shared" ref="K123" si="50">SUM(K124:K126)</f>
        <v>0</v>
      </c>
      <c r="L123" s="125">
        <f>SUM(L124:L126)</f>
        <v>1088613.21</v>
      </c>
      <c r="N123" s="282"/>
      <c r="P123" s="2"/>
    </row>
    <row r="124" spans="1:16" s="86" customFormat="1" outlineLevel="2">
      <c r="A124" s="245" t="s">
        <v>104</v>
      </c>
      <c r="B124" s="220" t="s">
        <v>0</v>
      </c>
      <c r="C124" s="220" t="s">
        <v>48</v>
      </c>
      <c r="D124" s="220">
        <v>2211471150</v>
      </c>
      <c r="E124" s="220" t="s">
        <v>4</v>
      </c>
      <c r="F124" s="227"/>
      <c r="G124" s="228"/>
      <c r="H124" s="228"/>
      <c r="I124" s="228"/>
      <c r="J124" s="246">
        <v>-5.85</v>
      </c>
      <c r="K124" s="217"/>
      <c r="L124" s="127">
        <f>I124-J124</f>
        <v>5.85</v>
      </c>
      <c r="N124" s="282"/>
      <c r="P124" s="97"/>
    </row>
    <row r="125" spans="1:16" s="91" customFormat="1" outlineLevel="4">
      <c r="A125" s="223" t="s">
        <v>104</v>
      </c>
      <c r="B125" s="224" t="s">
        <v>0</v>
      </c>
      <c r="C125" s="224" t="s">
        <v>48</v>
      </c>
      <c r="D125" s="224" t="s">
        <v>60</v>
      </c>
      <c r="E125" s="224" t="s">
        <v>4</v>
      </c>
      <c r="F125" s="225" t="s">
        <v>121</v>
      </c>
      <c r="G125" s="226" t="s">
        <v>121</v>
      </c>
      <c r="H125" s="127">
        <f>131200/2</f>
        <v>65600</v>
      </c>
      <c r="I125" s="127">
        <v>32550</v>
      </c>
      <c r="J125" s="242">
        <v>15509.47</v>
      </c>
      <c r="K125" s="102" t="s">
        <v>121</v>
      </c>
      <c r="L125" s="127">
        <f>I125-J125</f>
        <v>17040.53</v>
      </c>
      <c r="M125" s="72"/>
      <c r="N125" s="287"/>
      <c r="P125" s="2"/>
    </row>
    <row r="126" spans="1:16" s="86" customFormat="1" ht="25.5" outlineLevel="2">
      <c r="A126" s="93" t="s">
        <v>205</v>
      </c>
      <c r="B126" s="73" t="s">
        <v>0</v>
      </c>
      <c r="C126" s="73" t="s">
        <v>48</v>
      </c>
      <c r="D126" s="73" t="s">
        <v>60</v>
      </c>
      <c r="E126" s="73" t="s">
        <v>9</v>
      </c>
      <c r="F126" s="101" t="s">
        <v>121</v>
      </c>
      <c r="G126" s="144" t="s">
        <v>121</v>
      </c>
      <c r="H126" s="127">
        <f>11624400/2</f>
        <v>5812200</v>
      </c>
      <c r="I126" s="127">
        <v>3457563</v>
      </c>
      <c r="J126" s="242">
        <v>2385996.17</v>
      </c>
      <c r="K126" s="102" t="s">
        <v>121</v>
      </c>
      <c r="L126" s="127">
        <f t="shared" ref="L126" si="51">I126-J126</f>
        <v>1071566.83</v>
      </c>
      <c r="N126" s="282"/>
      <c r="P126" s="2"/>
    </row>
    <row r="127" spans="1:16" s="86" customFormat="1" ht="76.5" outlineLevel="2">
      <c r="A127" s="122" t="s">
        <v>174</v>
      </c>
      <c r="B127" s="7" t="s">
        <v>0</v>
      </c>
      <c r="C127" s="7" t="s">
        <v>48</v>
      </c>
      <c r="D127" s="7" t="s">
        <v>61</v>
      </c>
      <c r="E127" s="7" t="s">
        <v>1</v>
      </c>
      <c r="F127" s="5" t="s">
        <v>121</v>
      </c>
      <c r="G127" s="107" t="s">
        <v>121</v>
      </c>
      <c r="H127" s="125">
        <f>SUM(H128:H130)</f>
        <v>937650</v>
      </c>
      <c r="I127" s="125">
        <f>SUM(I128:I130)</f>
        <v>189514</v>
      </c>
      <c r="J127" s="241">
        <f t="shared" ref="J127:K127" si="52">SUM(J128:J130)</f>
        <v>127795</v>
      </c>
      <c r="K127" s="236">
        <f t="shared" si="52"/>
        <v>0</v>
      </c>
      <c r="L127" s="125">
        <f>SUM(L128:L130)</f>
        <v>61719</v>
      </c>
      <c r="N127" s="282"/>
      <c r="P127" s="2"/>
    </row>
    <row r="128" spans="1:16" s="86" customFormat="1" outlineLevel="1">
      <c r="A128" s="93" t="s">
        <v>104</v>
      </c>
      <c r="B128" s="73" t="s">
        <v>0</v>
      </c>
      <c r="C128" s="73" t="s">
        <v>48</v>
      </c>
      <c r="D128" s="73" t="s">
        <v>61</v>
      </c>
      <c r="E128" s="73" t="s">
        <v>4</v>
      </c>
      <c r="F128" s="101" t="s">
        <v>121</v>
      </c>
      <c r="G128" s="144" t="s">
        <v>121</v>
      </c>
      <c r="H128" s="127">
        <v>11200</v>
      </c>
      <c r="I128" s="127">
        <v>2142</v>
      </c>
      <c r="J128" s="242">
        <v>1552.94</v>
      </c>
      <c r="K128" s="102" t="s">
        <v>121</v>
      </c>
      <c r="L128" s="127">
        <f t="shared" ref="L128:L130" si="53">I128-J128</f>
        <v>589.05999999999995</v>
      </c>
      <c r="N128" s="282"/>
      <c r="P128" s="2"/>
    </row>
    <row r="129" spans="1:16" s="91" customFormat="1" ht="25.5" outlineLevel="4">
      <c r="A129" s="93" t="s">
        <v>205</v>
      </c>
      <c r="B129" s="73" t="s">
        <v>0</v>
      </c>
      <c r="C129" s="73" t="s">
        <v>48</v>
      </c>
      <c r="D129" s="73" t="s">
        <v>61</v>
      </c>
      <c r="E129" s="73" t="s">
        <v>9</v>
      </c>
      <c r="F129" s="101" t="s">
        <v>121</v>
      </c>
      <c r="G129" s="144" t="s">
        <v>121</v>
      </c>
      <c r="H129" s="127">
        <v>619050</v>
      </c>
      <c r="I129" s="127">
        <v>187372</v>
      </c>
      <c r="J129" s="242">
        <v>126242.06</v>
      </c>
      <c r="K129" s="102" t="s">
        <v>121</v>
      </c>
      <c r="L129" s="127">
        <f t="shared" si="53"/>
        <v>61129.94</v>
      </c>
      <c r="M129" s="72"/>
      <c r="N129" s="287"/>
      <c r="P129" s="2"/>
    </row>
    <row r="130" spans="1:16" s="97" customFormat="1" ht="38.25" outlineLevel="2">
      <c r="A130" s="93" t="s">
        <v>204</v>
      </c>
      <c r="B130" s="73" t="s">
        <v>0</v>
      </c>
      <c r="C130" s="73" t="s">
        <v>48</v>
      </c>
      <c r="D130" s="73" t="s">
        <v>61</v>
      </c>
      <c r="E130" s="73" t="s">
        <v>15</v>
      </c>
      <c r="F130" s="101" t="s">
        <v>121</v>
      </c>
      <c r="G130" s="144" t="s">
        <v>121</v>
      </c>
      <c r="H130" s="127">
        <v>307400</v>
      </c>
      <c r="I130" s="127">
        <v>0</v>
      </c>
      <c r="J130" s="242">
        <v>0</v>
      </c>
      <c r="K130" s="85" t="s">
        <v>121</v>
      </c>
      <c r="L130" s="127">
        <f t="shared" si="53"/>
        <v>0</v>
      </c>
      <c r="N130" s="282"/>
      <c r="P130" s="2"/>
    </row>
    <row r="131" spans="1:16" s="91" customFormat="1" ht="38.25" outlineLevel="4">
      <c r="A131" s="122" t="s">
        <v>175</v>
      </c>
      <c r="B131" s="7" t="s">
        <v>0</v>
      </c>
      <c r="C131" s="7" t="s">
        <v>48</v>
      </c>
      <c r="D131" s="7" t="s">
        <v>62</v>
      </c>
      <c r="E131" s="7" t="s">
        <v>1</v>
      </c>
      <c r="F131" s="5" t="s">
        <v>121</v>
      </c>
      <c r="G131" s="107" t="s">
        <v>121</v>
      </c>
      <c r="H131" s="125">
        <f>SUM(H132)</f>
        <v>2080000</v>
      </c>
      <c r="I131" s="125">
        <f>SUM(I132)</f>
        <v>0</v>
      </c>
      <c r="J131" s="241">
        <f t="shared" ref="J131:K131" si="54">SUM(J132)</f>
        <v>0</v>
      </c>
      <c r="K131" s="236">
        <f t="shared" si="54"/>
        <v>0</v>
      </c>
      <c r="L131" s="125">
        <f>SUM(L132)</f>
        <v>0</v>
      </c>
      <c r="M131" s="72"/>
      <c r="N131" s="287"/>
      <c r="P131" s="2"/>
    </row>
    <row r="132" spans="1:16" s="86" customFormat="1" ht="25.5" outlineLevel="2">
      <c r="A132" s="93" t="s">
        <v>208</v>
      </c>
      <c r="B132" s="73" t="s">
        <v>0</v>
      </c>
      <c r="C132" s="73" t="s">
        <v>48</v>
      </c>
      <c r="D132" s="73" t="s">
        <v>62</v>
      </c>
      <c r="E132" s="73" t="s">
        <v>37</v>
      </c>
      <c r="F132" s="94" t="s">
        <v>121</v>
      </c>
      <c r="G132" s="143" t="s">
        <v>121</v>
      </c>
      <c r="H132" s="127">
        <v>2080000</v>
      </c>
      <c r="I132" s="127">
        <v>0</v>
      </c>
      <c r="J132" s="242">
        <v>0</v>
      </c>
      <c r="K132" s="96" t="s">
        <v>121</v>
      </c>
      <c r="L132" s="127">
        <f>I132-J132</f>
        <v>0</v>
      </c>
      <c r="N132" s="282"/>
      <c r="P132" s="2"/>
    </row>
    <row r="133" spans="1:16" s="97" customFormat="1" ht="51" outlineLevel="2">
      <c r="A133" s="122" t="s">
        <v>176</v>
      </c>
      <c r="B133" s="7" t="s">
        <v>0</v>
      </c>
      <c r="C133" s="7" t="s">
        <v>48</v>
      </c>
      <c r="D133" s="7" t="s">
        <v>63</v>
      </c>
      <c r="E133" s="7" t="s">
        <v>1</v>
      </c>
      <c r="F133" s="5" t="s">
        <v>121</v>
      </c>
      <c r="G133" s="107" t="s">
        <v>121</v>
      </c>
      <c r="H133" s="125">
        <f>SUM(H134:H135)</f>
        <v>3613300</v>
      </c>
      <c r="I133" s="125">
        <f>SUM(I134:I135)</f>
        <v>816375.6</v>
      </c>
      <c r="J133" s="241">
        <f t="shared" ref="J133:K133" si="55">SUM(J134:J135)</f>
        <v>815654.40000000002</v>
      </c>
      <c r="K133" s="236">
        <f t="shared" si="55"/>
        <v>0</v>
      </c>
      <c r="L133" s="125">
        <f>SUM(L134:L135)</f>
        <v>721.20000000000073</v>
      </c>
      <c r="N133" s="282"/>
      <c r="P133" s="2"/>
    </row>
    <row r="134" spans="1:16" s="91" customFormat="1" outlineLevel="4">
      <c r="A134" s="93" t="s">
        <v>104</v>
      </c>
      <c r="B134" s="73" t="s">
        <v>0</v>
      </c>
      <c r="C134" s="73" t="s">
        <v>48</v>
      </c>
      <c r="D134" s="73" t="s">
        <v>63</v>
      </c>
      <c r="E134" s="73" t="s">
        <v>4</v>
      </c>
      <c r="F134" s="101" t="s">
        <v>121</v>
      </c>
      <c r="G134" s="144" t="s">
        <v>121</v>
      </c>
      <c r="H134" s="127">
        <v>22700</v>
      </c>
      <c r="I134" s="127">
        <v>6375.6</v>
      </c>
      <c r="J134" s="242">
        <v>5654.4</v>
      </c>
      <c r="K134" s="102" t="s">
        <v>121</v>
      </c>
      <c r="L134" s="127">
        <f t="shared" ref="L134:L135" si="56">I134-J134</f>
        <v>721.20000000000073</v>
      </c>
      <c r="M134" s="72"/>
      <c r="N134" s="287"/>
      <c r="P134" s="2"/>
    </row>
    <row r="135" spans="1:16" s="97" customFormat="1" ht="25.5" outlineLevel="2">
      <c r="A135" s="93" t="s">
        <v>208</v>
      </c>
      <c r="B135" s="73" t="s">
        <v>0</v>
      </c>
      <c r="C135" s="73" t="s">
        <v>48</v>
      </c>
      <c r="D135" s="73" t="s">
        <v>63</v>
      </c>
      <c r="E135" s="73" t="s">
        <v>37</v>
      </c>
      <c r="F135" s="94" t="s">
        <v>121</v>
      </c>
      <c r="G135" s="143" t="s">
        <v>121</v>
      </c>
      <c r="H135" s="127">
        <v>3590600</v>
      </c>
      <c r="I135" s="127">
        <v>810000</v>
      </c>
      <c r="J135" s="242">
        <v>810000</v>
      </c>
      <c r="K135" s="96" t="s">
        <v>121</v>
      </c>
      <c r="L135" s="127">
        <f t="shared" si="56"/>
        <v>0</v>
      </c>
      <c r="N135" s="282"/>
      <c r="P135" s="2"/>
    </row>
    <row r="136" spans="1:16" s="91" customFormat="1" ht="51" outlineLevel="4">
      <c r="A136" s="122" t="s">
        <v>177</v>
      </c>
      <c r="B136" s="7" t="s">
        <v>0</v>
      </c>
      <c r="C136" s="7" t="s">
        <v>48</v>
      </c>
      <c r="D136" s="7" t="s">
        <v>64</v>
      </c>
      <c r="E136" s="7" t="s">
        <v>1</v>
      </c>
      <c r="F136" s="5" t="s">
        <v>121</v>
      </c>
      <c r="G136" s="107" t="s">
        <v>121</v>
      </c>
      <c r="H136" s="125">
        <f>SUM(H137)</f>
        <v>2886300</v>
      </c>
      <c r="I136" s="125">
        <f>SUM(I137)</f>
        <v>0</v>
      </c>
      <c r="J136" s="241">
        <f t="shared" ref="J136:K136" si="57">SUM(J137)</f>
        <v>0</v>
      </c>
      <c r="K136" s="236">
        <f t="shared" si="57"/>
        <v>0</v>
      </c>
      <c r="L136" s="125">
        <f>SUM(L137)</f>
        <v>0</v>
      </c>
      <c r="M136" s="72"/>
      <c r="N136" s="287"/>
      <c r="P136" s="2"/>
    </row>
    <row r="137" spans="1:16" s="86" customFormat="1" ht="25.5" outlineLevel="1">
      <c r="A137" s="93" t="s">
        <v>208</v>
      </c>
      <c r="B137" s="73" t="s">
        <v>0</v>
      </c>
      <c r="C137" s="73" t="s">
        <v>48</v>
      </c>
      <c r="D137" s="73" t="s">
        <v>64</v>
      </c>
      <c r="E137" s="73" t="s">
        <v>37</v>
      </c>
      <c r="F137" s="94" t="s">
        <v>121</v>
      </c>
      <c r="G137" s="143" t="s">
        <v>121</v>
      </c>
      <c r="H137" s="127">
        <v>2886300</v>
      </c>
      <c r="I137" s="127">
        <v>0</v>
      </c>
      <c r="J137" s="242">
        <v>0</v>
      </c>
      <c r="K137" s="96" t="s">
        <v>121</v>
      </c>
      <c r="L137" s="127">
        <f>I137-J137</f>
        <v>0</v>
      </c>
      <c r="N137" s="282"/>
      <c r="P137" s="2"/>
    </row>
    <row r="138" spans="1:16" s="97" customFormat="1" outlineLevel="2">
      <c r="A138" s="122" t="s">
        <v>178</v>
      </c>
      <c r="B138" s="7" t="s">
        <v>0</v>
      </c>
      <c r="C138" s="7" t="s">
        <v>48</v>
      </c>
      <c r="D138" s="7" t="s">
        <v>228</v>
      </c>
      <c r="E138" s="7" t="s">
        <v>1</v>
      </c>
      <c r="F138" s="5"/>
      <c r="G138" s="107"/>
      <c r="H138" s="125">
        <f>SUM(H139:H140)</f>
        <v>0</v>
      </c>
      <c r="I138" s="125">
        <f>SUM(I139:I140)</f>
        <v>0</v>
      </c>
      <c r="J138" s="241">
        <f t="shared" ref="J138:K138" si="58">SUM(J139:J140)</f>
        <v>-36800</v>
      </c>
      <c r="K138" s="236">
        <f t="shared" si="58"/>
        <v>0</v>
      </c>
      <c r="L138" s="125">
        <f>SUM(L139:L140)</f>
        <v>36800</v>
      </c>
      <c r="N138" s="282"/>
      <c r="P138" s="2"/>
    </row>
    <row r="139" spans="1:16" s="91" customFormat="1" outlineLevel="4">
      <c r="A139" s="93" t="s">
        <v>104</v>
      </c>
      <c r="B139" s="73" t="s">
        <v>0</v>
      </c>
      <c r="C139" s="73" t="s">
        <v>48</v>
      </c>
      <c r="D139" s="73" t="s">
        <v>228</v>
      </c>
      <c r="E139" s="73" t="s">
        <v>4</v>
      </c>
      <c r="F139" s="92"/>
      <c r="G139" s="145"/>
      <c r="H139" s="127">
        <v>0</v>
      </c>
      <c r="I139" s="127">
        <v>0</v>
      </c>
      <c r="J139" s="242">
        <v>0</v>
      </c>
      <c r="K139" s="85" t="s">
        <v>121</v>
      </c>
      <c r="L139" s="127">
        <f>I139-J139</f>
        <v>0</v>
      </c>
      <c r="M139" s="72"/>
      <c r="N139" s="287"/>
      <c r="P139" s="2"/>
    </row>
    <row r="140" spans="1:16" s="86" customFormat="1" ht="25.5" outlineLevel="1">
      <c r="A140" s="93" t="s">
        <v>208</v>
      </c>
      <c r="B140" s="73" t="s">
        <v>0</v>
      </c>
      <c r="C140" s="73" t="s">
        <v>48</v>
      </c>
      <c r="D140" s="73" t="s">
        <v>228</v>
      </c>
      <c r="E140" s="73">
        <v>313</v>
      </c>
      <c r="F140" s="92"/>
      <c r="G140" s="145"/>
      <c r="H140" s="127">
        <v>0</v>
      </c>
      <c r="I140" s="127">
        <v>0</v>
      </c>
      <c r="J140" s="242">
        <v>-36800</v>
      </c>
      <c r="K140" s="96" t="s">
        <v>121</v>
      </c>
      <c r="L140" s="127">
        <f>I140-J140</f>
        <v>36800</v>
      </c>
      <c r="N140" s="282"/>
      <c r="P140" s="2"/>
    </row>
    <row r="141" spans="1:16" s="97" customFormat="1" outlineLevel="2">
      <c r="A141" s="122" t="s">
        <v>178</v>
      </c>
      <c r="B141" s="7" t="s">
        <v>0</v>
      </c>
      <c r="C141" s="7" t="s">
        <v>48</v>
      </c>
      <c r="D141" s="7" t="s">
        <v>65</v>
      </c>
      <c r="E141" s="7" t="s">
        <v>1</v>
      </c>
      <c r="F141" s="5" t="s">
        <v>121</v>
      </c>
      <c r="G141" s="107" t="s">
        <v>121</v>
      </c>
      <c r="H141" s="125">
        <f>SUM(H142:H143)</f>
        <v>456575000</v>
      </c>
      <c r="I141" s="125">
        <f>SUM(I142:I143)</f>
        <v>106788720</v>
      </c>
      <c r="J141" s="241">
        <f t="shared" ref="J141:K141" si="59">SUM(J142:J143)</f>
        <v>106586564.95999999</v>
      </c>
      <c r="K141" s="236">
        <f t="shared" si="59"/>
        <v>0</v>
      </c>
      <c r="L141" s="125">
        <f>SUM(L142:L143)</f>
        <v>202155.04000000481</v>
      </c>
      <c r="N141" s="282"/>
      <c r="P141" s="2"/>
    </row>
    <row r="142" spans="1:16" s="91" customFormat="1" outlineLevel="4">
      <c r="A142" s="93" t="s">
        <v>104</v>
      </c>
      <c r="B142" s="73" t="s">
        <v>0</v>
      </c>
      <c r="C142" s="73" t="s">
        <v>48</v>
      </c>
      <c r="D142" s="73" t="s">
        <v>65</v>
      </c>
      <c r="E142" s="73" t="s">
        <v>4</v>
      </c>
      <c r="F142" s="101" t="s">
        <v>121</v>
      </c>
      <c r="G142" s="144" t="s">
        <v>121</v>
      </c>
      <c r="H142" s="127">
        <v>3110400</v>
      </c>
      <c r="I142" s="127">
        <v>1064971</v>
      </c>
      <c r="J142" s="242">
        <v>928814.83</v>
      </c>
      <c r="K142" s="85" t="s">
        <v>121</v>
      </c>
      <c r="L142" s="127">
        <f t="shared" ref="L142:L143" si="60">I142-J142</f>
        <v>136156.17000000004</v>
      </c>
      <c r="M142" s="72"/>
      <c r="N142" s="287"/>
      <c r="P142" s="2"/>
    </row>
    <row r="143" spans="1:16" s="86" customFormat="1" ht="25.5" outlineLevel="1">
      <c r="A143" s="93" t="s">
        <v>208</v>
      </c>
      <c r="B143" s="73" t="s">
        <v>0</v>
      </c>
      <c r="C143" s="73" t="s">
        <v>48</v>
      </c>
      <c r="D143" s="73" t="s">
        <v>65</v>
      </c>
      <c r="E143" s="73" t="s">
        <v>37</v>
      </c>
      <c r="F143" s="94" t="s">
        <v>121</v>
      </c>
      <c r="G143" s="143" t="s">
        <v>121</v>
      </c>
      <c r="H143" s="127">
        <v>453464600</v>
      </c>
      <c r="I143" s="127">
        <v>105723749</v>
      </c>
      <c r="J143" s="242">
        <v>105657750.13</v>
      </c>
      <c r="K143" s="96" t="s">
        <v>121</v>
      </c>
      <c r="L143" s="127">
        <f t="shared" si="60"/>
        <v>65998.870000004768</v>
      </c>
      <c r="N143" s="282"/>
      <c r="P143" s="2"/>
    </row>
    <row r="144" spans="1:16" s="97" customFormat="1" ht="25.5" outlineLevel="2">
      <c r="A144" s="122" t="s">
        <v>179</v>
      </c>
      <c r="B144" s="7" t="s">
        <v>0</v>
      </c>
      <c r="C144" s="7" t="s">
        <v>48</v>
      </c>
      <c r="D144" s="7" t="s">
        <v>66</v>
      </c>
      <c r="E144" s="7" t="s">
        <v>1</v>
      </c>
      <c r="F144" s="5" t="s">
        <v>121</v>
      </c>
      <c r="G144" s="107" t="s">
        <v>121</v>
      </c>
      <c r="H144" s="125">
        <f>SUM(H145:H146)</f>
        <v>81409236</v>
      </c>
      <c r="I144" s="125">
        <f>SUM(I145:I146)</f>
        <v>19407917</v>
      </c>
      <c r="J144" s="241">
        <f t="shared" ref="J144:K144" si="61">SUM(J145:J146)</f>
        <v>19393778.050000001</v>
      </c>
      <c r="K144" s="236">
        <f t="shared" si="61"/>
        <v>0</v>
      </c>
      <c r="L144" s="125">
        <f>SUM(L145:L146)</f>
        <v>14138.950000000303</v>
      </c>
      <c r="N144" s="282"/>
      <c r="P144" s="2"/>
    </row>
    <row r="145" spans="1:16" s="91" customFormat="1" outlineLevel="4">
      <c r="A145" s="93" t="s">
        <v>104</v>
      </c>
      <c r="B145" s="73" t="s">
        <v>0</v>
      </c>
      <c r="C145" s="73" t="s">
        <v>48</v>
      </c>
      <c r="D145" s="73" t="s">
        <v>66</v>
      </c>
      <c r="E145" s="73" t="s">
        <v>4</v>
      </c>
      <c r="F145" s="101" t="s">
        <v>121</v>
      </c>
      <c r="G145" s="144" t="s">
        <v>121</v>
      </c>
      <c r="H145" s="127">
        <v>574164</v>
      </c>
      <c r="I145" s="127">
        <v>201649</v>
      </c>
      <c r="J145" s="242">
        <v>196063.37</v>
      </c>
      <c r="K145" s="85" t="s">
        <v>121</v>
      </c>
      <c r="L145" s="127">
        <f t="shared" ref="L145:L146" si="62">I145-J145</f>
        <v>5585.6300000000047</v>
      </c>
      <c r="M145" s="72"/>
      <c r="N145" s="287"/>
      <c r="P145" s="2"/>
    </row>
    <row r="146" spans="1:16" s="86" customFormat="1" ht="25.5" outlineLevel="1">
      <c r="A146" s="93" t="s">
        <v>208</v>
      </c>
      <c r="B146" s="73" t="s">
        <v>0</v>
      </c>
      <c r="C146" s="73" t="s">
        <v>48</v>
      </c>
      <c r="D146" s="73" t="s">
        <v>66</v>
      </c>
      <c r="E146" s="73" t="s">
        <v>37</v>
      </c>
      <c r="F146" s="94" t="s">
        <v>121</v>
      </c>
      <c r="G146" s="143" t="s">
        <v>121</v>
      </c>
      <c r="H146" s="127">
        <v>80835072</v>
      </c>
      <c r="I146" s="127">
        <v>19206268</v>
      </c>
      <c r="J146" s="242">
        <v>19197714.68</v>
      </c>
      <c r="K146" s="96" t="s">
        <v>121</v>
      </c>
      <c r="L146" s="127">
        <f t="shared" si="62"/>
        <v>8553.320000000298</v>
      </c>
      <c r="N146" s="282"/>
      <c r="P146" s="2"/>
    </row>
    <row r="147" spans="1:16" s="135" customFormat="1" outlineLevel="4">
      <c r="A147" s="122" t="s">
        <v>180</v>
      </c>
      <c r="B147" s="7" t="s">
        <v>0</v>
      </c>
      <c r="C147" s="7" t="s">
        <v>48</v>
      </c>
      <c r="D147" s="7" t="s">
        <v>67</v>
      </c>
      <c r="E147" s="7" t="s">
        <v>1</v>
      </c>
      <c r="F147" s="5" t="s">
        <v>121</v>
      </c>
      <c r="G147" s="107" t="s">
        <v>121</v>
      </c>
      <c r="H147" s="125">
        <f>SUM(H148:H149)</f>
        <v>22878400</v>
      </c>
      <c r="I147" s="125">
        <f>SUM(I148:I149)</f>
        <v>4699022</v>
      </c>
      <c r="J147" s="241">
        <f t="shared" ref="J147:K147" si="63">SUM(J148:J149)</f>
        <v>4687583.57</v>
      </c>
      <c r="K147" s="236">
        <f t="shared" si="63"/>
        <v>0</v>
      </c>
      <c r="L147" s="125">
        <f>SUM(L148:L149)</f>
        <v>11438.43</v>
      </c>
      <c r="M147" s="95"/>
      <c r="N147" s="290"/>
      <c r="P147" s="2"/>
    </row>
    <row r="148" spans="1:16" s="91" customFormat="1" outlineLevel="4">
      <c r="A148" s="93" t="s">
        <v>104</v>
      </c>
      <c r="B148" s="73" t="s">
        <v>0</v>
      </c>
      <c r="C148" s="73" t="s">
        <v>48</v>
      </c>
      <c r="D148" s="73" t="s">
        <v>67</v>
      </c>
      <c r="E148" s="73" t="s">
        <v>4</v>
      </c>
      <c r="F148" s="101" t="s">
        <v>121</v>
      </c>
      <c r="G148" s="144" t="s">
        <v>121</v>
      </c>
      <c r="H148" s="127">
        <v>149200</v>
      </c>
      <c r="I148" s="127">
        <v>60537</v>
      </c>
      <c r="J148" s="242">
        <v>56492.57</v>
      </c>
      <c r="K148" s="85" t="s">
        <v>121</v>
      </c>
      <c r="L148" s="127">
        <f t="shared" ref="L148:L149" si="64">I148-J148</f>
        <v>4044.4300000000003</v>
      </c>
      <c r="M148" s="72"/>
      <c r="N148" s="287"/>
      <c r="P148" s="2"/>
    </row>
    <row r="149" spans="1:16" s="90" customFormat="1" ht="25.5" outlineLevel="4">
      <c r="A149" s="123" t="s">
        <v>208</v>
      </c>
      <c r="B149" s="73" t="s">
        <v>0</v>
      </c>
      <c r="C149" s="73" t="s">
        <v>48</v>
      </c>
      <c r="D149" s="73" t="s">
        <v>67</v>
      </c>
      <c r="E149" s="73" t="s">
        <v>37</v>
      </c>
      <c r="F149" s="92" t="s">
        <v>121</v>
      </c>
      <c r="G149" s="145" t="s">
        <v>121</v>
      </c>
      <c r="H149" s="126">
        <v>22729200</v>
      </c>
      <c r="I149" s="126">
        <v>4638485</v>
      </c>
      <c r="J149" s="243">
        <v>4631091</v>
      </c>
      <c r="K149" s="88" t="s">
        <v>121</v>
      </c>
      <c r="L149" s="127">
        <f t="shared" si="64"/>
        <v>7394</v>
      </c>
      <c r="M149" s="95"/>
      <c r="N149" s="95"/>
      <c r="P149" s="2"/>
    </row>
    <row r="150" spans="1:16" s="90" customFormat="1" ht="25.5" outlineLevel="4">
      <c r="A150" s="122" t="s">
        <v>181</v>
      </c>
      <c r="B150" s="7" t="s">
        <v>0</v>
      </c>
      <c r="C150" s="7" t="s">
        <v>48</v>
      </c>
      <c r="D150" s="7" t="s">
        <v>254</v>
      </c>
      <c r="E150" s="7" t="s">
        <v>1</v>
      </c>
      <c r="F150" s="5"/>
      <c r="G150" s="107"/>
      <c r="H150" s="125">
        <f>SUM(H151:H152)</f>
        <v>0</v>
      </c>
      <c r="I150" s="125">
        <f>SUM(I151:I152)</f>
        <v>0</v>
      </c>
      <c r="J150" s="241">
        <f t="shared" ref="J150:K150" si="65">SUM(J151:J152)</f>
        <v>-1581.68</v>
      </c>
      <c r="K150" s="236">
        <f t="shared" si="65"/>
        <v>1581.68</v>
      </c>
      <c r="L150" s="125">
        <f>SUM(L151:L152)</f>
        <v>1581.68</v>
      </c>
      <c r="M150" s="95"/>
      <c r="N150" s="95"/>
      <c r="P150" s="2"/>
    </row>
    <row r="151" spans="1:16" s="91" customFormat="1" outlineLevel="4">
      <c r="A151" s="93" t="s">
        <v>104</v>
      </c>
      <c r="B151" s="73" t="s">
        <v>0</v>
      </c>
      <c r="C151" s="73" t="s">
        <v>48</v>
      </c>
      <c r="D151" s="73" t="s">
        <v>254</v>
      </c>
      <c r="E151" s="73" t="s">
        <v>4</v>
      </c>
      <c r="F151" s="92"/>
      <c r="G151" s="145"/>
      <c r="H151" s="127">
        <v>0</v>
      </c>
      <c r="I151" s="127">
        <v>0</v>
      </c>
      <c r="J151" s="242">
        <v>0</v>
      </c>
      <c r="K151" s="119">
        <f>I151-J151</f>
        <v>0</v>
      </c>
      <c r="L151" s="127">
        <f t="shared" ref="L151:L152" si="66">I151-J151</f>
        <v>0</v>
      </c>
      <c r="M151" s="72"/>
      <c r="N151" s="287"/>
      <c r="P151" s="2"/>
    </row>
    <row r="152" spans="1:16" s="86" customFormat="1" ht="25.5" outlineLevel="1">
      <c r="A152" s="93" t="s">
        <v>229</v>
      </c>
      <c r="B152" s="73" t="s">
        <v>0</v>
      </c>
      <c r="C152" s="73" t="s">
        <v>48</v>
      </c>
      <c r="D152" s="73" t="s">
        <v>254</v>
      </c>
      <c r="E152" s="73" t="s">
        <v>9</v>
      </c>
      <c r="F152" s="92"/>
      <c r="G152" s="145"/>
      <c r="H152" s="127">
        <v>0</v>
      </c>
      <c r="I152" s="127">
        <v>0</v>
      </c>
      <c r="J152" s="242">
        <v>-1581.68</v>
      </c>
      <c r="K152" s="119">
        <f t="shared" ref="K152" si="67">I152-J152</f>
        <v>1581.68</v>
      </c>
      <c r="L152" s="127">
        <f t="shared" si="66"/>
        <v>1581.68</v>
      </c>
      <c r="N152" s="282"/>
      <c r="P152" s="2"/>
    </row>
    <row r="153" spans="1:16" s="86" customFormat="1" ht="25.5" outlineLevel="2">
      <c r="A153" s="122" t="s">
        <v>181</v>
      </c>
      <c r="B153" s="7" t="s">
        <v>0</v>
      </c>
      <c r="C153" s="7" t="s">
        <v>48</v>
      </c>
      <c r="D153" s="7" t="s">
        <v>68</v>
      </c>
      <c r="E153" s="7" t="s">
        <v>1</v>
      </c>
      <c r="F153" s="5" t="s">
        <v>121</v>
      </c>
      <c r="G153" s="107" t="s">
        <v>121</v>
      </c>
      <c r="H153" s="125">
        <f>SUM(H154:H155)</f>
        <v>94086350</v>
      </c>
      <c r="I153" s="125">
        <f>SUM(I154:I155)</f>
        <v>58751320</v>
      </c>
      <c r="J153" s="241">
        <f t="shared" ref="J153:K153" si="68">SUM(J154:J155)</f>
        <v>58471017.810000002</v>
      </c>
      <c r="K153" s="236">
        <f t="shared" si="68"/>
        <v>0</v>
      </c>
      <c r="L153" s="125">
        <f>SUM(L154:L155)</f>
        <v>280302.18999999913</v>
      </c>
      <c r="N153" s="282"/>
      <c r="P153" s="2"/>
    </row>
    <row r="154" spans="1:16" s="91" customFormat="1" outlineLevel="4">
      <c r="A154" s="93" t="s">
        <v>104</v>
      </c>
      <c r="B154" s="73" t="s">
        <v>0</v>
      </c>
      <c r="C154" s="73" t="s">
        <v>48</v>
      </c>
      <c r="D154" s="73" t="s">
        <v>68</v>
      </c>
      <c r="E154" s="73" t="s">
        <v>4</v>
      </c>
      <c r="F154" s="101" t="s">
        <v>121</v>
      </c>
      <c r="G154" s="144" t="s">
        <v>121</v>
      </c>
      <c r="H154" s="127">
        <v>913100</v>
      </c>
      <c r="I154" s="127">
        <v>585003</v>
      </c>
      <c r="J154" s="242">
        <v>431064.85</v>
      </c>
      <c r="K154" s="85" t="s">
        <v>121</v>
      </c>
      <c r="L154" s="127">
        <f t="shared" ref="L154:L155" si="69">I154-J154</f>
        <v>153938.15000000002</v>
      </c>
      <c r="M154" s="72"/>
      <c r="N154" s="287"/>
      <c r="P154" s="2"/>
    </row>
    <row r="155" spans="1:16" s="86" customFormat="1" ht="25.5" outlineLevel="2">
      <c r="A155" s="93" t="s">
        <v>205</v>
      </c>
      <c r="B155" s="73" t="s">
        <v>0</v>
      </c>
      <c r="C155" s="73" t="s">
        <v>48</v>
      </c>
      <c r="D155" s="73" t="s">
        <v>68</v>
      </c>
      <c r="E155" s="73" t="s">
        <v>9</v>
      </c>
      <c r="F155" s="101" t="s">
        <v>121</v>
      </c>
      <c r="G155" s="144" t="s">
        <v>121</v>
      </c>
      <c r="H155" s="127">
        <v>93173250</v>
      </c>
      <c r="I155" s="127">
        <v>58166317</v>
      </c>
      <c r="J155" s="242">
        <v>58039952.960000001</v>
      </c>
      <c r="K155" s="102" t="s">
        <v>121</v>
      </c>
      <c r="L155" s="127">
        <f t="shared" si="69"/>
        <v>126364.03999999911</v>
      </c>
      <c r="N155" s="282"/>
      <c r="P155" s="2"/>
    </row>
    <row r="156" spans="1:16" s="86" customFormat="1" ht="38.25" outlineLevel="2">
      <c r="A156" s="122" t="s">
        <v>182</v>
      </c>
      <c r="B156" s="7" t="s">
        <v>0</v>
      </c>
      <c r="C156" s="7" t="s">
        <v>48</v>
      </c>
      <c r="D156" s="7" t="s">
        <v>69</v>
      </c>
      <c r="E156" s="7" t="s">
        <v>1</v>
      </c>
      <c r="F156" s="5" t="s">
        <v>121</v>
      </c>
      <c r="G156" s="107" t="s">
        <v>121</v>
      </c>
      <c r="H156" s="125">
        <f>SUM(H157:H158)</f>
        <v>7408400</v>
      </c>
      <c r="I156" s="125">
        <f>SUM(I157:I158)</f>
        <v>6024059</v>
      </c>
      <c r="J156" s="241">
        <f t="shared" ref="J156:K156" si="70">SUM(J157:J158)</f>
        <v>5949617.0800000001</v>
      </c>
      <c r="K156" s="236">
        <f t="shared" si="70"/>
        <v>0</v>
      </c>
      <c r="L156" s="125">
        <f>SUM(L157:L158)</f>
        <v>74441.919999999591</v>
      </c>
      <c r="N156" s="282"/>
      <c r="P156" s="2"/>
    </row>
    <row r="157" spans="1:16" s="91" customFormat="1" outlineLevel="4">
      <c r="A157" s="93" t="s">
        <v>104</v>
      </c>
      <c r="B157" s="73" t="s">
        <v>0</v>
      </c>
      <c r="C157" s="73" t="s">
        <v>48</v>
      </c>
      <c r="D157" s="73" t="s">
        <v>69</v>
      </c>
      <c r="E157" s="73" t="s">
        <v>4</v>
      </c>
      <c r="F157" s="101" t="s">
        <v>121</v>
      </c>
      <c r="G157" s="144" t="s">
        <v>121</v>
      </c>
      <c r="H157" s="127">
        <v>77950</v>
      </c>
      <c r="I157" s="127">
        <v>60239</v>
      </c>
      <c r="J157" s="242">
        <v>58144.639999999999</v>
      </c>
      <c r="K157" s="102" t="s">
        <v>121</v>
      </c>
      <c r="L157" s="127">
        <f t="shared" ref="L157:L158" si="71">I157-J157</f>
        <v>2094.3600000000006</v>
      </c>
      <c r="M157" s="72"/>
      <c r="N157" s="287"/>
      <c r="P157" s="2"/>
    </row>
    <row r="158" spans="1:16" s="90" customFormat="1" ht="25.5" outlineLevel="4">
      <c r="A158" s="93" t="s">
        <v>205</v>
      </c>
      <c r="B158" s="73" t="s">
        <v>0</v>
      </c>
      <c r="C158" s="73" t="s">
        <v>48</v>
      </c>
      <c r="D158" s="73" t="s">
        <v>69</v>
      </c>
      <c r="E158" s="73" t="s">
        <v>9</v>
      </c>
      <c r="F158" s="101" t="s">
        <v>121</v>
      </c>
      <c r="G158" s="144" t="s">
        <v>121</v>
      </c>
      <c r="H158" s="127">
        <v>7330450</v>
      </c>
      <c r="I158" s="127">
        <v>5963820</v>
      </c>
      <c r="J158" s="242">
        <v>5891472.4400000004</v>
      </c>
      <c r="K158" s="102" t="s">
        <v>121</v>
      </c>
      <c r="L158" s="127">
        <f t="shared" si="71"/>
        <v>72347.55999999959</v>
      </c>
      <c r="M158" s="95"/>
      <c r="N158" s="290"/>
      <c r="P158" s="2"/>
    </row>
    <row r="159" spans="1:16" s="135" customFormat="1" ht="38.25" outlineLevel="4">
      <c r="A159" s="122" t="s">
        <v>183</v>
      </c>
      <c r="B159" s="7" t="s">
        <v>0</v>
      </c>
      <c r="C159" s="7" t="s">
        <v>48</v>
      </c>
      <c r="D159" s="7" t="s">
        <v>230</v>
      </c>
      <c r="E159" s="7" t="s">
        <v>1</v>
      </c>
      <c r="F159" s="5"/>
      <c r="G159" s="107"/>
      <c r="H159" s="125">
        <f>SUM(H160:H161)</f>
        <v>0</v>
      </c>
      <c r="I159" s="125">
        <f>SUM(I160:I161)</f>
        <v>0</v>
      </c>
      <c r="J159" s="241">
        <f t="shared" ref="J159:K159" si="72">SUM(J160:J161)</f>
        <v>-10556</v>
      </c>
      <c r="K159" s="236">
        <f t="shared" si="72"/>
        <v>10556</v>
      </c>
      <c r="L159" s="125">
        <f>SUM(L160:L161)</f>
        <v>10556</v>
      </c>
      <c r="M159" s="95"/>
      <c r="N159" s="290"/>
      <c r="P159" s="2"/>
    </row>
    <row r="160" spans="1:16" s="91" customFormat="1" outlineLevel="4">
      <c r="A160" s="93" t="s">
        <v>104</v>
      </c>
      <c r="B160" s="73" t="s">
        <v>0</v>
      </c>
      <c r="C160" s="73" t="s">
        <v>48</v>
      </c>
      <c r="D160" s="73" t="s">
        <v>230</v>
      </c>
      <c r="E160" s="73" t="s">
        <v>4</v>
      </c>
      <c r="F160" s="92"/>
      <c r="G160" s="145"/>
      <c r="H160" s="127">
        <v>0</v>
      </c>
      <c r="I160" s="127">
        <v>0</v>
      </c>
      <c r="J160" s="242">
        <v>0</v>
      </c>
      <c r="K160" s="119">
        <f t="shared" ref="K160:K161" si="73">I160-J160</f>
        <v>0</v>
      </c>
      <c r="L160" s="127">
        <f t="shared" ref="L160:L161" si="74">I160-J160</f>
        <v>0</v>
      </c>
      <c r="M160" s="72"/>
      <c r="N160" s="287"/>
      <c r="P160" s="2"/>
    </row>
    <row r="161" spans="1:16" s="86" customFormat="1" ht="25.5" outlineLevel="2">
      <c r="A161" s="254" t="s">
        <v>229</v>
      </c>
      <c r="B161" s="220" t="s">
        <v>0</v>
      </c>
      <c r="C161" s="220" t="s">
        <v>48</v>
      </c>
      <c r="D161" s="220" t="s">
        <v>230</v>
      </c>
      <c r="E161" s="220" t="s">
        <v>37</v>
      </c>
      <c r="F161" s="227"/>
      <c r="G161" s="228"/>
      <c r="H161" s="255">
        <v>0</v>
      </c>
      <c r="I161" s="256">
        <v>0</v>
      </c>
      <c r="J161" s="267">
        <v>-10556</v>
      </c>
      <c r="K161" s="88">
        <f t="shared" si="73"/>
        <v>10556</v>
      </c>
      <c r="L161" s="127">
        <f t="shared" si="74"/>
        <v>10556</v>
      </c>
      <c r="N161" s="282"/>
      <c r="P161" s="2"/>
    </row>
    <row r="162" spans="1:16" s="135" customFormat="1" ht="38.25" outlineLevel="4">
      <c r="A162" s="122" t="s">
        <v>183</v>
      </c>
      <c r="B162" s="7" t="s">
        <v>0</v>
      </c>
      <c r="C162" s="7" t="s">
        <v>48</v>
      </c>
      <c r="D162" s="7" t="s">
        <v>70</v>
      </c>
      <c r="E162" s="7" t="s">
        <v>1</v>
      </c>
      <c r="F162" s="5" t="s">
        <v>121</v>
      </c>
      <c r="G162" s="107" t="s">
        <v>121</v>
      </c>
      <c r="H162" s="125">
        <f>SUM(H163:H164)</f>
        <v>1001192100</v>
      </c>
      <c r="I162" s="125">
        <f>SUM(I163:I164)</f>
        <v>249930354</v>
      </c>
      <c r="J162" s="241">
        <f t="shared" ref="J162:K162" si="75">SUM(J163:J164)</f>
        <v>247967933.08000001</v>
      </c>
      <c r="K162" s="236">
        <f t="shared" si="75"/>
        <v>0</v>
      </c>
      <c r="L162" s="125">
        <f>SUM(L163:L164)</f>
        <v>1962420.9199999892</v>
      </c>
      <c r="M162" s="95"/>
      <c r="N162" s="290"/>
      <c r="P162" s="2"/>
    </row>
    <row r="163" spans="1:16" s="91" customFormat="1" outlineLevel="4">
      <c r="A163" s="93" t="s">
        <v>104</v>
      </c>
      <c r="B163" s="73" t="s">
        <v>0</v>
      </c>
      <c r="C163" s="73" t="s">
        <v>48</v>
      </c>
      <c r="D163" s="73" t="s">
        <v>70</v>
      </c>
      <c r="E163" s="73" t="s">
        <v>4</v>
      </c>
      <c r="F163" s="101" t="s">
        <v>121</v>
      </c>
      <c r="G163" s="144" t="s">
        <v>121</v>
      </c>
      <c r="H163" s="127">
        <v>4404900</v>
      </c>
      <c r="I163" s="127">
        <v>1592671</v>
      </c>
      <c r="J163" s="242">
        <v>1537484.06</v>
      </c>
      <c r="K163" s="102" t="s">
        <v>121</v>
      </c>
      <c r="L163" s="127">
        <f t="shared" ref="L163:L164" si="76">I163-J163</f>
        <v>55186.939999999944</v>
      </c>
      <c r="M163" s="72"/>
      <c r="N163" s="287"/>
      <c r="P163" s="2"/>
    </row>
    <row r="164" spans="1:16" s="86" customFormat="1" ht="25.5" outlineLevel="2">
      <c r="A164" s="123" t="s">
        <v>208</v>
      </c>
      <c r="B164" s="73" t="s">
        <v>0</v>
      </c>
      <c r="C164" s="73" t="s">
        <v>48</v>
      </c>
      <c r="D164" s="73" t="s">
        <v>70</v>
      </c>
      <c r="E164" s="73" t="s">
        <v>37</v>
      </c>
      <c r="F164" s="92" t="s">
        <v>121</v>
      </c>
      <c r="G164" s="145" t="s">
        <v>121</v>
      </c>
      <c r="H164" s="126">
        <v>996787200</v>
      </c>
      <c r="I164" s="126">
        <v>248337683</v>
      </c>
      <c r="J164" s="243">
        <v>246430449.02000001</v>
      </c>
      <c r="K164" s="88" t="s">
        <v>121</v>
      </c>
      <c r="L164" s="127">
        <f t="shared" si="76"/>
        <v>1907233.9799999893</v>
      </c>
      <c r="N164" s="282"/>
      <c r="P164" s="2"/>
    </row>
    <row r="165" spans="1:16" s="86" customFormat="1" ht="51" outlineLevel="1">
      <c r="A165" s="122" t="s">
        <v>184</v>
      </c>
      <c r="B165" s="7" t="s">
        <v>0</v>
      </c>
      <c r="C165" s="7" t="s">
        <v>48</v>
      </c>
      <c r="D165" s="7" t="s">
        <v>71</v>
      </c>
      <c r="E165" s="7" t="s">
        <v>1</v>
      </c>
      <c r="F165" s="5" t="s">
        <v>121</v>
      </c>
      <c r="G165" s="107" t="s">
        <v>121</v>
      </c>
      <c r="H165" s="125">
        <f>SUM(H166:H167)</f>
        <v>4939800</v>
      </c>
      <c r="I165" s="125">
        <f>SUM(I166:I167)</f>
        <v>3756868</v>
      </c>
      <c r="J165" s="241">
        <f t="shared" ref="J165:K165" si="77">SUM(J166:J167)</f>
        <v>3607689.84</v>
      </c>
      <c r="K165" s="236">
        <f t="shared" si="77"/>
        <v>0</v>
      </c>
      <c r="L165" s="125">
        <f>SUM(L166:L167)</f>
        <v>149178.16000000003</v>
      </c>
      <c r="N165" s="282"/>
      <c r="P165" s="2"/>
    </row>
    <row r="166" spans="1:16" s="91" customFormat="1" outlineLevel="4">
      <c r="A166" s="93" t="s">
        <v>104</v>
      </c>
      <c r="B166" s="73" t="s">
        <v>0</v>
      </c>
      <c r="C166" s="73" t="s">
        <v>48</v>
      </c>
      <c r="D166" s="73" t="s">
        <v>71</v>
      </c>
      <c r="E166" s="73" t="s">
        <v>4</v>
      </c>
      <c r="F166" s="101" t="s">
        <v>121</v>
      </c>
      <c r="G166" s="144" t="s">
        <v>121</v>
      </c>
      <c r="H166" s="127">
        <v>39750</v>
      </c>
      <c r="I166" s="127">
        <v>25084</v>
      </c>
      <c r="J166" s="242">
        <v>19671.11</v>
      </c>
      <c r="K166" s="102" t="s">
        <v>121</v>
      </c>
      <c r="L166" s="127">
        <f t="shared" ref="L166:L167" si="78">I166-J166</f>
        <v>5412.8899999999994</v>
      </c>
      <c r="M166" s="72"/>
      <c r="N166" s="287"/>
      <c r="P166" s="2"/>
    </row>
    <row r="167" spans="1:16" s="86" customFormat="1" ht="25.5" outlineLevel="2">
      <c r="A167" s="93" t="s">
        <v>205</v>
      </c>
      <c r="B167" s="73" t="s">
        <v>0</v>
      </c>
      <c r="C167" s="73" t="s">
        <v>48</v>
      </c>
      <c r="D167" s="73" t="s">
        <v>71</v>
      </c>
      <c r="E167" s="73" t="s">
        <v>9</v>
      </c>
      <c r="F167" s="101" t="s">
        <v>121</v>
      </c>
      <c r="G167" s="144" t="s">
        <v>121</v>
      </c>
      <c r="H167" s="127">
        <v>4900050</v>
      </c>
      <c r="I167" s="127">
        <v>3731784</v>
      </c>
      <c r="J167" s="242">
        <v>3588018.73</v>
      </c>
      <c r="K167" s="85" t="s">
        <v>121</v>
      </c>
      <c r="L167" s="127">
        <f t="shared" si="78"/>
        <v>143765.27000000002</v>
      </c>
      <c r="N167" s="282"/>
      <c r="P167" s="2"/>
    </row>
    <row r="168" spans="1:16" s="86" customFormat="1" ht="76.5" outlineLevel="2">
      <c r="A168" s="122" t="s">
        <v>185</v>
      </c>
      <c r="B168" s="7" t="s">
        <v>0</v>
      </c>
      <c r="C168" s="7" t="s">
        <v>48</v>
      </c>
      <c r="D168" s="7" t="s">
        <v>72</v>
      </c>
      <c r="E168" s="7" t="s">
        <v>1</v>
      </c>
      <c r="F168" s="5" t="s">
        <v>121</v>
      </c>
      <c r="G168" s="107" t="s">
        <v>121</v>
      </c>
      <c r="H168" s="125">
        <f>SUM(H169:H170)</f>
        <v>9621100</v>
      </c>
      <c r="I168" s="125">
        <f>SUM(I169:I170)</f>
        <v>4515202</v>
      </c>
      <c r="J168" s="241">
        <f t="shared" ref="J168:K168" si="79">SUM(J169:J170)</f>
        <v>4503638.82</v>
      </c>
      <c r="K168" s="236">
        <f t="shared" si="79"/>
        <v>0</v>
      </c>
      <c r="L168" s="125">
        <f>SUM(L169:L170)</f>
        <v>11563.180000000037</v>
      </c>
      <c r="N168" s="282"/>
      <c r="P168" s="2"/>
    </row>
    <row r="169" spans="1:16" s="91" customFormat="1" outlineLevel="4">
      <c r="A169" s="93" t="s">
        <v>104</v>
      </c>
      <c r="B169" s="73" t="s">
        <v>0</v>
      </c>
      <c r="C169" s="73" t="s">
        <v>48</v>
      </c>
      <c r="D169" s="73" t="s">
        <v>72</v>
      </c>
      <c r="E169" s="73" t="s">
        <v>4</v>
      </c>
      <c r="F169" s="101" t="s">
        <v>121</v>
      </c>
      <c r="G169" s="144" t="s">
        <v>121</v>
      </c>
      <c r="H169" s="127">
        <v>193800</v>
      </c>
      <c r="I169" s="127">
        <v>28842</v>
      </c>
      <c r="J169" s="242">
        <v>28296.36</v>
      </c>
      <c r="K169" s="102" t="s">
        <v>121</v>
      </c>
      <c r="L169" s="127">
        <f t="shared" ref="L169:L170" si="80">I169-J169</f>
        <v>545.63999999999942</v>
      </c>
      <c r="M169" s="72"/>
      <c r="N169" s="287"/>
      <c r="P169" s="2"/>
    </row>
    <row r="170" spans="1:16" s="86" customFormat="1" ht="25.5" outlineLevel="2">
      <c r="A170" s="93" t="s">
        <v>205</v>
      </c>
      <c r="B170" s="73" t="s">
        <v>0</v>
      </c>
      <c r="C170" s="73" t="s">
        <v>48</v>
      </c>
      <c r="D170" s="73" t="s">
        <v>72</v>
      </c>
      <c r="E170" s="73" t="s">
        <v>9</v>
      </c>
      <c r="F170" s="101" t="s">
        <v>121</v>
      </c>
      <c r="G170" s="144" t="s">
        <v>121</v>
      </c>
      <c r="H170" s="127">
        <v>9427300</v>
      </c>
      <c r="I170" s="127">
        <v>4486360</v>
      </c>
      <c r="J170" s="242">
        <v>4475342.46</v>
      </c>
      <c r="K170" s="102" t="s">
        <v>121</v>
      </c>
      <c r="L170" s="127">
        <f t="shared" si="80"/>
        <v>11017.540000000037</v>
      </c>
      <c r="N170" s="282"/>
      <c r="P170" s="2"/>
    </row>
    <row r="171" spans="1:16" s="86" customFormat="1" ht="63.75" outlineLevel="1">
      <c r="A171" s="122" t="s">
        <v>186</v>
      </c>
      <c r="B171" s="7" t="s">
        <v>0</v>
      </c>
      <c r="C171" s="7" t="s">
        <v>48</v>
      </c>
      <c r="D171" s="7" t="s">
        <v>73</v>
      </c>
      <c r="E171" s="7" t="s">
        <v>1</v>
      </c>
      <c r="F171" s="5" t="s">
        <v>121</v>
      </c>
      <c r="G171" s="107" t="s">
        <v>121</v>
      </c>
      <c r="H171" s="125">
        <f>SUM(H172:H173)</f>
        <v>10050000</v>
      </c>
      <c r="I171" s="125">
        <f>SUM(I172:I173)</f>
        <v>9967953.0099999998</v>
      </c>
      <c r="J171" s="241">
        <f t="shared" ref="J171:K171" si="81">SUM(J172:J173)</f>
        <v>9961201.6199999992</v>
      </c>
      <c r="K171" s="236">
        <f t="shared" si="81"/>
        <v>0</v>
      </c>
      <c r="L171" s="125">
        <f>SUM(L172:L173)</f>
        <v>6751.3899999999994</v>
      </c>
      <c r="N171" s="282"/>
      <c r="P171" s="2"/>
    </row>
    <row r="172" spans="1:16" s="91" customFormat="1" outlineLevel="4">
      <c r="A172" s="93" t="s">
        <v>104</v>
      </c>
      <c r="B172" s="73" t="s">
        <v>0</v>
      </c>
      <c r="C172" s="73" t="s">
        <v>48</v>
      </c>
      <c r="D172" s="73" t="s">
        <v>73</v>
      </c>
      <c r="E172" s="73" t="s">
        <v>4</v>
      </c>
      <c r="F172" s="101" t="s">
        <v>121</v>
      </c>
      <c r="G172" s="144" t="s">
        <v>121</v>
      </c>
      <c r="H172" s="127">
        <v>50000</v>
      </c>
      <c r="I172" s="127">
        <v>44161.4</v>
      </c>
      <c r="J172" s="242">
        <v>37410.01</v>
      </c>
      <c r="K172" s="102" t="s">
        <v>121</v>
      </c>
      <c r="L172" s="127">
        <f t="shared" ref="L172:L173" si="82">I172-J172</f>
        <v>6751.3899999999994</v>
      </c>
      <c r="M172" s="72"/>
      <c r="N172" s="287"/>
      <c r="P172" s="2"/>
    </row>
    <row r="173" spans="1:16" s="90" customFormat="1" ht="25.5" outlineLevel="4">
      <c r="A173" s="93" t="s">
        <v>208</v>
      </c>
      <c r="B173" s="73" t="s">
        <v>0</v>
      </c>
      <c r="C173" s="73" t="s">
        <v>48</v>
      </c>
      <c r="D173" s="73" t="s">
        <v>73</v>
      </c>
      <c r="E173" s="73">
        <v>321</v>
      </c>
      <c r="F173" s="101" t="s">
        <v>121</v>
      </c>
      <c r="G173" s="144" t="s">
        <v>121</v>
      </c>
      <c r="H173" s="127">
        <v>10000000</v>
      </c>
      <c r="I173" s="127">
        <v>9923791.6099999994</v>
      </c>
      <c r="J173" s="242">
        <v>9923791.6099999994</v>
      </c>
      <c r="K173" s="85" t="s">
        <v>121</v>
      </c>
      <c r="L173" s="127">
        <f t="shared" si="82"/>
        <v>0</v>
      </c>
      <c r="M173" s="120"/>
      <c r="N173" s="95"/>
      <c r="P173" s="2"/>
    </row>
    <row r="174" spans="1:16" s="90" customFormat="1" ht="25.5" outlineLevel="4">
      <c r="A174" s="122" t="s">
        <v>255</v>
      </c>
      <c r="B174" s="7" t="s">
        <v>0</v>
      </c>
      <c r="C174" s="7" t="s">
        <v>48</v>
      </c>
      <c r="D174" s="7" t="s">
        <v>256</v>
      </c>
      <c r="E174" s="7" t="s">
        <v>1</v>
      </c>
      <c r="F174" s="5"/>
      <c r="G174" s="107"/>
      <c r="H174" s="125">
        <f>SUM(H175:H177)</f>
        <v>0</v>
      </c>
      <c r="I174" s="125">
        <f>SUM(I175:I177)</f>
        <v>0</v>
      </c>
      <c r="J174" s="241">
        <f>SUM(J175:J177)</f>
        <v>-0.05</v>
      </c>
      <c r="K174" s="236">
        <f t="shared" ref="K174" si="83">SUM(K175:K177)</f>
        <v>0.02</v>
      </c>
      <c r="L174" s="125">
        <f>SUM(L175:L177)</f>
        <v>0.05</v>
      </c>
      <c r="M174" s="120"/>
      <c r="N174" s="95"/>
      <c r="P174" s="2"/>
    </row>
    <row r="175" spans="1:16" s="91" customFormat="1" ht="33.75" outlineLevel="4">
      <c r="A175" s="93" t="s">
        <v>104</v>
      </c>
      <c r="B175" s="73" t="s">
        <v>0</v>
      </c>
      <c r="C175" s="73" t="s">
        <v>48</v>
      </c>
      <c r="D175" s="73" t="s">
        <v>256</v>
      </c>
      <c r="E175" s="73" t="s">
        <v>4</v>
      </c>
      <c r="F175" s="124" t="s">
        <v>257</v>
      </c>
      <c r="G175" s="137" t="s">
        <v>272</v>
      </c>
      <c r="H175" s="127">
        <v>0</v>
      </c>
      <c r="I175" s="127">
        <v>0</v>
      </c>
      <c r="J175" s="242">
        <v>0</v>
      </c>
      <c r="K175" s="119">
        <f t="shared" ref="K175:K177" si="84">I175-J175</f>
        <v>0</v>
      </c>
      <c r="L175" s="127">
        <f t="shared" ref="L175:L177" si="85">I175-J175</f>
        <v>0</v>
      </c>
      <c r="M175" s="72"/>
      <c r="N175" s="287"/>
      <c r="P175" s="2"/>
    </row>
    <row r="176" spans="1:16" s="91" customFormat="1" ht="25.5" outlineLevel="4">
      <c r="A176" s="219" t="s">
        <v>229</v>
      </c>
      <c r="B176" s="220" t="s">
        <v>0</v>
      </c>
      <c r="C176" s="220" t="s">
        <v>48</v>
      </c>
      <c r="D176" s="220" t="s">
        <v>256</v>
      </c>
      <c r="E176" s="220">
        <v>321</v>
      </c>
      <c r="F176" s="124"/>
      <c r="G176" s="137"/>
      <c r="H176" s="127"/>
      <c r="I176" s="127"/>
      <c r="J176" s="267">
        <v>-0.03</v>
      </c>
      <c r="K176" s="119"/>
      <c r="L176" s="127">
        <f t="shared" si="85"/>
        <v>0.03</v>
      </c>
      <c r="M176" s="72"/>
      <c r="N176" s="287"/>
      <c r="P176" s="2"/>
    </row>
    <row r="177" spans="1:16" s="86" customFormat="1" ht="45" outlineLevel="2">
      <c r="A177" s="219" t="s">
        <v>229</v>
      </c>
      <c r="B177" s="220" t="s">
        <v>0</v>
      </c>
      <c r="C177" s="220" t="s">
        <v>48</v>
      </c>
      <c r="D177" s="220" t="s">
        <v>256</v>
      </c>
      <c r="E177" s="220" t="s">
        <v>9</v>
      </c>
      <c r="F177" s="266" t="s">
        <v>257</v>
      </c>
      <c r="G177" s="146" t="s">
        <v>272</v>
      </c>
      <c r="H177" s="256">
        <v>0</v>
      </c>
      <c r="I177" s="256">
        <v>0</v>
      </c>
      <c r="J177" s="267">
        <v>-0.02</v>
      </c>
      <c r="K177" s="119">
        <f t="shared" si="84"/>
        <v>0.02</v>
      </c>
      <c r="L177" s="127">
        <f t="shared" si="85"/>
        <v>0.02</v>
      </c>
      <c r="N177" s="282"/>
      <c r="P177" s="2"/>
    </row>
    <row r="178" spans="1:16" s="86" customFormat="1" ht="51" outlineLevel="2">
      <c r="A178" s="122" t="s">
        <v>187</v>
      </c>
      <c r="B178" s="7" t="s">
        <v>0</v>
      </c>
      <c r="C178" s="7" t="s">
        <v>48</v>
      </c>
      <c r="D178" s="7" t="s">
        <v>74</v>
      </c>
      <c r="E178" s="7" t="s">
        <v>1</v>
      </c>
      <c r="F178" s="5" t="s">
        <v>121</v>
      </c>
      <c r="G178" s="107" t="s">
        <v>121</v>
      </c>
      <c r="H178" s="125">
        <f>SUM(H179:H182)</f>
        <v>2015600</v>
      </c>
      <c r="I178" s="125">
        <f t="shared" ref="I178:K178" si="86">SUM(I179:I182)</f>
        <v>626178.93999999994</v>
      </c>
      <c r="J178" s="125">
        <f t="shared" si="86"/>
        <v>615409.32000000007</v>
      </c>
      <c r="K178" s="125">
        <f t="shared" si="86"/>
        <v>0</v>
      </c>
      <c r="L178" s="125">
        <f>SUM(L179:L182)</f>
        <v>10769.61999999997</v>
      </c>
      <c r="N178" s="282"/>
      <c r="P178" s="2"/>
    </row>
    <row r="179" spans="1:16" s="86" customFormat="1" ht="33.75" outlineLevel="2">
      <c r="A179" s="329" t="s">
        <v>104</v>
      </c>
      <c r="B179" s="73" t="s">
        <v>0</v>
      </c>
      <c r="C179" s="73" t="s">
        <v>48</v>
      </c>
      <c r="D179" s="73" t="s">
        <v>74</v>
      </c>
      <c r="E179" s="73" t="s">
        <v>4</v>
      </c>
      <c r="F179" s="124" t="s">
        <v>305</v>
      </c>
      <c r="G179" s="136" t="s">
        <v>273</v>
      </c>
      <c r="H179" s="286">
        <v>12700</v>
      </c>
      <c r="I179" s="286">
        <v>3386.1</v>
      </c>
      <c r="J179" s="286">
        <v>2717.69</v>
      </c>
      <c r="K179" s="217"/>
      <c r="L179" s="127">
        <f t="shared" ref="L179:L182" si="87">I179-J179</f>
        <v>668.40999999999985</v>
      </c>
      <c r="M179" s="282"/>
      <c r="N179" s="282"/>
      <c r="P179" s="288"/>
    </row>
    <row r="180" spans="1:16" s="91" customFormat="1" ht="33.75" outlineLevel="4">
      <c r="A180" s="330"/>
      <c r="B180" s="73" t="s">
        <v>0</v>
      </c>
      <c r="C180" s="73" t="s">
        <v>48</v>
      </c>
      <c r="D180" s="73" t="s">
        <v>74</v>
      </c>
      <c r="E180" s="73" t="s">
        <v>4</v>
      </c>
      <c r="F180" s="124" t="s">
        <v>305</v>
      </c>
      <c r="G180" s="136" t="s">
        <v>272</v>
      </c>
      <c r="H180" s="286">
        <v>7000</v>
      </c>
      <c r="I180" s="286">
        <v>1554.8</v>
      </c>
      <c r="J180" s="286">
        <v>1125.8699999999999</v>
      </c>
      <c r="K180" s="102" t="s">
        <v>121</v>
      </c>
      <c r="L180" s="127">
        <f t="shared" si="87"/>
        <v>428.93000000000006</v>
      </c>
      <c r="M180" s="72"/>
      <c r="N180" s="287"/>
      <c r="P180" s="288"/>
    </row>
    <row r="181" spans="1:16" s="91" customFormat="1" ht="33.75" outlineLevel="4">
      <c r="A181" s="304" t="s">
        <v>205</v>
      </c>
      <c r="B181" s="73" t="s">
        <v>0</v>
      </c>
      <c r="C181" s="73" t="s">
        <v>48</v>
      </c>
      <c r="D181" s="73" t="s">
        <v>74</v>
      </c>
      <c r="E181" s="73" t="s">
        <v>9</v>
      </c>
      <c r="F181" s="124" t="s">
        <v>305</v>
      </c>
      <c r="G181" s="136" t="s">
        <v>273</v>
      </c>
      <c r="H181" s="286">
        <v>1359100</v>
      </c>
      <c r="I181" s="286">
        <v>422838.04</v>
      </c>
      <c r="J181" s="286">
        <v>432426.71</v>
      </c>
      <c r="K181" s="102"/>
      <c r="L181" s="127">
        <f t="shared" si="87"/>
        <v>-9588.6700000000419</v>
      </c>
      <c r="M181" s="72"/>
      <c r="N181" s="287"/>
      <c r="P181" s="288"/>
    </row>
    <row r="182" spans="1:16" s="86" customFormat="1" ht="33.75" outlineLevel="2">
      <c r="A182" s="305"/>
      <c r="B182" s="73" t="s">
        <v>0</v>
      </c>
      <c r="C182" s="73" t="s">
        <v>48</v>
      </c>
      <c r="D182" s="73" t="s">
        <v>74</v>
      </c>
      <c r="E182" s="73" t="s">
        <v>9</v>
      </c>
      <c r="F182" s="124" t="s">
        <v>305</v>
      </c>
      <c r="G182" s="136" t="s">
        <v>272</v>
      </c>
      <c r="H182" s="286">
        <v>636800</v>
      </c>
      <c r="I182" s="286">
        <v>198400</v>
      </c>
      <c r="J182" s="286">
        <v>179139.05</v>
      </c>
      <c r="K182" s="102" t="s">
        <v>121</v>
      </c>
      <c r="L182" s="127">
        <f t="shared" si="87"/>
        <v>19260.950000000012</v>
      </c>
      <c r="N182" s="282"/>
      <c r="P182" s="2"/>
    </row>
    <row r="183" spans="1:16" s="86" customFormat="1" ht="25.5" outlineLevel="2">
      <c r="A183" s="122" t="s">
        <v>188</v>
      </c>
      <c r="B183" s="7" t="s">
        <v>0</v>
      </c>
      <c r="C183" s="7" t="s">
        <v>48</v>
      </c>
      <c r="D183" s="7" t="s">
        <v>75</v>
      </c>
      <c r="E183" s="7" t="s">
        <v>1</v>
      </c>
      <c r="F183" s="5" t="s">
        <v>121</v>
      </c>
      <c r="G183" s="107" t="s">
        <v>121</v>
      </c>
      <c r="H183" s="125">
        <f>SUM(H184:H185)</f>
        <v>60994450</v>
      </c>
      <c r="I183" s="125">
        <f>SUM(I184:I185)</f>
        <v>29379196</v>
      </c>
      <c r="J183" s="241">
        <f t="shared" ref="J183:K183" si="88">SUM(J184:J185)</f>
        <v>29341688.649999999</v>
      </c>
      <c r="K183" s="236">
        <f t="shared" si="88"/>
        <v>0</v>
      </c>
      <c r="L183" s="125">
        <f>SUM(L184:L185)</f>
        <v>37507.350000001199</v>
      </c>
      <c r="N183" s="282"/>
      <c r="P183" s="2"/>
    </row>
    <row r="184" spans="1:16" s="91" customFormat="1" outlineLevel="4">
      <c r="A184" s="93" t="s">
        <v>104</v>
      </c>
      <c r="B184" s="73" t="s">
        <v>0</v>
      </c>
      <c r="C184" s="73" t="s">
        <v>48</v>
      </c>
      <c r="D184" s="73" t="s">
        <v>75</v>
      </c>
      <c r="E184" s="73" t="s">
        <v>4</v>
      </c>
      <c r="F184" s="101" t="s">
        <v>121</v>
      </c>
      <c r="G184" s="144" t="s">
        <v>121</v>
      </c>
      <c r="H184" s="127">
        <v>543200</v>
      </c>
      <c r="I184" s="127">
        <v>156584</v>
      </c>
      <c r="J184" s="242">
        <v>137594.93</v>
      </c>
      <c r="K184" s="102" t="s">
        <v>121</v>
      </c>
      <c r="L184" s="127">
        <f t="shared" ref="L184:L185" si="89">I184-J184</f>
        <v>18989.070000000007</v>
      </c>
      <c r="M184" s="72"/>
      <c r="N184" s="287"/>
      <c r="P184" s="2"/>
    </row>
    <row r="185" spans="1:16" s="91" customFormat="1" ht="25.5" outlineLevel="4">
      <c r="A185" s="93" t="s">
        <v>205</v>
      </c>
      <c r="B185" s="73" t="s">
        <v>0</v>
      </c>
      <c r="C185" s="73" t="s">
        <v>48</v>
      </c>
      <c r="D185" s="73" t="s">
        <v>75</v>
      </c>
      <c r="E185" s="73" t="s">
        <v>9</v>
      </c>
      <c r="F185" s="101" t="s">
        <v>121</v>
      </c>
      <c r="G185" s="144" t="s">
        <v>121</v>
      </c>
      <c r="H185" s="127">
        <v>60451250</v>
      </c>
      <c r="I185" s="127">
        <v>29222612</v>
      </c>
      <c r="J185" s="242">
        <v>29204093.719999999</v>
      </c>
      <c r="K185" s="102" t="s">
        <v>121</v>
      </c>
      <c r="L185" s="127">
        <f t="shared" si="89"/>
        <v>18518.280000001192</v>
      </c>
      <c r="M185" s="72"/>
      <c r="N185" s="287"/>
      <c r="P185" s="2"/>
    </row>
    <row r="186" spans="1:16" s="90" customFormat="1" ht="38.25" outlineLevel="4">
      <c r="A186" s="122" t="s">
        <v>247</v>
      </c>
      <c r="B186" s="7" t="s">
        <v>0</v>
      </c>
      <c r="C186" s="7" t="s">
        <v>48</v>
      </c>
      <c r="D186" s="7" t="s">
        <v>248</v>
      </c>
      <c r="E186" s="7" t="s">
        <v>1</v>
      </c>
      <c r="F186" s="5"/>
      <c r="G186" s="107"/>
      <c r="H186" s="125">
        <f>SUM(H188:H190)</f>
        <v>0</v>
      </c>
      <c r="I186" s="125">
        <f>SUM(I187:I190)</f>
        <v>0</v>
      </c>
      <c r="J186" s="241">
        <f>SUM(J187:J190)</f>
        <v>-16289.22</v>
      </c>
      <c r="K186" s="236">
        <f t="shared" ref="K186" si="90">SUM(K187:K190)</f>
        <v>16289.22</v>
      </c>
      <c r="L186" s="125">
        <f>SUM(L187:L190)</f>
        <v>16289.22</v>
      </c>
      <c r="M186" s="95"/>
      <c r="N186" s="95"/>
      <c r="P186" s="2"/>
    </row>
    <row r="187" spans="1:16" s="90" customFormat="1" ht="45" outlineLevel="4">
      <c r="A187" s="219" t="s">
        <v>229</v>
      </c>
      <c r="B187" s="220" t="s">
        <v>0</v>
      </c>
      <c r="C187" s="220" t="s">
        <v>48</v>
      </c>
      <c r="D187" s="220" t="s">
        <v>248</v>
      </c>
      <c r="E187" s="220">
        <v>313</v>
      </c>
      <c r="F187" s="268" t="s">
        <v>308</v>
      </c>
      <c r="G187" s="146"/>
      <c r="H187" s="256">
        <v>0</v>
      </c>
      <c r="I187" s="256">
        <v>0</v>
      </c>
      <c r="J187" s="267">
        <v>0</v>
      </c>
      <c r="K187" s="87"/>
      <c r="L187" s="127">
        <f t="shared" ref="L187:L190" si="91">I187-J187</f>
        <v>0</v>
      </c>
      <c r="M187" s="95"/>
      <c r="N187" s="95"/>
      <c r="P187" s="2"/>
    </row>
    <row r="188" spans="1:16" s="90" customFormat="1" ht="33.75" outlineLevel="4">
      <c r="A188" s="93" t="s">
        <v>210</v>
      </c>
      <c r="B188" s="73" t="s">
        <v>0</v>
      </c>
      <c r="C188" s="73" t="s">
        <v>48</v>
      </c>
      <c r="D188" s="73" t="s">
        <v>248</v>
      </c>
      <c r="E188" s="73" t="s">
        <v>19</v>
      </c>
      <c r="F188" s="131" t="s">
        <v>249</v>
      </c>
      <c r="G188" s="137" t="s">
        <v>272</v>
      </c>
      <c r="H188" s="127">
        <v>0</v>
      </c>
      <c r="I188" s="127">
        <v>0</v>
      </c>
      <c r="J188" s="242">
        <v>0</v>
      </c>
      <c r="K188" s="119">
        <f t="shared" ref="K188:K189" si="92">I188-J188</f>
        <v>0</v>
      </c>
      <c r="L188" s="127">
        <f t="shared" si="91"/>
        <v>0</v>
      </c>
      <c r="M188" s="95"/>
      <c r="N188" s="95"/>
      <c r="P188" s="2"/>
    </row>
    <row r="189" spans="1:16" s="91" customFormat="1" ht="33.75" outlineLevel="4">
      <c r="A189" s="93" t="s">
        <v>104</v>
      </c>
      <c r="B189" s="73" t="s">
        <v>0</v>
      </c>
      <c r="C189" s="73" t="s">
        <v>48</v>
      </c>
      <c r="D189" s="73" t="s">
        <v>248</v>
      </c>
      <c r="E189" s="73" t="s">
        <v>4</v>
      </c>
      <c r="F189" s="131" t="s">
        <v>249</v>
      </c>
      <c r="G189" s="137" t="s">
        <v>272</v>
      </c>
      <c r="H189" s="127">
        <v>0</v>
      </c>
      <c r="I189" s="127">
        <v>0</v>
      </c>
      <c r="J189" s="242">
        <v>0</v>
      </c>
      <c r="K189" s="119">
        <f t="shared" si="92"/>
        <v>0</v>
      </c>
      <c r="L189" s="127">
        <f t="shared" si="91"/>
        <v>0</v>
      </c>
      <c r="M189" s="72"/>
      <c r="N189" s="287"/>
      <c r="P189" s="2"/>
    </row>
    <row r="190" spans="1:16" s="86" customFormat="1" ht="45" outlineLevel="2">
      <c r="A190" s="219" t="s">
        <v>229</v>
      </c>
      <c r="B190" s="220" t="s">
        <v>0</v>
      </c>
      <c r="C190" s="220" t="s">
        <v>48</v>
      </c>
      <c r="D190" s="220" t="s">
        <v>248</v>
      </c>
      <c r="E190" s="220">
        <v>321</v>
      </c>
      <c r="F190" s="268" t="s">
        <v>249</v>
      </c>
      <c r="G190" s="146" t="s">
        <v>272</v>
      </c>
      <c r="H190" s="256">
        <v>0</v>
      </c>
      <c r="I190" s="256">
        <v>0</v>
      </c>
      <c r="J190" s="267">
        <v>-16289.22</v>
      </c>
      <c r="K190" s="119">
        <f>I190-J190</f>
        <v>16289.22</v>
      </c>
      <c r="L190" s="127">
        <f t="shared" si="91"/>
        <v>16289.22</v>
      </c>
      <c r="N190" s="282"/>
      <c r="P190" s="2"/>
    </row>
    <row r="191" spans="1:16" s="86" customFormat="1" outlineLevel="1">
      <c r="A191" s="122" t="s">
        <v>161</v>
      </c>
      <c r="B191" s="7" t="s">
        <v>0</v>
      </c>
      <c r="C191" s="7" t="s">
        <v>48</v>
      </c>
      <c r="D191" s="7" t="s">
        <v>38</v>
      </c>
      <c r="E191" s="7" t="s">
        <v>1</v>
      </c>
      <c r="F191" s="5" t="s">
        <v>121</v>
      </c>
      <c r="G191" s="107" t="s">
        <v>121</v>
      </c>
      <c r="H191" s="125">
        <f>SUM(H192:H194)</f>
        <v>412466000</v>
      </c>
      <c r="I191" s="125">
        <f>SUM(I192:I194)</f>
        <v>74421198.040000007</v>
      </c>
      <c r="J191" s="241">
        <f t="shared" ref="J191:K191" si="93">SUM(J192:J194)</f>
        <v>73588721.739999995</v>
      </c>
      <c r="K191" s="236">
        <f t="shared" si="93"/>
        <v>0</v>
      </c>
      <c r="L191" s="125">
        <f>SUM(L192:L194)</f>
        <v>832476.30000000237</v>
      </c>
      <c r="N191" s="282"/>
      <c r="P191" s="2"/>
    </row>
    <row r="192" spans="1:16" s="86" customFormat="1" ht="33.75" outlineLevel="2">
      <c r="A192" s="93" t="s">
        <v>210</v>
      </c>
      <c r="B192" s="73" t="s">
        <v>0</v>
      </c>
      <c r="C192" s="73" t="s">
        <v>48</v>
      </c>
      <c r="D192" s="73" t="s">
        <v>38</v>
      </c>
      <c r="E192" s="73" t="s">
        <v>19</v>
      </c>
      <c r="F192" s="131" t="s">
        <v>277</v>
      </c>
      <c r="G192" s="137" t="s">
        <v>272</v>
      </c>
      <c r="H192" s="127">
        <v>6068630</v>
      </c>
      <c r="I192" s="127">
        <v>537400</v>
      </c>
      <c r="J192" s="242">
        <v>338046.24</v>
      </c>
      <c r="K192" s="102" t="s">
        <v>121</v>
      </c>
      <c r="L192" s="127">
        <f t="shared" ref="L192:L194" si="94">I192-J192</f>
        <v>199353.76</v>
      </c>
      <c r="N192" s="282"/>
      <c r="P192" s="2"/>
    </row>
    <row r="193" spans="1:16" s="135" customFormat="1" ht="33.75" outlineLevel="4">
      <c r="A193" s="93" t="s">
        <v>104</v>
      </c>
      <c r="B193" s="73" t="s">
        <v>0</v>
      </c>
      <c r="C193" s="73" t="s">
        <v>48</v>
      </c>
      <c r="D193" s="73" t="s">
        <v>38</v>
      </c>
      <c r="E193" s="73" t="s">
        <v>4</v>
      </c>
      <c r="F193" s="131" t="s">
        <v>277</v>
      </c>
      <c r="G193" s="137" t="s">
        <v>272</v>
      </c>
      <c r="H193" s="127">
        <v>3391570</v>
      </c>
      <c r="I193" s="127">
        <v>213648.2</v>
      </c>
      <c r="J193" s="242">
        <v>142208.22</v>
      </c>
      <c r="K193" s="85" t="s">
        <v>121</v>
      </c>
      <c r="L193" s="127">
        <f t="shared" si="94"/>
        <v>71439.98000000001</v>
      </c>
      <c r="M193" s="95"/>
      <c r="N193" s="290"/>
      <c r="P193" s="2"/>
    </row>
    <row r="194" spans="1:16" s="91" customFormat="1" ht="33.75" outlineLevel="4">
      <c r="A194" s="93" t="s">
        <v>205</v>
      </c>
      <c r="B194" s="73" t="s">
        <v>0</v>
      </c>
      <c r="C194" s="73" t="s">
        <v>48</v>
      </c>
      <c r="D194" s="73" t="s">
        <v>38</v>
      </c>
      <c r="E194" s="73" t="s">
        <v>9</v>
      </c>
      <c r="F194" s="131" t="s">
        <v>277</v>
      </c>
      <c r="G194" s="137" t="s">
        <v>272</v>
      </c>
      <c r="H194" s="127">
        <v>403005800</v>
      </c>
      <c r="I194" s="127">
        <v>73670149.840000004</v>
      </c>
      <c r="J194" s="242">
        <v>73108467.280000001</v>
      </c>
      <c r="K194" s="102" t="s">
        <v>121</v>
      </c>
      <c r="L194" s="127">
        <f t="shared" si="94"/>
        <v>561682.56000000238</v>
      </c>
      <c r="M194" s="72"/>
      <c r="N194" s="287"/>
      <c r="P194" s="2"/>
    </row>
    <row r="195" spans="1:16" s="91" customFormat="1" outlineLevel="4">
      <c r="A195" s="122" t="s">
        <v>265</v>
      </c>
      <c r="B195" s="7">
        <v>148</v>
      </c>
      <c r="C195" s="7">
        <v>1003</v>
      </c>
      <c r="D195" s="7">
        <v>9990020680</v>
      </c>
      <c r="E195" s="7" t="s">
        <v>1</v>
      </c>
      <c r="F195" s="5"/>
      <c r="G195" s="107"/>
      <c r="H195" s="125">
        <f>SUM(H196:H196)</f>
        <v>112870000</v>
      </c>
      <c r="I195" s="125">
        <f>SUM(I196:I196)</f>
        <v>112870000</v>
      </c>
      <c r="J195" s="241">
        <f>SUM(J196:J196)</f>
        <v>91670000</v>
      </c>
      <c r="K195" s="236">
        <f t="shared" ref="K195" si="95">SUM(K196:K196)</f>
        <v>21200000</v>
      </c>
      <c r="L195" s="125">
        <f>SUM(L196:L196)</f>
        <v>21200000</v>
      </c>
      <c r="M195" s="72"/>
      <c r="N195" s="287"/>
      <c r="P195" s="2"/>
    </row>
    <row r="196" spans="1:16" s="90" customFormat="1" ht="25.5" outlineLevel="4">
      <c r="A196" s="93" t="s">
        <v>205</v>
      </c>
      <c r="B196" s="73">
        <v>148</v>
      </c>
      <c r="C196" s="73">
        <v>1003</v>
      </c>
      <c r="D196" s="73">
        <v>9990020680</v>
      </c>
      <c r="E196" s="73">
        <v>321</v>
      </c>
      <c r="F196" s="99"/>
      <c r="G196" s="73"/>
      <c r="H196" s="127">
        <v>112870000</v>
      </c>
      <c r="I196" s="127">
        <v>112870000</v>
      </c>
      <c r="J196" s="242">
        <v>91670000</v>
      </c>
      <c r="K196" s="119">
        <f>I196-J196</f>
        <v>21200000</v>
      </c>
      <c r="L196" s="126">
        <f t="shared" ref="L196" si="96">I196-J196</f>
        <v>21200000</v>
      </c>
      <c r="M196" s="95"/>
      <c r="N196" s="95"/>
      <c r="P196" s="2"/>
    </row>
    <row r="197" spans="1:16" s="91" customFormat="1" ht="63.75" outlineLevel="4">
      <c r="A197" s="164" t="s">
        <v>306</v>
      </c>
      <c r="B197" s="158" t="s">
        <v>0</v>
      </c>
      <c r="C197" s="158" t="s">
        <v>76</v>
      </c>
      <c r="D197" s="158" t="s">
        <v>288</v>
      </c>
      <c r="E197" s="159" t="s">
        <v>1</v>
      </c>
      <c r="F197" s="160"/>
      <c r="G197" s="160"/>
      <c r="H197" s="165">
        <f>SUM(H198)</f>
        <v>0</v>
      </c>
      <c r="I197" s="165">
        <f>SUM(I198)</f>
        <v>0</v>
      </c>
      <c r="J197" s="166">
        <f>SUM(J198)</f>
        <v>0</v>
      </c>
      <c r="K197" s="237">
        <f t="shared" ref="K197" si="97">SUM(K198)</f>
        <v>0</v>
      </c>
      <c r="L197" s="166">
        <f>SUM(L198)</f>
        <v>0</v>
      </c>
      <c r="M197" s="72"/>
      <c r="N197" s="287"/>
      <c r="P197" s="2"/>
    </row>
    <row r="198" spans="1:16" s="90" customFormat="1" ht="25.5" outlineLevel="4">
      <c r="A198" s="167" t="s">
        <v>229</v>
      </c>
      <c r="B198" s="161" t="s">
        <v>0</v>
      </c>
      <c r="C198" s="161" t="s">
        <v>76</v>
      </c>
      <c r="D198" s="162" t="s">
        <v>288</v>
      </c>
      <c r="E198" s="162" t="s">
        <v>37</v>
      </c>
      <c r="F198" s="161"/>
      <c r="G198" s="161"/>
      <c r="H198" s="168">
        <v>0</v>
      </c>
      <c r="I198" s="169">
        <v>0</v>
      </c>
      <c r="J198" s="242">
        <v>0</v>
      </c>
      <c r="K198" s="163">
        <f t="shared" ref="K198" si="98">I198-J198</f>
        <v>0</v>
      </c>
      <c r="L198" s="127">
        <f>I198-J198</f>
        <v>0</v>
      </c>
      <c r="M198" s="95"/>
      <c r="N198" s="95"/>
      <c r="P198" s="2"/>
    </row>
    <row r="199" spans="1:16" s="91" customFormat="1" ht="51" outlineLevel="4">
      <c r="A199" s="122" t="s">
        <v>189</v>
      </c>
      <c r="B199" s="7" t="s">
        <v>0</v>
      </c>
      <c r="C199" s="7" t="s">
        <v>76</v>
      </c>
      <c r="D199" s="7" t="s">
        <v>77</v>
      </c>
      <c r="E199" s="7" t="s">
        <v>1</v>
      </c>
      <c r="F199" s="5" t="s">
        <v>121</v>
      </c>
      <c r="G199" s="107" t="s">
        <v>121</v>
      </c>
      <c r="H199" s="125">
        <f>SUM(H200)</f>
        <v>5205827100</v>
      </c>
      <c r="I199" s="125">
        <f>SUM(I200)</f>
        <v>1325355481.3399999</v>
      </c>
      <c r="J199" s="241">
        <f t="shared" ref="J199:K199" si="99">SUM(J200)</f>
        <v>1300000200</v>
      </c>
      <c r="K199" s="236">
        <f t="shared" si="99"/>
        <v>0</v>
      </c>
      <c r="L199" s="125">
        <f>SUM(L200)</f>
        <v>25355281.339999914</v>
      </c>
      <c r="M199" s="72"/>
      <c r="N199" s="287"/>
      <c r="P199" s="2"/>
    </row>
    <row r="200" spans="1:16" s="90" customFormat="1" outlineLevel="4">
      <c r="A200" s="93" t="s">
        <v>122</v>
      </c>
      <c r="B200" s="73" t="s">
        <v>0</v>
      </c>
      <c r="C200" s="73" t="s">
        <v>76</v>
      </c>
      <c r="D200" s="73" t="s">
        <v>77</v>
      </c>
      <c r="E200" s="73" t="s">
        <v>78</v>
      </c>
      <c r="F200" s="101" t="s">
        <v>121</v>
      </c>
      <c r="G200" s="144" t="s">
        <v>121</v>
      </c>
      <c r="H200" s="127">
        <v>5205827100</v>
      </c>
      <c r="I200" s="127">
        <v>1325355481.3399999</v>
      </c>
      <c r="J200" s="285">
        <v>1300000200</v>
      </c>
      <c r="K200" s="85" t="s">
        <v>121</v>
      </c>
      <c r="L200" s="127">
        <f>I200-J200</f>
        <v>25355281.339999914</v>
      </c>
      <c r="M200" s="95"/>
      <c r="N200" s="95"/>
      <c r="P200" s="2"/>
    </row>
    <row r="201" spans="1:16" s="135" customFormat="1" ht="89.25" outlineLevel="4">
      <c r="A201" s="122" t="s">
        <v>190</v>
      </c>
      <c r="B201" s="7" t="s">
        <v>0</v>
      </c>
      <c r="C201" s="7" t="s">
        <v>76</v>
      </c>
      <c r="D201" s="7" t="s">
        <v>79</v>
      </c>
      <c r="E201" s="7" t="s">
        <v>1</v>
      </c>
      <c r="F201" s="5" t="s">
        <v>121</v>
      </c>
      <c r="G201" s="107" t="s">
        <v>121</v>
      </c>
      <c r="H201" s="125">
        <f>SUM(H202)</f>
        <v>84900</v>
      </c>
      <c r="I201" s="125">
        <f>SUM(I202)</f>
        <v>12372.5</v>
      </c>
      <c r="J201" s="241">
        <f t="shared" ref="J201:K201" si="100">SUM(J202)</f>
        <v>0</v>
      </c>
      <c r="K201" s="236">
        <f t="shared" si="100"/>
        <v>0</v>
      </c>
      <c r="L201" s="125">
        <f>SUM(L202)</f>
        <v>12372.5</v>
      </c>
      <c r="M201" s="95"/>
      <c r="N201" s="290"/>
      <c r="P201" s="2"/>
    </row>
    <row r="202" spans="1:16" s="91" customFormat="1" ht="33.75" outlineLevel="4">
      <c r="A202" s="93" t="s">
        <v>215</v>
      </c>
      <c r="B202" s="73" t="s">
        <v>0</v>
      </c>
      <c r="C202" s="73" t="s">
        <v>76</v>
      </c>
      <c r="D202" s="73" t="s">
        <v>79</v>
      </c>
      <c r="E202" s="73" t="s">
        <v>80</v>
      </c>
      <c r="F202" s="124" t="s">
        <v>298</v>
      </c>
      <c r="G202" s="136" t="s">
        <v>272</v>
      </c>
      <c r="H202" s="127">
        <v>84900</v>
      </c>
      <c r="I202" s="127">
        <v>12372.5</v>
      </c>
      <c r="J202" s="242">
        <v>0</v>
      </c>
      <c r="K202" s="85" t="s">
        <v>121</v>
      </c>
      <c r="L202" s="127">
        <f>I202-J202</f>
        <v>12372.5</v>
      </c>
      <c r="M202" s="72"/>
      <c r="N202" s="287"/>
      <c r="P202" s="2"/>
    </row>
    <row r="203" spans="1:16" s="86" customFormat="1" ht="38.25" outlineLevel="2">
      <c r="A203" s="122" t="s">
        <v>233</v>
      </c>
      <c r="B203" s="7" t="s">
        <v>0</v>
      </c>
      <c r="C203" s="7" t="s">
        <v>76</v>
      </c>
      <c r="D203" s="7" t="s">
        <v>234</v>
      </c>
      <c r="E203" s="7" t="s">
        <v>1</v>
      </c>
      <c r="F203" s="5"/>
      <c r="G203" s="107"/>
      <c r="H203" s="125">
        <f>SUM(H204:H205)</f>
        <v>0</v>
      </c>
      <c r="I203" s="125">
        <f>SUM(I204:I205)</f>
        <v>0</v>
      </c>
      <c r="J203" s="241">
        <f t="shared" ref="J203:K203" si="101">SUM(J204:J205)</f>
        <v>0</v>
      </c>
      <c r="K203" s="236">
        <f t="shared" si="101"/>
        <v>0</v>
      </c>
      <c r="L203" s="125">
        <f>SUM(L204:L205)</f>
        <v>0</v>
      </c>
      <c r="N203" s="282"/>
      <c r="P203" s="2"/>
    </row>
    <row r="204" spans="1:16" s="135" customFormat="1" outlineLevel="4">
      <c r="A204" s="93" t="s">
        <v>104</v>
      </c>
      <c r="B204" s="73" t="s">
        <v>0</v>
      </c>
      <c r="C204" s="73" t="s">
        <v>76</v>
      </c>
      <c r="D204" s="73" t="s">
        <v>234</v>
      </c>
      <c r="E204" s="73" t="s">
        <v>4</v>
      </c>
      <c r="F204" s="92"/>
      <c r="G204" s="145"/>
      <c r="H204" s="127">
        <v>0</v>
      </c>
      <c r="I204" s="127">
        <v>0</v>
      </c>
      <c r="J204" s="242">
        <v>0</v>
      </c>
      <c r="K204" s="119">
        <f t="shared" ref="K204:K205" si="102">I204-J204</f>
        <v>0</v>
      </c>
      <c r="L204" s="126">
        <f t="shared" ref="L204:L205" si="103">I204-J204</f>
        <v>0</v>
      </c>
      <c r="M204" s="95"/>
      <c r="N204" s="290"/>
      <c r="P204" s="2"/>
    </row>
    <row r="205" spans="1:16" s="91" customFormat="1" ht="25.5" outlineLevel="4">
      <c r="A205" s="254" t="s">
        <v>208</v>
      </c>
      <c r="B205" s="220" t="s">
        <v>0</v>
      </c>
      <c r="C205" s="220" t="s">
        <v>76</v>
      </c>
      <c r="D205" s="220" t="s">
        <v>234</v>
      </c>
      <c r="E205" s="220" t="s">
        <v>37</v>
      </c>
      <c r="F205" s="227"/>
      <c r="G205" s="228"/>
      <c r="H205" s="255">
        <v>0</v>
      </c>
      <c r="I205" s="255">
        <v>0</v>
      </c>
      <c r="J205" s="265">
        <v>0</v>
      </c>
      <c r="K205" s="269">
        <f t="shared" si="102"/>
        <v>0</v>
      </c>
      <c r="L205" s="127">
        <f t="shared" si="103"/>
        <v>0</v>
      </c>
      <c r="M205" s="72"/>
      <c r="N205" s="287"/>
      <c r="P205" s="2"/>
    </row>
    <row r="206" spans="1:16" s="90" customFormat="1" outlineLevel="4">
      <c r="A206" s="122" t="s">
        <v>191</v>
      </c>
      <c r="B206" s="7" t="s">
        <v>0</v>
      </c>
      <c r="C206" s="7" t="s">
        <v>76</v>
      </c>
      <c r="D206" s="7" t="s">
        <v>81</v>
      </c>
      <c r="E206" s="7" t="s">
        <v>1</v>
      </c>
      <c r="F206" s="5" t="s">
        <v>121</v>
      </c>
      <c r="G206" s="107" t="s">
        <v>121</v>
      </c>
      <c r="H206" s="125">
        <f>SUM(H207:H208)</f>
        <v>84868800</v>
      </c>
      <c r="I206" s="125">
        <f>SUM(I207:I208)</f>
        <v>17629026.48</v>
      </c>
      <c r="J206" s="241">
        <f t="shared" ref="J206:K206" si="104">SUM(J207:J208)</f>
        <v>17563995.48</v>
      </c>
      <c r="K206" s="236">
        <f t="shared" si="104"/>
        <v>0</v>
      </c>
      <c r="L206" s="125">
        <f>SUM(L207:L208)</f>
        <v>65031</v>
      </c>
      <c r="M206" s="95"/>
      <c r="N206" s="95"/>
      <c r="P206" s="2"/>
    </row>
    <row r="207" spans="1:16" s="135" customFormat="1" outlineLevel="4">
      <c r="A207" s="93" t="s">
        <v>104</v>
      </c>
      <c r="B207" s="73" t="s">
        <v>0</v>
      </c>
      <c r="C207" s="73" t="s">
        <v>76</v>
      </c>
      <c r="D207" s="73" t="s">
        <v>81</v>
      </c>
      <c r="E207" s="73" t="s">
        <v>4</v>
      </c>
      <c r="F207" s="101" t="s">
        <v>121</v>
      </c>
      <c r="G207" s="144" t="s">
        <v>121</v>
      </c>
      <c r="H207" s="127">
        <v>59400</v>
      </c>
      <c r="I207" s="127">
        <v>8363.48</v>
      </c>
      <c r="J207" s="242">
        <v>7568.48</v>
      </c>
      <c r="K207" s="102" t="s">
        <v>121</v>
      </c>
      <c r="L207" s="126">
        <f t="shared" ref="L207:L208" si="105">I207-J207</f>
        <v>795</v>
      </c>
      <c r="M207" s="95"/>
      <c r="N207" s="290"/>
      <c r="P207" s="2"/>
    </row>
    <row r="208" spans="1:16" s="91" customFormat="1" ht="25.5" outlineLevel="4">
      <c r="A208" s="123" t="s">
        <v>208</v>
      </c>
      <c r="B208" s="73" t="s">
        <v>0</v>
      </c>
      <c r="C208" s="73" t="s">
        <v>76</v>
      </c>
      <c r="D208" s="73" t="s">
        <v>81</v>
      </c>
      <c r="E208" s="73" t="s">
        <v>37</v>
      </c>
      <c r="F208" s="92" t="s">
        <v>121</v>
      </c>
      <c r="G208" s="145" t="s">
        <v>121</v>
      </c>
      <c r="H208" s="126">
        <v>84809400</v>
      </c>
      <c r="I208" s="126">
        <v>17620663</v>
      </c>
      <c r="J208" s="243">
        <v>17556427</v>
      </c>
      <c r="K208" s="88" t="s">
        <v>121</v>
      </c>
      <c r="L208" s="127">
        <f t="shared" si="105"/>
        <v>64236</v>
      </c>
      <c r="M208" s="72"/>
      <c r="N208" s="287"/>
      <c r="P208" s="2"/>
    </row>
    <row r="209" spans="1:16" s="90" customFormat="1" ht="25.5" outlineLevel="4">
      <c r="A209" s="122" t="s">
        <v>192</v>
      </c>
      <c r="B209" s="7" t="s">
        <v>0</v>
      </c>
      <c r="C209" s="7" t="s">
        <v>76</v>
      </c>
      <c r="D209" s="7" t="s">
        <v>82</v>
      </c>
      <c r="E209" s="7" t="s">
        <v>1</v>
      </c>
      <c r="F209" s="5" t="s">
        <v>121</v>
      </c>
      <c r="G209" s="107" t="s">
        <v>121</v>
      </c>
      <c r="H209" s="125">
        <f>SUM(H210:H211)</f>
        <v>14062559</v>
      </c>
      <c r="I209" s="125">
        <f>SUM(I210:I211)</f>
        <v>0</v>
      </c>
      <c r="J209" s="241">
        <f t="shared" ref="J209:K209" si="106">SUM(J210:J211)</f>
        <v>0</v>
      </c>
      <c r="K209" s="236">
        <f t="shared" si="106"/>
        <v>0</v>
      </c>
      <c r="L209" s="125">
        <f>SUM(L210:L211)</f>
        <v>0</v>
      </c>
      <c r="M209" s="95"/>
      <c r="N209" s="95"/>
      <c r="P209" s="2"/>
    </row>
    <row r="210" spans="1:16" s="171" customFormat="1" outlineLevel="4">
      <c r="A210" s="93" t="s">
        <v>104</v>
      </c>
      <c r="B210" s="73" t="s">
        <v>0</v>
      </c>
      <c r="C210" s="73" t="s">
        <v>76</v>
      </c>
      <c r="D210" s="73" t="s">
        <v>82</v>
      </c>
      <c r="E210" s="73" t="s">
        <v>4</v>
      </c>
      <c r="F210" s="101" t="s">
        <v>121</v>
      </c>
      <c r="G210" s="144" t="s">
        <v>121</v>
      </c>
      <c r="H210" s="127">
        <v>9941</v>
      </c>
      <c r="I210" s="127">
        <v>0</v>
      </c>
      <c r="J210" s="242">
        <v>0</v>
      </c>
      <c r="K210" s="102" t="s">
        <v>121</v>
      </c>
      <c r="L210" s="126">
        <f t="shared" ref="L210:L211" si="107">I210-J210</f>
        <v>0</v>
      </c>
      <c r="M210" s="170"/>
      <c r="N210" s="72"/>
      <c r="P210" s="2"/>
    </row>
    <row r="211" spans="1:16" s="177" customFormat="1" ht="25.5" outlineLevel="4">
      <c r="A211" s="123" t="s">
        <v>208</v>
      </c>
      <c r="B211" s="73" t="s">
        <v>0</v>
      </c>
      <c r="C211" s="73" t="s">
        <v>76</v>
      </c>
      <c r="D211" s="73" t="s">
        <v>82</v>
      </c>
      <c r="E211" s="73" t="s">
        <v>37</v>
      </c>
      <c r="F211" s="92" t="s">
        <v>121</v>
      </c>
      <c r="G211" s="145" t="s">
        <v>121</v>
      </c>
      <c r="H211" s="126">
        <v>14052618</v>
      </c>
      <c r="I211" s="126">
        <v>0</v>
      </c>
      <c r="J211" s="243">
        <v>0</v>
      </c>
      <c r="K211" s="88" t="s">
        <v>121</v>
      </c>
      <c r="L211" s="127">
        <f t="shared" si="107"/>
        <v>0</v>
      </c>
      <c r="M211" s="72"/>
      <c r="N211" s="72"/>
      <c r="O211" s="176"/>
      <c r="P211" s="2"/>
    </row>
    <row r="212" spans="1:16" s="183" customFormat="1" ht="25.5" outlineLevel="4">
      <c r="A212" s="194" t="s">
        <v>289</v>
      </c>
      <c r="B212" s="6" t="s">
        <v>0</v>
      </c>
      <c r="C212" s="6" t="s">
        <v>76</v>
      </c>
      <c r="D212" s="6" t="s">
        <v>290</v>
      </c>
      <c r="E212" s="7" t="s">
        <v>1</v>
      </c>
      <c r="F212" s="5"/>
      <c r="G212" s="5"/>
      <c r="H212" s="195">
        <f>SUM(H213:H218)</f>
        <v>0</v>
      </c>
      <c r="I212" s="195">
        <f>SUM(I213:I218)</f>
        <v>0</v>
      </c>
      <c r="J212" s="196">
        <f>SUM(J213:J218)</f>
        <v>-37391.870000000003</v>
      </c>
      <c r="K212" s="238">
        <f t="shared" ref="K212" si="108">SUM(K213:K218)</f>
        <v>37391.870000000003</v>
      </c>
      <c r="L212" s="196">
        <f>SUM(L213:L218)</f>
        <v>37391.870000000003</v>
      </c>
      <c r="M212" s="181"/>
      <c r="N212" s="72"/>
      <c r="O212" s="182"/>
      <c r="P212" s="2"/>
    </row>
    <row r="213" spans="1:16" s="183" customFormat="1" ht="25.5" outlineLevel="4">
      <c r="A213" s="197" t="s">
        <v>229</v>
      </c>
      <c r="B213" s="172" t="s">
        <v>0</v>
      </c>
      <c r="C213" s="173" t="s">
        <v>76</v>
      </c>
      <c r="D213" s="173" t="s">
        <v>290</v>
      </c>
      <c r="E213" s="174">
        <v>244</v>
      </c>
      <c r="F213" s="190"/>
      <c r="G213" s="191" t="s">
        <v>273</v>
      </c>
      <c r="H213" s="198">
        <v>0</v>
      </c>
      <c r="I213" s="198">
        <v>0</v>
      </c>
      <c r="J213" s="199">
        <v>0</v>
      </c>
      <c r="K213" s="175">
        <f>I213-J213</f>
        <v>0</v>
      </c>
      <c r="L213" s="229">
        <f t="shared" ref="L213:L218" si="109">I213-J213</f>
        <v>0</v>
      </c>
      <c r="M213" s="181"/>
      <c r="N213" s="72"/>
      <c r="O213" s="182"/>
      <c r="P213" s="2"/>
    </row>
    <row r="214" spans="1:16" s="183" customFormat="1" ht="25.5" outlineLevel="4">
      <c r="A214" s="200" t="s">
        <v>229</v>
      </c>
      <c r="B214" s="178" t="s">
        <v>0</v>
      </c>
      <c r="C214" s="178" t="s">
        <v>76</v>
      </c>
      <c r="D214" s="179" t="s">
        <v>290</v>
      </c>
      <c r="E214" s="179" t="s">
        <v>37</v>
      </c>
      <c r="F214" s="192"/>
      <c r="G214" s="192"/>
      <c r="H214" s="201">
        <v>0</v>
      </c>
      <c r="I214" s="198">
        <v>0</v>
      </c>
      <c r="J214" s="199">
        <v>-1869.57</v>
      </c>
      <c r="K214" s="180">
        <f t="shared" ref="K214:K218" si="110">I214-J214</f>
        <v>1869.57</v>
      </c>
      <c r="L214" s="229">
        <f t="shared" si="109"/>
        <v>1869.57</v>
      </c>
      <c r="M214" s="181"/>
      <c r="N214" s="72"/>
      <c r="O214" s="182"/>
      <c r="P214" s="2"/>
    </row>
    <row r="215" spans="1:16" s="188" customFormat="1" ht="45" outlineLevel="4">
      <c r="A215" s="270" t="s">
        <v>229</v>
      </c>
      <c r="B215" s="271" t="s">
        <v>0</v>
      </c>
      <c r="C215" s="271" t="s">
        <v>76</v>
      </c>
      <c r="D215" s="272" t="s">
        <v>290</v>
      </c>
      <c r="E215" s="272" t="s">
        <v>37</v>
      </c>
      <c r="F215" s="273" t="s">
        <v>309</v>
      </c>
      <c r="G215" s="273" t="s">
        <v>272</v>
      </c>
      <c r="H215" s="274">
        <v>0</v>
      </c>
      <c r="I215" s="274">
        <v>0</v>
      </c>
      <c r="J215" s="275">
        <v>-19000</v>
      </c>
      <c r="K215" s="180">
        <f t="shared" si="110"/>
        <v>19000</v>
      </c>
      <c r="L215" s="229">
        <f t="shared" si="109"/>
        <v>19000</v>
      </c>
      <c r="M215" s="120"/>
      <c r="N215" s="203"/>
      <c r="O215" s="187"/>
      <c r="P215" s="2"/>
    </row>
    <row r="216" spans="1:16" s="188" customFormat="1" ht="45" outlineLevel="4">
      <c r="A216" s="270" t="s">
        <v>229</v>
      </c>
      <c r="B216" s="271" t="s">
        <v>0</v>
      </c>
      <c r="C216" s="271" t="s">
        <v>76</v>
      </c>
      <c r="D216" s="272" t="s">
        <v>290</v>
      </c>
      <c r="E216" s="272" t="s">
        <v>37</v>
      </c>
      <c r="F216" s="273" t="s">
        <v>291</v>
      </c>
      <c r="G216" s="273" t="s">
        <v>272</v>
      </c>
      <c r="H216" s="274">
        <v>0</v>
      </c>
      <c r="I216" s="274">
        <v>0</v>
      </c>
      <c r="J216" s="275">
        <v>-16522.29</v>
      </c>
      <c r="K216" s="180">
        <f t="shared" si="110"/>
        <v>16522.29</v>
      </c>
      <c r="L216" s="229">
        <f t="shared" si="109"/>
        <v>16522.29</v>
      </c>
      <c r="M216" s="120"/>
      <c r="N216" s="203"/>
      <c r="O216" s="187"/>
      <c r="P216" s="2"/>
    </row>
    <row r="217" spans="1:16" s="135" customFormat="1" ht="45" outlineLevel="4">
      <c r="A217" s="270" t="s">
        <v>229</v>
      </c>
      <c r="B217" s="271" t="s">
        <v>0</v>
      </c>
      <c r="C217" s="271" t="s">
        <v>76</v>
      </c>
      <c r="D217" s="272" t="s">
        <v>290</v>
      </c>
      <c r="E217" s="272" t="s">
        <v>37</v>
      </c>
      <c r="F217" s="273" t="s">
        <v>293</v>
      </c>
      <c r="G217" s="273" t="s">
        <v>272</v>
      </c>
      <c r="H217" s="274">
        <v>0</v>
      </c>
      <c r="I217" s="274">
        <v>0</v>
      </c>
      <c r="J217" s="275">
        <v>-0.01</v>
      </c>
      <c r="K217" s="186">
        <f>I217-J217</f>
        <v>0.01</v>
      </c>
      <c r="L217" s="229">
        <f t="shared" si="109"/>
        <v>0.01</v>
      </c>
      <c r="M217" s="95"/>
      <c r="N217" s="290"/>
      <c r="P217" s="2"/>
    </row>
    <row r="218" spans="1:16" s="91" customFormat="1" ht="45" outlineLevel="4">
      <c r="A218" s="270" t="s">
        <v>229</v>
      </c>
      <c r="B218" s="271" t="s">
        <v>0</v>
      </c>
      <c r="C218" s="271" t="s">
        <v>76</v>
      </c>
      <c r="D218" s="272" t="s">
        <v>290</v>
      </c>
      <c r="E218" s="272" t="s">
        <v>37</v>
      </c>
      <c r="F218" s="273" t="s">
        <v>292</v>
      </c>
      <c r="G218" s="273" t="s">
        <v>272</v>
      </c>
      <c r="H218" s="274">
        <v>0</v>
      </c>
      <c r="I218" s="274">
        <v>0</v>
      </c>
      <c r="J218" s="275">
        <v>0</v>
      </c>
      <c r="K218" s="189">
        <f t="shared" si="110"/>
        <v>0</v>
      </c>
      <c r="L218" s="229">
        <f t="shared" si="109"/>
        <v>0</v>
      </c>
      <c r="M218" s="72"/>
      <c r="N218" s="287"/>
      <c r="P218" s="2"/>
    </row>
    <row r="219" spans="1:16" s="135" customFormat="1" ht="25.5" outlineLevel="4">
      <c r="A219" s="122" t="s">
        <v>235</v>
      </c>
      <c r="B219" s="7" t="s">
        <v>0</v>
      </c>
      <c r="C219" s="7" t="s">
        <v>76</v>
      </c>
      <c r="D219" s="7" t="s">
        <v>236</v>
      </c>
      <c r="E219" s="7" t="s">
        <v>1</v>
      </c>
      <c r="F219" s="5"/>
      <c r="G219" s="107"/>
      <c r="H219" s="125">
        <f>SUM(H220)</f>
        <v>0</v>
      </c>
      <c r="I219" s="125">
        <f>SUM(I220)</f>
        <v>0</v>
      </c>
      <c r="J219" s="241">
        <f t="shared" ref="J219:K219" si="111">SUM(J220)</f>
        <v>0</v>
      </c>
      <c r="K219" s="236">
        <f t="shared" si="111"/>
        <v>0</v>
      </c>
      <c r="L219" s="125">
        <f>SUM(L220)</f>
        <v>0</v>
      </c>
      <c r="M219" s="95"/>
      <c r="N219" s="290"/>
      <c r="P219" s="2"/>
    </row>
    <row r="220" spans="1:16" s="91" customFormat="1" ht="33.75" outlineLevel="4">
      <c r="A220" s="93" t="s">
        <v>295</v>
      </c>
      <c r="B220" s="73" t="s">
        <v>0</v>
      </c>
      <c r="C220" s="73" t="s">
        <v>76</v>
      </c>
      <c r="D220" s="73" t="s">
        <v>236</v>
      </c>
      <c r="E220" s="73" t="s">
        <v>4</v>
      </c>
      <c r="F220" s="193" t="s">
        <v>294</v>
      </c>
      <c r="G220" s="273" t="s">
        <v>272</v>
      </c>
      <c r="H220" s="127">
        <v>0</v>
      </c>
      <c r="I220" s="127">
        <v>0</v>
      </c>
      <c r="J220" s="242">
        <v>0</v>
      </c>
      <c r="K220" s="119">
        <f t="shared" ref="K220" si="112">I220-J220</f>
        <v>0</v>
      </c>
      <c r="L220" s="229">
        <f>I220-J220</f>
        <v>0</v>
      </c>
      <c r="M220" s="72"/>
      <c r="N220" s="287"/>
      <c r="P220" s="2"/>
    </row>
    <row r="221" spans="1:16" s="86" customFormat="1" ht="25.5" outlineLevel="2">
      <c r="A221" s="122" t="s">
        <v>235</v>
      </c>
      <c r="B221" s="7" t="s">
        <v>0</v>
      </c>
      <c r="C221" s="7" t="s">
        <v>76</v>
      </c>
      <c r="D221" s="7" t="s">
        <v>236</v>
      </c>
      <c r="E221" s="7" t="s">
        <v>1</v>
      </c>
      <c r="F221" s="5"/>
      <c r="G221" s="107"/>
      <c r="H221" s="125">
        <f>SUM(H222:H223)</f>
        <v>0</v>
      </c>
      <c r="I221" s="125">
        <f>SUM(I222:I223)</f>
        <v>0</v>
      </c>
      <c r="J221" s="241">
        <f t="shared" ref="J221:K221" si="113">SUM(J222:J223)</f>
        <v>0</v>
      </c>
      <c r="K221" s="236">
        <f t="shared" si="113"/>
        <v>0</v>
      </c>
      <c r="L221" s="125">
        <f>SUM(L222:L223)</f>
        <v>0</v>
      </c>
      <c r="N221" s="282"/>
      <c r="P221" s="2"/>
    </row>
    <row r="222" spans="1:16" s="135" customFormat="1" outlineLevel="4">
      <c r="A222" s="93" t="s">
        <v>104</v>
      </c>
      <c r="B222" s="73" t="s">
        <v>0</v>
      </c>
      <c r="C222" s="73" t="s">
        <v>76</v>
      </c>
      <c r="D222" s="73" t="s">
        <v>236</v>
      </c>
      <c r="E222" s="73" t="s">
        <v>4</v>
      </c>
      <c r="F222" s="92"/>
      <c r="G222" s="145"/>
      <c r="H222" s="127">
        <v>0</v>
      </c>
      <c r="I222" s="127">
        <v>0</v>
      </c>
      <c r="J222" s="242">
        <v>0</v>
      </c>
      <c r="K222" s="119">
        <f t="shared" ref="K222:K223" si="114">I222-J222</f>
        <v>0</v>
      </c>
      <c r="L222" s="126">
        <f t="shared" ref="L222:L223" si="115">I222-J222</f>
        <v>0</v>
      </c>
      <c r="M222" s="95"/>
      <c r="N222" s="290"/>
      <c r="P222" s="2"/>
    </row>
    <row r="223" spans="1:16" s="91" customFormat="1" ht="25.5" outlineLevel="4">
      <c r="A223" s="123" t="s">
        <v>229</v>
      </c>
      <c r="B223" s="73" t="s">
        <v>0</v>
      </c>
      <c r="C223" s="73" t="s">
        <v>76</v>
      </c>
      <c r="D223" s="73" t="s">
        <v>236</v>
      </c>
      <c r="E223" s="73" t="s">
        <v>37</v>
      </c>
      <c r="F223" s="92"/>
      <c r="G223" s="145"/>
      <c r="H223" s="126">
        <v>0</v>
      </c>
      <c r="I223" s="126">
        <v>0</v>
      </c>
      <c r="J223" s="243">
        <v>0</v>
      </c>
      <c r="K223" s="88">
        <f t="shared" si="114"/>
        <v>0</v>
      </c>
      <c r="L223" s="127">
        <f t="shared" si="115"/>
        <v>0</v>
      </c>
      <c r="M223" s="72"/>
      <c r="N223" s="287"/>
      <c r="P223" s="2"/>
    </row>
    <row r="224" spans="1:16" s="135" customFormat="1" ht="76.5" outlineLevel="4">
      <c r="A224" s="122" t="s">
        <v>193</v>
      </c>
      <c r="B224" s="7" t="s">
        <v>0</v>
      </c>
      <c r="C224" s="7" t="s">
        <v>76</v>
      </c>
      <c r="D224" s="7" t="s">
        <v>83</v>
      </c>
      <c r="E224" s="7" t="s">
        <v>1</v>
      </c>
      <c r="F224" s="5" t="s">
        <v>121</v>
      </c>
      <c r="G224" s="107" t="s">
        <v>121</v>
      </c>
      <c r="H224" s="125">
        <f>SUM(H225:H226)</f>
        <v>57633600</v>
      </c>
      <c r="I224" s="125">
        <f>SUM(I225:I226)</f>
        <v>5760000</v>
      </c>
      <c r="J224" s="241">
        <f t="shared" ref="J224:K224" si="116">SUM(J225:J226)</f>
        <v>5760000</v>
      </c>
      <c r="K224" s="236">
        <f t="shared" si="116"/>
        <v>0</v>
      </c>
      <c r="L224" s="125">
        <f>SUM(L225:L226)</f>
        <v>0</v>
      </c>
      <c r="M224" s="95"/>
      <c r="N224" s="290"/>
      <c r="P224" s="2"/>
    </row>
    <row r="225" spans="1:16" s="91" customFormat="1" outlineLevel="4">
      <c r="A225" s="93" t="s">
        <v>104</v>
      </c>
      <c r="B225" s="73" t="s">
        <v>0</v>
      </c>
      <c r="C225" s="73" t="s">
        <v>76</v>
      </c>
      <c r="D225" s="73" t="s">
        <v>83</v>
      </c>
      <c r="E225" s="73" t="s">
        <v>4</v>
      </c>
      <c r="F225" s="101" t="s">
        <v>121</v>
      </c>
      <c r="G225" s="144" t="s">
        <v>121</v>
      </c>
      <c r="H225" s="127">
        <v>18193600</v>
      </c>
      <c r="I225" s="127">
        <v>0</v>
      </c>
      <c r="J225" s="242">
        <v>0</v>
      </c>
      <c r="K225" s="102" t="s">
        <v>121</v>
      </c>
      <c r="L225" s="126">
        <f t="shared" ref="L225:L226" si="117">I225-J225</f>
        <v>0</v>
      </c>
      <c r="M225" s="72"/>
      <c r="N225" s="287"/>
      <c r="P225" s="2"/>
    </row>
    <row r="226" spans="1:16" s="86" customFormat="1" ht="25.5" outlineLevel="2">
      <c r="A226" s="123" t="s">
        <v>208</v>
      </c>
      <c r="B226" s="73" t="s">
        <v>0</v>
      </c>
      <c r="C226" s="73" t="s">
        <v>76</v>
      </c>
      <c r="D226" s="73" t="s">
        <v>83</v>
      </c>
      <c r="E226" s="73" t="s">
        <v>37</v>
      </c>
      <c r="F226" s="92" t="s">
        <v>121</v>
      </c>
      <c r="G226" s="145" t="s">
        <v>121</v>
      </c>
      <c r="H226" s="126">
        <v>39440000</v>
      </c>
      <c r="I226" s="127">
        <v>5760000</v>
      </c>
      <c r="J226" s="243">
        <v>5760000</v>
      </c>
      <c r="K226" s="88" t="s">
        <v>121</v>
      </c>
      <c r="L226" s="127">
        <f t="shared" si="117"/>
        <v>0</v>
      </c>
      <c r="N226" s="282"/>
      <c r="P226" s="2"/>
    </row>
    <row r="227" spans="1:16" s="86" customFormat="1" ht="38.25" outlineLevel="1">
      <c r="A227" s="122" t="s">
        <v>194</v>
      </c>
      <c r="B227" s="7" t="s">
        <v>0</v>
      </c>
      <c r="C227" s="7" t="s">
        <v>76</v>
      </c>
      <c r="D227" s="7" t="s">
        <v>84</v>
      </c>
      <c r="E227" s="7" t="s">
        <v>1</v>
      </c>
      <c r="F227" s="5" t="s">
        <v>121</v>
      </c>
      <c r="G227" s="107" t="s">
        <v>121</v>
      </c>
      <c r="H227" s="125">
        <f>SUM(H228)</f>
        <v>25000</v>
      </c>
      <c r="I227" s="125">
        <f>SUM(I228)</f>
        <v>0</v>
      </c>
      <c r="J227" s="241">
        <f t="shared" ref="J227:K227" si="118">SUM(J228)</f>
        <v>0</v>
      </c>
      <c r="K227" s="236">
        <f t="shared" si="118"/>
        <v>0</v>
      </c>
      <c r="L227" s="125">
        <f>SUM(L228)</f>
        <v>0</v>
      </c>
      <c r="N227" s="282"/>
      <c r="P227" s="2"/>
    </row>
    <row r="228" spans="1:16" s="91" customFormat="1" ht="25.5" outlineLevel="4">
      <c r="A228" s="123" t="s">
        <v>208</v>
      </c>
      <c r="B228" s="73" t="s">
        <v>0</v>
      </c>
      <c r="C228" s="73" t="s">
        <v>76</v>
      </c>
      <c r="D228" s="73" t="s">
        <v>84</v>
      </c>
      <c r="E228" s="73" t="s">
        <v>37</v>
      </c>
      <c r="F228" s="92" t="s">
        <v>121</v>
      </c>
      <c r="G228" s="145" t="s">
        <v>121</v>
      </c>
      <c r="H228" s="126">
        <v>25000</v>
      </c>
      <c r="I228" s="126">
        <v>0</v>
      </c>
      <c r="J228" s="243">
        <v>0</v>
      </c>
      <c r="K228" s="88" t="s">
        <v>121</v>
      </c>
      <c r="L228" s="127">
        <f>I228-J228</f>
        <v>0</v>
      </c>
      <c r="M228" s="72"/>
      <c r="N228" s="287"/>
      <c r="P228" s="2"/>
    </row>
    <row r="229" spans="1:16" s="91" customFormat="1" ht="38.25" outlineLevel="4">
      <c r="A229" s="122" t="s">
        <v>195</v>
      </c>
      <c r="B229" s="7" t="s">
        <v>0</v>
      </c>
      <c r="C229" s="7" t="s">
        <v>76</v>
      </c>
      <c r="D229" s="7" t="s">
        <v>85</v>
      </c>
      <c r="E229" s="7" t="s">
        <v>1</v>
      </c>
      <c r="F229" s="5" t="s">
        <v>121</v>
      </c>
      <c r="G229" s="107" t="s">
        <v>121</v>
      </c>
      <c r="H229" s="125">
        <f>SUM(H230:H231)</f>
        <v>15960000</v>
      </c>
      <c r="I229" s="125">
        <f>SUM(I230:I231)</f>
        <v>0</v>
      </c>
      <c r="J229" s="241">
        <f t="shared" ref="J229:K229" si="119">SUM(J230:J231)</f>
        <v>0</v>
      </c>
      <c r="K229" s="236">
        <f t="shared" si="119"/>
        <v>0</v>
      </c>
      <c r="L229" s="125">
        <f>SUM(L230:L231)</f>
        <v>0</v>
      </c>
      <c r="M229" s="72"/>
      <c r="N229" s="287"/>
      <c r="P229" s="2"/>
    </row>
    <row r="230" spans="1:16" s="91" customFormat="1" outlineLevel="4">
      <c r="A230" s="93" t="s">
        <v>104</v>
      </c>
      <c r="B230" s="73" t="s">
        <v>0</v>
      </c>
      <c r="C230" s="73" t="s">
        <v>76</v>
      </c>
      <c r="D230" s="73" t="s">
        <v>85</v>
      </c>
      <c r="E230" s="73" t="s">
        <v>4</v>
      </c>
      <c r="F230" s="101" t="s">
        <v>121</v>
      </c>
      <c r="G230" s="144" t="s">
        <v>121</v>
      </c>
      <c r="H230" s="127">
        <v>22500</v>
      </c>
      <c r="I230" s="127">
        <v>0</v>
      </c>
      <c r="J230" s="242">
        <v>0</v>
      </c>
      <c r="K230" s="102" t="s">
        <v>121</v>
      </c>
      <c r="L230" s="126">
        <f t="shared" ref="L230:L231" si="120">I230-J230</f>
        <v>0</v>
      </c>
      <c r="M230" s="72"/>
      <c r="N230" s="287"/>
      <c r="P230" s="2"/>
    </row>
    <row r="231" spans="1:16" s="86" customFormat="1" ht="25.5" outlineLevel="2">
      <c r="A231" s="93" t="s">
        <v>205</v>
      </c>
      <c r="B231" s="73" t="s">
        <v>0</v>
      </c>
      <c r="C231" s="73" t="s">
        <v>76</v>
      </c>
      <c r="D231" s="73" t="s">
        <v>85</v>
      </c>
      <c r="E231" s="73" t="s">
        <v>9</v>
      </c>
      <c r="F231" s="101" t="s">
        <v>121</v>
      </c>
      <c r="G231" s="144" t="s">
        <v>121</v>
      </c>
      <c r="H231" s="127">
        <v>15937500</v>
      </c>
      <c r="I231" s="127">
        <v>0</v>
      </c>
      <c r="J231" s="242">
        <v>0</v>
      </c>
      <c r="K231" s="85" t="s">
        <v>121</v>
      </c>
      <c r="L231" s="126">
        <f t="shared" si="120"/>
        <v>0</v>
      </c>
      <c r="N231" s="282"/>
      <c r="P231" s="2"/>
    </row>
    <row r="232" spans="1:16" s="91" customFormat="1" ht="38.25" outlineLevel="4">
      <c r="A232" s="122" t="s">
        <v>282</v>
      </c>
      <c r="B232" s="7" t="s">
        <v>0</v>
      </c>
      <c r="C232" s="7" t="s">
        <v>76</v>
      </c>
      <c r="D232" s="7">
        <v>2240281520</v>
      </c>
      <c r="E232" s="7">
        <v>530</v>
      </c>
      <c r="F232" s="5" t="s">
        <v>121</v>
      </c>
      <c r="G232" s="107" t="s">
        <v>121</v>
      </c>
      <c r="H232" s="125">
        <v>247192900</v>
      </c>
      <c r="I232" s="125">
        <v>57994325.219999999</v>
      </c>
      <c r="J232" s="241">
        <v>57994325.219999999</v>
      </c>
      <c r="K232" s="87" t="s">
        <v>121</v>
      </c>
      <c r="L232" s="125">
        <f>I232-J232</f>
        <v>0</v>
      </c>
      <c r="M232" s="72"/>
      <c r="N232" s="287"/>
      <c r="P232" s="2"/>
    </row>
    <row r="233" spans="1:16" s="91" customFormat="1" ht="63.75" outlineLevel="4">
      <c r="A233" s="122" t="s">
        <v>281</v>
      </c>
      <c r="B233" s="7" t="s">
        <v>0</v>
      </c>
      <c r="C233" s="7" t="s">
        <v>76</v>
      </c>
      <c r="D233" s="7">
        <v>2240281530</v>
      </c>
      <c r="E233" s="7">
        <v>530</v>
      </c>
      <c r="F233" s="5" t="s">
        <v>121</v>
      </c>
      <c r="G233" s="107" t="s">
        <v>121</v>
      </c>
      <c r="H233" s="125">
        <v>2000000</v>
      </c>
      <c r="I233" s="125">
        <v>0</v>
      </c>
      <c r="J233" s="241">
        <f t="shared" ref="J233:K234" si="121">SUM(J234)</f>
        <v>0</v>
      </c>
      <c r="K233" s="87" t="s">
        <v>121</v>
      </c>
      <c r="L233" s="127">
        <f>I233-J233</f>
        <v>0</v>
      </c>
      <c r="M233" s="72"/>
      <c r="N233" s="287"/>
      <c r="P233" s="2"/>
    </row>
    <row r="234" spans="1:16" s="91" customFormat="1" ht="51" outlineLevel="4">
      <c r="A234" s="122" t="s">
        <v>196</v>
      </c>
      <c r="B234" s="7" t="s">
        <v>0</v>
      </c>
      <c r="C234" s="7" t="s">
        <v>76</v>
      </c>
      <c r="D234" s="7" t="s">
        <v>86</v>
      </c>
      <c r="E234" s="7" t="s">
        <v>1</v>
      </c>
      <c r="F234" s="5" t="s">
        <v>121</v>
      </c>
      <c r="G234" s="107" t="s">
        <v>121</v>
      </c>
      <c r="H234" s="125">
        <f>SUM(H235)</f>
        <v>2150</v>
      </c>
      <c r="I234" s="125">
        <f t="shared" ref="I234" si="122">SUM(I235)</f>
        <v>0</v>
      </c>
      <c r="J234" s="241">
        <f t="shared" si="121"/>
        <v>0</v>
      </c>
      <c r="K234" s="236">
        <f t="shared" si="121"/>
        <v>0</v>
      </c>
      <c r="L234" s="125">
        <f>SUM(L235)</f>
        <v>0</v>
      </c>
      <c r="M234" s="72"/>
      <c r="N234" s="287"/>
      <c r="P234" s="2"/>
    </row>
    <row r="235" spans="1:16" s="91" customFormat="1" ht="25.5" outlineLevel="4">
      <c r="A235" s="93" t="s">
        <v>215</v>
      </c>
      <c r="B235" s="73" t="s">
        <v>0</v>
      </c>
      <c r="C235" s="73" t="s">
        <v>76</v>
      </c>
      <c r="D235" s="73" t="s">
        <v>86</v>
      </c>
      <c r="E235" s="73" t="s">
        <v>80</v>
      </c>
      <c r="F235" s="101" t="s">
        <v>121</v>
      </c>
      <c r="G235" s="144" t="s">
        <v>121</v>
      </c>
      <c r="H235" s="127">
        <v>2150</v>
      </c>
      <c r="I235" s="127">
        <v>0</v>
      </c>
      <c r="J235" s="242">
        <v>0</v>
      </c>
      <c r="K235" s="102" t="s">
        <v>121</v>
      </c>
      <c r="L235" s="126">
        <f>I235-J235</f>
        <v>0</v>
      </c>
      <c r="M235" s="72"/>
      <c r="N235" s="287"/>
      <c r="P235" s="2"/>
    </row>
    <row r="236" spans="1:16" s="91" customFormat="1" ht="38.25" outlineLevel="4">
      <c r="A236" s="122" t="s">
        <v>262</v>
      </c>
      <c r="B236" s="7" t="s">
        <v>0</v>
      </c>
      <c r="C236" s="7" t="s">
        <v>87</v>
      </c>
      <c r="D236" s="7" t="s">
        <v>263</v>
      </c>
      <c r="E236" s="7" t="s">
        <v>1</v>
      </c>
      <c r="F236" s="5"/>
      <c r="G236" s="107"/>
      <c r="H236" s="125">
        <f>SUM(H237:H238)</f>
        <v>55405400</v>
      </c>
      <c r="I236" s="125">
        <f>SUM(I237:I238)</f>
        <v>16811640</v>
      </c>
      <c r="J236" s="125">
        <f t="shared" ref="J236:K236" si="123">SUM(J237:J238)</f>
        <v>16811640</v>
      </c>
      <c r="K236" s="125">
        <f t="shared" si="123"/>
        <v>10.359999999403954</v>
      </c>
      <c r="L236" s="125">
        <f>SUM(L237:L238)</f>
        <v>-5.8207660913467407E-10</v>
      </c>
      <c r="M236" s="72"/>
      <c r="N236" s="287"/>
      <c r="P236" s="2"/>
    </row>
    <row r="237" spans="1:16" s="135" customFormat="1" ht="33.75" outlineLevel="4">
      <c r="A237" s="93" t="s">
        <v>218</v>
      </c>
      <c r="B237" s="73" t="s">
        <v>0</v>
      </c>
      <c r="C237" s="73" t="s">
        <v>87</v>
      </c>
      <c r="D237" s="73" t="s">
        <v>301</v>
      </c>
      <c r="E237" s="73">
        <v>612</v>
      </c>
      <c r="F237" s="247" t="s">
        <v>264</v>
      </c>
      <c r="G237" s="277" t="s">
        <v>273</v>
      </c>
      <c r="H237" s="286">
        <v>554100</v>
      </c>
      <c r="I237" s="286">
        <v>168120</v>
      </c>
      <c r="J237" s="126">
        <v>168130.36</v>
      </c>
      <c r="K237" s="250"/>
      <c r="L237" s="127">
        <f>I237-J237</f>
        <v>-10.35999999998603</v>
      </c>
      <c r="M237" s="95"/>
      <c r="N237" s="290"/>
      <c r="P237" s="97"/>
    </row>
    <row r="238" spans="1:16" s="86" customFormat="1" ht="33.75">
      <c r="A238" s="93" t="s">
        <v>218</v>
      </c>
      <c r="B238" s="73" t="s">
        <v>0</v>
      </c>
      <c r="C238" s="73" t="s">
        <v>87</v>
      </c>
      <c r="D238" s="73" t="s">
        <v>301</v>
      </c>
      <c r="E238" s="73">
        <v>612</v>
      </c>
      <c r="F238" s="247" t="s">
        <v>264</v>
      </c>
      <c r="G238" s="277" t="s">
        <v>272</v>
      </c>
      <c r="H238" s="286">
        <v>54851300</v>
      </c>
      <c r="I238" s="286">
        <v>16643520</v>
      </c>
      <c r="J238" s="126">
        <v>16643509.640000001</v>
      </c>
      <c r="K238" s="119">
        <f t="shared" ref="K238" si="124">I238-J238</f>
        <v>10.359999999403954</v>
      </c>
      <c r="L238" s="127">
        <f t="shared" ref="L238" si="125">I238-J238</f>
        <v>10.359999999403954</v>
      </c>
      <c r="N238" s="282"/>
      <c r="P238" s="2"/>
    </row>
    <row r="239" spans="1:16" s="90" customFormat="1" ht="51" outlineLevel="4">
      <c r="A239" s="122" t="s">
        <v>267</v>
      </c>
      <c r="B239" s="7" t="s">
        <v>0</v>
      </c>
      <c r="C239" s="7" t="s">
        <v>87</v>
      </c>
      <c r="D239" s="7">
        <v>2240180850</v>
      </c>
      <c r="E239" s="7">
        <v>633</v>
      </c>
      <c r="F239" s="5" t="s">
        <v>121</v>
      </c>
      <c r="G239" s="107" t="s">
        <v>121</v>
      </c>
      <c r="H239" s="125">
        <v>0</v>
      </c>
      <c r="I239" s="125">
        <v>0</v>
      </c>
      <c r="J239" s="241">
        <v>0</v>
      </c>
      <c r="K239" s="87" t="s">
        <v>121</v>
      </c>
      <c r="L239" s="125">
        <f>I239-J239</f>
        <v>0</v>
      </c>
      <c r="M239" s="95"/>
      <c r="N239" s="95"/>
      <c r="P239" s="2"/>
    </row>
    <row r="240" spans="1:16" s="90" customFormat="1" ht="25.5" outlineLevel="4">
      <c r="A240" s="122" t="s">
        <v>268</v>
      </c>
      <c r="B240" s="7" t="s">
        <v>0</v>
      </c>
      <c r="C240" s="7" t="s">
        <v>87</v>
      </c>
      <c r="D240" s="7">
        <v>2240181920</v>
      </c>
      <c r="E240" s="7">
        <v>633</v>
      </c>
      <c r="F240" s="5" t="s">
        <v>121</v>
      </c>
      <c r="G240" s="107" t="s">
        <v>121</v>
      </c>
      <c r="H240" s="125">
        <v>0</v>
      </c>
      <c r="I240" s="125">
        <v>0</v>
      </c>
      <c r="J240" s="241">
        <v>0</v>
      </c>
      <c r="K240" s="87" t="s">
        <v>121</v>
      </c>
      <c r="L240" s="127">
        <f>I240-J240</f>
        <v>0</v>
      </c>
      <c r="M240" s="95"/>
      <c r="N240" s="95"/>
      <c r="P240" s="2"/>
    </row>
    <row r="241" spans="1:16" s="86" customFormat="1" ht="25.5" outlineLevel="2">
      <c r="A241" s="122" t="s">
        <v>246</v>
      </c>
      <c r="B241" s="7" t="s">
        <v>0</v>
      </c>
      <c r="C241" s="7" t="s">
        <v>87</v>
      </c>
      <c r="D241" s="7" t="s">
        <v>258</v>
      </c>
      <c r="E241" s="7" t="s">
        <v>1</v>
      </c>
      <c r="F241" s="5"/>
      <c r="G241" s="107"/>
      <c r="H241" s="125">
        <f>SUM(H242:H242)</f>
        <v>0</v>
      </c>
      <c r="I241" s="125">
        <f>SUM(I242:I242)</f>
        <v>0</v>
      </c>
      <c r="J241" s="241">
        <f>SUM(J242:J242)</f>
        <v>0</v>
      </c>
      <c r="K241" s="236">
        <f t="shared" ref="K241" si="126">SUM(K242:K242)</f>
        <v>0</v>
      </c>
      <c r="L241" s="125">
        <f>SUM(L242:L242)</f>
        <v>0</v>
      </c>
      <c r="N241" s="282"/>
      <c r="P241" s="2"/>
    </row>
    <row r="242" spans="1:16" s="86" customFormat="1" outlineLevel="2">
      <c r="A242" s="93" t="s">
        <v>108</v>
      </c>
      <c r="B242" s="73" t="s">
        <v>0</v>
      </c>
      <c r="C242" s="73" t="s">
        <v>87</v>
      </c>
      <c r="D242" s="73" t="s">
        <v>258</v>
      </c>
      <c r="E242" s="73" t="s">
        <v>17</v>
      </c>
      <c r="F242" s="92"/>
      <c r="G242" s="145"/>
      <c r="H242" s="127">
        <v>0</v>
      </c>
      <c r="I242" s="127">
        <v>0</v>
      </c>
      <c r="J242" s="242">
        <v>0</v>
      </c>
      <c r="K242" s="119">
        <f t="shared" ref="K242" si="127">I242-J242</f>
        <v>0</v>
      </c>
      <c r="L242" s="127">
        <f t="shared" ref="L242" si="128">I242-J242</f>
        <v>0</v>
      </c>
      <c r="N242" s="282"/>
      <c r="P242" s="2"/>
    </row>
    <row r="243" spans="1:16" s="86" customFormat="1" ht="25.5" outlineLevel="2">
      <c r="A243" s="122" t="s">
        <v>151</v>
      </c>
      <c r="B243" s="7" t="s">
        <v>0</v>
      </c>
      <c r="C243" s="7" t="s">
        <v>87</v>
      </c>
      <c r="D243" s="7" t="s">
        <v>88</v>
      </c>
      <c r="E243" s="7" t="s">
        <v>1</v>
      </c>
      <c r="F243" s="5" t="s">
        <v>121</v>
      </c>
      <c r="G243" s="107" t="s">
        <v>121</v>
      </c>
      <c r="H243" s="125">
        <f>SUM(H244:H253)</f>
        <v>639732250</v>
      </c>
      <c r="I243" s="125">
        <f>SUM(I244:I253)</f>
        <v>162059003.32999998</v>
      </c>
      <c r="J243" s="241">
        <f t="shared" ref="J243:K243" si="129">SUM(J244:J253)</f>
        <v>146228479.84</v>
      </c>
      <c r="K243" s="236">
        <f t="shared" si="129"/>
        <v>0</v>
      </c>
      <c r="L243" s="125">
        <f>SUM(L244:L253)</f>
        <v>15830523.490000002</v>
      </c>
      <c r="N243" s="282"/>
      <c r="P243" s="2"/>
    </row>
    <row r="244" spans="1:16" s="86" customFormat="1" outlineLevel="1">
      <c r="A244" s="93" t="s">
        <v>108</v>
      </c>
      <c r="B244" s="73" t="s">
        <v>0</v>
      </c>
      <c r="C244" s="73" t="s">
        <v>87</v>
      </c>
      <c r="D244" s="73" t="s">
        <v>88</v>
      </c>
      <c r="E244" s="73" t="s">
        <v>17</v>
      </c>
      <c r="F244" s="101" t="s">
        <v>121</v>
      </c>
      <c r="G244" s="144" t="s">
        <v>121</v>
      </c>
      <c r="H244" s="127">
        <v>461320400</v>
      </c>
      <c r="I244" s="127">
        <v>115330099.33</v>
      </c>
      <c r="J244" s="242">
        <v>106866072.66</v>
      </c>
      <c r="K244" s="102" t="s">
        <v>121</v>
      </c>
      <c r="L244" s="127">
        <f t="shared" ref="L244:L253" si="130">I244-J244</f>
        <v>8464026.6700000018</v>
      </c>
      <c r="N244" s="282"/>
      <c r="P244" s="2"/>
    </row>
    <row r="245" spans="1:16" s="86" customFormat="1" ht="25.5" outlineLevel="2">
      <c r="A245" s="93" t="s">
        <v>209</v>
      </c>
      <c r="B245" s="73" t="s">
        <v>0</v>
      </c>
      <c r="C245" s="73" t="s">
        <v>87</v>
      </c>
      <c r="D245" s="73" t="s">
        <v>88</v>
      </c>
      <c r="E245" s="73" t="s">
        <v>18</v>
      </c>
      <c r="F245" s="101" t="s">
        <v>121</v>
      </c>
      <c r="G245" s="144" t="s">
        <v>121</v>
      </c>
      <c r="H245" s="127">
        <v>139318800</v>
      </c>
      <c r="I245" s="127">
        <v>34829700</v>
      </c>
      <c r="J245" s="242">
        <v>30663554.059999999</v>
      </c>
      <c r="K245" s="102" t="s">
        <v>121</v>
      </c>
      <c r="L245" s="127">
        <f t="shared" si="130"/>
        <v>4166145.9400000013</v>
      </c>
      <c r="N245" s="282"/>
      <c r="P245" s="2"/>
    </row>
    <row r="246" spans="1:16" s="86" customFormat="1" ht="25.5" outlineLevel="2">
      <c r="A246" s="93" t="s">
        <v>210</v>
      </c>
      <c r="B246" s="73" t="s">
        <v>0</v>
      </c>
      <c r="C246" s="73" t="s">
        <v>87</v>
      </c>
      <c r="D246" s="73" t="s">
        <v>88</v>
      </c>
      <c r="E246" s="73" t="s">
        <v>19</v>
      </c>
      <c r="F246" s="101" t="s">
        <v>121</v>
      </c>
      <c r="G246" s="144" t="s">
        <v>121</v>
      </c>
      <c r="H246" s="127">
        <v>19046550</v>
      </c>
      <c r="I246" s="127">
        <v>5135601</v>
      </c>
      <c r="J246" s="242">
        <v>4545523.99</v>
      </c>
      <c r="K246" s="102" t="s">
        <v>121</v>
      </c>
      <c r="L246" s="127">
        <f t="shared" si="130"/>
        <v>590077.00999999978</v>
      </c>
      <c r="P246" s="2"/>
    </row>
    <row r="247" spans="1:16" s="86" customFormat="1" ht="25.5" outlineLevel="2">
      <c r="A247" s="93" t="s">
        <v>216</v>
      </c>
      <c r="B247" s="73" t="s">
        <v>0</v>
      </c>
      <c r="C247" s="73" t="s">
        <v>87</v>
      </c>
      <c r="D247" s="73" t="s">
        <v>88</v>
      </c>
      <c r="E247" s="73" t="s">
        <v>42</v>
      </c>
      <c r="F247" s="101" t="s">
        <v>121</v>
      </c>
      <c r="G247" s="144" t="s">
        <v>121</v>
      </c>
      <c r="H247" s="127">
        <v>4000000</v>
      </c>
      <c r="I247" s="127">
        <v>0</v>
      </c>
      <c r="J247" s="242">
        <v>0</v>
      </c>
      <c r="K247" s="102" t="s">
        <v>121</v>
      </c>
      <c r="L247" s="127">
        <f t="shared" si="130"/>
        <v>0</v>
      </c>
      <c r="P247" s="2"/>
    </row>
    <row r="248" spans="1:16" s="86" customFormat="1" outlineLevel="1">
      <c r="A248" s="93" t="s">
        <v>104</v>
      </c>
      <c r="B248" s="73" t="s">
        <v>0</v>
      </c>
      <c r="C248" s="73" t="s">
        <v>87</v>
      </c>
      <c r="D248" s="73" t="s">
        <v>88</v>
      </c>
      <c r="E248" s="73" t="s">
        <v>4</v>
      </c>
      <c r="F248" s="101" t="s">
        <v>121</v>
      </c>
      <c r="G248" s="144" t="s">
        <v>121</v>
      </c>
      <c r="H248" s="127">
        <v>9063500</v>
      </c>
      <c r="I248" s="127">
        <v>5087511</v>
      </c>
      <c r="J248" s="242">
        <v>3097954.51</v>
      </c>
      <c r="K248" s="85" t="s">
        <v>121</v>
      </c>
      <c r="L248" s="127">
        <f t="shared" si="130"/>
        <v>1989556.4900000002</v>
      </c>
      <c r="P248" s="2"/>
    </row>
    <row r="249" spans="1:16" s="86" customFormat="1" outlineLevel="2">
      <c r="A249" s="93" t="s">
        <v>211</v>
      </c>
      <c r="B249" s="73" t="s">
        <v>0</v>
      </c>
      <c r="C249" s="73" t="s">
        <v>87</v>
      </c>
      <c r="D249" s="73" t="s">
        <v>88</v>
      </c>
      <c r="E249" s="73" t="s">
        <v>20</v>
      </c>
      <c r="F249" s="101" t="s">
        <v>121</v>
      </c>
      <c r="G249" s="144" t="s">
        <v>121</v>
      </c>
      <c r="H249" s="127">
        <v>6297200</v>
      </c>
      <c r="I249" s="127">
        <v>1574299.67</v>
      </c>
      <c r="J249" s="242">
        <v>1012671.22</v>
      </c>
      <c r="K249" s="102" t="s">
        <v>121</v>
      </c>
      <c r="L249" s="127">
        <f t="shared" si="130"/>
        <v>561628.44999999995</v>
      </c>
      <c r="P249" s="2"/>
    </row>
    <row r="250" spans="1:16" s="91" customFormat="1" ht="25.5" outlineLevel="4">
      <c r="A250" s="93" t="s">
        <v>222</v>
      </c>
      <c r="B250" s="73" t="s">
        <v>0</v>
      </c>
      <c r="C250" s="73" t="s">
        <v>87</v>
      </c>
      <c r="D250" s="73" t="s">
        <v>88</v>
      </c>
      <c r="E250" s="73" t="s">
        <v>89</v>
      </c>
      <c r="F250" s="101" t="s">
        <v>121</v>
      </c>
      <c r="G250" s="144" t="s">
        <v>121</v>
      </c>
      <c r="H250" s="127">
        <v>75046</v>
      </c>
      <c r="I250" s="127">
        <v>0</v>
      </c>
      <c r="J250" s="242">
        <v>0</v>
      </c>
      <c r="K250" s="102" t="s">
        <v>121</v>
      </c>
      <c r="L250" s="127">
        <f t="shared" si="130"/>
        <v>0</v>
      </c>
      <c r="M250" s="72"/>
      <c r="N250" s="171"/>
      <c r="P250" s="2"/>
    </row>
    <row r="251" spans="1:16" s="90" customFormat="1" outlineLevel="4">
      <c r="A251" s="93" t="s">
        <v>212</v>
      </c>
      <c r="B251" s="73" t="s">
        <v>0</v>
      </c>
      <c r="C251" s="73" t="s">
        <v>87</v>
      </c>
      <c r="D251" s="73" t="s">
        <v>88</v>
      </c>
      <c r="E251" s="73" t="s">
        <v>21</v>
      </c>
      <c r="F251" s="101" t="s">
        <v>121</v>
      </c>
      <c r="G251" s="144" t="s">
        <v>121</v>
      </c>
      <c r="H251" s="127">
        <v>490240</v>
      </c>
      <c r="I251" s="127">
        <v>81706.67</v>
      </c>
      <c r="J251" s="242">
        <v>38229.4</v>
      </c>
      <c r="K251" s="102" t="s">
        <v>121</v>
      </c>
      <c r="L251" s="127">
        <f t="shared" si="130"/>
        <v>43477.27</v>
      </c>
      <c r="M251" s="95"/>
      <c r="N251" s="95"/>
      <c r="P251" s="2"/>
    </row>
    <row r="252" spans="1:16" s="90" customFormat="1" outlineLevel="4">
      <c r="A252" s="93" t="s">
        <v>213</v>
      </c>
      <c r="B252" s="73" t="s">
        <v>0</v>
      </c>
      <c r="C252" s="73" t="s">
        <v>87</v>
      </c>
      <c r="D252" s="73" t="s">
        <v>88</v>
      </c>
      <c r="E252" s="73" t="s">
        <v>22</v>
      </c>
      <c r="F252" s="101" t="s">
        <v>121</v>
      </c>
      <c r="G252" s="144" t="s">
        <v>121</v>
      </c>
      <c r="H252" s="127">
        <v>70514</v>
      </c>
      <c r="I252" s="127">
        <v>11752.33</v>
      </c>
      <c r="J252" s="242">
        <v>4474</v>
      </c>
      <c r="K252" s="85" t="s">
        <v>121</v>
      </c>
      <c r="L252" s="126">
        <f t="shared" si="130"/>
        <v>7278.33</v>
      </c>
      <c r="M252" s="95"/>
      <c r="N252" s="95"/>
      <c r="P252" s="2"/>
    </row>
    <row r="253" spans="1:16" s="90" customFormat="1" outlineLevel="4">
      <c r="A253" s="93" t="s">
        <v>219</v>
      </c>
      <c r="B253" s="73" t="s">
        <v>0</v>
      </c>
      <c r="C253" s="73" t="s">
        <v>87</v>
      </c>
      <c r="D253" s="73" t="s">
        <v>88</v>
      </c>
      <c r="E253" s="73" t="s">
        <v>45</v>
      </c>
      <c r="F253" s="101" t="s">
        <v>121</v>
      </c>
      <c r="G253" s="144" t="s">
        <v>121</v>
      </c>
      <c r="H253" s="127">
        <v>50000</v>
      </c>
      <c r="I253" s="127">
        <v>8333.33</v>
      </c>
      <c r="J253" s="242">
        <v>0</v>
      </c>
      <c r="K253" s="102" t="s">
        <v>121</v>
      </c>
      <c r="L253" s="127">
        <f t="shared" si="130"/>
        <v>8333.33</v>
      </c>
      <c r="M253" s="95"/>
      <c r="N253" s="95"/>
      <c r="P253" s="2"/>
    </row>
    <row r="254" spans="1:16" s="86" customFormat="1" ht="25.5" outlineLevel="1">
      <c r="A254" s="122" t="s">
        <v>197</v>
      </c>
      <c r="B254" s="7" t="s">
        <v>0</v>
      </c>
      <c r="C254" s="7" t="s">
        <v>87</v>
      </c>
      <c r="D254" s="7" t="s">
        <v>259</v>
      </c>
      <c r="E254" s="7" t="s">
        <v>1</v>
      </c>
      <c r="F254" s="5"/>
      <c r="G254" s="107"/>
      <c r="H254" s="125">
        <f>SUM(H255:H255)</f>
        <v>0</v>
      </c>
      <c r="I254" s="125">
        <f>SUM(I255:I255)</f>
        <v>0</v>
      </c>
      <c r="J254" s="241">
        <f>SUM(J255:J255)</f>
        <v>0</v>
      </c>
      <c r="K254" s="236">
        <f t="shared" ref="K254" si="131">SUM(K255:K255)</f>
        <v>0</v>
      </c>
      <c r="L254" s="125">
        <f>SUM(L255:L255)</f>
        <v>0</v>
      </c>
      <c r="P254" s="2"/>
    </row>
    <row r="255" spans="1:16" s="86" customFormat="1" ht="38.25" outlineLevel="2">
      <c r="A255" s="93" t="s">
        <v>225</v>
      </c>
      <c r="B255" s="73" t="s">
        <v>0</v>
      </c>
      <c r="C255" s="73" t="s">
        <v>87</v>
      </c>
      <c r="D255" s="73" t="s">
        <v>259</v>
      </c>
      <c r="E255" s="73" t="s">
        <v>93</v>
      </c>
      <c r="F255" s="92"/>
      <c r="G255" s="145"/>
      <c r="H255" s="127">
        <v>0</v>
      </c>
      <c r="I255" s="127">
        <v>0</v>
      </c>
      <c r="J255" s="242">
        <v>0</v>
      </c>
      <c r="K255" s="119">
        <f t="shared" ref="K255" si="132">I255-J255</f>
        <v>0</v>
      </c>
      <c r="L255" s="127">
        <f t="shared" ref="L255" si="133">I255-J255</f>
        <v>0</v>
      </c>
      <c r="P255" s="2"/>
    </row>
    <row r="256" spans="1:16" s="86" customFormat="1" ht="25.5" outlineLevel="1">
      <c r="A256" s="122" t="s">
        <v>197</v>
      </c>
      <c r="B256" s="7" t="s">
        <v>0</v>
      </c>
      <c r="C256" s="7" t="s">
        <v>87</v>
      </c>
      <c r="D256" s="7" t="s">
        <v>90</v>
      </c>
      <c r="E256" s="7" t="s">
        <v>1</v>
      </c>
      <c r="F256" s="5" t="s">
        <v>121</v>
      </c>
      <c r="G256" s="107" t="s">
        <v>121</v>
      </c>
      <c r="H256" s="125">
        <f>SUM(H257:H266)</f>
        <v>271259925</v>
      </c>
      <c r="I256" s="125">
        <f>SUM(I257:I266)</f>
        <v>59352659.57</v>
      </c>
      <c r="J256" s="241">
        <f t="shared" ref="J256:K256" si="134">SUM(J257:J266)</f>
        <v>56283241.150000006</v>
      </c>
      <c r="K256" s="236">
        <f t="shared" si="134"/>
        <v>0</v>
      </c>
      <c r="L256" s="125">
        <f>SUM(L257:L266)</f>
        <v>3069418.4199999976</v>
      </c>
      <c r="P256" s="2"/>
    </row>
    <row r="257" spans="1:16" s="86" customFormat="1" outlineLevel="2">
      <c r="A257" s="93" t="s">
        <v>223</v>
      </c>
      <c r="B257" s="73" t="s">
        <v>0</v>
      </c>
      <c r="C257" s="73" t="s">
        <v>87</v>
      </c>
      <c r="D257" s="73" t="s">
        <v>90</v>
      </c>
      <c r="E257" s="73" t="s">
        <v>91</v>
      </c>
      <c r="F257" s="101" t="s">
        <v>121</v>
      </c>
      <c r="G257" s="144" t="s">
        <v>121</v>
      </c>
      <c r="H257" s="127">
        <v>201210562</v>
      </c>
      <c r="I257" s="127">
        <v>42698058</v>
      </c>
      <c r="J257" s="242">
        <v>41646036.670000002</v>
      </c>
      <c r="K257" s="102" t="s">
        <v>121</v>
      </c>
      <c r="L257" s="127">
        <f>I257-J257</f>
        <v>1052021.3299999982</v>
      </c>
      <c r="P257" s="2"/>
    </row>
    <row r="258" spans="1:16" s="86" customFormat="1" ht="25.5" outlineLevel="1">
      <c r="A258" s="93" t="s">
        <v>224</v>
      </c>
      <c r="B258" s="73" t="s">
        <v>0</v>
      </c>
      <c r="C258" s="73" t="s">
        <v>87</v>
      </c>
      <c r="D258" s="73" t="s">
        <v>90</v>
      </c>
      <c r="E258" s="73" t="s">
        <v>92</v>
      </c>
      <c r="F258" s="101" t="s">
        <v>121</v>
      </c>
      <c r="G258" s="144" t="s">
        <v>121</v>
      </c>
      <c r="H258" s="127">
        <v>300000</v>
      </c>
      <c r="I258" s="127">
        <v>156538</v>
      </c>
      <c r="J258" s="242">
        <v>156538</v>
      </c>
      <c r="K258" s="85" t="s">
        <v>121</v>
      </c>
      <c r="L258" s="127">
        <f t="shared" ref="L258:L266" si="135">I258-J258</f>
        <v>0</v>
      </c>
      <c r="P258" s="2"/>
    </row>
    <row r="259" spans="1:16" s="86" customFormat="1" ht="38.25" outlineLevel="2">
      <c r="A259" s="93" t="s">
        <v>225</v>
      </c>
      <c r="B259" s="73" t="s">
        <v>0</v>
      </c>
      <c r="C259" s="73" t="s">
        <v>87</v>
      </c>
      <c r="D259" s="73" t="s">
        <v>90</v>
      </c>
      <c r="E259" s="73" t="s">
        <v>93</v>
      </c>
      <c r="F259" s="101" t="s">
        <v>121</v>
      </c>
      <c r="G259" s="144" t="s">
        <v>121</v>
      </c>
      <c r="H259" s="127">
        <v>60765600</v>
      </c>
      <c r="I259" s="127">
        <v>12849513.24</v>
      </c>
      <c r="J259" s="242">
        <v>12487708.130000001</v>
      </c>
      <c r="K259" s="102" t="s">
        <v>121</v>
      </c>
      <c r="L259" s="127">
        <f t="shared" si="135"/>
        <v>361805.1099999994</v>
      </c>
      <c r="P259" s="2"/>
    </row>
    <row r="260" spans="1:16" s="86" customFormat="1" ht="25.5" outlineLevel="1">
      <c r="A260" s="93" t="s">
        <v>210</v>
      </c>
      <c r="B260" s="73" t="s">
        <v>0</v>
      </c>
      <c r="C260" s="73" t="s">
        <v>87</v>
      </c>
      <c r="D260" s="73" t="s">
        <v>90</v>
      </c>
      <c r="E260" s="73" t="s">
        <v>19</v>
      </c>
      <c r="F260" s="101" t="s">
        <v>121</v>
      </c>
      <c r="G260" s="144" t="s">
        <v>121</v>
      </c>
      <c r="H260" s="127">
        <v>2616943</v>
      </c>
      <c r="I260" s="127">
        <v>1452248</v>
      </c>
      <c r="J260" s="242">
        <v>1075342.06</v>
      </c>
      <c r="K260" s="85" t="s">
        <v>121</v>
      </c>
      <c r="L260" s="127">
        <f t="shared" si="135"/>
        <v>376905.93999999994</v>
      </c>
      <c r="P260" s="2"/>
    </row>
    <row r="261" spans="1:16" s="86" customFormat="1" outlineLevel="2">
      <c r="A261" s="93" t="s">
        <v>104</v>
      </c>
      <c r="B261" s="73" t="s">
        <v>0</v>
      </c>
      <c r="C261" s="73" t="s">
        <v>87</v>
      </c>
      <c r="D261" s="73" t="s">
        <v>90</v>
      </c>
      <c r="E261" s="73" t="s">
        <v>4</v>
      </c>
      <c r="F261" s="101" t="s">
        <v>121</v>
      </c>
      <c r="G261" s="144" t="s">
        <v>121</v>
      </c>
      <c r="H261" s="127">
        <v>3154096</v>
      </c>
      <c r="I261" s="127">
        <v>928890</v>
      </c>
      <c r="J261" s="242">
        <v>642933.01</v>
      </c>
      <c r="K261" s="102" t="s">
        <v>121</v>
      </c>
      <c r="L261" s="127">
        <f t="shared" si="135"/>
        <v>285956.99</v>
      </c>
      <c r="P261" s="2"/>
    </row>
    <row r="262" spans="1:16" s="86" customFormat="1" outlineLevel="2">
      <c r="A262" s="93" t="s">
        <v>211</v>
      </c>
      <c r="B262" s="73" t="s">
        <v>0</v>
      </c>
      <c r="C262" s="73" t="s">
        <v>87</v>
      </c>
      <c r="D262" s="73" t="s">
        <v>90</v>
      </c>
      <c r="E262" s="73" t="s">
        <v>20</v>
      </c>
      <c r="F262" s="101" t="s">
        <v>121</v>
      </c>
      <c r="G262" s="144" t="s">
        <v>121</v>
      </c>
      <c r="H262" s="127">
        <v>2753724</v>
      </c>
      <c r="I262" s="127">
        <v>1195079</v>
      </c>
      <c r="J262" s="242">
        <v>274682.65000000002</v>
      </c>
      <c r="K262" s="85" t="s">
        <v>121</v>
      </c>
      <c r="L262" s="127">
        <f t="shared" si="135"/>
        <v>920396.35</v>
      </c>
      <c r="P262" s="2"/>
    </row>
    <row r="263" spans="1:16" s="91" customFormat="1" ht="25.5" outlineLevel="4">
      <c r="A263" s="93" t="s">
        <v>222</v>
      </c>
      <c r="B263" s="73" t="s">
        <v>0</v>
      </c>
      <c r="C263" s="73" t="s">
        <v>87</v>
      </c>
      <c r="D263" s="73" t="s">
        <v>90</v>
      </c>
      <c r="E263" s="73" t="s">
        <v>89</v>
      </c>
      <c r="F263" s="101" t="s">
        <v>121</v>
      </c>
      <c r="G263" s="144" t="s">
        <v>121</v>
      </c>
      <c r="H263" s="127">
        <v>25000</v>
      </c>
      <c r="I263" s="127">
        <v>0</v>
      </c>
      <c r="J263" s="242">
        <v>0</v>
      </c>
      <c r="K263" s="102" t="s">
        <v>121</v>
      </c>
      <c r="L263" s="127">
        <f t="shared" si="135"/>
        <v>0</v>
      </c>
      <c r="M263" s="72"/>
      <c r="N263" s="171"/>
      <c r="P263" s="2"/>
    </row>
    <row r="264" spans="1:16" s="90" customFormat="1" outlineLevel="2">
      <c r="A264" s="93" t="s">
        <v>212</v>
      </c>
      <c r="B264" s="73" t="s">
        <v>0</v>
      </c>
      <c r="C264" s="73" t="s">
        <v>87</v>
      </c>
      <c r="D264" s="73" t="s">
        <v>90</v>
      </c>
      <c r="E264" s="73" t="s">
        <v>21</v>
      </c>
      <c r="F264" s="101" t="s">
        <v>121</v>
      </c>
      <c r="G264" s="144" t="s">
        <v>121</v>
      </c>
      <c r="H264" s="127">
        <v>380000</v>
      </c>
      <c r="I264" s="127">
        <v>63333.33</v>
      </c>
      <c r="J264" s="242">
        <v>0</v>
      </c>
      <c r="K264" s="85" t="s">
        <v>121</v>
      </c>
      <c r="L264" s="127">
        <f t="shared" si="135"/>
        <v>63333.33</v>
      </c>
      <c r="M264" s="95"/>
      <c r="N264" s="95"/>
      <c r="P264" s="2"/>
    </row>
    <row r="265" spans="1:16" s="121" customFormat="1" outlineLevel="4">
      <c r="A265" s="93" t="s">
        <v>213</v>
      </c>
      <c r="B265" s="73" t="s">
        <v>0</v>
      </c>
      <c r="C265" s="73" t="s">
        <v>87</v>
      </c>
      <c r="D265" s="73" t="s">
        <v>90</v>
      </c>
      <c r="E265" s="73" t="s">
        <v>22</v>
      </c>
      <c r="F265" s="101" t="s">
        <v>121</v>
      </c>
      <c r="G265" s="144" t="s">
        <v>121</v>
      </c>
      <c r="H265" s="127">
        <v>19030</v>
      </c>
      <c r="I265" s="127">
        <v>3171.67</v>
      </c>
      <c r="J265" s="242">
        <v>0</v>
      </c>
      <c r="K265" s="102" t="s">
        <v>121</v>
      </c>
      <c r="L265" s="126">
        <f t="shared" si="135"/>
        <v>3171.67</v>
      </c>
      <c r="M265" s="95"/>
      <c r="N265" s="95"/>
      <c r="P265" s="2"/>
    </row>
    <row r="266" spans="1:16" s="90" customFormat="1" outlineLevel="4">
      <c r="A266" s="93" t="s">
        <v>219</v>
      </c>
      <c r="B266" s="73" t="s">
        <v>0</v>
      </c>
      <c r="C266" s="73" t="s">
        <v>87</v>
      </c>
      <c r="D266" s="73" t="s">
        <v>90</v>
      </c>
      <c r="E266" s="73" t="s">
        <v>45</v>
      </c>
      <c r="F266" s="101" t="s">
        <v>121</v>
      </c>
      <c r="G266" s="144" t="s">
        <v>121</v>
      </c>
      <c r="H266" s="127">
        <v>34970</v>
      </c>
      <c r="I266" s="127">
        <v>5828.33</v>
      </c>
      <c r="J266" s="242">
        <v>0.63</v>
      </c>
      <c r="K266" s="102" t="s">
        <v>121</v>
      </c>
      <c r="L266" s="127">
        <f t="shared" si="135"/>
        <v>5827.7</v>
      </c>
      <c r="M266" s="120"/>
      <c r="N266" s="95"/>
      <c r="P266" s="2"/>
    </row>
    <row r="267" spans="1:16" s="86" customFormat="1" ht="25.5" outlineLevel="2">
      <c r="A267" s="122" t="s">
        <v>198</v>
      </c>
      <c r="B267" s="7" t="s">
        <v>0</v>
      </c>
      <c r="C267" s="7" t="s">
        <v>87</v>
      </c>
      <c r="D267" s="7" t="s">
        <v>260</v>
      </c>
      <c r="E267" s="7" t="s">
        <v>1</v>
      </c>
      <c r="F267" s="5"/>
      <c r="G267" s="107"/>
      <c r="H267" s="125">
        <f>SUM(H268:H269)</f>
        <v>0</v>
      </c>
      <c r="I267" s="125">
        <f>SUM(I268:I269)</f>
        <v>0</v>
      </c>
      <c r="J267" s="241">
        <f>SUM(J268:J269)</f>
        <v>0</v>
      </c>
      <c r="K267" s="236">
        <f>SUM(K268:K269)</f>
        <v>0</v>
      </c>
      <c r="L267" s="125">
        <f>SUM(L268:L269)</f>
        <v>0</v>
      </c>
      <c r="P267" s="2"/>
    </row>
    <row r="268" spans="1:16" s="86" customFormat="1" outlineLevel="2">
      <c r="A268" s="313" t="s">
        <v>205</v>
      </c>
      <c r="B268" s="220" t="s">
        <v>0</v>
      </c>
      <c r="C268" s="220" t="s">
        <v>87</v>
      </c>
      <c r="D268" s="220" t="s">
        <v>260</v>
      </c>
      <c r="E268" s="220">
        <v>321</v>
      </c>
      <c r="F268" s="227"/>
      <c r="G268" s="228"/>
      <c r="H268" s="256">
        <v>0</v>
      </c>
      <c r="I268" s="256">
        <v>0</v>
      </c>
      <c r="J268" s="267">
        <v>0</v>
      </c>
      <c r="K268" s="119">
        <f>I268-J268</f>
        <v>0</v>
      </c>
      <c r="L268" s="127">
        <f t="shared" ref="L268:L269" si="136">I268-J268</f>
        <v>0</v>
      </c>
      <c r="P268" s="2"/>
    </row>
    <row r="269" spans="1:16" s="86" customFormat="1" ht="45" outlineLevel="2">
      <c r="A269" s="314"/>
      <c r="B269" s="220" t="s">
        <v>0</v>
      </c>
      <c r="C269" s="220" t="s">
        <v>87</v>
      </c>
      <c r="D269" s="220" t="s">
        <v>260</v>
      </c>
      <c r="E269" s="220">
        <v>321</v>
      </c>
      <c r="F269" s="268" t="s">
        <v>261</v>
      </c>
      <c r="G269" s="146" t="s">
        <v>272</v>
      </c>
      <c r="H269" s="256">
        <v>0</v>
      </c>
      <c r="I269" s="256">
        <v>0</v>
      </c>
      <c r="J269" s="267">
        <v>0</v>
      </c>
      <c r="K269" s="119">
        <f>I269-J269</f>
        <v>0</v>
      </c>
      <c r="L269" s="127">
        <f t="shared" si="136"/>
        <v>0</v>
      </c>
      <c r="P269" s="2"/>
    </row>
    <row r="270" spans="1:16" s="90" customFormat="1" ht="25.5" outlineLevel="4">
      <c r="A270" s="122" t="s">
        <v>198</v>
      </c>
      <c r="B270" s="7" t="s">
        <v>0</v>
      </c>
      <c r="C270" s="7" t="s">
        <v>87</v>
      </c>
      <c r="D270" s="7" t="s">
        <v>94</v>
      </c>
      <c r="E270" s="7" t="s">
        <v>1</v>
      </c>
      <c r="F270" s="5" t="s">
        <v>121</v>
      </c>
      <c r="G270" s="107" t="s">
        <v>121</v>
      </c>
      <c r="H270" s="125">
        <f>SUM(H271:H273)</f>
        <v>935089950</v>
      </c>
      <c r="I270" s="125">
        <f>SUM(I271:I273)</f>
        <v>194595364.15000001</v>
      </c>
      <c r="J270" s="241">
        <f>SUM(J271:J273)</f>
        <v>194031340.39000002</v>
      </c>
      <c r="K270" s="236">
        <f t="shared" ref="K270" si="137">SUM(K271:K273)</f>
        <v>0</v>
      </c>
      <c r="L270" s="125">
        <f>SUM(L271:L273)</f>
        <v>564023.75999998953</v>
      </c>
      <c r="M270" s="89"/>
      <c r="P270" s="2"/>
    </row>
    <row r="271" spans="1:16" s="90" customFormat="1" outlineLevel="4">
      <c r="A271" s="93" t="s">
        <v>104</v>
      </c>
      <c r="B271" s="73" t="s">
        <v>0</v>
      </c>
      <c r="C271" s="73" t="s">
        <v>87</v>
      </c>
      <c r="D271" s="73" t="s">
        <v>260</v>
      </c>
      <c r="E271" s="73">
        <v>244</v>
      </c>
      <c r="F271" s="101" t="s">
        <v>121</v>
      </c>
      <c r="G271" s="144" t="s">
        <v>121</v>
      </c>
      <c r="H271" s="127">
        <v>2275000</v>
      </c>
      <c r="I271" s="127">
        <v>909075.63</v>
      </c>
      <c r="J271" s="242">
        <v>675707.17</v>
      </c>
      <c r="K271" s="102" t="s">
        <v>121</v>
      </c>
      <c r="L271" s="127">
        <f t="shared" ref="L271:L273" si="138">I271-J271</f>
        <v>233368.45999999996</v>
      </c>
      <c r="M271" s="89"/>
      <c r="P271" s="2"/>
    </row>
    <row r="272" spans="1:16" s="90" customFormat="1" ht="33.75" outlineLevel="4">
      <c r="A272" s="304" t="s">
        <v>205</v>
      </c>
      <c r="B272" s="73" t="s">
        <v>0</v>
      </c>
      <c r="C272" s="73" t="s">
        <v>87</v>
      </c>
      <c r="D272" s="73" t="s">
        <v>94</v>
      </c>
      <c r="E272" s="73" t="s">
        <v>9</v>
      </c>
      <c r="F272" s="131" t="s">
        <v>299</v>
      </c>
      <c r="G272" s="136" t="s">
        <v>273</v>
      </c>
      <c r="H272" s="127">
        <v>46640750</v>
      </c>
      <c r="I272" s="127">
        <v>9684314.4299999997</v>
      </c>
      <c r="J272" s="127">
        <v>9667781.6400000006</v>
      </c>
      <c r="K272" s="102"/>
      <c r="L272" s="127">
        <f t="shared" si="138"/>
        <v>16532.789999999106</v>
      </c>
      <c r="M272" s="95"/>
      <c r="P272" s="2"/>
    </row>
    <row r="273" spans="1:32" s="86" customFormat="1" ht="33.75">
      <c r="A273" s="305"/>
      <c r="B273" s="73" t="s">
        <v>0</v>
      </c>
      <c r="C273" s="73" t="s">
        <v>87</v>
      </c>
      <c r="D273" s="73" t="s">
        <v>94</v>
      </c>
      <c r="E273" s="73" t="s">
        <v>9</v>
      </c>
      <c r="F273" s="131" t="s">
        <v>299</v>
      </c>
      <c r="G273" s="136" t="s">
        <v>272</v>
      </c>
      <c r="H273" s="127">
        <v>886174200</v>
      </c>
      <c r="I273" s="127">
        <v>184001974.09</v>
      </c>
      <c r="J273" s="127">
        <v>183687851.58000001</v>
      </c>
      <c r="K273" s="102" t="s">
        <v>121</v>
      </c>
      <c r="L273" s="127">
        <f t="shared" si="138"/>
        <v>314122.50999999046</v>
      </c>
      <c r="M273" s="282"/>
      <c r="P273" s="2"/>
    </row>
    <row r="274" spans="1:32" s="91" customFormat="1" ht="38.25" outlineLevel="4">
      <c r="A274" s="122" t="s">
        <v>199</v>
      </c>
      <c r="B274" s="7" t="s">
        <v>0</v>
      </c>
      <c r="C274" s="7" t="s">
        <v>87</v>
      </c>
      <c r="D274" s="7" t="s">
        <v>95</v>
      </c>
      <c r="E274" s="7" t="s">
        <v>1</v>
      </c>
      <c r="F274" s="5" t="s">
        <v>121</v>
      </c>
      <c r="G274" s="107" t="s">
        <v>121</v>
      </c>
      <c r="H274" s="125">
        <f>SUM(H275)</f>
        <v>50909000</v>
      </c>
      <c r="I274" s="125">
        <f>SUM(I275:I275)</f>
        <v>12727250</v>
      </c>
      <c r="J274" s="241">
        <f t="shared" ref="J274:K274" si="139">SUM(J275)</f>
        <v>12727250</v>
      </c>
      <c r="K274" s="236">
        <f t="shared" si="139"/>
        <v>0</v>
      </c>
      <c r="L274" s="125">
        <f>SUM(L275)</f>
        <v>0</v>
      </c>
      <c r="M274" s="72"/>
      <c r="N274" s="171"/>
      <c r="P274" s="2"/>
    </row>
    <row r="275" spans="1:32" s="86" customFormat="1">
      <c r="A275" s="93" t="s">
        <v>122</v>
      </c>
      <c r="B275" s="73" t="s">
        <v>0</v>
      </c>
      <c r="C275" s="73" t="s">
        <v>87</v>
      </c>
      <c r="D275" s="73" t="s">
        <v>95</v>
      </c>
      <c r="E275" s="73" t="s">
        <v>78</v>
      </c>
      <c r="F275" s="101" t="s">
        <v>121</v>
      </c>
      <c r="G275" s="144" t="s">
        <v>121</v>
      </c>
      <c r="H275" s="127">
        <v>50909000</v>
      </c>
      <c r="I275" s="127">
        <v>12727250</v>
      </c>
      <c r="J275" s="242">
        <v>12727250</v>
      </c>
      <c r="K275" s="153" t="s">
        <v>121</v>
      </c>
      <c r="L275" s="127">
        <f>I275-J275</f>
        <v>0</v>
      </c>
      <c r="P275" s="2"/>
    </row>
    <row r="276" spans="1:32" s="91" customFormat="1" ht="25.5" outlineLevel="4">
      <c r="A276" s="122" t="s">
        <v>226</v>
      </c>
      <c r="B276" s="7" t="s">
        <v>0</v>
      </c>
      <c r="C276" s="7" t="s">
        <v>87</v>
      </c>
      <c r="D276" s="7" t="s">
        <v>96</v>
      </c>
      <c r="E276" s="7" t="s">
        <v>1</v>
      </c>
      <c r="F276" s="5" t="s">
        <v>121</v>
      </c>
      <c r="G276" s="107" t="s">
        <v>121</v>
      </c>
      <c r="H276" s="125">
        <f>SUM(H277)</f>
        <v>270000</v>
      </c>
      <c r="I276" s="125">
        <f>SUM(I277)</f>
        <v>0</v>
      </c>
      <c r="J276" s="241">
        <f t="shared" ref="J276:K276" si="140">SUM(J277)</f>
        <v>0</v>
      </c>
      <c r="K276" s="236">
        <f t="shared" si="140"/>
        <v>0</v>
      </c>
      <c r="L276" s="125">
        <f>SUM(L277)</f>
        <v>0</v>
      </c>
      <c r="M276" s="72"/>
      <c r="N276" s="171"/>
      <c r="P276" s="2"/>
    </row>
    <row r="277" spans="1:32" s="86" customFormat="1">
      <c r="A277" s="93" t="s">
        <v>104</v>
      </c>
      <c r="B277" s="73" t="s">
        <v>0</v>
      </c>
      <c r="C277" s="73" t="s">
        <v>87</v>
      </c>
      <c r="D277" s="73" t="s">
        <v>96</v>
      </c>
      <c r="E277" s="73" t="s">
        <v>4</v>
      </c>
      <c r="F277" s="101" t="s">
        <v>121</v>
      </c>
      <c r="G277" s="144" t="s">
        <v>121</v>
      </c>
      <c r="H277" s="127">
        <v>270000</v>
      </c>
      <c r="I277" s="127">
        <v>0</v>
      </c>
      <c r="J277" s="242">
        <v>0</v>
      </c>
      <c r="K277" s="153" t="s">
        <v>121</v>
      </c>
      <c r="L277" s="127">
        <f>I277-J277</f>
        <v>0</v>
      </c>
      <c r="P277" s="2"/>
    </row>
    <row r="278" spans="1:32" s="91" customFormat="1" ht="102" outlineLevel="4">
      <c r="A278" s="122" t="s">
        <v>200</v>
      </c>
      <c r="B278" s="7" t="s">
        <v>0</v>
      </c>
      <c r="C278" s="7" t="s">
        <v>87</v>
      </c>
      <c r="D278" s="7" t="s">
        <v>97</v>
      </c>
      <c r="E278" s="7" t="s">
        <v>1</v>
      </c>
      <c r="F278" s="5" t="s">
        <v>121</v>
      </c>
      <c r="G278" s="107" t="s">
        <v>121</v>
      </c>
      <c r="H278" s="125">
        <f>SUM(H279)</f>
        <v>5795900</v>
      </c>
      <c r="I278" s="125">
        <f>SUM(I279)</f>
        <v>0</v>
      </c>
      <c r="J278" s="241">
        <f t="shared" ref="J278:K278" si="141">SUM(J279)</f>
        <v>0</v>
      </c>
      <c r="K278" s="236">
        <f t="shared" si="141"/>
        <v>0</v>
      </c>
      <c r="L278" s="125">
        <f>SUM(L279)</f>
        <v>0</v>
      </c>
      <c r="M278" s="72"/>
      <c r="N278" s="171"/>
      <c r="P278" s="2"/>
    </row>
    <row r="279" spans="1:32" s="86" customFormat="1" ht="25.5">
      <c r="A279" s="93" t="s">
        <v>227</v>
      </c>
      <c r="B279" s="73" t="s">
        <v>0</v>
      </c>
      <c r="C279" s="73" t="s">
        <v>87</v>
      </c>
      <c r="D279" s="73" t="s">
        <v>97</v>
      </c>
      <c r="E279" s="73" t="s">
        <v>98</v>
      </c>
      <c r="F279" s="101" t="s">
        <v>121</v>
      </c>
      <c r="G279" s="144" t="s">
        <v>121</v>
      </c>
      <c r="H279" s="127">
        <f>11591800/2</f>
        <v>5795900</v>
      </c>
      <c r="I279" s="127">
        <v>0</v>
      </c>
      <c r="J279" s="242">
        <v>0</v>
      </c>
      <c r="K279" s="153" t="s">
        <v>121</v>
      </c>
      <c r="L279" s="127">
        <f>I279-J279</f>
        <v>0</v>
      </c>
      <c r="P279" s="2"/>
    </row>
    <row r="280" spans="1:32" s="91" customFormat="1" ht="25.5" outlineLevel="4">
      <c r="A280" s="122" t="s">
        <v>201</v>
      </c>
      <c r="B280" s="7" t="s">
        <v>0</v>
      </c>
      <c r="C280" s="7" t="s">
        <v>87</v>
      </c>
      <c r="D280" s="7" t="s">
        <v>99</v>
      </c>
      <c r="E280" s="7" t="s">
        <v>1</v>
      </c>
      <c r="F280" s="5" t="s">
        <v>121</v>
      </c>
      <c r="G280" s="107" t="s">
        <v>121</v>
      </c>
      <c r="H280" s="125">
        <f>SUM(H281)</f>
        <v>500000</v>
      </c>
      <c r="I280" s="125">
        <f>SUM(I281)</f>
        <v>250000</v>
      </c>
      <c r="J280" s="241">
        <f t="shared" ref="J280:K280" si="142">SUM(J281)</f>
        <v>250000</v>
      </c>
      <c r="K280" s="236">
        <f t="shared" si="142"/>
        <v>0</v>
      </c>
      <c r="L280" s="125">
        <f>SUM(L281)</f>
        <v>0</v>
      </c>
      <c r="M280" s="72"/>
      <c r="N280" s="171"/>
      <c r="P280" s="2"/>
    </row>
    <row r="281" spans="1:32" s="97" customFormat="1" ht="25.5">
      <c r="A281" s="93" t="s">
        <v>227</v>
      </c>
      <c r="B281" s="73" t="s">
        <v>0</v>
      </c>
      <c r="C281" s="73" t="s">
        <v>87</v>
      </c>
      <c r="D281" s="73" t="s">
        <v>99</v>
      </c>
      <c r="E281" s="73" t="s">
        <v>98</v>
      </c>
      <c r="F281" s="101" t="s">
        <v>121</v>
      </c>
      <c r="G281" s="144" t="s">
        <v>121</v>
      </c>
      <c r="H281" s="127">
        <v>500000</v>
      </c>
      <c r="I281" s="127">
        <v>250000</v>
      </c>
      <c r="J281" s="242">
        <f>H281-I281</f>
        <v>250000</v>
      </c>
      <c r="K281" s="153" t="s">
        <v>121</v>
      </c>
      <c r="L281" s="127">
        <f>I281-J281</f>
        <v>0</v>
      </c>
      <c r="N281" s="86"/>
      <c r="P281" s="2"/>
    </row>
    <row r="282" spans="1:32" s="97" customFormat="1" ht="51">
      <c r="A282" s="122" t="s">
        <v>202</v>
      </c>
      <c r="B282" s="7" t="s">
        <v>0</v>
      </c>
      <c r="C282" s="7" t="s">
        <v>87</v>
      </c>
      <c r="D282" s="7" t="s">
        <v>100</v>
      </c>
      <c r="E282" s="7" t="s">
        <v>1</v>
      </c>
      <c r="F282" s="5" t="s">
        <v>121</v>
      </c>
      <c r="G282" s="107" t="s">
        <v>121</v>
      </c>
      <c r="H282" s="125">
        <f>SUM(H283)</f>
        <v>2500000</v>
      </c>
      <c r="I282" s="125">
        <f>SUM(I283)</f>
        <v>1250000</v>
      </c>
      <c r="J282" s="241">
        <f t="shared" ref="J282:K282" si="143">SUM(J283)</f>
        <v>1250000</v>
      </c>
      <c r="K282" s="236">
        <f t="shared" si="143"/>
        <v>0</v>
      </c>
      <c r="L282" s="125">
        <f>SUM(L283)</f>
        <v>0</v>
      </c>
      <c r="N282" s="86"/>
      <c r="O282" s="86"/>
      <c r="P282" s="284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</row>
    <row r="283" spans="1:32" s="97" customFormat="1" ht="25.5">
      <c r="A283" s="93" t="s">
        <v>227</v>
      </c>
      <c r="B283" s="73" t="s">
        <v>0</v>
      </c>
      <c r="C283" s="73" t="s">
        <v>87</v>
      </c>
      <c r="D283" s="73" t="s">
        <v>100</v>
      </c>
      <c r="E283" s="73" t="s">
        <v>98</v>
      </c>
      <c r="F283" s="101" t="s">
        <v>121</v>
      </c>
      <c r="G283" s="144" t="s">
        <v>121</v>
      </c>
      <c r="H283" s="127">
        <v>2500000</v>
      </c>
      <c r="I283" s="127">
        <v>1250000</v>
      </c>
      <c r="J283" s="242">
        <f>H283-I283</f>
        <v>1250000</v>
      </c>
      <c r="K283" s="153" t="s">
        <v>121</v>
      </c>
      <c r="L283" s="127">
        <f>I283-J283</f>
        <v>0</v>
      </c>
      <c r="N283" s="86"/>
      <c r="O283" s="86"/>
      <c r="P283" s="284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</row>
    <row r="284" spans="1:32" s="91" customFormat="1" ht="38.25" outlineLevel="4">
      <c r="A284" s="122" t="s">
        <v>203</v>
      </c>
      <c r="B284" s="7" t="s">
        <v>0</v>
      </c>
      <c r="C284" s="7" t="s">
        <v>87</v>
      </c>
      <c r="D284" s="7" t="s">
        <v>101</v>
      </c>
      <c r="E284" s="7" t="s">
        <v>1</v>
      </c>
      <c r="F284" s="5" t="s">
        <v>121</v>
      </c>
      <c r="G284" s="107" t="s">
        <v>121</v>
      </c>
      <c r="H284" s="125">
        <f>SUM(H285:H288)</f>
        <v>24519050</v>
      </c>
      <c r="I284" s="125">
        <f t="shared" ref="I284:L284" si="144">SUM(I285:I288)</f>
        <v>24519050</v>
      </c>
      <c r="J284" s="125">
        <f t="shared" si="144"/>
        <v>3916435</v>
      </c>
      <c r="K284" s="125">
        <f t="shared" si="144"/>
        <v>0</v>
      </c>
      <c r="L284" s="125">
        <f t="shared" si="144"/>
        <v>20602615</v>
      </c>
      <c r="M284" s="72"/>
      <c r="N284" s="171"/>
      <c r="O284" s="171"/>
      <c r="P284" s="284"/>
      <c r="Q284" s="171"/>
      <c r="R284" s="171"/>
      <c r="S284" s="171"/>
      <c r="T284" s="171"/>
      <c r="U284" s="171"/>
      <c r="V284" s="171"/>
      <c r="W284" s="171"/>
      <c r="X284" s="171"/>
      <c r="Y284" s="171"/>
      <c r="Z284" s="171"/>
      <c r="AA284" s="171"/>
      <c r="AB284" s="171"/>
      <c r="AC284" s="171"/>
      <c r="AD284" s="171"/>
      <c r="AE284" s="171"/>
      <c r="AF284" s="171"/>
    </row>
    <row r="285" spans="1:32" s="91" customFormat="1" ht="33.75" outlineLevel="4">
      <c r="A285" s="93" t="s">
        <v>104</v>
      </c>
      <c r="B285" s="73" t="s">
        <v>0</v>
      </c>
      <c r="C285" s="73" t="s">
        <v>87</v>
      </c>
      <c r="D285" s="73" t="s">
        <v>101</v>
      </c>
      <c r="E285" s="73" t="s">
        <v>4</v>
      </c>
      <c r="F285" s="247" t="s">
        <v>283</v>
      </c>
      <c r="G285" s="136" t="s">
        <v>273</v>
      </c>
      <c r="H285" s="127">
        <v>1057940</v>
      </c>
      <c r="I285" s="127">
        <v>1057940</v>
      </c>
      <c r="J285" s="278">
        <v>27798.75</v>
      </c>
      <c r="K285" s="154" t="s">
        <v>121</v>
      </c>
      <c r="L285" s="251">
        <f t="shared" ref="L285:L288" si="145">I285-J285</f>
        <v>1030141.25</v>
      </c>
      <c r="M285" s="72"/>
      <c r="N285" s="283"/>
      <c r="O285" s="171"/>
      <c r="P285" s="284"/>
      <c r="Q285" s="171"/>
      <c r="R285" s="171"/>
      <c r="S285" s="171"/>
      <c r="T285" s="171"/>
      <c r="U285" s="171"/>
      <c r="V285" s="171"/>
      <c r="W285" s="171"/>
      <c r="X285" s="171"/>
      <c r="Y285" s="171"/>
      <c r="Z285" s="171"/>
      <c r="AA285" s="171"/>
      <c r="AB285" s="171"/>
      <c r="AC285" s="171"/>
      <c r="AD285" s="171"/>
      <c r="AE285" s="171"/>
      <c r="AF285" s="171"/>
    </row>
    <row r="286" spans="1:32" s="91" customFormat="1" ht="33.75" outlineLevel="4">
      <c r="A286" s="93" t="s">
        <v>104</v>
      </c>
      <c r="B286" s="73" t="s">
        <v>0</v>
      </c>
      <c r="C286" s="73" t="s">
        <v>87</v>
      </c>
      <c r="D286" s="73" t="s">
        <v>101</v>
      </c>
      <c r="E286" s="73" t="s">
        <v>4</v>
      </c>
      <c r="F286" s="247" t="s">
        <v>283</v>
      </c>
      <c r="G286" s="136" t="s">
        <v>272</v>
      </c>
      <c r="H286" s="127">
        <v>20100650</v>
      </c>
      <c r="I286" s="127">
        <v>20100650</v>
      </c>
      <c r="J286" s="251">
        <v>528176.25</v>
      </c>
      <c r="K286" s="252"/>
      <c r="L286" s="251">
        <f t="shared" si="145"/>
        <v>19572473.75</v>
      </c>
      <c r="M286" s="72"/>
      <c r="N286" s="171"/>
      <c r="O286" s="171"/>
      <c r="P286" s="284"/>
      <c r="Q286" s="171"/>
      <c r="R286" s="171"/>
      <c r="S286" s="171"/>
      <c r="T286" s="171"/>
      <c r="U286" s="171"/>
      <c r="V286" s="171"/>
      <c r="W286" s="171"/>
      <c r="X286" s="171"/>
      <c r="Y286" s="171"/>
      <c r="Z286" s="171"/>
      <c r="AA286" s="171"/>
      <c r="AB286" s="171"/>
      <c r="AC286" s="171"/>
      <c r="AD286" s="171"/>
      <c r="AE286" s="171"/>
      <c r="AF286" s="171"/>
    </row>
    <row r="287" spans="1:32" s="91" customFormat="1" ht="33.75" outlineLevel="4">
      <c r="A287" s="93" t="s">
        <v>218</v>
      </c>
      <c r="B287" s="73" t="s">
        <v>0</v>
      </c>
      <c r="C287" s="73" t="s">
        <v>87</v>
      </c>
      <c r="D287" s="73" t="s">
        <v>101</v>
      </c>
      <c r="E287" s="73" t="s">
        <v>44</v>
      </c>
      <c r="F287" s="247" t="s">
        <v>283</v>
      </c>
      <c r="G287" s="136" t="s">
        <v>273</v>
      </c>
      <c r="H287" s="127">
        <v>168010</v>
      </c>
      <c r="I287" s="127">
        <v>168010</v>
      </c>
      <c r="J287" s="126">
        <v>168023</v>
      </c>
      <c r="K287" s="253"/>
      <c r="L287" s="251">
        <f t="shared" si="145"/>
        <v>-13</v>
      </c>
      <c r="M287" s="72"/>
      <c r="N287" s="171"/>
      <c r="O287" s="283"/>
      <c r="P287" s="284"/>
      <c r="Q287" s="171"/>
      <c r="R287" s="171"/>
      <c r="S287" s="171"/>
      <c r="T287" s="171"/>
      <c r="U287" s="171"/>
      <c r="V287" s="171"/>
      <c r="W287" s="171"/>
      <c r="X287" s="171"/>
      <c r="Y287" s="171"/>
      <c r="Z287" s="171"/>
      <c r="AA287" s="171"/>
      <c r="AB287" s="171"/>
      <c r="AC287" s="171"/>
      <c r="AD287" s="171"/>
      <c r="AE287" s="171"/>
      <c r="AF287" s="171"/>
    </row>
    <row r="288" spans="1:32" ht="33.75">
      <c r="A288" s="93" t="s">
        <v>218</v>
      </c>
      <c r="B288" s="73" t="s">
        <v>0</v>
      </c>
      <c r="C288" s="73" t="s">
        <v>87</v>
      </c>
      <c r="D288" s="73" t="s">
        <v>101</v>
      </c>
      <c r="E288" s="73" t="s">
        <v>44</v>
      </c>
      <c r="F288" s="247" t="s">
        <v>283</v>
      </c>
      <c r="G288" s="136" t="s">
        <v>272</v>
      </c>
      <c r="H288" s="127">
        <v>3192450</v>
      </c>
      <c r="I288" s="127">
        <v>3192450</v>
      </c>
      <c r="J288" s="126">
        <v>3192437</v>
      </c>
      <c r="K288" s="154" t="s">
        <v>121</v>
      </c>
      <c r="L288" s="251">
        <f t="shared" si="145"/>
        <v>13</v>
      </c>
      <c r="O288" s="284"/>
      <c r="P288" s="284"/>
      <c r="Q288" s="284"/>
      <c r="R288" s="284"/>
      <c r="S288" s="284"/>
      <c r="T288" s="284"/>
      <c r="U288" s="284"/>
      <c r="V288" s="284"/>
      <c r="W288" s="284"/>
      <c r="X288" s="284"/>
      <c r="Y288" s="284"/>
      <c r="Z288" s="284"/>
      <c r="AA288" s="284"/>
      <c r="AB288" s="284"/>
      <c r="AC288" s="284"/>
      <c r="AD288" s="284"/>
      <c r="AE288" s="284"/>
      <c r="AF288" s="284"/>
    </row>
    <row r="289" spans="1:32" ht="25.5">
      <c r="A289" s="122" t="s">
        <v>266</v>
      </c>
      <c r="B289" s="7" t="s">
        <v>0</v>
      </c>
      <c r="C289" s="7" t="s">
        <v>87</v>
      </c>
      <c r="D289" s="7">
        <v>9990020680</v>
      </c>
      <c r="E289" s="7">
        <v>612</v>
      </c>
      <c r="F289" s="5"/>
      <c r="G289" s="107"/>
      <c r="H289" s="125">
        <v>34265000</v>
      </c>
      <c r="I289" s="125">
        <v>0</v>
      </c>
      <c r="J289" s="241">
        <v>0</v>
      </c>
      <c r="K289" s="236">
        <v>0</v>
      </c>
      <c r="L289" s="125">
        <f>I289-J289</f>
        <v>0</v>
      </c>
      <c r="N289" s="289"/>
      <c r="O289" s="284"/>
      <c r="P289" s="284"/>
      <c r="Q289" s="284"/>
      <c r="R289" s="284"/>
      <c r="S289" s="284"/>
      <c r="T289" s="284"/>
      <c r="U289" s="284"/>
      <c r="V289" s="284"/>
      <c r="W289" s="284"/>
      <c r="X289" s="284"/>
      <c r="Y289" s="284"/>
      <c r="Z289" s="284"/>
      <c r="AA289" s="284"/>
      <c r="AB289" s="284"/>
      <c r="AC289" s="284"/>
      <c r="AD289" s="284"/>
      <c r="AE289" s="284"/>
      <c r="AF289" s="284"/>
    </row>
    <row r="290" spans="1:32" ht="15.75" thickBot="1">
      <c r="A290" s="122" t="s">
        <v>265</v>
      </c>
      <c r="B290" s="7" t="s">
        <v>0</v>
      </c>
      <c r="C290" s="7" t="s">
        <v>87</v>
      </c>
      <c r="D290" s="7">
        <v>9990020680</v>
      </c>
      <c r="E290" s="7">
        <v>811</v>
      </c>
      <c r="F290" s="5"/>
      <c r="G290" s="107"/>
      <c r="H290" s="125">
        <v>15000000</v>
      </c>
      <c r="I290" s="125">
        <v>13552240</v>
      </c>
      <c r="J290" s="241">
        <v>13550912</v>
      </c>
      <c r="K290" s="236">
        <v>0</v>
      </c>
      <c r="L290" s="125">
        <f>I290-J290</f>
        <v>1328</v>
      </c>
      <c r="O290" s="284"/>
      <c r="P290" s="284"/>
      <c r="Q290" s="284"/>
      <c r="R290" s="284"/>
      <c r="S290" s="284"/>
      <c r="T290" s="284"/>
      <c r="U290" s="284"/>
      <c r="V290" s="284"/>
      <c r="W290" s="284"/>
      <c r="X290" s="284"/>
      <c r="Y290" s="284"/>
      <c r="Z290" s="284"/>
      <c r="AA290" s="284"/>
      <c r="AB290" s="284"/>
      <c r="AC290" s="284"/>
      <c r="AD290" s="284"/>
      <c r="AE290" s="284"/>
      <c r="AF290" s="284"/>
    </row>
    <row r="291" spans="1:32" ht="15.75" thickBot="1">
      <c r="A291" s="66" t="s">
        <v>120</v>
      </c>
      <c r="B291" s="108" t="s">
        <v>121</v>
      </c>
      <c r="C291" s="108" t="s">
        <v>121</v>
      </c>
      <c r="D291" s="108" t="s">
        <v>121</v>
      </c>
      <c r="E291" s="40" t="s">
        <v>121</v>
      </c>
      <c r="F291" s="41" t="s">
        <v>121</v>
      </c>
      <c r="G291" s="40" t="s">
        <v>121</v>
      </c>
      <c r="H291" s="231">
        <f>H19+H21+H23+H28+H30+H32+H35+H38+H47+H49+H52+H54+H56+H58+H60+H63+H65+H67+H70+H72+H87+H89+H91+H93+H95+H97+H100+H103+H106+H110+H112+H114+H117+H120+H123+H127+H131+H133+H136+H141+H144+H147+H153+H156+H162+H165+H168+H171+H178+H183+H191+H195+H199+H201+H206+H209+H224+H227+H229+H232+H233+H234+H236+H243+H256+H270+H274+H276+H278+H280+H282+H284+H289+H290</f>
        <v>14203039694.5</v>
      </c>
      <c r="I291" s="233">
        <f>I19+I21+I23+I28+I30+I32+I35+I38+I47+I49+I52+I54+I56+I58+I60+I63+I65+I67+I70+I72+I87+I89+I91+I93+I95+I97+I100+I103+I106+I110+I112+I114+I117+I120+I123+I127+I131+I133+I136+I141+I144+I147+I153+I156+I162+I165+I168+I171+I178+I183+I191+I195+I199+I201+I206+I209+I224+I227+I229+I232+I233+I234+I236+I243+I256+I270+I274+I276+I278+I280+I282+I284+I289+I290</f>
        <v>4052952096.8099995</v>
      </c>
      <c r="J291" s="249">
        <f>J19+J21+J23+J28+J30+J32+J35+J38+J47+J49+J52+J54+J56+J58+J60+J63+J65+J67+J70+J72+J87+J89+J91+J93+J95+J97+J100+J103+J106+J110+J112+J114+J117+J120+J123+J127+J131+J133+J136+J138+J141+J144+J147+J150+J153+J156+J159+J162+J165+J168+J171+J174+J178+J183+J186+J191+J195+J197+J199+J201+J203+J206+J209+J212+J219+J221+J224+J227+J229+J232+J233+J234+J236+J239+J240+J241+J243+J254+J256+J267+J270+J274+J276+J278+J280+J282+J284+J289+J290</f>
        <v>3805872875.3499994</v>
      </c>
      <c r="K291" s="232" t="e">
        <f>K19+K21+K23+K28+K30+K32+K35+K38+K47+K49+K52+K54+K56+K58+K60+K63+K65+K67+K70+K72+K87+K89+K91+K93+K95+K97+K100+K103+K106+K110+K112+K114+K117+K120+K123+K127+K131+K133+K136+K138+K141+K144+K147+K150+K153+K156+K159+K162+K165+K168+K171+K174+K178+K183+K186+K191+K195+K197+K199+K201+K203+K206+K209+K212+K219+K221+K224+K227+K229+K232+K233+K234+K236+K239+K240+K241+K243+K254+K256+K267+K270+K274+K276+K278+K280+K282+K284+K289+K290</f>
        <v>#VALUE!</v>
      </c>
      <c r="L291" s="152">
        <f>L19+L21+L23+L28+L30+L32+L35+L38+L47+L49+L52+L54+L56+L58+L60+L63+L65+L67+L70+L72+L87+L89+L91+L93+L95+L97+L100+L103+L106+L110+L112+L114+L117+L120+L123+L127+L131+L133+L136+L138+L141+L144+L147+L150+L153+L156+L159+L162+L165+L168+L171+L174+L178+L183+L186+L191+L195+L197+L199+L201+L203+L206+L209+L212+L219+L221+L224+L227+L229+L232+L233+L234+L236+L239+L240+L241+L243+L254+L256+L267+L270+L274+L276+L278+L280+L282+L284+L289+L290</f>
        <v>247079221.45999989</v>
      </c>
      <c r="N291" s="289"/>
      <c r="O291" s="284"/>
      <c r="P291" s="284"/>
      <c r="Q291" s="284"/>
      <c r="R291" s="284"/>
      <c r="S291" s="284"/>
      <c r="T291" s="284"/>
      <c r="U291" s="284"/>
      <c r="V291" s="284"/>
      <c r="W291" s="284"/>
      <c r="X291" s="284"/>
      <c r="Y291" s="284"/>
      <c r="Z291" s="284"/>
      <c r="AA291" s="284"/>
      <c r="AB291" s="284"/>
      <c r="AC291" s="284"/>
      <c r="AD291" s="284"/>
      <c r="AE291" s="284"/>
      <c r="AF291" s="284"/>
    </row>
    <row r="292" spans="1:32" ht="15.75" thickBot="1">
      <c r="A292" s="55" t="s">
        <v>121</v>
      </c>
      <c r="B292" s="109" t="s">
        <v>121</v>
      </c>
      <c r="C292" s="109" t="s">
        <v>121</v>
      </c>
      <c r="D292" s="109" t="s">
        <v>121</v>
      </c>
      <c r="E292" s="109" t="s">
        <v>121</v>
      </c>
      <c r="F292" s="4" t="s">
        <v>121</v>
      </c>
      <c r="G292" s="147" t="s">
        <v>121</v>
      </c>
      <c r="H292" s="8"/>
      <c r="I292" s="217"/>
      <c r="J292" s="56"/>
      <c r="K292" s="234" t="s">
        <v>121</v>
      </c>
      <c r="L292" s="155" t="s">
        <v>237</v>
      </c>
      <c r="M292" s="74">
        <f>H69+H81+H102+H105+H119+H122+H132+H135+H137+H143+H146+H149+H164+H208+H211+H226+H228</f>
        <v>1976796400</v>
      </c>
      <c r="N292" s="289"/>
      <c r="O292" s="284"/>
      <c r="P292" s="284"/>
      <c r="Q292" s="284"/>
      <c r="R292" s="284"/>
      <c r="S292" s="284"/>
      <c r="T292" s="284"/>
      <c r="U292" s="284"/>
      <c r="V292" s="284"/>
      <c r="W292" s="284"/>
      <c r="X292" s="284"/>
      <c r="Y292" s="284"/>
      <c r="Z292" s="284"/>
      <c r="AA292" s="284"/>
      <c r="AB292" s="284"/>
      <c r="AC292" s="284"/>
      <c r="AD292" s="284"/>
      <c r="AE292" s="284"/>
      <c r="AF292" s="284"/>
    </row>
    <row r="293" spans="1:32" ht="15.75" thickBot="1">
      <c r="A293" s="11" t="s">
        <v>121</v>
      </c>
      <c r="B293" s="110" t="s">
        <v>121</v>
      </c>
      <c r="C293" s="110" t="s">
        <v>121</v>
      </c>
      <c r="D293" s="110" t="s">
        <v>121</v>
      </c>
      <c r="E293" s="110" t="s">
        <v>121</v>
      </c>
      <c r="F293" s="12" t="s">
        <v>121</v>
      </c>
      <c r="G293" s="148" t="s">
        <v>121</v>
      </c>
      <c r="H293" s="8"/>
      <c r="I293" s="134"/>
      <c r="J293" s="204"/>
      <c r="K293" s="234" t="s">
        <v>121</v>
      </c>
      <c r="L293" s="74" t="s">
        <v>238</v>
      </c>
      <c r="M293" s="75">
        <f>H19+H21+H23+H28+H30+H35+H38+H47+H49+H52+H54+H56+H58+H63+H65+H68+H70+H72-H81+H87+H89+H91+H93+H95+H101+H104+H106+H110+H112+H118+H121+H123+H127+H134+H142+H145+H148+H153+H156+H163+H165+H168+H171+H178+H183+H191+H195+H199+H201+H207+H210+H225+H229+H232+H233+H234+H243+H256+H270+H236+H274+H276+H278+H280+H282+H284+H289+H290+H60</f>
        <v>12226243294.5</v>
      </c>
      <c r="O293" s="284"/>
      <c r="P293" s="284"/>
      <c r="Q293" s="284"/>
      <c r="R293" s="284"/>
      <c r="S293" s="284"/>
      <c r="T293" s="284"/>
      <c r="U293" s="284"/>
      <c r="V293" s="284"/>
      <c r="W293" s="284"/>
      <c r="X293" s="284"/>
      <c r="Y293" s="284"/>
      <c r="Z293" s="284"/>
      <c r="AA293" s="284"/>
      <c r="AB293" s="284"/>
      <c r="AC293" s="284"/>
      <c r="AD293" s="284"/>
      <c r="AE293" s="284"/>
      <c r="AF293" s="284"/>
    </row>
    <row r="294" spans="1:32" ht="15.75" thickBot="1">
      <c r="A294" s="315" t="s">
        <v>123</v>
      </c>
      <c r="B294" s="316"/>
      <c r="C294" s="316"/>
      <c r="D294" s="316"/>
      <c r="E294" s="316"/>
      <c r="F294" s="316"/>
      <c r="G294" s="316"/>
      <c r="H294" s="316"/>
      <c r="I294" s="316"/>
      <c r="J294" s="13" t="s">
        <v>121</v>
      </c>
      <c r="K294" s="234" t="s">
        <v>121</v>
      </c>
      <c r="L294" s="74" t="s">
        <v>239</v>
      </c>
      <c r="M294" s="74">
        <f>I291</f>
        <v>4052952096.8099995</v>
      </c>
      <c r="O294" s="284"/>
      <c r="P294" s="284"/>
      <c r="Q294" s="284"/>
      <c r="R294" s="284"/>
      <c r="S294" s="284"/>
      <c r="T294" s="284"/>
      <c r="U294" s="284"/>
      <c r="V294" s="284"/>
      <c r="W294" s="284"/>
      <c r="X294" s="284"/>
      <c r="Y294" s="284"/>
      <c r="Z294" s="284"/>
      <c r="AA294" s="284"/>
      <c r="AB294" s="284"/>
      <c r="AC294" s="284"/>
      <c r="AD294" s="284"/>
      <c r="AE294" s="284"/>
      <c r="AF294" s="284"/>
    </row>
    <row r="295" spans="1:32" ht="15.75" thickBot="1">
      <c r="A295" s="315" t="s">
        <v>124</v>
      </c>
      <c r="B295" s="316"/>
      <c r="C295" s="316"/>
      <c r="D295" s="316"/>
      <c r="E295" s="316"/>
      <c r="F295" s="316"/>
      <c r="G295" s="316"/>
      <c r="H295" s="316"/>
      <c r="I295" s="316"/>
      <c r="J295" s="13" t="s">
        <v>121</v>
      </c>
      <c r="K295" s="234" t="s">
        <v>121</v>
      </c>
      <c r="L295" s="74" t="s">
        <v>240</v>
      </c>
      <c r="M295" s="74">
        <f>J291</f>
        <v>3805872875.3499994</v>
      </c>
      <c r="O295" s="284"/>
      <c r="P295" s="284"/>
      <c r="Q295" s="284"/>
      <c r="R295" s="284"/>
      <c r="S295" s="284"/>
      <c r="T295" s="284"/>
      <c r="U295" s="284"/>
      <c r="V295" s="284"/>
      <c r="W295" s="284"/>
      <c r="X295" s="284"/>
      <c r="Y295" s="284"/>
      <c r="Z295" s="284"/>
      <c r="AA295" s="284"/>
      <c r="AB295" s="284"/>
      <c r="AC295" s="284"/>
      <c r="AD295" s="284"/>
      <c r="AE295" s="284"/>
      <c r="AF295" s="284"/>
    </row>
    <row r="296" spans="1:32" ht="45.75" thickBot="1">
      <c r="A296" s="57" t="s">
        <v>125</v>
      </c>
      <c r="B296" s="133" t="s">
        <v>109</v>
      </c>
      <c r="C296" s="132" t="s">
        <v>110</v>
      </c>
      <c r="D296" s="317" t="s">
        <v>111</v>
      </c>
      <c r="E296" s="318"/>
      <c r="F296" s="319"/>
      <c r="G296" s="317" t="s">
        <v>112</v>
      </c>
      <c r="H296" s="319"/>
      <c r="I296" s="205" t="s">
        <v>113</v>
      </c>
      <c r="J296" s="15"/>
      <c r="K296" s="234" t="s">
        <v>121</v>
      </c>
      <c r="L296" s="76" t="s">
        <v>149</v>
      </c>
      <c r="M296" s="77">
        <f>M294-M295</f>
        <v>247079221.46000004</v>
      </c>
      <c r="N296" s="289"/>
      <c r="O296" s="78"/>
    </row>
    <row r="297" spans="1:32" ht="42.75">
      <c r="A297" s="16" t="s">
        <v>284</v>
      </c>
      <c r="B297" s="17" t="s">
        <v>114</v>
      </c>
      <c r="C297" s="18" t="s">
        <v>121</v>
      </c>
      <c r="D297" s="301">
        <f>I291</f>
        <v>4052952096.8099995</v>
      </c>
      <c r="E297" s="302"/>
      <c r="F297" s="303"/>
      <c r="G297" s="301">
        <f>J291</f>
        <v>3805872875.3499994</v>
      </c>
      <c r="H297" s="303"/>
      <c r="I297" s="19">
        <f>L291</f>
        <v>247079221.45999989</v>
      </c>
      <c r="J297" s="15"/>
      <c r="K297" s="234" t="s">
        <v>121</v>
      </c>
      <c r="L297" s="2" t="s">
        <v>121</v>
      </c>
    </row>
    <row r="298" spans="1:32">
      <c r="A298" s="16" t="s">
        <v>285</v>
      </c>
      <c r="B298" s="17" t="s">
        <v>115</v>
      </c>
      <c r="C298" s="17" t="s">
        <v>121</v>
      </c>
      <c r="D298" s="331" t="s">
        <v>121</v>
      </c>
      <c r="E298" s="332"/>
      <c r="F298" s="333"/>
      <c r="G298" s="301"/>
      <c r="H298" s="303"/>
      <c r="I298" s="21"/>
      <c r="J298" s="15"/>
      <c r="K298" s="234" t="s">
        <v>121</v>
      </c>
      <c r="L298" s="2" t="s">
        <v>121</v>
      </c>
    </row>
    <row r="299" spans="1:32">
      <c r="A299" s="20" t="s">
        <v>286</v>
      </c>
      <c r="B299" s="17" t="s">
        <v>116</v>
      </c>
      <c r="C299" s="17" t="s">
        <v>121</v>
      </c>
      <c r="D299" s="334" t="s">
        <v>121</v>
      </c>
      <c r="E299" s="335"/>
      <c r="F299" s="336"/>
      <c r="G299" s="334"/>
      <c r="H299" s="336"/>
      <c r="I299" s="21"/>
      <c r="J299" s="15" t="s">
        <v>121</v>
      </c>
      <c r="K299" s="234" t="s">
        <v>121</v>
      </c>
      <c r="M299" s="78"/>
      <c r="N299" s="289"/>
    </row>
    <row r="300" spans="1:32">
      <c r="A300" s="16" t="s">
        <v>287</v>
      </c>
      <c r="B300" s="17" t="s">
        <v>117</v>
      </c>
      <c r="C300" s="17" t="s">
        <v>121</v>
      </c>
      <c r="D300" s="331" t="s">
        <v>121</v>
      </c>
      <c r="E300" s="332"/>
      <c r="F300" s="333"/>
      <c r="G300" s="334"/>
      <c r="H300" s="336"/>
      <c r="I300" s="21"/>
      <c r="J300" s="15" t="s">
        <v>121</v>
      </c>
      <c r="K300" s="234" t="s">
        <v>121</v>
      </c>
      <c r="M300" s="78"/>
      <c r="N300" s="289"/>
    </row>
    <row r="301" spans="1:32">
      <c r="A301" s="22" t="s">
        <v>121</v>
      </c>
      <c r="B301" s="111" t="s">
        <v>121</v>
      </c>
      <c r="C301" s="111" t="s">
        <v>121</v>
      </c>
      <c r="D301" s="111" t="s">
        <v>121</v>
      </c>
      <c r="E301" s="23" t="s">
        <v>121</v>
      </c>
      <c r="F301" s="24" t="s">
        <v>121</v>
      </c>
      <c r="G301" s="149" t="s">
        <v>121</v>
      </c>
      <c r="H301" s="26" t="s">
        <v>121</v>
      </c>
      <c r="I301" s="14" t="s">
        <v>121</v>
      </c>
      <c r="J301" s="15" t="s">
        <v>121</v>
      </c>
      <c r="K301" s="234" t="s">
        <v>121</v>
      </c>
      <c r="M301" s="78"/>
      <c r="N301" s="289"/>
    </row>
    <row r="302" spans="1:32">
      <c r="A302" s="27" t="s">
        <v>121</v>
      </c>
      <c r="B302" s="111" t="s">
        <v>121</v>
      </c>
      <c r="C302" s="111" t="s">
        <v>121</v>
      </c>
      <c r="D302" s="111" t="s">
        <v>121</v>
      </c>
      <c r="E302" s="23" t="s">
        <v>121</v>
      </c>
      <c r="F302" s="24" t="s">
        <v>121</v>
      </c>
      <c r="G302" s="23" t="s">
        <v>121</v>
      </c>
      <c r="H302" s="25" t="s">
        <v>121</v>
      </c>
      <c r="I302" s="14" t="s">
        <v>121</v>
      </c>
      <c r="J302" s="15" t="s">
        <v>121</v>
      </c>
      <c r="K302" s="234" t="s">
        <v>121</v>
      </c>
      <c r="M302" s="78"/>
      <c r="N302" s="289"/>
    </row>
    <row r="303" spans="1:32">
      <c r="A303" s="27" t="s">
        <v>121</v>
      </c>
      <c r="B303" s="111" t="s">
        <v>121</v>
      </c>
      <c r="C303" s="111" t="s">
        <v>121</v>
      </c>
      <c r="D303" s="111" t="s">
        <v>121</v>
      </c>
      <c r="E303" s="23" t="s">
        <v>121</v>
      </c>
      <c r="F303" s="24" t="s">
        <v>121</v>
      </c>
      <c r="G303" s="23" t="s">
        <v>121</v>
      </c>
      <c r="H303" s="25" t="s">
        <v>121</v>
      </c>
      <c r="I303" s="14" t="s">
        <v>121</v>
      </c>
      <c r="J303" s="15" t="s">
        <v>121</v>
      </c>
      <c r="K303" s="234" t="s">
        <v>121</v>
      </c>
      <c r="M303" s="78"/>
      <c r="N303" s="289"/>
    </row>
    <row r="304" spans="1:32">
      <c r="A304" s="27" t="s">
        <v>121</v>
      </c>
      <c r="B304" s="111" t="s">
        <v>121</v>
      </c>
      <c r="C304" s="111" t="s">
        <v>121</v>
      </c>
      <c r="D304" s="111" t="s">
        <v>121</v>
      </c>
      <c r="E304" s="23" t="s">
        <v>121</v>
      </c>
      <c r="F304" s="24" t="s">
        <v>121</v>
      </c>
      <c r="G304" s="23" t="s">
        <v>121</v>
      </c>
      <c r="H304" s="24" t="s">
        <v>121</v>
      </c>
      <c r="I304" s="14" t="s">
        <v>121</v>
      </c>
      <c r="J304" s="28" t="s">
        <v>121</v>
      </c>
      <c r="K304" s="234" t="s">
        <v>121</v>
      </c>
      <c r="L304" s="2" t="s">
        <v>121</v>
      </c>
    </row>
    <row r="305" spans="1:12">
      <c r="A305" s="27" t="s">
        <v>121</v>
      </c>
      <c r="B305" s="111" t="s">
        <v>121</v>
      </c>
      <c r="C305" s="111" t="s">
        <v>121</v>
      </c>
      <c r="D305" s="111" t="s">
        <v>121</v>
      </c>
      <c r="E305" s="23" t="s">
        <v>121</v>
      </c>
      <c r="F305" s="24" t="s">
        <v>121</v>
      </c>
      <c r="G305" s="23" t="s">
        <v>121</v>
      </c>
      <c r="H305" s="26" t="s">
        <v>121</v>
      </c>
      <c r="I305" s="14" t="s">
        <v>121</v>
      </c>
      <c r="J305" s="15" t="s">
        <v>121</v>
      </c>
      <c r="K305" s="234" t="s">
        <v>121</v>
      </c>
      <c r="L305" s="2" t="s">
        <v>121</v>
      </c>
    </row>
    <row r="306" spans="1:12" ht="15.75">
      <c r="A306" s="320" t="s">
        <v>102</v>
      </c>
      <c r="B306" s="321"/>
      <c r="C306" s="321"/>
      <c r="D306" s="116" t="s">
        <v>121</v>
      </c>
      <c r="E306" s="116" t="s">
        <v>121</v>
      </c>
      <c r="F306" s="29" t="s">
        <v>121</v>
      </c>
      <c r="G306" s="322" t="s">
        <v>118</v>
      </c>
      <c r="H306" s="322"/>
      <c r="I306" s="14" t="s">
        <v>121</v>
      </c>
      <c r="J306" s="28" t="s">
        <v>121</v>
      </c>
      <c r="K306" s="234" t="s">
        <v>121</v>
      </c>
      <c r="L306" s="2" t="s">
        <v>121</v>
      </c>
    </row>
    <row r="307" spans="1:12" ht="15.75">
      <c r="A307" s="208" t="s">
        <v>121</v>
      </c>
      <c r="B307" s="209" t="s">
        <v>121</v>
      </c>
      <c r="C307" s="209" t="s">
        <v>121</v>
      </c>
      <c r="D307" s="117" t="s">
        <v>121</v>
      </c>
      <c r="E307" s="30" t="s">
        <v>121</v>
      </c>
      <c r="F307" s="31" t="s">
        <v>121</v>
      </c>
      <c r="G307" s="209" t="s">
        <v>121</v>
      </c>
      <c r="H307" s="210" t="s">
        <v>121</v>
      </c>
      <c r="I307" s="32" t="s">
        <v>121</v>
      </c>
      <c r="J307" s="28" t="s">
        <v>121</v>
      </c>
      <c r="K307" s="234" t="s">
        <v>121</v>
      </c>
      <c r="L307" s="2" t="s">
        <v>121</v>
      </c>
    </row>
    <row r="308" spans="1:12" ht="15.75">
      <c r="A308" s="208" t="s">
        <v>121</v>
      </c>
      <c r="B308" s="209" t="s">
        <v>121</v>
      </c>
      <c r="C308" s="209" t="s">
        <v>121</v>
      </c>
      <c r="D308" s="117" t="s">
        <v>121</v>
      </c>
      <c r="E308" s="30" t="s">
        <v>121</v>
      </c>
      <c r="F308" s="31" t="s">
        <v>121</v>
      </c>
      <c r="G308" s="209" t="s">
        <v>121</v>
      </c>
      <c r="H308" s="210" t="s">
        <v>121</v>
      </c>
      <c r="I308" s="32" t="s">
        <v>121</v>
      </c>
      <c r="J308" s="28" t="s">
        <v>121</v>
      </c>
      <c r="K308" s="234" t="s">
        <v>121</v>
      </c>
      <c r="L308" s="2" t="s">
        <v>121</v>
      </c>
    </row>
    <row r="309" spans="1:12" ht="15.75">
      <c r="A309" s="33" t="s">
        <v>121</v>
      </c>
      <c r="B309" s="117" t="s">
        <v>121</v>
      </c>
      <c r="C309" s="112" t="s">
        <v>121</v>
      </c>
      <c r="D309" s="117" t="s">
        <v>121</v>
      </c>
      <c r="E309" s="30" t="s">
        <v>121</v>
      </c>
      <c r="F309" s="31" t="s">
        <v>121</v>
      </c>
      <c r="G309" s="30" t="s">
        <v>121</v>
      </c>
      <c r="H309" s="31" t="s">
        <v>121</v>
      </c>
      <c r="I309" s="32" t="s">
        <v>121</v>
      </c>
      <c r="J309" s="28" t="s">
        <v>121</v>
      </c>
      <c r="K309" s="234" t="s">
        <v>121</v>
      </c>
      <c r="L309" s="2" t="s">
        <v>121</v>
      </c>
    </row>
    <row r="310" spans="1:12" ht="15.75">
      <c r="A310" s="323" t="s">
        <v>275</v>
      </c>
      <c r="B310" s="324"/>
      <c r="C310" s="324"/>
      <c r="D310" s="117" t="s">
        <v>121</v>
      </c>
      <c r="E310" s="30" t="s">
        <v>121</v>
      </c>
      <c r="F310" s="31" t="s">
        <v>121</v>
      </c>
      <c r="G310" s="325" t="s">
        <v>119</v>
      </c>
      <c r="H310" s="325"/>
      <c r="I310" s="14" t="s">
        <v>121</v>
      </c>
      <c r="J310" s="28" t="s">
        <v>121</v>
      </c>
      <c r="K310" s="234" t="s">
        <v>121</v>
      </c>
      <c r="L310" s="2" t="s">
        <v>121</v>
      </c>
    </row>
    <row r="311" spans="1:12">
      <c r="A311" s="27" t="s">
        <v>121</v>
      </c>
      <c r="B311" s="111" t="s">
        <v>121</v>
      </c>
      <c r="C311" s="111" t="s">
        <v>121</v>
      </c>
      <c r="D311" s="111" t="s">
        <v>121</v>
      </c>
      <c r="E311" s="23" t="s">
        <v>121</v>
      </c>
      <c r="F311" s="24" t="s">
        <v>121</v>
      </c>
      <c r="G311" s="23" t="s">
        <v>121</v>
      </c>
      <c r="H311" s="26" t="s">
        <v>121</v>
      </c>
      <c r="I311" s="32" t="s">
        <v>121</v>
      </c>
      <c r="J311" s="28" t="s">
        <v>121</v>
      </c>
      <c r="K311" s="234" t="s">
        <v>121</v>
      </c>
    </row>
    <row r="312" spans="1:12" ht="15.75" thickBot="1">
      <c r="A312" s="34" t="s">
        <v>121</v>
      </c>
      <c r="B312" s="113" t="s">
        <v>121</v>
      </c>
      <c r="C312" s="113" t="s">
        <v>121</v>
      </c>
      <c r="D312" s="113" t="s">
        <v>121</v>
      </c>
      <c r="E312" s="35" t="s">
        <v>121</v>
      </c>
      <c r="F312" s="36" t="s">
        <v>121</v>
      </c>
      <c r="G312" s="35" t="s">
        <v>121</v>
      </c>
      <c r="H312" s="37" t="s">
        <v>121</v>
      </c>
      <c r="I312" s="38" t="s">
        <v>121</v>
      </c>
      <c r="J312" s="39" t="s">
        <v>121</v>
      </c>
      <c r="K312" s="234" t="s">
        <v>121</v>
      </c>
    </row>
    <row r="323" spans="1:10">
      <c r="A323" s="2"/>
      <c r="H323" s="83" t="e">
        <f>H228+#REF!+H226+H223+H211+#REF!+H208+H205+#REF!+H164+H161+H149+#REF!+H146+#REF!+H143+H140+H137+#REF!+H135+#REF!+H132+#REF!+H122+#REF!+H119+H116+H105+#REF!+H102+#REF!+H81+H69+#REF!</f>
        <v>#REF!</v>
      </c>
      <c r="I323" s="2"/>
      <c r="J323" s="2"/>
    </row>
    <row r="324" spans="1:10">
      <c r="A324" s="2"/>
      <c r="H324" s="83" t="e">
        <f>H323-H105-H102</f>
        <v>#REF!</v>
      </c>
      <c r="I324" s="2"/>
      <c r="J324" s="2"/>
    </row>
    <row r="360" spans="1:14">
      <c r="N360" s="289" t="e">
        <f>#REF!+H69+H81+#REF!+H102+#REF!+H105+H116+H119+#REF!+H122+#REF!+H132+#REF!+H135+#REF!+H137+H140+H143+#REF!+H146+#REF!+H149+H161+H164+H173+#REF!+H205+H208+#REF!+H211+H223+H226+#REF!+H228</f>
        <v>#REF!</v>
      </c>
    </row>
    <row r="364" spans="1:14">
      <c r="A364" s="2"/>
      <c r="H364" s="2"/>
      <c r="I364" s="2"/>
      <c r="J364" s="2"/>
    </row>
  </sheetData>
  <mergeCells count="31">
    <mergeCell ref="A306:C306"/>
    <mergeCell ref="G306:H306"/>
    <mergeCell ref="A310:C310"/>
    <mergeCell ref="G310:H310"/>
    <mergeCell ref="A24:A25"/>
    <mergeCell ref="A26:A27"/>
    <mergeCell ref="A179:A180"/>
    <mergeCell ref="A181:A182"/>
    <mergeCell ref="A36:A37"/>
    <mergeCell ref="A61:A62"/>
    <mergeCell ref="D298:F298"/>
    <mergeCell ref="G298:H298"/>
    <mergeCell ref="D299:F299"/>
    <mergeCell ref="G299:H299"/>
    <mergeCell ref="D300:F300"/>
    <mergeCell ref="G300:H300"/>
    <mergeCell ref="D297:F297"/>
    <mergeCell ref="G297:H297"/>
    <mergeCell ref="A272:A273"/>
    <mergeCell ref="A2:I2"/>
    <mergeCell ref="A3:I3"/>
    <mergeCell ref="A4:I4"/>
    <mergeCell ref="D7:G7"/>
    <mergeCell ref="D9:G9"/>
    <mergeCell ref="A10:F10"/>
    <mergeCell ref="A268:A269"/>
    <mergeCell ref="A11:F11"/>
    <mergeCell ref="A294:I294"/>
    <mergeCell ref="A295:I295"/>
    <mergeCell ref="D296:F296"/>
    <mergeCell ref="G296:H296"/>
  </mergeCells>
  <printOptions gridLines="1"/>
  <pageMargins left="0.11811023622047245" right="0.11811023622047245" top="0.39370078740157483" bottom="0.39370078740157483" header="0.39370078740157483" footer="0.39370078740157483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0"/>
  <sheetViews>
    <sheetView showGridLines="0" tabSelected="1" view="pageBreakPreview" topLeftCell="A210" zoomScale="85" zoomScaleNormal="85" zoomScaleSheetLayoutView="85" workbookViewId="0">
      <selection activeCell="H222" sqref="H222"/>
    </sheetView>
  </sheetViews>
  <sheetFormatPr defaultRowHeight="15" outlineLevelRow="4"/>
  <cols>
    <col min="1" max="1" width="68.140625" style="10" customWidth="1"/>
    <col min="2" max="2" width="5.85546875" style="114" customWidth="1"/>
    <col min="3" max="3" width="6.85546875" style="114" customWidth="1"/>
    <col min="4" max="4" width="12.28515625" style="114" customWidth="1"/>
    <col min="5" max="5" width="6.28515625" style="114" customWidth="1"/>
    <col min="6" max="6" width="7.5703125" style="2" customWidth="1"/>
    <col min="7" max="7" width="6.42578125" style="150" customWidth="1"/>
    <col min="8" max="8" width="18.140625" style="300" customWidth="1"/>
    <col min="9" max="9" width="21.140625" style="9" customWidth="1"/>
    <col min="10" max="10" width="20.7109375" style="9" customWidth="1"/>
    <col min="11" max="11" width="0.140625" style="2" customWidth="1"/>
    <col min="12" max="12" width="13.85546875" style="2" bestFit="1" customWidth="1"/>
    <col min="13" max="13" width="16.42578125" style="2" bestFit="1" customWidth="1"/>
    <col min="14" max="14" width="16" style="2" bestFit="1" customWidth="1"/>
    <col min="15" max="15" width="14.42578125" style="2" bestFit="1" customWidth="1"/>
    <col min="16" max="16384" width="9.140625" style="2"/>
  </cols>
  <sheetData>
    <row r="1" spans="1:12">
      <c r="A1" s="48" t="s">
        <v>121</v>
      </c>
      <c r="B1" s="103" t="s">
        <v>121</v>
      </c>
      <c r="C1" s="103" t="s">
        <v>121</v>
      </c>
      <c r="D1" s="103" t="s">
        <v>121</v>
      </c>
      <c r="E1" s="103" t="s">
        <v>121</v>
      </c>
      <c r="F1" s="49" t="s">
        <v>121</v>
      </c>
      <c r="G1" s="139" t="s">
        <v>121</v>
      </c>
      <c r="H1" s="293" t="s">
        <v>121</v>
      </c>
      <c r="I1" s="58" t="s">
        <v>121</v>
      </c>
      <c r="J1" s="50" t="s">
        <v>121</v>
      </c>
      <c r="K1" s="234" t="s">
        <v>121</v>
      </c>
      <c r="L1" s="2" t="s">
        <v>121</v>
      </c>
    </row>
    <row r="2" spans="1:12">
      <c r="A2" s="306" t="s">
        <v>126</v>
      </c>
      <c r="B2" s="307"/>
      <c r="C2" s="307"/>
      <c r="D2" s="307"/>
      <c r="E2" s="307"/>
      <c r="F2" s="307"/>
      <c r="G2" s="307"/>
      <c r="H2" s="308"/>
      <c r="I2" s="309"/>
      <c r="J2" s="67" t="s">
        <v>121</v>
      </c>
      <c r="K2" s="234" t="s">
        <v>121</v>
      </c>
      <c r="L2" s="2" t="s">
        <v>121</v>
      </c>
    </row>
    <row r="3" spans="1:12">
      <c r="A3" s="306" t="s">
        <v>127</v>
      </c>
      <c r="B3" s="307"/>
      <c r="C3" s="307"/>
      <c r="D3" s="307"/>
      <c r="E3" s="307"/>
      <c r="F3" s="307"/>
      <c r="G3" s="307"/>
      <c r="H3" s="308"/>
      <c r="I3" s="307"/>
      <c r="J3" s="68" t="s">
        <v>121</v>
      </c>
      <c r="K3" s="1" t="s">
        <v>121</v>
      </c>
      <c r="L3" s="1" t="s">
        <v>121</v>
      </c>
    </row>
    <row r="4" spans="1:12">
      <c r="A4" s="306" t="s">
        <v>128</v>
      </c>
      <c r="B4" s="307"/>
      <c r="C4" s="307"/>
      <c r="D4" s="307"/>
      <c r="E4" s="307"/>
      <c r="F4" s="307"/>
      <c r="G4" s="307"/>
      <c r="H4" s="308"/>
      <c r="I4" s="307"/>
      <c r="J4" s="68" t="s">
        <v>121</v>
      </c>
      <c r="K4" s="1" t="s">
        <v>121</v>
      </c>
      <c r="L4" s="1" t="s">
        <v>121</v>
      </c>
    </row>
    <row r="5" spans="1:12">
      <c r="A5" s="213" t="s">
        <v>121</v>
      </c>
      <c r="B5" s="104" t="s">
        <v>121</v>
      </c>
      <c r="C5" s="104" t="s">
        <v>121</v>
      </c>
      <c r="D5" s="104" t="s">
        <v>121</v>
      </c>
      <c r="E5" s="104" t="s">
        <v>121</v>
      </c>
      <c r="F5" s="212" t="s">
        <v>121</v>
      </c>
      <c r="G5" s="140" t="s">
        <v>121</v>
      </c>
      <c r="H5" s="294" t="s">
        <v>121</v>
      </c>
      <c r="I5" s="212" t="s">
        <v>121</v>
      </c>
      <c r="J5" s="69" t="s">
        <v>121</v>
      </c>
      <c r="K5" s="1" t="s">
        <v>121</v>
      </c>
      <c r="L5" s="1" t="s">
        <v>121</v>
      </c>
    </row>
    <row r="6" spans="1:12" outlineLevel="1">
      <c r="A6" s="213" t="s">
        <v>121</v>
      </c>
      <c r="B6" s="104" t="s">
        <v>121</v>
      </c>
      <c r="C6" s="104" t="s">
        <v>121</v>
      </c>
      <c r="D6" s="104" t="s">
        <v>121</v>
      </c>
      <c r="E6" s="104" t="s">
        <v>121</v>
      </c>
      <c r="F6" s="212" t="s">
        <v>121</v>
      </c>
      <c r="G6" s="140" t="s">
        <v>121</v>
      </c>
      <c r="H6" s="294" t="s">
        <v>121</v>
      </c>
      <c r="I6" s="47" t="s">
        <v>121</v>
      </c>
      <c r="J6" s="69" t="s">
        <v>121</v>
      </c>
      <c r="K6" s="1" t="s">
        <v>121</v>
      </c>
      <c r="L6" s="2" t="s">
        <v>121</v>
      </c>
    </row>
    <row r="7" spans="1:12" outlineLevel="2">
      <c r="A7" s="213" t="s">
        <v>121</v>
      </c>
      <c r="B7" s="104" t="s">
        <v>121</v>
      </c>
      <c r="C7" s="104" t="s">
        <v>121</v>
      </c>
      <c r="D7" s="310" t="s">
        <v>129</v>
      </c>
      <c r="E7" s="310"/>
      <c r="F7" s="310"/>
      <c r="G7" s="310"/>
      <c r="H7" s="295" t="s">
        <v>121</v>
      </c>
      <c r="I7" s="60" t="s">
        <v>130</v>
      </c>
      <c r="J7" s="70" t="s">
        <v>121</v>
      </c>
      <c r="K7" s="3" t="s">
        <v>121</v>
      </c>
      <c r="L7" s="2" t="s">
        <v>121</v>
      </c>
    </row>
    <row r="8" spans="1:12" outlineLevel="1">
      <c r="A8" s="213" t="s">
        <v>121</v>
      </c>
      <c r="B8" s="104" t="s">
        <v>121</v>
      </c>
      <c r="C8" s="104" t="s">
        <v>121</v>
      </c>
      <c r="D8" s="115" t="s">
        <v>121</v>
      </c>
      <c r="E8" s="115" t="s">
        <v>121</v>
      </c>
      <c r="F8" s="211" t="s">
        <v>121</v>
      </c>
      <c r="G8" s="141" t="s">
        <v>121</v>
      </c>
      <c r="H8" s="295" t="s">
        <v>121</v>
      </c>
      <c r="I8" s="60">
        <v>503010</v>
      </c>
      <c r="J8" s="63" t="s">
        <v>121</v>
      </c>
      <c r="K8" s="1" t="s">
        <v>121</v>
      </c>
      <c r="L8" s="2" t="s">
        <v>121</v>
      </c>
    </row>
    <row r="9" spans="1:12" outlineLevel="2">
      <c r="A9" s="213" t="s">
        <v>131</v>
      </c>
      <c r="B9" s="104" t="s">
        <v>121</v>
      </c>
      <c r="C9" s="104" t="s">
        <v>121</v>
      </c>
      <c r="D9" s="310" t="s">
        <v>312</v>
      </c>
      <c r="E9" s="310"/>
      <c r="F9" s="310"/>
      <c r="G9" s="310"/>
      <c r="H9" s="295" t="s">
        <v>132</v>
      </c>
      <c r="I9" s="60" t="s">
        <v>121</v>
      </c>
      <c r="J9" s="71" t="s">
        <v>121</v>
      </c>
      <c r="K9" s="3" t="s">
        <v>121</v>
      </c>
      <c r="L9" s="2" t="s">
        <v>121</v>
      </c>
    </row>
    <row r="10" spans="1:12" outlineLevel="2">
      <c r="A10" s="311" t="s">
        <v>133</v>
      </c>
      <c r="B10" s="312"/>
      <c r="C10" s="312"/>
      <c r="D10" s="312"/>
      <c r="E10" s="312"/>
      <c r="F10" s="312"/>
      <c r="G10" s="140" t="s">
        <v>121</v>
      </c>
      <c r="H10" s="295" t="s">
        <v>134</v>
      </c>
      <c r="I10" s="60" t="s">
        <v>121</v>
      </c>
      <c r="J10" s="71" t="s">
        <v>121</v>
      </c>
      <c r="K10" s="3" t="s">
        <v>121</v>
      </c>
      <c r="L10" s="2" t="s">
        <v>121</v>
      </c>
    </row>
    <row r="11" spans="1:12" outlineLevel="2">
      <c r="A11" s="311" t="s">
        <v>135</v>
      </c>
      <c r="B11" s="312"/>
      <c r="C11" s="312"/>
      <c r="D11" s="312"/>
      <c r="E11" s="312"/>
      <c r="F11" s="312"/>
      <c r="G11" s="140" t="s">
        <v>121</v>
      </c>
      <c r="H11" s="295" t="s">
        <v>136</v>
      </c>
      <c r="I11" s="60" t="s">
        <v>121</v>
      </c>
      <c r="J11" s="71" t="s">
        <v>121</v>
      </c>
      <c r="K11" s="3" t="s">
        <v>121</v>
      </c>
      <c r="L11" s="2" t="s">
        <v>121</v>
      </c>
    </row>
    <row r="12" spans="1:12" outlineLevel="2">
      <c r="A12" s="213" t="s">
        <v>137</v>
      </c>
      <c r="B12" s="104" t="s">
        <v>121</v>
      </c>
      <c r="C12" s="104" t="s">
        <v>121</v>
      </c>
      <c r="D12" s="104" t="s">
        <v>121</v>
      </c>
      <c r="E12" s="104" t="s">
        <v>121</v>
      </c>
      <c r="F12" s="212" t="s">
        <v>121</v>
      </c>
      <c r="G12" s="140" t="s">
        <v>121</v>
      </c>
      <c r="H12" s="295" t="s">
        <v>138</v>
      </c>
      <c r="I12" s="60" t="s">
        <v>139</v>
      </c>
      <c r="J12" s="70" t="s">
        <v>121</v>
      </c>
      <c r="K12" s="3" t="s">
        <v>121</v>
      </c>
      <c r="L12" s="2" t="s">
        <v>121</v>
      </c>
    </row>
    <row r="13" spans="1:12" outlineLevel="1">
      <c r="A13" s="213" t="s">
        <v>140</v>
      </c>
      <c r="B13" s="104" t="s">
        <v>121</v>
      </c>
      <c r="C13" s="104" t="s">
        <v>121</v>
      </c>
      <c r="D13" s="104" t="s">
        <v>121</v>
      </c>
      <c r="E13" s="104" t="s">
        <v>121</v>
      </c>
      <c r="F13" s="212" t="s">
        <v>121</v>
      </c>
      <c r="G13" s="140" t="s">
        <v>121</v>
      </c>
      <c r="H13" s="295" t="s">
        <v>141</v>
      </c>
      <c r="I13" s="60" t="s">
        <v>142</v>
      </c>
      <c r="J13" s="70" t="s">
        <v>121</v>
      </c>
      <c r="K13" s="1" t="s">
        <v>121</v>
      </c>
      <c r="L13" s="2" t="s">
        <v>121</v>
      </c>
    </row>
    <row r="14" spans="1:12" outlineLevel="2">
      <c r="A14" s="213" t="s">
        <v>121</v>
      </c>
      <c r="B14" s="104" t="s">
        <v>121</v>
      </c>
      <c r="C14" s="104" t="s">
        <v>121</v>
      </c>
      <c r="D14" s="104" t="s">
        <v>121</v>
      </c>
      <c r="E14" s="104" t="s">
        <v>121</v>
      </c>
      <c r="F14" s="212" t="s">
        <v>121</v>
      </c>
      <c r="G14" s="140" t="s">
        <v>121</v>
      </c>
      <c r="H14" s="294" t="s">
        <v>121</v>
      </c>
      <c r="I14" s="62" t="s">
        <v>121</v>
      </c>
      <c r="J14" s="51" t="s">
        <v>121</v>
      </c>
      <c r="K14" s="3" t="s">
        <v>121</v>
      </c>
      <c r="L14" s="2" t="s">
        <v>121</v>
      </c>
    </row>
    <row r="15" spans="1:12" ht="15.75" outlineLevel="1" thickBot="1">
      <c r="A15" s="52" t="s">
        <v>121</v>
      </c>
      <c r="B15" s="118" t="s">
        <v>121</v>
      </c>
      <c r="C15" s="105" t="s">
        <v>121</v>
      </c>
      <c r="D15" s="105" t="s">
        <v>121</v>
      </c>
      <c r="E15" s="105" t="s">
        <v>121</v>
      </c>
      <c r="F15" s="46" t="s">
        <v>121</v>
      </c>
      <c r="G15" s="142" t="s">
        <v>121</v>
      </c>
      <c r="H15" s="296" t="s">
        <v>121</v>
      </c>
      <c r="I15" s="59" t="s">
        <v>121</v>
      </c>
      <c r="J15" s="63" t="s">
        <v>121</v>
      </c>
      <c r="K15" s="1" t="s">
        <v>121</v>
      </c>
      <c r="L15" s="2" t="s">
        <v>121</v>
      </c>
    </row>
    <row r="16" spans="1:12" ht="90" outlineLevel="2" thickBot="1">
      <c r="A16" s="53" t="s">
        <v>143</v>
      </c>
      <c r="B16" s="44" t="s">
        <v>274</v>
      </c>
      <c r="C16" s="44" t="s">
        <v>144</v>
      </c>
      <c r="D16" s="43" t="s">
        <v>145</v>
      </c>
      <c r="E16" s="43" t="s">
        <v>146</v>
      </c>
      <c r="F16" s="43" t="s">
        <v>147</v>
      </c>
      <c r="G16" s="43" t="s">
        <v>148</v>
      </c>
      <c r="H16" s="43" t="s">
        <v>271</v>
      </c>
      <c r="I16" s="100" t="s">
        <v>111</v>
      </c>
      <c r="J16" s="239" t="s">
        <v>112</v>
      </c>
      <c r="K16" s="235" t="s">
        <v>149</v>
      </c>
      <c r="L16" s="157" t="s">
        <v>149</v>
      </c>
    </row>
    <row r="17" spans="1:16" ht="15.75" outlineLevel="1" thickBot="1">
      <c r="A17" s="45">
        <v>1</v>
      </c>
      <c r="B17" s="45">
        <v>2</v>
      </c>
      <c r="C17" s="45">
        <v>3</v>
      </c>
      <c r="D17" s="45">
        <v>4</v>
      </c>
      <c r="E17" s="45">
        <v>5</v>
      </c>
      <c r="F17" s="45">
        <v>6</v>
      </c>
      <c r="G17" s="45">
        <v>7</v>
      </c>
      <c r="H17" s="45">
        <v>8</v>
      </c>
      <c r="I17" s="45">
        <v>9</v>
      </c>
      <c r="J17" s="240">
        <v>10</v>
      </c>
      <c r="K17" s="1" t="s">
        <v>121</v>
      </c>
      <c r="L17" s="156" t="s">
        <v>121</v>
      </c>
    </row>
    <row r="18" spans="1:16" ht="15.75" outlineLevel="1" thickBot="1">
      <c r="A18" s="42" t="s">
        <v>121</v>
      </c>
      <c r="B18" s="64" t="s">
        <v>121</v>
      </c>
      <c r="C18" s="64" t="s">
        <v>121</v>
      </c>
      <c r="D18" s="64" t="s">
        <v>121</v>
      </c>
      <c r="E18" s="64" t="s">
        <v>121</v>
      </c>
      <c r="F18" s="64" t="s">
        <v>121</v>
      </c>
      <c r="G18" s="64" t="s">
        <v>121</v>
      </c>
      <c r="H18" s="65" t="s">
        <v>121</v>
      </c>
      <c r="I18" s="65" t="s">
        <v>121</v>
      </c>
      <c r="J18" s="61" t="s">
        <v>121</v>
      </c>
      <c r="K18" s="1" t="s">
        <v>121</v>
      </c>
      <c r="L18" s="156" t="s">
        <v>121</v>
      </c>
    </row>
    <row r="19" spans="1:16" s="91" customFormat="1" ht="51" outlineLevel="4">
      <c r="A19" s="122" t="s">
        <v>103</v>
      </c>
      <c r="B19" s="7" t="s">
        <v>0</v>
      </c>
      <c r="C19" s="7" t="s">
        <v>2</v>
      </c>
      <c r="D19" s="7">
        <v>4240172340</v>
      </c>
      <c r="E19" s="7" t="s">
        <v>1</v>
      </c>
      <c r="F19" s="5" t="s">
        <v>121</v>
      </c>
      <c r="G19" s="107" t="s">
        <v>121</v>
      </c>
      <c r="H19" s="125">
        <f>SUM(H20)</f>
        <v>150000</v>
      </c>
      <c r="I19" s="125">
        <f>SUM(I20)</f>
        <v>0</v>
      </c>
      <c r="J19" s="241">
        <f t="shared" ref="J19:K19" si="0">SUM(J20)</f>
        <v>0</v>
      </c>
      <c r="K19" s="236">
        <f t="shared" si="0"/>
        <v>0</v>
      </c>
      <c r="L19" s="125">
        <f>SUM(L20)</f>
        <v>0</v>
      </c>
      <c r="M19" s="72"/>
      <c r="P19" s="2"/>
    </row>
    <row r="20" spans="1:16" s="97" customFormat="1" outlineLevel="2">
      <c r="A20" s="93" t="s">
        <v>104</v>
      </c>
      <c r="B20" s="151" t="s">
        <v>0</v>
      </c>
      <c r="C20" s="151" t="s">
        <v>2</v>
      </c>
      <c r="D20" s="73" t="s">
        <v>3</v>
      </c>
      <c r="E20" s="73" t="s">
        <v>4</v>
      </c>
      <c r="F20" s="94" t="s">
        <v>121</v>
      </c>
      <c r="G20" s="143" t="s">
        <v>121</v>
      </c>
      <c r="H20" s="230">
        <v>150000</v>
      </c>
      <c r="I20" s="127">
        <v>0</v>
      </c>
      <c r="J20" s="242">
        <v>0</v>
      </c>
      <c r="K20" s="96" t="s">
        <v>121</v>
      </c>
      <c r="L20" s="127">
        <f>I20-J20</f>
        <v>0</v>
      </c>
      <c r="P20" s="2"/>
    </row>
    <row r="21" spans="1:16" s="91" customFormat="1" ht="38.25" outlineLevel="4">
      <c r="A21" s="122" t="s">
        <v>270</v>
      </c>
      <c r="B21" s="7" t="s">
        <v>0</v>
      </c>
      <c r="C21" s="7" t="s">
        <v>241</v>
      </c>
      <c r="D21" s="7" t="s">
        <v>242</v>
      </c>
      <c r="E21" s="7" t="s">
        <v>1</v>
      </c>
      <c r="F21" s="5" t="s">
        <v>121</v>
      </c>
      <c r="G21" s="107" t="s">
        <v>121</v>
      </c>
      <c r="H21" s="125">
        <f>SUM(H22)</f>
        <v>42650000</v>
      </c>
      <c r="I21" s="125">
        <f>SUM(I22)</f>
        <v>42650000</v>
      </c>
      <c r="J21" s="241">
        <f t="shared" ref="J21:K21" si="1">SUM(J22)</f>
        <v>41530000</v>
      </c>
      <c r="K21" s="236">
        <f t="shared" si="1"/>
        <v>0</v>
      </c>
      <c r="L21" s="125">
        <f>SUM(L22)</f>
        <v>1120000</v>
      </c>
      <c r="M21" s="72"/>
      <c r="P21" s="2"/>
    </row>
    <row r="22" spans="1:16" s="86" customFormat="1" outlineLevel="1">
      <c r="A22" s="93" t="s">
        <v>269</v>
      </c>
      <c r="B22" s="128" t="s">
        <v>0</v>
      </c>
      <c r="C22" s="106" t="s">
        <v>241</v>
      </c>
      <c r="D22" s="73" t="s">
        <v>242</v>
      </c>
      <c r="E22" s="73" t="s">
        <v>243</v>
      </c>
      <c r="F22" s="84"/>
      <c r="G22" s="84"/>
      <c r="H22" s="230">
        <v>42650000</v>
      </c>
      <c r="I22" s="230">
        <v>42650000</v>
      </c>
      <c r="J22" s="242">
        <v>41530000</v>
      </c>
      <c r="K22" s="85"/>
      <c r="L22" s="127">
        <f>I22-J22</f>
        <v>1120000</v>
      </c>
      <c r="P22" s="2"/>
    </row>
    <row r="23" spans="1:16" s="91" customFormat="1" ht="54.75" customHeight="1" outlineLevel="4">
      <c r="A23" s="122" t="s">
        <v>107</v>
      </c>
      <c r="B23" s="7" t="s">
        <v>0</v>
      </c>
      <c r="C23" s="7" t="s">
        <v>5</v>
      </c>
      <c r="D23" s="7" t="s">
        <v>6</v>
      </c>
      <c r="E23" s="7" t="s">
        <v>1</v>
      </c>
      <c r="F23" s="5" t="s">
        <v>121</v>
      </c>
      <c r="G23" s="107" t="s">
        <v>121</v>
      </c>
      <c r="H23" s="125">
        <f>SUM(H24:H25)</f>
        <v>700000</v>
      </c>
      <c r="I23" s="125">
        <f>SUM(I24:I25)</f>
        <v>0</v>
      </c>
      <c r="J23" s="241">
        <f>SUM(J24:J25)</f>
        <v>0</v>
      </c>
      <c r="K23" s="236">
        <f t="shared" ref="K23" si="2">SUM(K24:K25)</f>
        <v>0</v>
      </c>
      <c r="L23" s="125">
        <f>SUM(L24:L25)</f>
        <v>0</v>
      </c>
      <c r="M23" s="72"/>
      <c r="P23" s="2"/>
    </row>
    <row r="24" spans="1:16" s="97" customFormat="1" ht="33.75" outlineLevel="2">
      <c r="A24" s="206" t="s">
        <v>104</v>
      </c>
      <c r="B24" s="151" t="s">
        <v>0</v>
      </c>
      <c r="C24" s="151" t="s">
        <v>5</v>
      </c>
      <c r="D24" s="151" t="s">
        <v>6</v>
      </c>
      <c r="E24" s="73" t="s">
        <v>4</v>
      </c>
      <c r="F24" s="131" t="s">
        <v>302</v>
      </c>
      <c r="G24" s="136" t="s">
        <v>272</v>
      </c>
      <c r="H24" s="230">
        <f>38000+2000</f>
        <v>40000</v>
      </c>
      <c r="I24" s="127">
        <v>0</v>
      </c>
      <c r="J24" s="242">
        <v>0</v>
      </c>
      <c r="K24" s="96" t="s">
        <v>121</v>
      </c>
      <c r="L24" s="127">
        <f t="shared" ref="L24:L25" si="3">I24-J24</f>
        <v>0</v>
      </c>
      <c r="P24" s="2"/>
    </row>
    <row r="25" spans="1:16" s="97" customFormat="1" ht="33.75" outlineLevel="2">
      <c r="A25" s="207" t="s">
        <v>205</v>
      </c>
      <c r="B25" s="151" t="s">
        <v>0</v>
      </c>
      <c r="C25" s="151" t="s">
        <v>5</v>
      </c>
      <c r="D25" s="151" t="s">
        <v>6</v>
      </c>
      <c r="E25" s="73" t="s">
        <v>9</v>
      </c>
      <c r="F25" s="131" t="s">
        <v>302</v>
      </c>
      <c r="G25" s="136" t="s">
        <v>272</v>
      </c>
      <c r="H25" s="230">
        <v>660000</v>
      </c>
      <c r="I25" s="127">
        <v>0</v>
      </c>
      <c r="J25" s="242">
        <v>0</v>
      </c>
      <c r="K25" s="96" t="s">
        <v>121</v>
      </c>
      <c r="L25" s="127">
        <f t="shared" si="3"/>
        <v>0</v>
      </c>
      <c r="P25" s="2"/>
    </row>
    <row r="26" spans="1:16" s="91" customFormat="1" ht="38.25" outlineLevel="4">
      <c r="A26" s="122" t="s">
        <v>105</v>
      </c>
      <c r="B26" s="7" t="s">
        <v>0</v>
      </c>
      <c r="C26" s="7" t="s">
        <v>10</v>
      </c>
      <c r="D26" s="7" t="s">
        <v>11</v>
      </c>
      <c r="E26" s="7" t="s">
        <v>1</v>
      </c>
      <c r="F26" s="5" t="s">
        <v>121</v>
      </c>
      <c r="G26" s="107" t="s">
        <v>121</v>
      </c>
      <c r="H26" s="125">
        <f>SUM(H27)</f>
        <v>50000</v>
      </c>
      <c r="I26" s="125">
        <f>SUM(I27)</f>
        <v>0</v>
      </c>
      <c r="J26" s="241">
        <f t="shared" ref="J26:K26" si="4">SUM(J27)</f>
        <v>0</v>
      </c>
      <c r="K26" s="236">
        <f t="shared" si="4"/>
        <v>0</v>
      </c>
      <c r="L26" s="125">
        <f>SUM(L27)</f>
        <v>0</v>
      </c>
      <c r="M26" s="72"/>
      <c r="P26" s="2"/>
    </row>
    <row r="27" spans="1:16" s="86" customFormat="1" outlineLevel="2">
      <c r="A27" s="93" t="s">
        <v>104</v>
      </c>
      <c r="B27" s="73" t="s">
        <v>0</v>
      </c>
      <c r="C27" s="73" t="s">
        <v>10</v>
      </c>
      <c r="D27" s="73" t="s">
        <v>11</v>
      </c>
      <c r="E27" s="73" t="s">
        <v>4</v>
      </c>
      <c r="F27" s="101" t="s">
        <v>121</v>
      </c>
      <c r="G27" s="144" t="s">
        <v>121</v>
      </c>
      <c r="H27" s="230">
        <v>50000</v>
      </c>
      <c r="I27" s="127">
        <v>0</v>
      </c>
      <c r="J27" s="242">
        <v>0</v>
      </c>
      <c r="K27" s="102" t="s">
        <v>121</v>
      </c>
      <c r="L27" s="127">
        <f>I27-J27</f>
        <v>0</v>
      </c>
      <c r="P27" s="2"/>
    </row>
    <row r="28" spans="1:16" s="91" customFormat="1" ht="25.5" outlineLevel="4">
      <c r="A28" s="122" t="s">
        <v>106</v>
      </c>
      <c r="B28" s="7" t="s">
        <v>0</v>
      </c>
      <c r="C28" s="7" t="s">
        <v>10</v>
      </c>
      <c r="D28" s="7" t="s">
        <v>12</v>
      </c>
      <c r="E28" s="7" t="s">
        <v>1</v>
      </c>
      <c r="F28" s="5" t="s">
        <v>121</v>
      </c>
      <c r="G28" s="107" t="s">
        <v>121</v>
      </c>
      <c r="H28" s="125">
        <f>SUM(H29)</f>
        <v>100000</v>
      </c>
      <c r="I28" s="125">
        <f>SUM(I29)</f>
        <v>0</v>
      </c>
      <c r="J28" s="241">
        <f t="shared" ref="J28:K28" si="5">SUM(J29)</f>
        <v>0</v>
      </c>
      <c r="K28" s="236">
        <f t="shared" si="5"/>
        <v>0</v>
      </c>
      <c r="L28" s="125">
        <f>SUM(L29)</f>
        <v>0</v>
      </c>
      <c r="M28" s="72"/>
      <c r="P28" s="2"/>
    </row>
    <row r="29" spans="1:16" s="86" customFormat="1" outlineLevel="1">
      <c r="A29" s="93" t="s">
        <v>104</v>
      </c>
      <c r="B29" s="73" t="s">
        <v>0</v>
      </c>
      <c r="C29" s="73" t="s">
        <v>10</v>
      </c>
      <c r="D29" s="73" t="s">
        <v>12</v>
      </c>
      <c r="E29" s="73" t="s">
        <v>4</v>
      </c>
      <c r="F29" s="101" t="s">
        <v>121</v>
      </c>
      <c r="G29" s="144" t="s">
        <v>121</v>
      </c>
      <c r="H29" s="230">
        <v>100000</v>
      </c>
      <c r="I29" s="127">
        <v>0</v>
      </c>
      <c r="J29" s="242">
        <v>0</v>
      </c>
      <c r="K29" s="85" t="s">
        <v>121</v>
      </c>
      <c r="L29" s="127">
        <f>I29-J29</f>
        <v>0</v>
      </c>
      <c r="P29" s="2"/>
    </row>
    <row r="30" spans="1:16" s="91" customFormat="1" outlineLevel="4">
      <c r="A30" s="122" t="s">
        <v>244</v>
      </c>
      <c r="B30" s="7" t="s">
        <v>0</v>
      </c>
      <c r="C30" s="7" t="s">
        <v>13</v>
      </c>
      <c r="D30" s="7" t="s">
        <v>245</v>
      </c>
      <c r="E30" s="7" t="s">
        <v>1</v>
      </c>
      <c r="F30" s="5"/>
      <c r="G30" s="107"/>
      <c r="H30" s="125">
        <f>SUM(H31:H32)</f>
        <v>0</v>
      </c>
      <c r="I30" s="125">
        <f>SUM(I31:I32)</f>
        <v>0</v>
      </c>
      <c r="J30" s="241">
        <f t="shared" ref="J30:K30" si="6">SUM(J31:J32)</f>
        <v>-767.52</v>
      </c>
      <c r="K30" s="236">
        <f t="shared" si="6"/>
        <v>767.52</v>
      </c>
      <c r="L30" s="125">
        <f>SUM(L31:L32)</f>
        <v>767.52</v>
      </c>
      <c r="M30" s="72"/>
      <c r="P30" s="2"/>
    </row>
    <row r="31" spans="1:16" s="90" customFormat="1" outlineLevel="4">
      <c r="A31" s="93" t="s">
        <v>104</v>
      </c>
      <c r="B31" s="73" t="s">
        <v>0</v>
      </c>
      <c r="C31" s="73" t="s">
        <v>13</v>
      </c>
      <c r="D31" s="73" t="s">
        <v>245</v>
      </c>
      <c r="E31" s="73" t="s">
        <v>4</v>
      </c>
      <c r="F31" s="92"/>
      <c r="G31" s="145"/>
      <c r="H31" s="230">
        <v>0</v>
      </c>
      <c r="I31" s="127">
        <v>0</v>
      </c>
      <c r="J31" s="242">
        <v>-767.52</v>
      </c>
      <c r="K31" s="119">
        <f>I31-J31</f>
        <v>767.52</v>
      </c>
      <c r="L31" s="127">
        <f t="shared" ref="L31:L32" si="7">I31-J31</f>
        <v>767.52</v>
      </c>
      <c r="M31" s="95"/>
      <c r="N31" s="95"/>
      <c r="P31" s="2"/>
    </row>
    <row r="32" spans="1:16" s="90" customFormat="1" ht="25.5" outlineLevel="4">
      <c r="A32" s="93" t="s">
        <v>229</v>
      </c>
      <c r="B32" s="73" t="s">
        <v>0</v>
      </c>
      <c r="C32" s="73" t="s">
        <v>13</v>
      </c>
      <c r="D32" s="73" t="s">
        <v>245</v>
      </c>
      <c r="E32" s="73" t="s">
        <v>9</v>
      </c>
      <c r="F32" s="92"/>
      <c r="G32" s="145"/>
      <c r="H32" s="230">
        <v>0</v>
      </c>
      <c r="I32" s="127">
        <v>0</v>
      </c>
      <c r="J32" s="242">
        <v>0</v>
      </c>
      <c r="K32" s="119">
        <f>I32-J32</f>
        <v>0</v>
      </c>
      <c r="L32" s="127">
        <f t="shared" si="7"/>
        <v>0</v>
      </c>
      <c r="M32" s="95"/>
      <c r="N32" s="95"/>
      <c r="P32" s="2"/>
    </row>
    <row r="33" spans="1:16" s="91" customFormat="1" ht="38.25" outlineLevel="4">
      <c r="A33" s="122" t="s">
        <v>150</v>
      </c>
      <c r="B33" s="7" t="s">
        <v>0</v>
      </c>
      <c r="C33" s="7" t="s">
        <v>13</v>
      </c>
      <c r="D33" s="7" t="s">
        <v>14</v>
      </c>
      <c r="E33" s="7" t="s">
        <v>1</v>
      </c>
      <c r="F33" s="5" t="s">
        <v>121</v>
      </c>
      <c r="G33" s="107" t="s">
        <v>121</v>
      </c>
      <c r="H33" s="125">
        <f>SUM(H34:H34)</f>
        <v>7576200</v>
      </c>
      <c r="I33" s="125">
        <f>SUM(I34:I34)</f>
        <v>0</v>
      </c>
      <c r="J33" s="241">
        <f>SUM(J34:J34)</f>
        <v>0</v>
      </c>
      <c r="K33" s="236">
        <f t="shared" ref="K33" si="8">SUM(K34:K34)</f>
        <v>0</v>
      </c>
      <c r="L33" s="125">
        <f>SUM(L34:L34)</f>
        <v>0</v>
      </c>
      <c r="M33" s="72"/>
      <c r="P33" s="2"/>
    </row>
    <row r="34" spans="1:16" s="86" customFormat="1" ht="38.25" outlineLevel="1">
      <c r="A34" s="214" t="s">
        <v>204</v>
      </c>
      <c r="B34" s="73" t="s">
        <v>0</v>
      </c>
      <c r="C34" s="73" t="s">
        <v>13</v>
      </c>
      <c r="D34" s="73" t="s">
        <v>14</v>
      </c>
      <c r="E34" s="73" t="s">
        <v>15</v>
      </c>
      <c r="F34" s="131" t="s">
        <v>303</v>
      </c>
      <c r="G34" s="136" t="s">
        <v>272</v>
      </c>
      <c r="H34" s="230">
        <f>75800+7500400</f>
        <v>7576200</v>
      </c>
      <c r="I34" s="127">
        <v>0</v>
      </c>
      <c r="J34" s="242">
        <v>0</v>
      </c>
      <c r="K34" s="85" t="s">
        <v>121</v>
      </c>
      <c r="L34" s="127">
        <f t="shared" ref="L34" si="9">I34-J34</f>
        <v>0</v>
      </c>
      <c r="P34" s="2"/>
    </row>
    <row r="35" spans="1:16" s="91" customFormat="1" ht="25.5" outlineLevel="4">
      <c r="A35" s="122" t="s">
        <v>151</v>
      </c>
      <c r="B35" s="7" t="s">
        <v>0</v>
      </c>
      <c r="C35" s="7" t="s">
        <v>13</v>
      </c>
      <c r="D35" s="7" t="s">
        <v>16</v>
      </c>
      <c r="E35" s="7" t="s">
        <v>1</v>
      </c>
      <c r="F35" s="5" t="s">
        <v>121</v>
      </c>
      <c r="G35" s="107" t="s">
        <v>121</v>
      </c>
      <c r="H35" s="125">
        <f>SUM(H36:H43)</f>
        <v>285888673.5</v>
      </c>
      <c r="I35" s="125">
        <f>SUM(I36:I43)</f>
        <v>80417745.920000002</v>
      </c>
      <c r="J35" s="241">
        <f t="shared" ref="J35:K35" si="10">SUM(J36:J43)</f>
        <v>75043257.919999987</v>
      </c>
      <c r="K35" s="236">
        <f t="shared" si="10"/>
        <v>0</v>
      </c>
      <c r="L35" s="125">
        <f>SUM(L36:L43)</f>
        <v>5374488.0000000028</v>
      </c>
      <c r="M35" s="72"/>
      <c r="P35" s="2"/>
    </row>
    <row r="36" spans="1:16" s="86" customFormat="1" outlineLevel="2">
      <c r="A36" s="93" t="s">
        <v>108</v>
      </c>
      <c r="B36" s="73" t="s">
        <v>0</v>
      </c>
      <c r="C36" s="73" t="s">
        <v>13</v>
      </c>
      <c r="D36" s="73" t="s">
        <v>16</v>
      </c>
      <c r="E36" s="73" t="s">
        <v>17</v>
      </c>
      <c r="F36" s="101" t="s">
        <v>121</v>
      </c>
      <c r="G36" s="144" t="s">
        <v>121</v>
      </c>
      <c r="H36" s="230">
        <v>202083900</v>
      </c>
      <c r="I36" s="127">
        <v>50813578</v>
      </c>
      <c r="J36" s="242">
        <v>47675451.689999998</v>
      </c>
      <c r="K36" s="102" t="s">
        <v>121</v>
      </c>
      <c r="L36" s="127">
        <f t="shared" ref="L36:L43" si="11">I36-J36</f>
        <v>3138126.3100000024</v>
      </c>
      <c r="P36" s="2"/>
    </row>
    <row r="37" spans="1:16" s="86" customFormat="1" ht="25.5" outlineLevel="1">
      <c r="A37" s="93" t="s">
        <v>209</v>
      </c>
      <c r="B37" s="73" t="s">
        <v>0</v>
      </c>
      <c r="C37" s="73" t="s">
        <v>13</v>
      </c>
      <c r="D37" s="73" t="s">
        <v>16</v>
      </c>
      <c r="E37" s="73" t="s">
        <v>18</v>
      </c>
      <c r="F37" s="101" t="s">
        <v>121</v>
      </c>
      <c r="G37" s="144" t="s">
        <v>121</v>
      </c>
      <c r="H37" s="230">
        <v>61029300</v>
      </c>
      <c r="I37" s="127">
        <v>15345693</v>
      </c>
      <c r="J37" s="242">
        <v>13978624.76</v>
      </c>
      <c r="K37" s="85" t="s">
        <v>121</v>
      </c>
      <c r="L37" s="127">
        <f t="shared" si="11"/>
        <v>1367068.2400000002</v>
      </c>
      <c r="P37" s="2"/>
    </row>
    <row r="38" spans="1:16" s="86" customFormat="1" ht="25.5" outlineLevel="2">
      <c r="A38" s="93" t="s">
        <v>210</v>
      </c>
      <c r="B38" s="73" t="s">
        <v>0</v>
      </c>
      <c r="C38" s="73" t="s">
        <v>13</v>
      </c>
      <c r="D38" s="73" t="s">
        <v>16</v>
      </c>
      <c r="E38" s="73" t="s">
        <v>19</v>
      </c>
      <c r="F38" s="101" t="s">
        <v>121</v>
      </c>
      <c r="G38" s="144" t="s">
        <v>121</v>
      </c>
      <c r="H38" s="230">
        <v>12451240</v>
      </c>
      <c r="I38" s="127">
        <v>11013688</v>
      </c>
      <c r="J38" s="242">
        <v>10848663.68</v>
      </c>
      <c r="K38" s="102" t="s">
        <v>121</v>
      </c>
      <c r="L38" s="127">
        <f t="shared" si="11"/>
        <v>165024.3200000003</v>
      </c>
      <c r="P38" s="2"/>
    </row>
    <row r="39" spans="1:16" s="86" customFormat="1" outlineLevel="1">
      <c r="A39" s="93" t="s">
        <v>104</v>
      </c>
      <c r="B39" s="73" t="s">
        <v>0</v>
      </c>
      <c r="C39" s="73" t="s">
        <v>13</v>
      </c>
      <c r="D39" s="73" t="s">
        <v>16</v>
      </c>
      <c r="E39" s="73" t="s">
        <v>4</v>
      </c>
      <c r="F39" s="101" t="s">
        <v>121</v>
      </c>
      <c r="G39" s="144" t="s">
        <v>121</v>
      </c>
      <c r="H39" s="230">
        <v>4130005.5</v>
      </c>
      <c r="I39" s="127">
        <v>1638555</v>
      </c>
      <c r="J39" s="242">
        <v>1249441.96</v>
      </c>
      <c r="K39" s="85" t="s">
        <v>121</v>
      </c>
      <c r="L39" s="127">
        <f t="shared" si="11"/>
        <v>389113.04000000004</v>
      </c>
      <c r="P39" s="2"/>
    </row>
    <row r="40" spans="1:16" s="86" customFormat="1" outlineLevel="2">
      <c r="A40" s="93" t="s">
        <v>211</v>
      </c>
      <c r="B40" s="73" t="s">
        <v>0</v>
      </c>
      <c r="C40" s="73" t="s">
        <v>13</v>
      </c>
      <c r="D40" s="73" t="s">
        <v>16</v>
      </c>
      <c r="E40" s="73" t="s">
        <v>20</v>
      </c>
      <c r="F40" s="101" t="s">
        <v>121</v>
      </c>
      <c r="G40" s="144" t="s">
        <v>121</v>
      </c>
      <c r="H40" s="230">
        <v>5536409</v>
      </c>
      <c r="I40" s="127">
        <v>1446337.42</v>
      </c>
      <c r="J40" s="242">
        <v>1147301.83</v>
      </c>
      <c r="K40" s="102" t="s">
        <v>121</v>
      </c>
      <c r="L40" s="127">
        <f t="shared" si="11"/>
        <v>299035.58999999985</v>
      </c>
      <c r="P40" s="2"/>
    </row>
    <row r="41" spans="1:16" s="86" customFormat="1" ht="25.5" outlineLevel="2">
      <c r="A41" s="93" t="s">
        <v>222</v>
      </c>
      <c r="B41" s="73" t="s">
        <v>0</v>
      </c>
      <c r="C41" s="73" t="s">
        <v>13</v>
      </c>
      <c r="D41" s="73" t="s">
        <v>16</v>
      </c>
      <c r="E41" s="73">
        <v>831</v>
      </c>
      <c r="F41" s="101"/>
      <c r="G41" s="144"/>
      <c r="H41" s="230">
        <v>2855</v>
      </c>
      <c r="I41" s="127">
        <v>2855</v>
      </c>
      <c r="J41" s="242">
        <v>2855</v>
      </c>
      <c r="K41" s="102"/>
      <c r="L41" s="127">
        <f t="shared" si="11"/>
        <v>0</v>
      </c>
      <c r="M41" s="86" t="s">
        <v>310</v>
      </c>
      <c r="N41" s="279">
        <v>45383</v>
      </c>
      <c r="P41" s="2"/>
    </row>
    <row r="42" spans="1:16" s="86" customFormat="1" outlineLevel="2">
      <c r="A42" s="93" t="s">
        <v>212</v>
      </c>
      <c r="B42" s="73" t="s">
        <v>0</v>
      </c>
      <c r="C42" s="73" t="s">
        <v>13</v>
      </c>
      <c r="D42" s="73" t="s">
        <v>16</v>
      </c>
      <c r="E42" s="73" t="s">
        <v>21</v>
      </c>
      <c r="F42" s="101" t="s">
        <v>121</v>
      </c>
      <c r="G42" s="144" t="s">
        <v>121</v>
      </c>
      <c r="H42" s="230">
        <v>524521</v>
      </c>
      <c r="I42" s="127">
        <v>124256</v>
      </c>
      <c r="J42" s="242">
        <v>112844</v>
      </c>
      <c r="K42" s="102" t="s">
        <v>121</v>
      </c>
      <c r="L42" s="127">
        <f t="shared" si="11"/>
        <v>11412</v>
      </c>
      <c r="P42" s="2"/>
    </row>
    <row r="43" spans="1:16" s="86" customFormat="1" outlineLevel="1">
      <c r="A43" s="93" t="s">
        <v>213</v>
      </c>
      <c r="B43" s="73" t="s">
        <v>0</v>
      </c>
      <c r="C43" s="73" t="s">
        <v>13</v>
      </c>
      <c r="D43" s="73" t="s">
        <v>16</v>
      </c>
      <c r="E43" s="73" t="s">
        <v>22</v>
      </c>
      <c r="F43" s="101" t="s">
        <v>121</v>
      </c>
      <c r="G43" s="144" t="s">
        <v>121</v>
      </c>
      <c r="H43" s="230">
        <v>130443</v>
      </c>
      <c r="I43" s="127">
        <v>32783.5</v>
      </c>
      <c r="J43" s="242">
        <v>28075</v>
      </c>
      <c r="K43" s="85" t="s">
        <v>121</v>
      </c>
      <c r="L43" s="127">
        <f t="shared" si="11"/>
        <v>4708.5</v>
      </c>
      <c r="P43" s="2"/>
    </row>
    <row r="44" spans="1:16" s="91" customFormat="1" outlineLevel="4">
      <c r="A44" s="122" t="s">
        <v>152</v>
      </c>
      <c r="B44" s="7" t="s">
        <v>0</v>
      </c>
      <c r="C44" s="7" t="s">
        <v>13</v>
      </c>
      <c r="D44" s="7" t="s">
        <v>23</v>
      </c>
      <c r="E44" s="7" t="s">
        <v>1</v>
      </c>
      <c r="F44" s="5" t="s">
        <v>121</v>
      </c>
      <c r="G44" s="107" t="s">
        <v>121</v>
      </c>
      <c r="H44" s="125">
        <f>SUM(H45)</f>
        <v>3014789</v>
      </c>
      <c r="I44" s="125">
        <f>SUM(I45)</f>
        <v>3014789</v>
      </c>
      <c r="J44" s="241">
        <f t="shared" ref="J44:K44" si="12">SUM(J45)</f>
        <v>1931610</v>
      </c>
      <c r="K44" s="236">
        <f t="shared" si="12"/>
        <v>0</v>
      </c>
      <c r="L44" s="125">
        <f>SUM(L45)</f>
        <v>1083179</v>
      </c>
      <c r="M44" s="72"/>
      <c r="P44" s="2"/>
    </row>
    <row r="45" spans="1:16" s="86" customFormat="1" outlineLevel="1">
      <c r="A45" s="93" t="s">
        <v>104</v>
      </c>
      <c r="B45" s="73" t="s">
        <v>0</v>
      </c>
      <c r="C45" s="73" t="s">
        <v>13</v>
      </c>
      <c r="D45" s="73" t="s">
        <v>23</v>
      </c>
      <c r="E45" s="73" t="s">
        <v>4</v>
      </c>
      <c r="F45" s="101" t="s">
        <v>121</v>
      </c>
      <c r="G45" s="144" t="s">
        <v>121</v>
      </c>
      <c r="H45" s="230">
        <v>3014789</v>
      </c>
      <c r="I45" s="127">
        <v>3014789</v>
      </c>
      <c r="J45" s="242">
        <v>1931610</v>
      </c>
      <c r="K45" s="85" t="s">
        <v>121</v>
      </c>
      <c r="L45" s="127">
        <f>I45-J45</f>
        <v>1083179</v>
      </c>
      <c r="P45" s="2"/>
    </row>
    <row r="46" spans="1:16" s="91" customFormat="1" ht="178.5" outlineLevel="4">
      <c r="A46" s="122" t="s">
        <v>153</v>
      </c>
      <c r="B46" s="7" t="s">
        <v>0</v>
      </c>
      <c r="C46" s="7" t="s">
        <v>13</v>
      </c>
      <c r="D46" s="7" t="s">
        <v>24</v>
      </c>
      <c r="E46" s="7" t="s">
        <v>1</v>
      </c>
      <c r="F46" s="5" t="s">
        <v>121</v>
      </c>
      <c r="G46" s="107" t="s">
        <v>121</v>
      </c>
      <c r="H46" s="125">
        <f>SUM(H47:H48)</f>
        <v>7797513.5</v>
      </c>
      <c r="I46" s="125">
        <f>SUM(I47:I48)</f>
        <v>331384.68</v>
      </c>
      <c r="J46" s="241">
        <f t="shared" ref="J46:K46" si="13">SUM(J47:J48)</f>
        <v>0</v>
      </c>
      <c r="K46" s="236">
        <f t="shared" si="13"/>
        <v>0</v>
      </c>
      <c r="L46" s="125">
        <f>SUM(L47:L48)</f>
        <v>331384.68</v>
      </c>
      <c r="M46" s="72"/>
      <c r="P46" s="2"/>
    </row>
    <row r="47" spans="1:16" s="86" customFormat="1" outlineLevel="1">
      <c r="A47" s="93" t="s">
        <v>104</v>
      </c>
      <c r="B47" s="73" t="s">
        <v>0</v>
      </c>
      <c r="C47" s="73" t="s">
        <v>13</v>
      </c>
      <c r="D47" s="73" t="s">
        <v>24</v>
      </c>
      <c r="E47" s="73" t="s">
        <v>4</v>
      </c>
      <c r="F47" s="101" t="s">
        <v>121</v>
      </c>
      <c r="G47" s="144" t="s">
        <v>121</v>
      </c>
      <c r="H47" s="230">
        <v>38793.5</v>
      </c>
      <c r="I47" s="127">
        <v>1648.68</v>
      </c>
      <c r="J47" s="242">
        <v>0</v>
      </c>
      <c r="K47" s="85" t="s">
        <v>121</v>
      </c>
      <c r="L47" s="127">
        <f t="shared" ref="L47:L48" si="14">I47-J47</f>
        <v>1648.68</v>
      </c>
      <c r="P47" s="2"/>
    </row>
    <row r="48" spans="1:16" s="86" customFormat="1" ht="25.5" outlineLevel="2">
      <c r="A48" s="93" t="s">
        <v>205</v>
      </c>
      <c r="B48" s="73" t="s">
        <v>0</v>
      </c>
      <c r="C48" s="73" t="s">
        <v>13</v>
      </c>
      <c r="D48" s="73" t="s">
        <v>24</v>
      </c>
      <c r="E48" s="73" t="s">
        <v>9</v>
      </c>
      <c r="F48" s="101" t="s">
        <v>121</v>
      </c>
      <c r="G48" s="144" t="s">
        <v>121</v>
      </c>
      <c r="H48" s="230">
        <v>7758720</v>
      </c>
      <c r="I48" s="127">
        <v>329736</v>
      </c>
      <c r="J48" s="242">
        <v>0</v>
      </c>
      <c r="K48" s="102" t="s">
        <v>121</v>
      </c>
      <c r="L48" s="127">
        <f t="shared" si="14"/>
        <v>329736</v>
      </c>
      <c r="P48" s="2"/>
    </row>
    <row r="49" spans="1:16" s="91" customFormat="1" ht="38.25" outlineLevel="4">
      <c r="A49" s="122" t="s">
        <v>154</v>
      </c>
      <c r="B49" s="7" t="s">
        <v>0</v>
      </c>
      <c r="C49" s="7" t="s">
        <v>13</v>
      </c>
      <c r="D49" s="7" t="s">
        <v>25</v>
      </c>
      <c r="E49" s="7" t="s">
        <v>1</v>
      </c>
      <c r="F49" s="5" t="s">
        <v>121</v>
      </c>
      <c r="G49" s="107" t="s">
        <v>121</v>
      </c>
      <c r="H49" s="125">
        <f>SUM(H50)</f>
        <v>763000</v>
      </c>
      <c r="I49" s="125">
        <f>SUM(I50)</f>
        <v>0</v>
      </c>
      <c r="J49" s="241">
        <f t="shared" ref="J49:K49" si="15">SUM(J50)</f>
        <v>0</v>
      </c>
      <c r="K49" s="236">
        <f t="shared" si="15"/>
        <v>0</v>
      </c>
      <c r="L49" s="125">
        <f>SUM(L50)</f>
        <v>0</v>
      </c>
      <c r="M49" s="72"/>
      <c r="P49" s="2"/>
    </row>
    <row r="50" spans="1:16" s="86" customFormat="1" ht="38.25" outlineLevel="1">
      <c r="A50" s="93" t="s">
        <v>206</v>
      </c>
      <c r="B50" s="73" t="s">
        <v>0</v>
      </c>
      <c r="C50" s="73" t="s">
        <v>13</v>
      </c>
      <c r="D50" s="73" t="s">
        <v>25</v>
      </c>
      <c r="E50" s="73" t="s">
        <v>26</v>
      </c>
      <c r="F50" s="101" t="s">
        <v>121</v>
      </c>
      <c r="G50" s="144" t="s">
        <v>121</v>
      </c>
      <c r="H50" s="230">
        <v>763000</v>
      </c>
      <c r="I50" s="127">
        <v>0</v>
      </c>
      <c r="J50" s="242">
        <v>0</v>
      </c>
      <c r="K50" s="85" t="s">
        <v>121</v>
      </c>
      <c r="L50" s="127">
        <f>I50-J50</f>
        <v>0</v>
      </c>
      <c r="P50" s="2"/>
    </row>
    <row r="51" spans="1:16" s="91" customFormat="1" ht="63.75" outlineLevel="4">
      <c r="A51" s="122" t="s">
        <v>155</v>
      </c>
      <c r="B51" s="7" t="s">
        <v>0</v>
      </c>
      <c r="C51" s="7" t="s">
        <v>13</v>
      </c>
      <c r="D51" s="7" t="s">
        <v>27</v>
      </c>
      <c r="E51" s="7" t="s">
        <v>1</v>
      </c>
      <c r="F51" s="5" t="s">
        <v>121</v>
      </c>
      <c r="G51" s="107" t="s">
        <v>121</v>
      </c>
      <c r="H51" s="125">
        <f>SUM(H52)</f>
        <v>3006370</v>
      </c>
      <c r="I51" s="125">
        <f>SUM(I52)</f>
        <v>0</v>
      </c>
      <c r="J51" s="241">
        <f t="shared" ref="J51:K51" si="16">SUM(J52)</f>
        <v>0</v>
      </c>
      <c r="K51" s="236">
        <f t="shared" si="16"/>
        <v>0</v>
      </c>
      <c r="L51" s="125">
        <f>SUM(L52)</f>
        <v>0</v>
      </c>
      <c r="M51" s="72"/>
      <c r="P51" s="2"/>
    </row>
    <row r="52" spans="1:16" s="86" customFormat="1" ht="38.25" outlineLevel="1">
      <c r="A52" s="93" t="s">
        <v>206</v>
      </c>
      <c r="B52" s="73" t="s">
        <v>0</v>
      </c>
      <c r="C52" s="73" t="s">
        <v>13</v>
      </c>
      <c r="D52" s="73" t="s">
        <v>27</v>
      </c>
      <c r="E52" s="73" t="s">
        <v>26</v>
      </c>
      <c r="F52" s="101" t="s">
        <v>121</v>
      </c>
      <c r="G52" s="144" t="s">
        <v>121</v>
      </c>
      <c r="H52" s="230">
        <f>6012740/2</f>
        <v>3006370</v>
      </c>
      <c r="I52" s="127">
        <v>0</v>
      </c>
      <c r="J52" s="242">
        <v>0</v>
      </c>
      <c r="K52" s="85" t="s">
        <v>121</v>
      </c>
      <c r="L52" s="127">
        <f>I52-J52</f>
        <v>0</v>
      </c>
      <c r="P52" s="2"/>
    </row>
    <row r="53" spans="1:16" s="91" customFormat="1" ht="114.75" outlineLevel="4">
      <c r="A53" s="122" t="s">
        <v>156</v>
      </c>
      <c r="B53" s="7" t="s">
        <v>0</v>
      </c>
      <c r="C53" s="7" t="s">
        <v>13</v>
      </c>
      <c r="D53" s="7" t="s">
        <v>28</v>
      </c>
      <c r="E53" s="7" t="s">
        <v>1</v>
      </c>
      <c r="F53" s="5" t="s">
        <v>121</v>
      </c>
      <c r="G53" s="107" t="s">
        <v>121</v>
      </c>
      <c r="H53" s="125">
        <f>SUM(H54)</f>
        <v>375796.5</v>
      </c>
      <c r="I53" s="125">
        <f>SUM(I54)</f>
        <v>0</v>
      </c>
      <c r="J53" s="241">
        <f t="shared" ref="J53:K53" si="17">SUM(J54)</f>
        <v>0</v>
      </c>
      <c r="K53" s="236">
        <f t="shared" si="17"/>
        <v>0</v>
      </c>
      <c r="L53" s="125">
        <f>SUM(L54)</f>
        <v>0</v>
      </c>
      <c r="M53" s="72"/>
      <c r="P53" s="2"/>
    </row>
    <row r="54" spans="1:16" s="86" customFormat="1" ht="38.25" outlineLevel="2">
      <c r="A54" s="93" t="s">
        <v>206</v>
      </c>
      <c r="B54" s="73" t="s">
        <v>0</v>
      </c>
      <c r="C54" s="73" t="s">
        <v>13</v>
      </c>
      <c r="D54" s="73" t="s">
        <v>28</v>
      </c>
      <c r="E54" s="73" t="s">
        <v>26</v>
      </c>
      <c r="F54" s="101" t="s">
        <v>121</v>
      </c>
      <c r="G54" s="144" t="s">
        <v>121</v>
      </c>
      <c r="H54" s="230">
        <v>375796.5</v>
      </c>
      <c r="I54" s="127">
        <v>0</v>
      </c>
      <c r="J54" s="242">
        <v>0</v>
      </c>
      <c r="K54" s="102" t="s">
        <v>121</v>
      </c>
      <c r="L54" s="127">
        <f>I54-J54</f>
        <v>0</v>
      </c>
      <c r="P54" s="2"/>
    </row>
    <row r="55" spans="1:16" s="91" customFormat="1" ht="127.5" outlineLevel="4">
      <c r="A55" s="122" t="s">
        <v>157</v>
      </c>
      <c r="B55" s="7" t="s">
        <v>0</v>
      </c>
      <c r="C55" s="7" t="s">
        <v>13</v>
      </c>
      <c r="D55" s="7" t="s">
        <v>29</v>
      </c>
      <c r="E55" s="7" t="s">
        <v>1</v>
      </c>
      <c r="F55" s="5" t="s">
        <v>121</v>
      </c>
      <c r="G55" s="107" t="s">
        <v>121</v>
      </c>
      <c r="H55" s="125">
        <f>SUM(H56)</f>
        <v>3799925.5</v>
      </c>
      <c r="I55" s="125">
        <f>SUM(I56)</f>
        <v>0</v>
      </c>
      <c r="J55" s="241">
        <f t="shared" ref="J55:K55" si="18">SUM(J56)</f>
        <v>0</v>
      </c>
      <c r="K55" s="236">
        <f t="shared" si="18"/>
        <v>0</v>
      </c>
      <c r="L55" s="125">
        <f>SUM(L56)</f>
        <v>0</v>
      </c>
      <c r="M55" s="72"/>
      <c r="P55" s="2"/>
    </row>
    <row r="56" spans="1:16" s="86" customFormat="1" ht="38.25" outlineLevel="2">
      <c r="A56" s="93" t="s">
        <v>206</v>
      </c>
      <c r="B56" s="73" t="s">
        <v>0</v>
      </c>
      <c r="C56" s="73" t="s">
        <v>13</v>
      </c>
      <c r="D56" s="73" t="s">
        <v>29</v>
      </c>
      <c r="E56" s="73" t="s">
        <v>26</v>
      </c>
      <c r="F56" s="101" t="s">
        <v>121</v>
      </c>
      <c r="G56" s="144" t="s">
        <v>121</v>
      </c>
      <c r="H56" s="230">
        <v>3799925.5</v>
      </c>
      <c r="I56" s="127">
        <v>0</v>
      </c>
      <c r="J56" s="242">
        <v>0</v>
      </c>
      <c r="K56" s="102" t="s">
        <v>121</v>
      </c>
      <c r="L56" s="127">
        <f>I56-J56</f>
        <v>0</v>
      </c>
      <c r="P56" s="2"/>
    </row>
    <row r="57" spans="1:16" s="91" customFormat="1" ht="38.25" outlineLevel="4">
      <c r="A57" s="122" t="s">
        <v>158</v>
      </c>
      <c r="B57" s="7" t="s">
        <v>0</v>
      </c>
      <c r="C57" s="7" t="s">
        <v>30</v>
      </c>
      <c r="D57" s="7" t="s">
        <v>31</v>
      </c>
      <c r="E57" s="7" t="s">
        <v>1</v>
      </c>
      <c r="F57" s="5" t="s">
        <v>121</v>
      </c>
      <c r="G57" s="107" t="s">
        <v>121</v>
      </c>
      <c r="H57" s="125">
        <f>SUM(H58)</f>
        <v>7149600</v>
      </c>
      <c r="I57" s="125">
        <f>SUM(I58)</f>
        <v>0</v>
      </c>
      <c r="J57" s="241">
        <f>SUM(J58)</f>
        <v>0</v>
      </c>
      <c r="K57" s="236">
        <f t="shared" ref="K57:L57" si="19">SUM(K58)</f>
        <v>0</v>
      </c>
      <c r="L57" s="125">
        <f t="shared" si="19"/>
        <v>0</v>
      </c>
      <c r="M57" s="72"/>
      <c r="P57" s="2"/>
    </row>
    <row r="58" spans="1:16" s="86" customFormat="1" ht="38.25" outlineLevel="2">
      <c r="A58" s="93" t="s">
        <v>207</v>
      </c>
      <c r="B58" s="73" t="s">
        <v>0</v>
      </c>
      <c r="C58" s="73" t="s">
        <v>30</v>
      </c>
      <c r="D58" s="73" t="s">
        <v>31</v>
      </c>
      <c r="E58" s="73" t="s">
        <v>32</v>
      </c>
      <c r="F58" s="124" t="s">
        <v>307</v>
      </c>
      <c r="G58" s="136" t="s">
        <v>272</v>
      </c>
      <c r="H58" s="230">
        <v>7149600</v>
      </c>
      <c r="I58" s="127">
        <v>0</v>
      </c>
      <c r="J58" s="242">
        <v>0</v>
      </c>
      <c r="K58" s="102" t="s">
        <v>121</v>
      </c>
      <c r="L58" s="127">
        <f t="shared" ref="L58" si="20">I58-J58</f>
        <v>0</v>
      </c>
      <c r="P58" s="2"/>
    </row>
    <row r="59" spans="1:16" s="91" customFormat="1" ht="25.5" outlineLevel="4">
      <c r="A59" s="122" t="s">
        <v>159</v>
      </c>
      <c r="B59" s="7" t="s">
        <v>0</v>
      </c>
      <c r="C59" s="7" t="s">
        <v>30</v>
      </c>
      <c r="D59" s="7" t="s">
        <v>33</v>
      </c>
      <c r="E59" s="7" t="s">
        <v>1</v>
      </c>
      <c r="F59" s="5" t="s">
        <v>121</v>
      </c>
      <c r="G59" s="107" t="s">
        <v>121</v>
      </c>
      <c r="H59" s="125">
        <f>SUM(H60)</f>
        <v>4250000</v>
      </c>
      <c r="I59" s="125">
        <f>SUM(I60)</f>
        <v>0</v>
      </c>
      <c r="J59" s="241">
        <f t="shared" ref="J59:K59" si="21">SUM(J60)</f>
        <v>0</v>
      </c>
      <c r="K59" s="236">
        <f t="shared" si="21"/>
        <v>0</v>
      </c>
      <c r="L59" s="125">
        <f>SUM(L60)</f>
        <v>0</v>
      </c>
      <c r="M59" s="72"/>
      <c r="P59" s="2"/>
    </row>
    <row r="60" spans="1:16" s="86" customFormat="1" outlineLevel="2">
      <c r="A60" s="93" t="s">
        <v>104</v>
      </c>
      <c r="B60" s="73" t="s">
        <v>0</v>
      </c>
      <c r="C60" s="73" t="s">
        <v>30</v>
      </c>
      <c r="D60" s="73" t="s">
        <v>33</v>
      </c>
      <c r="E60" s="73" t="s">
        <v>4</v>
      </c>
      <c r="F60" s="101" t="s">
        <v>121</v>
      </c>
      <c r="G60" s="144" t="s">
        <v>121</v>
      </c>
      <c r="H60" s="230">
        <v>4250000</v>
      </c>
      <c r="I60" s="127">
        <v>0</v>
      </c>
      <c r="J60" s="242">
        <v>0</v>
      </c>
      <c r="K60" s="102" t="s">
        <v>121</v>
      </c>
      <c r="L60" s="127">
        <f>I60-J60</f>
        <v>0</v>
      </c>
      <c r="P60" s="2"/>
    </row>
    <row r="61" spans="1:16" s="91" customFormat="1" ht="38.25" outlineLevel="4">
      <c r="A61" s="122" t="s">
        <v>276</v>
      </c>
      <c r="B61" s="7" t="s">
        <v>0</v>
      </c>
      <c r="C61" s="7" t="s">
        <v>30</v>
      </c>
      <c r="D61" s="7" t="s">
        <v>34</v>
      </c>
      <c r="E61" s="7" t="s">
        <v>1</v>
      </c>
      <c r="F61" s="5" t="s">
        <v>121</v>
      </c>
      <c r="G61" s="107" t="s">
        <v>121</v>
      </c>
      <c r="H61" s="125">
        <f>SUM(H62)</f>
        <v>750000</v>
      </c>
      <c r="I61" s="125">
        <f>SUM(I62)</f>
        <v>0</v>
      </c>
      <c r="J61" s="241">
        <f t="shared" ref="J61:K61" si="22">SUM(J62)</f>
        <v>0</v>
      </c>
      <c r="K61" s="236">
        <f t="shared" si="22"/>
        <v>0</v>
      </c>
      <c r="L61" s="125">
        <f>SUM(L62)</f>
        <v>0</v>
      </c>
      <c r="M61" s="72"/>
      <c r="P61" s="2"/>
    </row>
    <row r="62" spans="1:16" s="86" customFormat="1" outlineLevel="2">
      <c r="A62" s="93" t="s">
        <v>104</v>
      </c>
      <c r="B62" s="73" t="s">
        <v>0</v>
      </c>
      <c r="C62" s="73" t="s">
        <v>30</v>
      </c>
      <c r="D62" s="73" t="s">
        <v>34</v>
      </c>
      <c r="E62" s="73" t="s">
        <v>4</v>
      </c>
      <c r="F62" s="101" t="s">
        <v>121</v>
      </c>
      <c r="G62" s="144" t="s">
        <v>121</v>
      </c>
      <c r="H62" s="230">
        <v>750000</v>
      </c>
      <c r="I62" s="127">
        <v>0</v>
      </c>
      <c r="J62" s="242">
        <v>0</v>
      </c>
      <c r="K62" s="102" t="s">
        <v>121</v>
      </c>
      <c r="L62" s="127">
        <f>I62-J62</f>
        <v>0</v>
      </c>
      <c r="P62" s="2"/>
    </row>
    <row r="63" spans="1:16" s="97" customFormat="1" ht="51" outlineLevel="1">
      <c r="A63" s="122" t="s">
        <v>160</v>
      </c>
      <c r="B63" s="7" t="s">
        <v>0</v>
      </c>
      <c r="C63" s="7" t="s">
        <v>35</v>
      </c>
      <c r="D63" s="7" t="s">
        <v>36</v>
      </c>
      <c r="E63" s="7" t="s">
        <v>1</v>
      </c>
      <c r="F63" s="5" t="s">
        <v>121</v>
      </c>
      <c r="G63" s="107" t="s">
        <v>121</v>
      </c>
      <c r="H63" s="125">
        <f>SUM(H64:H65)</f>
        <v>214706000</v>
      </c>
      <c r="I63" s="125">
        <f>SUM(I64:I65)</f>
        <v>49309300</v>
      </c>
      <c r="J63" s="241">
        <f t="shared" ref="J63:K63" si="23">SUM(J64:J65)</f>
        <v>49299929.950000003</v>
      </c>
      <c r="K63" s="236">
        <f t="shared" si="23"/>
        <v>0</v>
      </c>
      <c r="L63" s="125">
        <f>SUM(L64:L65)</f>
        <v>9370.0499999999884</v>
      </c>
      <c r="P63" s="2"/>
    </row>
    <row r="64" spans="1:16" s="91" customFormat="1" outlineLevel="4">
      <c r="A64" s="93" t="s">
        <v>104</v>
      </c>
      <c r="B64" s="73" t="s">
        <v>0</v>
      </c>
      <c r="C64" s="73" t="s">
        <v>35</v>
      </c>
      <c r="D64" s="73" t="s">
        <v>36</v>
      </c>
      <c r="E64" s="73" t="s">
        <v>4</v>
      </c>
      <c r="F64" s="101" t="s">
        <v>121</v>
      </c>
      <c r="G64" s="144" t="s">
        <v>121</v>
      </c>
      <c r="H64" s="230">
        <f>1300000/2</f>
        <v>650000</v>
      </c>
      <c r="I64" s="127">
        <v>249300</v>
      </c>
      <c r="J64" s="242">
        <v>248800.95</v>
      </c>
      <c r="K64" s="102" t="s">
        <v>121</v>
      </c>
      <c r="L64" s="127">
        <f t="shared" ref="L64:L65" si="24">I64-J64</f>
        <v>499.04999999998836</v>
      </c>
      <c r="M64" s="72"/>
      <c r="P64" s="2"/>
    </row>
    <row r="65" spans="1:16" s="86" customFormat="1" ht="25.5" outlineLevel="1">
      <c r="A65" s="93" t="s">
        <v>208</v>
      </c>
      <c r="B65" s="73" t="s">
        <v>0</v>
      </c>
      <c r="C65" s="73" t="s">
        <v>35</v>
      </c>
      <c r="D65" s="73" t="s">
        <v>36</v>
      </c>
      <c r="E65" s="73" t="s">
        <v>37</v>
      </c>
      <c r="F65" s="101" t="s">
        <v>121</v>
      </c>
      <c r="G65" s="143" t="s">
        <v>121</v>
      </c>
      <c r="H65" s="230">
        <v>214056000</v>
      </c>
      <c r="I65" s="127">
        <v>49060000</v>
      </c>
      <c r="J65" s="242">
        <v>49051129</v>
      </c>
      <c r="K65" s="98" t="s">
        <v>121</v>
      </c>
      <c r="L65" s="127">
        <f t="shared" si="24"/>
        <v>8871</v>
      </c>
      <c r="P65" s="2"/>
    </row>
    <row r="66" spans="1:16" s="91" customFormat="1" outlineLevel="4">
      <c r="A66" s="122" t="s">
        <v>161</v>
      </c>
      <c r="B66" s="7" t="s">
        <v>0</v>
      </c>
      <c r="C66" s="7" t="s">
        <v>35</v>
      </c>
      <c r="D66" s="7" t="s">
        <v>38</v>
      </c>
      <c r="E66" s="7" t="s">
        <v>1</v>
      </c>
      <c r="F66" s="5" t="s">
        <v>121</v>
      </c>
      <c r="G66" s="107" t="s">
        <v>121</v>
      </c>
      <c r="H66" s="125">
        <f>SUM(H67)</f>
        <v>32616500</v>
      </c>
      <c r="I66" s="125">
        <f>SUM(I67)</f>
        <v>7425201.96</v>
      </c>
      <c r="J66" s="241">
        <f t="shared" ref="J66:K66" si="25">SUM(J67)</f>
        <v>7425201.96</v>
      </c>
      <c r="K66" s="236">
        <f t="shared" si="25"/>
        <v>0</v>
      </c>
      <c r="L66" s="125">
        <f>SUM(L67)</f>
        <v>0</v>
      </c>
      <c r="M66" s="72"/>
      <c r="P66" s="2"/>
    </row>
    <row r="67" spans="1:16" s="86" customFormat="1" ht="33.75" outlineLevel="1">
      <c r="A67" s="93" t="s">
        <v>214</v>
      </c>
      <c r="B67" s="73" t="s">
        <v>0</v>
      </c>
      <c r="C67" s="73" t="s">
        <v>35</v>
      </c>
      <c r="D67" s="73" t="s">
        <v>38</v>
      </c>
      <c r="E67" s="73" t="s">
        <v>39</v>
      </c>
      <c r="F67" s="124" t="s">
        <v>277</v>
      </c>
      <c r="G67" s="136" t="s">
        <v>272</v>
      </c>
      <c r="H67" s="230">
        <v>32616500</v>
      </c>
      <c r="I67" s="127">
        <v>7425201.96</v>
      </c>
      <c r="J67" s="242">
        <v>7425201.96</v>
      </c>
      <c r="K67" s="85" t="s">
        <v>121</v>
      </c>
      <c r="L67" s="127">
        <f>I67-J67</f>
        <v>0</v>
      </c>
      <c r="P67" s="2"/>
    </row>
    <row r="68" spans="1:16" s="86" customFormat="1" ht="25.5" outlineLevel="2">
      <c r="A68" s="122" t="s">
        <v>151</v>
      </c>
      <c r="B68" s="7" t="s">
        <v>0</v>
      </c>
      <c r="C68" s="7" t="s">
        <v>40</v>
      </c>
      <c r="D68" s="7" t="s">
        <v>41</v>
      </c>
      <c r="E68" s="7" t="s">
        <v>1</v>
      </c>
      <c r="F68" s="5" t="s">
        <v>121</v>
      </c>
      <c r="G68" s="107" t="s">
        <v>121</v>
      </c>
      <c r="H68" s="125">
        <f>SUM(H69:H82)</f>
        <v>2377145578.5</v>
      </c>
      <c r="I68" s="125">
        <f>SUM(I69:I82)</f>
        <v>943175428.00999999</v>
      </c>
      <c r="J68" s="241">
        <f t="shared" ref="J68:K68" si="26">SUM(J69:J82)</f>
        <v>931883244.04999995</v>
      </c>
      <c r="K68" s="236">
        <f t="shared" si="26"/>
        <v>0</v>
      </c>
      <c r="L68" s="125">
        <f>SUM(L69:L82)</f>
        <v>11292183.960000003</v>
      </c>
      <c r="P68" s="2"/>
    </row>
    <row r="69" spans="1:16" s="86" customFormat="1" outlineLevel="1">
      <c r="A69" s="93" t="s">
        <v>108</v>
      </c>
      <c r="B69" s="73" t="s">
        <v>0</v>
      </c>
      <c r="C69" s="73" t="s">
        <v>40</v>
      </c>
      <c r="D69" s="73" t="s">
        <v>41</v>
      </c>
      <c r="E69" s="73" t="s">
        <v>17</v>
      </c>
      <c r="F69" s="101" t="s">
        <v>121</v>
      </c>
      <c r="G69" s="144" t="s">
        <v>121</v>
      </c>
      <c r="H69" s="230">
        <v>494260503</v>
      </c>
      <c r="I69" s="127">
        <v>124190126.5</v>
      </c>
      <c r="J69" s="242">
        <v>121000856.22</v>
      </c>
      <c r="K69" s="85" t="s">
        <v>121</v>
      </c>
      <c r="L69" s="127">
        <f t="shared" ref="L69:L82" si="27">I69-J69</f>
        <v>3189270.2800000012</v>
      </c>
      <c r="P69" s="2"/>
    </row>
    <row r="70" spans="1:16" s="86" customFormat="1" ht="25.5" outlineLevel="2">
      <c r="A70" s="93" t="s">
        <v>215</v>
      </c>
      <c r="B70" s="73" t="s">
        <v>0</v>
      </c>
      <c r="C70" s="73" t="s">
        <v>40</v>
      </c>
      <c r="D70" s="73" t="s">
        <v>41</v>
      </c>
      <c r="E70" s="73" t="s">
        <v>80</v>
      </c>
      <c r="F70" s="101" t="s">
        <v>121</v>
      </c>
      <c r="G70" s="144" t="s">
        <v>121</v>
      </c>
      <c r="H70" s="230">
        <v>1500</v>
      </c>
      <c r="I70" s="127">
        <v>1500</v>
      </c>
      <c r="J70" s="242">
        <v>1500</v>
      </c>
      <c r="K70" s="102" t="s">
        <v>121</v>
      </c>
      <c r="L70" s="127">
        <f t="shared" si="27"/>
        <v>0</v>
      </c>
      <c r="P70" s="2"/>
    </row>
    <row r="71" spans="1:16" s="86" customFormat="1" ht="25.5" outlineLevel="1">
      <c r="A71" s="93" t="s">
        <v>209</v>
      </c>
      <c r="B71" s="73" t="s">
        <v>0</v>
      </c>
      <c r="C71" s="73" t="s">
        <v>40</v>
      </c>
      <c r="D71" s="73" t="s">
        <v>41</v>
      </c>
      <c r="E71" s="73" t="s">
        <v>18</v>
      </c>
      <c r="F71" s="101" t="s">
        <v>121</v>
      </c>
      <c r="G71" s="144" t="s">
        <v>121</v>
      </c>
      <c r="H71" s="230">
        <v>149266618</v>
      </c>
      <c r="I71" s="127">
        <v>37502154.670000002</v>
      </c>
      <c r="J71" s="242">
        <v>36123804.75</v>
      </c>
      <c r="K71" s="85" t="s">
        <v>121</v>
      </c>
      <c r="L71" s="127">
        <f t="shared" si="27"/>
        <v>1378349.9200000018</v>
      </c>
      <c r="P71" s="2"/>
    </row>
    <row r="72" spans="1:16" s="86" customFormat="1" ht="25.5" outlineLevel="2">
      <c r="A72" s="93" t="s">
        <v>210</v>
      </c>
      <c r="B72" s="73" t="s">
        <v>0</v>
      </c>
      <c r="C72" s="73" t="s">
        <v>40</v>
      </c>
      <c r="D72" s="73" t="s">
        <v>41</v>
      </c>
      <c r="E72" s="73" t="s">
        <v>19</v>
      </c>
      <c r="F72" s="101" t="s">
        <v>121</v>
      </c>
      <c r="G72" s="144" t="s">
        <v>121</v>
      </c>
      <c r="H72" s="230">
        <v>2717840</v>
      </c>
      <c r="I72" s="127">
        <v>2010000</v>
      </c>
      <c r="J72" s="242">
        <v>1947862.3</v>
      </c>
      <c r="K72" s="102" t="s">
        <v>121</v>
      </c>
      <c r="L72" s="127">
        <f t="shared" si="27"/>
        <v>62137.699999999953</v>
      </c>
      <c r="P72" s="2"/>
    </row>
    <row r="73" spans="1:16" s="86" customFormat="1" ht="25.5" outlineLevel="1">
      <c r="A73" s="93" t="s">
        <v>216</v>
      </c>
      <c r="B73" s="73" t="s">
        <v>0</v>
      </c>
      <c r="C73" s="73" t="s">
        <v>40</v>
      </c>
      <c r="D73" s="73" t="s">
        <v>41</v>
      </c>
      <c r="E73" s="73" t="s">
        <v>42</v>
      </c>
      <c r="F73" s="101" t="s">
        <v>121</v>
      </c>
      <c r="G73" s="144" t="s">
        <v>121</v>
      </c>
      <c r="H73" s="230">
        <v>32589600</v>
      </c>
      <c r="I73" s="127">
        <v>0</v>
      </c>
      <c r="J73" s="242">
        <v>0</v>
      </c>
      <c r="K73" s="85" t="s">
        <v>121</v>
      </c>
      <c r="L73" s="127">
        <f t="shared" si="27"/>
        <v>0</v>
      </c>
      <c r="P73" s="2"/>
    </row>
    <row r="74" spans="1:16" s="86" customFormat="1" outlineLevel="1">
      <c r="A74" s="219" t="s">
        <v>104</v>
      </c>
      <c r="B74" s="220" t="s">
        <v>0</v>
      </c>
      <c r="C74" s="220" t="s">
        <v>40</v>
      </c>
      <c r="D74" s="220">
        <v>2220300590</v>
      </c>
      <c r="E74" s="220" t="s">
        <v>4</v>
      </c>
      <c r="F74" s="221" t="s">
        <v>121</v>
      </c>
      <c r="G74" s="222"/>
      <c r="H74" s="230"/>
      <c r="I74" s="127"/>
      <c r="J74" s="267">
        <v>-96.83</v>
      </c>
      <c r="K74" s="85"/>
      <c r="L74" s="127">
        <f t="shared" si="27"/>
        <v>96.83</v>
      </c>
      <c r="P74" s="2"/>
    </row>
    <row r="75" spans="1:16" s="97" customFormat="1" outlineLevel="2">
      <c r="A75" s="93" t="s">
        <v>104</v>
      </c>
      <c r="B75" s="73" t="s">
        <v>0</v>
      </c>
      <c r="C75" s="73" t="s">
        <v>40</v>
      </c>
      <c r="D75" s="73" t="s">
        <v>41</v>
      </c>
      <c r="E75" s="73" t="s">
        <v>4</v>
      </c>
      <c r="F75" s="101" t="s">
        <v>121</v>
      </c>
      <c r="G75" s="144" t="s">
        <v>121</v>
      </c>
      <c r="H75" s="230">
        <v>60279449.5</v>
      </c>
      <c r="I75" s="127">
        <v>10407842</v>
      </c>
      <c r="J75" s="242">
        <v>5737492.0800000001</v>
      </c>
      <c r="K75" s="102" t="s">
        <v>121</v>
      </c>
      <c r="L75" s="127">
        <f t="shared" si="27"/>
        <v>4670349.92</v>
      </c>
      <c r="P75" s="2"/>
    </row>
    <row r="76" spans="1:16" s="86" customFormat="1" outlineLevel="2">
      <c r="A76" s="93" t="s">
        <v>211</v>
      </c>
      <c r="B76" s="73" t="s">
        <v>0</v>
      </c>
      <c r="C76" s="73" t="s">
        <v>40</v>
      </c>
      <c r="D76" s="73" t="s">
        <v>41</v>
      </c>
      <c r="E76" s="73" t="s">
        <v>20</v>
      </c>
      <c r="F76" s="101" t="s">
        <v>121</v>
      </c>
      <c r="G76" s="144" t="s">
        <v>121</v>
      </c>
      <c r="H76" s="230">
        <v>14727452</v>
      </c>
      <c r="I76" s="127">
        <v>3681862.67</v>
      </c>
      <c r="J76" s="242">
        <v>1732464.53</v>
      </c>
      <c r="K76" s="85" t="s">
        <v>121</v>
      </c>
      <c r="L76" s="127">
        <f t="shared" si="27"/>
        <v>1949398.14</v>
      </c>
      <c r="P76" s="2"/>
    </row>
    <row r="77" spans="1:16" s="86" customFormat="1" ht="25.5" outlineLevel="1">
      <c r="A77" s="93" t="s">
        <v>208</v>
      </c>
      <c r="B77" s="73" t="s">
        <v>0</v>
      </c>
      <c r="C77" s="73" t="s">
        <v>40</v>
      </c>
      <c r="D77" s="73" t="s">
        <v>41</v>
      </c>
      <c r="E77" s="73" t="s">
        <v>37</v>
      </c>
      <c r="F77" s="94" t="s">
        <v>121</v>
      </c>
      <c r="G77" s="143" t="s">
        <v>121</v>
      </c>
      <c r="H77" s="230">
        <v>899400</v>
      </c>
      <c r="I77" s="127">
        <v>0</v>
      </c>
      <c r="J77" s="242">
        <v>0</v>
      </c>
      <c r="K77" s="96" t="s">
        <v>121</v>
      </c>
      <c r="L77" s="127">
        <f t="shared" si="27"/>
        <v>0</v>
      </c>
      <c r="P77" s="2"/>
    </row>
    <row r="78" spans="1:16" s="86" customFormat="1" ht="38.25" outlineLevel="2">
      <c r="A78" s="93" t="s">
        <v>217</v>
      </c>
      <c r="B78" s="73" t="s">
        <v>0</v>
      </c>
      <c r="C78" s="73" t="s">
        <v>40</v>
      </c>
      <c r="D78" s="73" t="s">
        <v>41</v>
      </c>
      <c r="E78" s="73" t="s">
        <v>43</v>
      </c>
      <c r="F78" s="101" t="s">
        <v>121</v>
      </c>
      <c r="G78" s="144" t="s">
        <v>121</v>
      </c>
      <c r="H78" s="230">
        <v>1587873920.5</v>
      </c>
      <c r="I78" s="127">
        <v>765002450</v>
      </c>
      <c r="J78" s="242">
        <v>765002450</v>
      </c>
      <c r="K78" s="102" t="s">
        <v>121</v>
      </c>
      <c r="L78" s="127">
        <f t="shared" si="27"/>
        <v>0</v>
      </c>
      <c r="P78" s="2"/>
    </row>
    <row r="79" spans="1:16" s="86" customFormat="1" outlineLevel="2">
      <c r="A79" s="93" t="s">
        <v>218</v>
      </c>
      <c r="B79" s="73" t="s">
        <v>0</v>
      </c>
      <c r="C79" s="73" t="s">
        <v>40</v>
      </c>
      <c r="D79" s="73" t="s">
        <v>41</v>
      </c>
      <c r="E79" s="73" t="s">
        <v>44</v>
      </c>
      <c r="F79" s="101" t="s">
        <v>121</v>
      </c>
      <c r="G79" s="144" t="s">
        <v>121</v>
      </c>
      <c r="H79" s="230">
        <v>32617052.5</v>
      </c>
      <c r="I79" s="127">
        <v>0</v>
      </c>
      <c r="J79" s="242">
        <v>0</v>
      </c>
      <c r="K79" s="85" t="s">
        <v>121</v>
      </c>
      <c r="L79" s="127">
        <f t="shared" si="27"/>
        <v>0</v>
      </c>
      <c r="P79" s="2"/>
    </row>
    <row r="80" spans="1:16" s="86" customFormat="1" outlineLevel="1">
      <c r="A80" s="93" t="s">
        <v>212</v>
      </c>
      <c r="B80" s="73" t="s">
        <v>0</v>
      </c>
      <c r="C80" s="73" t="s">
        <v>40</v>
      </c>
      <c r="D80" s="73" t="s">
        <v>41</v>
      </c>
      <c r="E80" s="73" t="s">
        <v>21</v>
      </c>
      <c r="F80" s="101" t="s">
        <v>121</v>
      </c>
      <c r="G80" s="144" t="s">
        <v>121</v>
      </c>
      <c r="H80" s="230">
        <v>1835778</v>
      </c>
      <c r="I80" s="127">
        <v>365608</v>
      </c>
      <c r="J80" s="242">
        <v>328345</v>
      </c>
      <c r="K80" s="102" t="s">
        <v>121</v>
      </c>
      <c r="L80" s="127">
        <f t="shared" si="27"/>
        <v>37263</v>
      </c>
      <c r="P80" s="2"/>
    </row>
    <row r="81" spans="1:16" s="91" customFormat="1" outlineLevel="4">
      <c r="A81" s="93" t="s">
        <v>213</v>
      </c>
      <c r="B81" s="73" t="s">
        <v>0</v>
      </c>
      <c r="C81" s="73" t="s">
        <v>40</v>
      </c>
      <c r="D81" s="73" t="s">
        <v>41</v>
      </c>
      <c r="E81" s="73" t="s">
        <v>22</v>
      </c>
      <c r="F81" s="101" t="s">
        <v>121</v>
      </c>
      <c r="G81" s="144" t="s">
        <v>121</v>
      </c>
      <c r="H81" s="230">
        <v>66465</v>
      </c>
      <c r="I81" s="127">
        <v>12217.5</v>
      </c>
      <c r="J81" s="242">
        <v>8566</v>
      </c>
      <c r="K81" s="102" t="s">
        <v>121</v>
      </c>
      <c r="L81" s="127">
        <f t="shared" si="27"/>
        <v>3651.5</v>
      </c>
      <c r="M81" s="72"/>
      <c r="P81" s="2"/>
    </row>
    <row r="82" spans="1:16" s="86" customFormat="1" outlineLevel="2">
      <c r="A82" s="93" t="s">
        <v>219</v>
      </c>
      <c r="B82" s="73" t="s">
        <v>0</v>
      </c>
      <c r="C82" s="73" t="s">
        <v>40</v>
      </c>
      <c r="D82" s="73" t="s">
        <v>41</v>
      </c>
      <c r="E82" s="73" t="s">
        <v>45</v>
      </c>
      <c r="F82" s="101" t="s">
        <v>121</v>
      </c>
      <c r="G82" s="144" t="s">
        <v>121</v>
      </c>
      <c r="H82" s="230">
        <v>10000</v>
      </c>
      <c r="I82" s="127">
        <v>1666.67</v>
      </c>
      <c r="J82" s="242">
        <v>0</v>
      </c>
      <c r="K82" s="85" t="s">
        <v>121</v>
      </c>
      <c r="L82" s="127">
        <f t="shared" si="27"/>
        <v>1666.67</v>
      </c>
      <c r="P82" s="2"/>
    </row>
    <row r="83" spans="1:16" s="91" customFormat="1" ht="63.75" outlineLevel="4">
      <c r="A83" s="122" t="s">
        <v>162</v>
      </c>
      <c r="B83" s="7" t="s">
        <v>0</v>
      </c>
      <c r="C83" s="7" t="s">
        <v>40</v>
      </c>
      <c r="D83" s="7" t="s">
        <v>46</v>
      </c>
      <c r="E83" s="7" t="s">
        <v>1</v>
      </c>
      <c r="F83" s="5" t="s">
        <v>121</v>
      </c>
      <c r="G83" s="107" t="s">
        <v>121</v>
      </c>
      <c r="H83" s="125">
        <f>SUM(H84)</f>
        <v>1048950</v>
      </c>
      <c r="I83" s="125">
        <f>SUM(I84)</f>
        <v>274102.45</v>
      </c>
      <c r="J83" s="241">
        <f>SUM(J84)</f>
        <v>274102.45</v>
      </c>
      <c r="K83" s="236">
        <f t="shared" ref="K83" si="28">SUM(K84)</f>
        <v>0</v>
      </c>
      <c r="L83" s="125">
        <f>SUM(L84)</f>
        <v>0</v>
      </c>
      <c r="M83" s="72"/>
      <c r="P83" s="2"/>
    </row>
    <row r="84" spans="1:16" s="86" customFormat="1" ht="25.5" outlineLevel="2">
      <c r="A84" s="93" t="s">
        <v>220</v>
      </c>
      <c r="B84" s="73" t="s">
        <v>0</v>
      </c>
      <c r="C84" s="73" t="s">
        <v>40</v>
      </c>
      <c r="D84" s="73" t="s">
        <v>46</v>
      </c>
      <c r="E84" s="73" t="s">
        <v>47</v>
      </c>
      <c r="F84" s="101" t="s">
        <v>121</v>
      </c>
      <c r="G84" s="144" t="s">
        <v>121</v>
      </c>
      <c r="H84" s="230">
        <f>2097900/2</f>
        <v>1048950</v>
      </c>
      <c r="I84" s="127">
        <v>274102.45</v>
      </c>
      <c r="J84" s="242">
        <v>274102.45</v>
      </c>
      <c r="K84" s="102" t="s">
        <v>121</v>
      </c>
      <c r="L84" s="127">
        <f>I84-J84</f>
        <v>0</v>
      </c>
      <c r="P84" s="2"/>
    </row>
    <row r="85" spans="1:16" s="91" customFormat="1" outlineLevel="4">
      <c r="A85" s="122" t="s">
        <v>163</v>
      </c>
      <c r="B85" s="7" t="s">
        <v>0</v>
      </c>
      <c r="C85" s="7" t="s">
        <v>48</v>
      </c>
      <c r="D85" s="7" t="s">
        <v>49</v>
      </c>
      <c r="E85" s="7" t="s">
        <v>1</v>
      </c>
      <c r="F85" s="5" t="s">
        <v>121</v>
      </c>
      <c r="G85" s="107" t="s">
        <v>121</v>
      </c>
      <c r="H85" s="125">
        <f>SUM(H86)</f>
        <v>122930600</v>
      </c>
      <c r="I85" s="125">
        <f>SUM(I86)</f>
        <v>0</v>
      </c>
      <c r="J85" s="241">
        <f t="shared" ref="J85:K85" si="29">SUM(J86)</f>
        <v>0</v>
      </c>
      <c r="K85" s="236">
        <f t="shared" si="29"/>
        <v>0</v>
      </c>
      <c r="L85" s="125">
        <f>SUM(L86)</f>
        <v>0</v>
      </c>
      <c r="M85" s="72"/>
      <c r="P85" s="2"/>
    </row>
    <row r="86" spans="1:16" s="86" customFormat="1" outlineLevel="2">
      <c r="A86" s="93" t="s">
        <v>221</v>
      </c>
      <c r="B86" s="73" t="s">
        <v>0</v>
      </c>
      <c r="C86" s="73" t="s">
        <v>48</v>
      </c>
      <c r="D86" s="73" t="s">
        <v>49</v>
      </c>
      <c r="E86" s="73" t="s">
        <v>50</v>
      </c>
      <c r="F86" s="101" t="s">
        <v>121</v>
      </c>
      <c r="G86" s="144" t="s">
        <v>121</v>
      </c>
      <c r="H86" s="230">
        <v>122930600</v>
      </c>
      <c r="I86" s="127">
        <v>0</v>
      </c>
      <c r="J86" s="242">
        <v>0</v>
      </c>
      <c r="K86" s="102" t="s">
        <v>121</v>
      </c>
      <c r="L86" s="127">
        <f>I86-J86</f>
        <v>0</v>
      </c>
      <c r="P86" s="2"/>
    </row>
    <row r="87" spans="1:16" s="91" customFormat="1" ht="29.25" customHeight="1" outlineLevel="4">
      <c r="A87" s="122" t="s">
        <v>164</v>
      </c>
      <c r="B87" s="7" t="s">
        <v>0</v>
      </c>
      <c r="C87" s="7" t="s">
        <v>48</v>
      </c>
      <c r="D87" s="7" t="s">
        <v>51</v>
      </c>
      <c r="E87" s="7" t="s">
        <v>1</v>
      </c>
      <c r="F87" s="5" t="s">
        <v>121</v>
      </c>
      <c r="G87" s="107" t="s">
        <v>121</v>
      </c>
      <c r="H87" s="125">
        <f>SUM(H88)</f>
        <v>4577700</v>
      </c>
      <c r="I87" s="125">
        <f>SUM(I88)</f>
        <v>4577700</v>
      </c>
      <c r="J87" s="241">
        <f t="shared" ref="J87:K87" si="30">SUM(J88)</f>
        <v>4577700</v>
      </c>
      <c r="K87" s="236">
        <f t="shared" si="30"/>
        <v>0</v>
      </c>
      <c r="L87" s="125">
        <f>SUM(L88)</f>
        <v>0</v>
      </c>
      <c r="M87" s="72"/>
      <c r="P87" s="2"/>
    </row>
    <row r="88" spans="1:16" s="86" customFormat="1" ht="33.75" outlineLevel="1">
      <c r="A88" s="93" t="s">
        <v>221</v>
      </c>
      <c r="B88" s="73" t="s">
        <v>0</v>
      </c>
      <c r="C88" s="73" t="s">
        <v>48</v>
      </c>
      <c r="D88" s="73" t="s">
        <v>51</v>
      </c>
      <c r="E88" s="73" t="s">
        <v>50</v>
      </c>
      <c r="F88" s="131" t="s">
        <v>278</v>
      </c>
      <c r="G88" s="136" t="s">
        <v>272</v>
      </c>
      <c r="H88" s="230">
        <v>4577700</v>
      </c>
      <c r="I88" s="127">
        <v>4577700</v>
      </c>
      <c r="J88" s="242">
        <v>4577700</v>
      </c>
      <c r="K88" s="102" t="s">
        <v>121</v>
      </c>
      <c r="L88" s="127">
        <f>I88-J88</f>
        <v>0</v>
      </c>
      <c r="P88" s="2"/>
    </row>
    <row r="89" spans="1:16" s="91" customFormat="1" ht="38.25" outlineLevel="4">
      <c r="A89" s="122" t="s">
        <v>165</v>
      </c>
      <c r="B89" s="7" t="s">
        <v>0</v>
      </c>
      <c r="C89" s="7" t="s">
        <v>48</v>
      </c>
      <c r="D89" s="7" t="s">
        <v>52</v>
      </c>
      <c r="E89" s="7" t="s">
        <v>1</v>
      </c>
      <c r="F89" s="5" t="s">
        <v>121</v>
      </c>
      <c r="G89" s="107" t="s">
        <v>121</v>
      </c>
      <c r="H89" s="125">
        <f>SUM(H90)</f>
        <v>135861200</v>
      </c>
      <c r="I89" s="125">
        <f>SUM(I90)</f>
        <v>135861200</v>
      </c>
      <c r="J89" s="241">
        <f t="shared" ref="J89:K89" si="31">SUM(J90)</f>
        <v>0</v>
      </c>
      <c r="K89" s="236">
        <f t="shared" si="31"/>
        <v>0</v>
      </c>
      <c r="L89" s="125">
        <f>SUM(L90)</f>
        <v>135861200</v>
      </c>
      <c r="M89" s="72"/>
      <c r="P89" s="2"/>
    </row>
    <row r="90" spans="1:16" s="86" customFormat="1" ht="33.75" outlineLevel="2">
      <c r="A90" s="93" t="s">
        <v>221</v>
      </c>
      <c r="B90" s="73" t="s">
        <v>0</v>
      </c>
      <c r="C90" s="73" t="s">
        <v>48</v>
      </c>
      <c r="D90" s="73" t="s">
        <v>52</v>
      </c>
      <c r="E90" s="73" t="s">
        <v>50</v>
      </c>
      <c r="F90" s="124" t="s">
        <v>279</v>
      </c>
      <c r="G90" s="136" t="s">
        <v>272</v>
      </c>
      <c r="H90" s="230">
        <v>135861200</v>
      </c>
      <c r="I90" s="127">
        <v>135861200</v>
      </c>
      <c r="J90" s="242">
        <v>0</v>
      </c>
      <c r="K90" s="85" t="s">
        <v>121</v>
      </c>
      <c r="L90" s="127">
        <f>I90-J90</f>
        <v>135861200</v>
      </c>
      <c r="P90" s="2"/>
    </row>
    <row r="91" spans="1:16" s="91" customFormat="1" ht="38.25" outlineLevel="4">
      <c r="A91" s="122" t="s">
        <v>166</v>
      </c>
      <c r="B91" s="7" t="s">
        <v>0</v>
      </c>
      <c r="C91" s="7" t="s">
        <v>48</v>
      </c>
      <c r="D91" s="7" t="s">
        <v>53</v>
      </c>
      <c r="E91" s="7" t="s">
        <v>1</v>
      </c>
      <c r="F91" s="5" t="s">
        <v>121</v>
      </c>
      <c r="G91" s="107" t="s">
        <v>121</v>
      </c>
      <c r="H91" s="125">
        <f>SUM(H92)</f>
        <v>214004900</v>
      </c>
      <c r="I91" s="125">
        <f>SUM(I92)</f>
        <v>0</v>
      </c>
      <c r="J91" s="241">
        <f t="shared" ref="J91:K91" si="32">SUM(J92)</f>
        <v>0</v>
      </c>
      <c r="K91" s="236">
        <f t="shared" si="32"/>
        <v>0</v>
      </c>
      <c r="L91" s="125">
        <f>SUM(L92)</f>
        <v>0</v>
      </c>
      <c r="M91" s="72"/>
      <c r="P91" s="2"/>
    </row>
    <row r="92" spans="1:16" s="90" customFormat="1" ht="33.75" outlineLevel="4">
      <c r="A92" s="93" t="s">
        <v>221</v>
      </c>
      <c r="B92" s="73" t="s">
        <v>0</v>
      </c>
      <c r="C92" s="73" t="s">
        <v>48</v>
      </c>
      <c r="D92" s="73" t="s">
        <v>53</v>
      </c>
      <c r="E92" s="73" t="s">
        <v>50</v>
      </c>
      <c r="F92" s="124" t="s">
        <v>280</v>
      </c>
      <c r="G92" s="136" t="s">
        <v>272</v>
      </c>
      <c r="H92" s="230">
        <v>214004900</v>
      </c>
      <c r="I92" s="127">
        <v>0</v>
      </c>
      <c r="J92" s="242">
        <v>0</v>
      </c>
      <c r="K92" s="102" t="s">
        <v>121</v>
      </c>
      <c r="L92" s="127">
        <f>I92-J92</f>
        <v>0</v>
      </c>
      <c r="M92" s="95"/>
      <c r="N92" s="95"/>
      <c r="P92" s="2"/>
    </row>
    <row r="93" spans="1:16" s="90" customFormat="1" ht="25.5" outlineLevel="4">
      <c r="A93" s="122" t="s">
        <v>250</v>
      </c>
      <c r="B93" s="7" t="s">
        <v>0</v>
      </c>
      <c r="C93" s="7" t="s">
        <v>48</v>
      </c>
      <c r="D93" s="7" t="s">
        <v>251</v>
      </c>
      <c r="E93" s="7" t="s">
        <v>1</v>
      </c>
      <c r="F93" s="5"/>
      <c r="G93" s="107"/>
      <c r="H93" s="125">
        <f>SUM(H94:H95)</f>
        <v>0</v>
      </c>
      <c r="I93" s="125">
        <f>SUM(I94:I95)</f>
        <v>0</v>
      </c>
      <c r="J93" s="241">
        <f>SUM(J94:J95)</f>
        <v>0</v>
      </c>
      <c r="K93" s="236">
        <f t="shared" ref="K93" si="33">SUM(K94:K95)</f>
        <v>0</v>
      </c>
      <c r="L93" s="125">
        <f>SUM(L94:L95)</f>
        <v>0</v>
      </c>
      <c r="M93" s="95"/>
      <c r="N93" s="95"/>
      <c r="P93" s="2"/>
    </row>
    <row r="94" spans="1:16" s="91" customFormat="1" ht="33.75" outlineLevel="4">
      <c r="A94" s="54" t="s">
        <v>229</v>
      </c>
      <c r="B94" s="73" t="s">
        <v>0</v>
      </c>
      <c r="C94" s="73" t="s">
        <v>48</v>
      </c>
      <c r="D94" s="73" t="s">
        <v>251</v>
      </c>
      <c r="E94" s="73">
        <v>321</v>
      </c>
      <c r="F94" s="130" t="s">
        <v>253</v>
      </c>
      <c r="G94" s="137" t="s">
        <v>272</v>
      </c>
      <c r="H94" s="230">
        <v>0</v>
      </c>
      <c r="I94" s="127">
        <v>0</v>
      </c>
      <c r="J94" s="242">
        <v>0</v>
      </c>
      <c r="K94" s="119">
        <f t="shared" ref="K94:K95" si="34">I94-J94</f>
        <v>0</v>
      </c>
      <c r="L94" s="127">
        <f t="shared" ref="L94:L95" si="35">I94-J94</f>
        <v>0</v>
      </c>
      <c r="M94" s="72"/>
      <c r="P94" s="2"/>
    </row>
    <row r="95" spans="1:16" s="86" customFormat="1" ht="33.75" outlineLevel="2">
      <c r="A95" s="93" t="s">
        <v>229</v>
      </c>
      <c r="B95" s="73" t="s">
        <v>0</v>
      </c>
      <c r="C95" s="73" t="s">
        <v>48</v>
      </c>
      <c r="D95" s="73" t="s">
        <v>251</v>
      </c>
      <c r="E95" s="73" t="s">
        <v>9</v>
      </c>
      <c r="F95" s="130" t="s">
        <v>252</v>
      </c>
      <c r="G95" s="137" t="s">
        <v>272</v>
      </c>
      <c r="H95" s="230">
        <v>0</v>
      </c>
      <c r="I95" s="127">
        <v>0</v>
      </c>
      <c r="J95" s="242">
        <v>0</v>
      </c>
      <c r="K95" s="119">
        <f t="shared" si="34"/>
        <v>0</v>
      </c>
      <c r="L95" s="127">
        <f t="shared" si="35"/>
        <v>0</v>
      </c>
      <c r="P95" s="2"/>
    </row>
    <row r="96" spans="1:16" ht="25.5" outlineLevel="2">
      <c r="A96" s="122" t="s">
        <v>167</v>
      </c>
      <c r="B96" s="7" t="s">
        <v>0</v>
      </c>
      <c r="C96" s="7" t="s">
        <v>48</v>
      </c>
      <c r="D96" s="7" t="s">
        <v>54</v>
      </c>
      <c r="E96" s="7" t="s">
        <v>1</v>
      </c>
      <c r="F96" s="5" t="s">
        <v>121</v>
      </c>
      <c r="G96" s="107" t="s">
        <v>121</v>
      </c>
      <c r="H96" s="125">
        <f>SUM(H97:H98)</f>
        <v>15477300</v>
      </c>
      <c r="I96" s="125">
        <f>SUM(I97:I98)</f>
        <v>14192071.050000001</v>
      </c>
      <c r="J96" s="241">
        <f t="shared" ref="J96:K96" si="36">SUM(J97:J98)</f>
        <v>14156852.16</v>
      </c>
      <c r="K96" s="236">
        <f t="shared" si="36"/>
        <v>0</v>
      </c>
      <c r="L96" s="125">
        <f>SUM(L97:L98)</f>
        <v>35218.889999999483</v>
      </c>
    </row>
    <row r="97" spans="1:16" s="91" customFormat="1" ht="33.75" outlineLevel="4">
      <c r="A97" s="93" t="s">
        <v>104</v>
      </c>
      <c r="B97" s="73" t="s">
        <v>0</v>
      </c>
      <c r="C97" s="73" t="s">
        <v>48</v>
      </c>
      <c r="D97" s="73" t="s">
        <v>54</v>
      </c>
      <c r="E97" s="73" t="s">
        <v>4</v>
      </c>
      <c r="F97" s="124" t="s">
        <v>296</v>
      </c>
      <c r="G97" s="136" t="s">
        <v>272</v>
      </c>
      <c r="H97" s="230">
        <v>84000</v>
      </c>
      <c r="I97" s="127">
        <v>68851.05</v>
      </c>
      <c r="J97" s="242">
        <v>51703.1</v>
      </c>
      <c r="K97" s="102" t="s">
        <v>121</v>
      </c>
      <c r="L97" s="127">
        <f t="shared" ref="L97:L98" si="37">I97-J97</f>
        <v>17147.950000000004</v>
      </c>
      <c r="M97" s="72"/>
      <c r="P97" s="2"/>
    </row>
    <row r="98" spans="1:16" s="86" customFormat="1" ht="33.75" outlineLevel="2">
      <c r="A98" s="54" t="s">
        <v>208</v>
      </c>
      <c r="B98" s="73" t="s">
        <v>0</v>
      </c>
      <c r="C98" s="73" t="s">
        <v>48</v>
      </c>
      <c r="D98" s="73" t="s">
        <v>54</v>
      </c>
      <c r="E98" s="73" t="s">
        <v>37</v>
      </c>
      <c r="F98" s="124" t="s">
        <v>296</v>
      </c>
      <c r="G98" s="138" t="s">
        <v>272</v>
      </c>
      <c r="H98" s="230">
        <v>15393300</v>
      </c>
      <c r="I98" s="127">
        <v>14123220</v>
      </c>
      <c r="J98" s="242">
        <v>14105149.060000001</v>
      </c>
      <c r="K98" s="3" t="s">
        <v>121</v>
      </c>
      <c r="L98" s="127">
        <f t="shared" si="37"/>
        <v>18070.939999999478</v>
      </c>
      <c r="P98" s="2"/>
    </row>
    <row r="99" spans="1:16" ht="25.5" outlineLevel="2">
      <c r="A99" s="122" t="s">
        <v>168</v>
      </c>
      <c r="B99" s="7" t="s">
        <v>0</v>
      </c>
      <c r="C99" s="7" t="s">
        <v>48</v>
      </c>
      <c r="D99" s="7" t="s">
        <v>55</v>
      </c>
      <c r="E99" s="7" t="s">
        <v>1</v>
      </c>
      <c r="F99" s="5" t="s">
        <v>121</v>
      </c>
      <c r="G99" s="107" t="s">
        <v>121</v>
      </c>
      <c r="H99" s="125">
        <f>SUM(H100:H101)</f>
        <v>118300</v>
      </c>
      <c r="I99" s="125">
        <f>SUM(I100:I101)</f>
        <v>19635.96</v>
      </c>
      <c r="J99" s="241">
        <f t="shared" ref="J99:K99" si="38">SUM(J100:J101)</f>
        <v>19635.96</v>
      </c>
      <c r="K99" s="236">
        <f t="shared" si="38"/>
        <v>0</v>
      </c>
      <c r="L99" s="125">
        <f>SUM(L100:L101)</f>
        <v>0</v>
      </c>
    </row>
    <row r="100" spans="1:16" s="91" customFormat="1" ht="33.75" outlineLevel="4">
      <c r="A100" s="93" t="s">
        <v>104</v>
      </c>
      <c r="B100" s="73" t="s">
        <v>0</v>
      </c>
      <c r="C100" s="73" t="s">
        <v>48</v>
      </c>
      <c r="D100" s="73" t="s">
        <v>55</v>
      </c>
      <c r="E100" s="73" t="s">
        <v>4</v>
      </c>
      <c r="F100" s="124" t="s">
        <v>297</v>
      </c>
      <c r="G100" s="136" t="s">
        <v>272</v>
      </c>
      <c r="H100" s="230">
        <v>590</v>
      </c>
      <c r="I100" s="127">
        <v>0</v>
      </c>
      <c r="J100" s="242">
        <v>0</v>
      </c>
      <c r="K100" s="102" t="s">
        <v>121</v>
      </c>
      <c r="L100" s="127">
        <f t="shared" ref="L100:L101" si="39">I100-J100</f>
        <v>0</v>
      </c>
      <c r="M100" s="72"/>
      <c r="P100" s="2"/>
    </row>
    <row r="101" spans="1:16" s="86" customFormat="1" ht="33.75" outlineLevel="1">
      <c r="A101" s="54" t="s">
        <v>208</v>
      </c>
      <c r="B101" s="73" t="s">
        <v>0</v>
      </c>
      <c r="C101" s="73" t="s">
        <v>48</v>
      </c>
      <c r="D101" s="73" t="s">
        <v>55</v>
      </c>
      <c r="E101" s="73" t="s">
        <v>37</v>
      </c>
      <c r="F101" s="124" t="s">
        <v>297</v>
      </c>
      <c r="G101" s="138" t="s">
        <v>272</v>
      </c>
      <c r="H101" s="230">
        <v>117710</v>
      </c>
      <c r="I101" s="127">
        <v>19635.96</v>
      </c>
      <c r="J101" s="242">
        <v>19635.96</v>
      </c>
      <c r="K101" s="3" t="s">
        <v>121</v>
      </c>
      <c r="L101" s="127">
        <f t="shared" si="39"/>
        <v>0</v>
      </c>
      <c r="P101" s="2"/>
    </row>
    <row r="102" spans="1:16" s="86" customFormat="1" ht="38.25" outlineLevel="2">
      <c r="A102" s="122" t="s">
        <v>169</v>
      </c>
      <c r="B102" s="7" t="s">
        <v>0</v>
      </c>
      <c r="C102" s="7" t="s">
        <v>48</v>
      </c>
      <c r="D102" s="7" t="s">
        <v>56</v>
      </c>
      <c r="E102" s="7" t="s">
        <v>1</v>
      </c>
      <c r="F102" s="5" t="s">
        <v>121</v>
      </c>
      <c r="G102" s="107" t="s">
        <v>121</v>
      </c>
      <c r="H102" s="125">
        <f>SUM(H104:H105)</f>
        <v>712177900</v>
      </c>
      <c r="I102" s="125">
        <f>SUM(I104:I105)</f>
        <v>183953000</v>
      </c>
      <c r="J102" s="241">
        <f>SUM(J103:J105)</f>
        <v>183546066.39999998</v>
      </c>
      <c r="K102" s="236">
        <f t="shared" ref="K102" si="40">SUM(K103:K105)</f>
        <v>0</v>
      </c>
      <c r="L102" s="125">
        <f>SUM(L103:L105)</f>
        <v>406933.60000001197</v>
      </c>
      <c r="P102" s="2"/>
    </row>
    <row r="103" spans="1:16" s="86" customFormat="1" ht="25.5" outlineLevel="2">
      <c r="A103" s="93" t="s">
        <v>205</v>
      </c>
      <c r="B103" s="73" t="s">
        <v>0</v>
      </c>
      <c r="C103" s="73" t="s">
        <v>48</v>
      </c>
      <c r="D103" s="73" t="s">
        <v>56</v>
      </c>
      <c r="E103" s="73" t="s">
        <v>9</v>
      </c>
      <c r="F103" s="215"/>
      <c r="G103" s="216"/>
      <c r="H103" s="126">
        <v>0</v>
      </c>
      <c r="I103" s="126">
        <v>0</v>
      </c>
      <c r="J103" s="243">
        <v>0</v>
      </c>
      <c r="K103" s="217"/>
      <c r="L103" s="127">
        <f t="shared" ref="L103:L105" si="41">I103-J103</f>
        <v>0</v>
      </c>
      <c r="P103" s="97"/>
    </row>
    <row r="104" spans="1:16" s="91" customFormat="1" ht="33.75" outlineLevel="4">
      <c r="A104" s="93" t="s">
        <v>104</v>
      </c>
      <c r="B104" s="73" t="s">
        <v>0</v>
      </c>
      <c r="C104" s="73" t="s">
        <v>48</v>
      </c>
      <c r="D104" s="73" t="s">
        <v>56</v>
      </c>
      <c r="E104" s="73" t="s">
        <v>4</v>
      </c>
      <c r="F104" s="124" t="s">
        <v>304</v>
      </c>
      <c r="G104" s="136" t="s">
        <v>272</v>
      </c>
      <c r="H104" s="297">
        <v>5350000</v>
      </c>
      <c r="I104" s="218">
        <v>1295588</v>
      </c>
      <c r="J104" s="244">
        <v>1085950.95</v>
      </c>
      <c r="K104" s="85" t="s">
        <v>121</v>
      </c>
      <c r="L104" s="127">
        <f t="shared" si="41"/>
        <v>209637.05000000005</v>
      </c>
      <c r="M104" s="72"/>
      <c r="P104" s="2"/>
    </row>
    <row r="105" spans="1:16" s="90" customFormat="1" ht="33.75" outlineLevel="4">
      <c r="A105" s="93" t="s">
        <v>205</v>
      </c>
      <c r="B105" s="73" t="s">
        <v>0</v>
      </c>
      <c r="C105" s="73" t="s">
        <v>48</v>
      </c>
      <c r="D105" s="73" t="s">
        <v>56</v>
      </c>
      <c r="E105" s="73" t="s">
        <v>9</v>
      </c>
      <c r="F105" s="124" t="s">
        <v>304</v>
      </c>
      <c r="G105" s="136" t="s">
        <v>272</v>
      </c>
      <c r="H105" s="230">
        <v>706827900</v>
      </c>
      <c r="I105" s="127">
        <v>182657412</v>
      </c>
      <c r="J105" s="242">
        <v>182460115.44999999</v>
      </c>
      <c r="K105" s="102" t="s">
        <v>121</v>
      </c>
      <c r="L105" s="127">
        <f t="shared" si="41"/>
        <v>197296.55000001192</v>
      </c>
      <c r="M105" s="95"/>
      <c r="P105" s="2"/>
    </row>
    <row r="106" spans="1:16" s="91" customFormat="1" ht="25.5" outlineLevel="4">
      <c r="A106" s="122" t="s">
        <v>300</v>
      </c>
      <c r="B106" s="7" t="s">
        <v>0</v>
      </c>
      <c r="C106" s="7" t="s">
        <v>48</v>
      </c>
      <c r="D106" s="7" t="s">
        <v>232</v>
      </c>
      <c r="E106" s="7" t="s">
        <v>1</v>
      </c>
      <c r="F106" s="5"/>
      <c r="G106" s="107"/>
      <c r="H106" s="125">
        <f>SUM(H107:H107)</f>
        <v>22678</v>
      </c>
      <c r="I106" s="125">
        <f>SUM(I107:I107)</f>
        <v>22678</v>
      </c>
      <c r="J106" s="241">
        <f>SUM(J107:J107)</f>
        <v>22678</v>
      </c>
      <c r="K106" s="236">
        <f t="shared" ref="K106" si="42">SUM(K107:K107)</f>
        <v>0</v>
      </c>
      <c r="L106" s="125">
        <f>SUM(L107:L107)</f>
        <v>0</v>
      </c>
      <c r="M106" s="72"/>
      <c r="P106" s="2"/>
    </row>
    <row r="107" spans="1:16" s="86" customFormat="1" ht="25.5" outlineLevel="2">
      <c r="A107" s="93" t="s">
        <v>229</v>
      </c>
      <c r="B107" s="73" t="s">
        <v>0</v>
      </c>
      <c r="C107" s="73" t="s">
        <v>48</v>
      </c>
      <c r="D107" s="73">
        <v>2240152520</v>
      </c>
      <c r="E107" s="73">
        <v>321</v>
      </c>
      <c r="F107" s="92"/>
      <c r="G107" s="145"/>
      <c r="H107" s="230">
        <v>22678</v>
      </c>
      <c r="I107" s="127">
        <v>22678</v>
      </c>
      <c r="J107" s="242">
        <v>22678</v>
      </c>
      <c r="K107" s="88">
        <f>I107-J107</f>
        <v>0</v>
      </c>
      <c r="L107" s="127">
        <f>I107-J107</f>
        <v>0</v>
      </c>
      <c r="P107" s="2"/>
    </row>
    <row r="108" spans="1:16" s="91" customFormat="1" ht="25.5" outlineLevel="4">
      <c r="A108" s="122" t="s">
        <v>170</v>
      </c>
      <c r="B108" s="7" t="s">
        <v>0</v>
      </c>
      <c r="C108" s="7" t="s">
        <v>48</v>
      </c>
      <c r="D108" s="7" t="s">
        <v>57</v>
      </c>
      <c r="E108" s="7" t="s">
        <v>1</v>
      </c>
      <c r="F108" s="5" t="s">
        <v>121</v>
      </c>
      <c r="G108" s="107" t="s">
        <v>121</v>
      </c>
      <c r="H108" s="125">
        <f>SUM(H109)</f>
        <v>3660000</v>
      </c>
      <c r="I108" s="125">
        <f>SUM(I109)</f>
        <v>0</v>
      </c>
      <c r="J108" s="241">
        <f t="shared" ref="J108:K108" si="43">SUM(J109)</f>
        <v>0</v>
      </c>
      <c r="K108" s="236">
        <f t="shared" si="43"/>
        <v>0</v>
      </c>
      <c r="L108" s="125">
        <f>SUM(L109)</f>
        <v>0</v>
      </c>
      <c r="M108" s="72"/>
      <c r="P108" s="2"/>
    </row>
    <row r="109" spans="1:16" s="90" customFormat="1" ht="25.5" outlineLevel="4">
      <c r="A109" s="93" t="s">
        <v>205</v>
      </c>
      <c r="B109" s="73" t="s">
        <v>0</v>
      </c>
      <c r="C109" s="73" t="s">
        <v>48</v>
      </c>
      <c r="D109" s="73" t="s">
        <v>57</v>
      </c>
      <c r="E109" s="73" t="s">
        <v>9</v>
      </c>
      <c r="F109" s="101" t="s">
        <v>121</v>
      </c>
      <c r="G109" s="144" t="s">
        <v>121</v>
      </c>
      <c r="H109" s="230">
        <v>3660000</v>
      </c>
      <c r="I109" s="127">
        <v>0</v>
      </c>
      <c r="J109" s="242">
        <v>0</v>
      </c>
      <c r="K109" s="102" t="s">
        <v>121</v>
      </c>
      <c r="L109" s="127">
        <f>I109-J109</f>
        <v>0</v>
      </c>
      <c r="M109" s="95"/>
      <c r="P109" s="2"/>
    </row>
    <row r="110" spans="1:16" s="90" customFormat="1" ht="25.5" outlineLevel="4">
      <c r="A110" s="122" t="s">
        <v>231</v>
      </c>
      <c r="B110" s="7" t="s">
        <v>0</v>
      </c>
      <c r="C110" s="7" t="s">
        <v>48</v>
      </c>
      <c r="D110" s="7" t="s">
        <v>232</v>
      </c>
      <c r="E110" s="7" t="s">
        <v>1</v>
      </c>
      <c r="F110" s="5"/>
      <c r="G110" s="107"/>
      <c r="H110" s="125">
        <f>SUM(H111:H112)</f>
        <v>0</v>
      </c>
      <c r="I110" s="125">
        <f>SUM(I111:I112)</f>
        <v>0</v>
      </c>
      <c r="J110" s="241">
        <f>SUM(J111:J112)</f>
        <v>0</v>
      </c>
      <c r="K110" s="236">
        <f t="shared" ref="K110" si="44">SUM(K111:K112)</f>
        <v>0</v>
      </c>
      <c r="L110" s="125">
        <f>SUM(L111:L112)</f>
        <v>0</v>
      </c>
      <c r="M110" s="95"/>
      <c r="P110" s="2"/>
    </row>
    <row r="111" spans="1:16" s="91" customFormat="1" outlineLevel="4">
      <c r="A111" s="93" t="s">
        <v>104</v>
      </c>
      <c r="B111" s="73" t="s">
        <v>0</v>
      </c>
      <c r="C111" s="73" t="s">
        <v>48</v>
      </c>
      <c r="D111" s="73" t="s">
        <v>232</v>
      </c>
      <c r="E111" s="73" t="s">
        <v>4</v>
      </c>
      <c r="F111" s="92"/>
      <c r="G111" s="145"/>
      <c r="H111" s="230">
        <v>0</v>
      </c>
      <c r="I111" s="127">
        <v>0</v>
      </c>
      <c r="J111" s="242">
        <v>0</v>
      </c>
      <c r="K111" s="119">
        <f>I111-J111</f>
        <v>0</v>
      </c>
      <c r="L111" s="127">
        <f>I111-J111</f>
        <v>0</v>
      </c>
      <c r="M111" s="72"/>
      <c r="P111" s="2"/>
    </row>
    <row r="112" spans="1:16" s="86" customFormat="1" ht="25.5" outlineLevel="1">
      <c r="A112" s="93" t="s">
        <v>229</v>
      </c>
      <c r="B112" s="73" t="s">
        <v>0</v>
      </c>
      <c r="C112" s="73" t="s">
        <v>48</v>
      </c>
      <c r="D112" s="73" t="s">
        <v>232</v>
      </c>
      <c r="E112" s="73" t="s">
        <v>37</v>
      </c>
      <c r="F112" s="92"/>
      <c r="G112" s="145"/>
      <c r="H112" s="230">
        <v>0</v>
      </c>
      <c r="I112" s="127">
        <v>0</v>
      </c>
      <c r="J112" s="242">
        <v>0</v>
      </c>
      <c r="K112" s="88">
        <f>I112-J112</f>
        <v>0</v>
      </c>
      <c r="L112" s="127">
        <f>I112-J112</f>
        <v>0</v>
      </c>
      <c r="P112" s="2"/>
    </row>
    <row r="113" spans="1:16" s="97" customFormat="1" ht="25.5" outlineLevel="2">
      <c r="A113" s="122" t="s">
        <v>171</v>
      </c>
      <c r="B113" s="7" t="s">
        <v>0</v>
      </c>
      <c r="C113" s="7" t="s">
        <v>48</v>
      </c>
      <c r="D113" s="7" t="s">
        <v>58</v>
      </c>
      <c r="E113" s="7" t="s">
        <v>1</v>
      </c>
      <c r="F113" s="5" t="s">
        <v>121</v>
      </c>
      <c r="G113" s="107" t="s">
        <v>121</v>
      </c>
      <c r="H113" s="125">
        <f>SUM(H114:H115)</f>
        <v>39314000</v>
      </c>
      <c r="I113" s="125">
        <f>SUM(I114:I115)</f>
        <v>9340200</v>
      </c>
      <c r="J113" s="241">
        <f t="shared" ref="J113:K113" si="45">SUM(J114:J115)</f>
        <v>9331204.3100000005</v>
      </c>
      <c r="K113" s="236">
        <f t="shared" si="45"/>
        <v>0</v>
      </c>
      <c r="L113" s="125">
        <f>SUM(L114:L115)</f>
        <v>8995.6900000003661</v>
      </c>
      <c r="P113" s="2"/>
    </row>
    <row r="114" spans="1:16" s="91" customFormat="1" outlineLevel="4">
      <c r="A114" s="93" t="s">
        <v>104</v>
      </c>
      <c r="B114" s="73" t="s">
        <v>0</v>
      </c>
      <c r="C114" s="73" t="s">
        <v>48</v>
      </c>
      <c r="D114" s="73" t="s">
        <v>58</v>
      </c>
      <c r="E114" s="73" t="s">
        <v>4</v>
      </c>
      <c r="F114" s="101" t="s">
        <v>121</v>
      </c>
      <c r="G114" s="144" t="s">
        <v>121</v>
      </c>
      <c r="H114" s="230">
        <v>200000</v>
      </c>
      <c r="I114" s="127">
        <v>66700</v>
      </c>
      <c r="J114" s="242">
        <v>66296.710000000006</v>
      </c>
      <c r="K114" s="85" t="s">
        <v>121</v>
      </c>
      <c r="L114" s="127">
        <f t="shared" ref="L114:L115" si="46">I114-J114</f>
        <v>403.2899999999936</v>
      </c>
      <c r="M114" s="72"/>
      <c r="P114" s="2"/>
    </row>
    <row r="115" spans="1:16" s="86" customFormat="1" ht="25.5" outlineLevel="2">
      <c r="A115" s="93" t="s">
        <v>208</v>
      </c>
      <c r="B115" s="73" t="s">
        <v>0</v>
      </c>
      <c r="C115" s="73" t="s">
        <v>48</v>
      </c>
      <c r="D115" s="73" t="s">
        <v>58</v>
      </c>
      <c r="E115" s="73" t="s">
        <v>37</v>
      </c>
      <c r="F115" s="94" t="s">
        <v>121</v>
      </c>
      <c r="G115" s="143" t="s">
        <v>121</v>
      </c>
      <c r="H115" s="230">
        <v>39114000</v>
      </c>
      <c r="I115" s="127">
        <v>9273500</v>
      </c>
      <c r="J115" s="242">
        <v>9264907.5999999996</v>
      </c>
      <c r="K115" s="96" t="s">
        <v>121</v>
      </c>
      <c r="L115" s="127">
        <f t="shared" si="46"/>
        <v>8592.4000000003725</v>
      </c>
      <c r="P115" s="2"/>
    </row>
    <row r="116" spans="1:16" s="97" customFormat="1" ht="63.75" outlineLevel="2">
      <c r="A116" s="122" t="s">
        <v>172</v>
      </c>
      <c r="B116" s="7" t="s">
        <v>0</v>
      </c>
      <c r="C116" s="7" t="s">
        <v>48</v>
      </c>
      <c r="D116" s="7" t="s">
        <v>59</v>
      </c>
      <c r="E116" s="7" t="s">
        <v>1</v>
      </c>
      <c r="F116" s="5" t="s">
        <v>121</v>
      </c>
      <c r="G116" s="107" t="s">
        <v>121</v>
      </c>
      <c r="H116" s="125">
        <f>SUM(H117:H118)</f>
        <v>6551250</v>
      </c>
      <c r="I116" s="125">
        <f>SUM(I117:I118)</f>
        <v>885256.6</v>
      </c>
      <c r="J116" s="241">
        <f t="shared" ref="J116:K116" si="47">SUM(J117:J118)</f>
        <v>877165.72</v>
      </c>
      <c r="K116" s="236">
        <f t="shared" si="47"/>
        <v>0</v>
      </c>
      <c r="L116" s="125">
        <f>SUM(L117:L118)</f>
        <v>8090.880000000001</v>
      </c>
      <c r="P116" s="2"/>
    </row>
    <row r="117" spans="1:16" s="91" customFormat="1" outlineLevel="4">
      <c r="A117" s="93" t="s">
        <v>104</v>
      </c>
      <c r="B117" s="73" t="s">
        <v>0</v>
      </c>
      <c r="C117" s="73" t="s">
        <v>48</v>
      </c>
      <c r="D117" s="73" t="s">
        <v>59</v>
      </c>
      <c r="E117" s="73" t="s">
        <v>4</v>
      </c>
      <c r="F117" s="101" t="s">
        <v>121</v>
      </c>
      <c r="G117" s="144" t="s">
        <v>121</v>
      </c>
      <c r="H117" s="230">
        <v>35250</v>
      </c>
      <c r="I117" s="127">
        <v>11256.6</v>
      </c>
      <c r="J117" s="242">
        <v>3165.72</v>
      </c>
      <c r="K117" s="102" t="s">
        <v>121</v>
      </c>
      <c r="L117" s="127">
        <f t="shared" ref="L117:L118" si="48">I117-J117</f>
        <v>8090.880000000001</v>
      </c>
      <c r="M117" s="72"/>
      <c r="P117" s="2"/>
    </row>
    <row r="118" spans="1:16" s="86" customFormat="1" ht="25.5" outlineLevel="2">
      <c r="A118" s="93" t="s">
        <v>208</v>
      </c>
      <c r="B118" s="73" t="s">
        <v>0</v>
      </c>
      <c r="C118" s="73" t="s">
        <v>48</v>
      </c>
      <c r="D118" s="73" t="s">
        <v>59</v>
      </c>
      <c r="E118" s="73" t="s">
        <v>37</v>
      </c>
      <c r="F118" s="94" t="s">
        <v>121</v>
      </c>
      <c r="G118" s="143" t="s">
        <v>121</v>
      </c>
      <c r="H118" s="230">
        <v>6516000</v>
      </c>
      <c r="I118" s="127">
        <v>874000</v>
      </c>
      <c r="J118" s="242">
        <v>874000</v>
      </c>
      <c r="K118" s="96" t="s">
        <v>121</v>
      </c>
      <c r="L118" s="127">
        <f t="shared" si="48"/>
        <v>0</v>
      </c>
      <c r="P118" s="2"/>
    </row>
    <row r="119" spans="1:16" s="86" customFormat="1" ht="102" outlineLevel="2">
      <c r="A119" s="122" t="s">
        <v>173</v>
      </c>
      <c r="B119" s="7" t="s">
        <v>0</v>
      </c>
      <c r="C119" s="7" t="s">
        <v>48</v>
      </c>
      <c r="D119" s="7" t="s">
        <v>60</v>
      </c>
      <c r="E119" s="7" t="s">
        <v>1</v>
      </c>
      <c r="F119" s="5" t="s">
        <v>121</v>
      </c>
      <c r="G119" s="107" t="s">
        <v>121</v>
      </c>
      <c r="H119" s="125">
        <f>SUM(H120:H122)</f>
        <v>5877800</v>
      </c>
      <c r="I119" s="125">
        <f>SUM(I120:I122)</f>
        <v>3490113</v>
      </c>
      <c r="J119" s="241">
        <f>SUM(J120:J122)</f>
        <v>2401499.79</v>
      </c>
      <c r="K119" s="236">
        <f t="shared" ref="K119" si="49">SUM(K120:K122)</f>
        <v>0</v>
      </c>
      <c r="L119" s="125">
        <f>SUM(L120:L122)</f>
        <v>1088613.21</v>
      </c>
      <c r="P119" s="2"/>
    </row>
    <row r="120" spans="1:16" s="86" customFormat="1" outlineLevel="2">
      <c r="A120" s="245" t="s">
        <v>104</v>
      </c>
      <c r="B120" s="220" t="s">
        <v>0</v>
      </c>
      <c r="C120" s="220" t="s">
        <v>48</v>
      </c>
      <c r="D120" s="220">
        <v>2211471150</v>
      </c>
      <c r="E120" s="220" t="s">
        <v>4</v>
      </c>
      <c r="F120" s="227"/>
      <c r="G120" s="228"/>
      <c r="H120" s="280">
        <v>0</v>
      </c>
      <c r="I120" s="280">
        <v>0</v>
      </c>
      <c r="J120" s="246">
        <v>-5.85</v>
      </c>
      <c r="K120" s="217"/>
      <c r="L120" s="127">
        <f>I120-J120</f>
        <v>5.85</v>
      </c>
      <c r="P120" s="97"/>
    </row>
    <row r="121" spans="1:16" s="91" customFormat="1" outlineLevel="4">
      <c r="A121" s="223" t="s">
        <v>104</v>
      </c>
      <c r="B121" s="224" t="s">
        <v>0</v>
      </c>
      <c r="C121" s="224" t="s">
        <v>48</v>
      </c>
      <c r="D121" s="224" t="s">
        <v>60</v>
      </c>
      <c r="E121" s="224" t="s">
        <v>4</v>
      </c>
      <c r="F121" s="225" t="s">
        <v>121</v>
      </c>
      <c r="G121" s="226" t="s">
        <v>121</v>
      </c>
      <c r="H121" s="230">
        <f>131200/2</f>
        <v>65600</v>
      </c>
      <c r="I121" s="127">
        <v>32550</v>
      </c>
      <c r="J121" s="242">
        <v>15509.47</v>
      </c>
      <c r="K121" s="102" t="s">
        <v>121</v>
      </c>
      <c r="L121" s="127">
        <f>I121-J121</f>
        <v>17040.53</v>
      </c>
      <c r="M121" s="72"/>
      <c r="P121" s="2"/>
    </row>
    <row r="122" spans="1:16" s="86" customFormat="1" ht="25.5" outlineLevel="2">
      <c r="A122" s="93" t="s">
        <v>205</v>
      </c>
      <c r="B122" s="73" t="s">
        <v>0</v>
      </c>
      <c r="C122" s="73" t="s">
        <v>48</v>
      </c>
      <c r="D122" s="73" t="s">
        <v>60</v>
      </c>
      <c r="E122" s="73" t="s">
        <v>9</v>
      </c>
      <c r="F122" s="101" t="s">
        <v>121</v>
      </c>
      <c r="G122" s="144" t="s">
        <v>121</v>
      </c>
      <c r="H122" s="230">
        <f>11624400/2</f>
        <v>5812200</v>
      </c>
      <c r="I122" s="127">
        <v>3457563</v>
      </c>
      <c r="J122" s="242">
        <v>2385996.17</v>
      </c>
      <c r="K122" s="102" t="s">
        <v>121</v>
      </c>
      <c r="L122" s="127">
        <f t="shared" ref="L122" si="50">I122-J122</f>
        <v>1071566.83</v>
      </c>
      <c r="P122" s="2"/>
    </row>
    <row r="123" spans="1:16" s="86" customFormat="1" ht="76.5" outlineLevel="2">
      <c r="A123" s="122" t="s">
        <v>174</v>
      </c>
      <c r="B123" s="7" t="s">
        <v>0</v>
      </c>
      <c r="C123" s="7" t="s">
        <v>48</v>
      </c>
      <c r="D123" s="7" t="s">
        <v>61</v>
      </c>
      <c r="E123" s="7" t="s">
        <v>1</v>
      </c>
      <c r="F123" s="5" t="s">
        <v>121</v>
      </c>
      <c r="G123" s="107" t="s">
        <v>121</v>
      </c>
      <c r="H123" s="125">
        <f>SUM(H124:H126)</f>
        <v>937650</v>
      </c>
      <c r="I123" s="125">
        <f>SUM(I124:I126)</f>
        <v>189514</v>
      </c>
      <c r="J123" s="241">
        <f t="shared" ref="J123:K123" si="51">SUM(J124:J126)</f>
        <v>127795</v>
      </c>
      <c r="K123" s="236">
        <f t="shared" si="51"/>
        <v>0</v>
      </c>
      <c r="L123" s="125">
        <f>SUM(L124:L126)</f>
        <v>61719</v>
      </c>
      <c r="P123" s="2"/>
    </row>
    <row r="124" spans="1:16" s="86" customFormat="1" outlineLevel="1">
      <c r="A124" s="93" t="s">
        <v>104</v>
      </c>
      <c r="B124" s="73" t="s">
        <v>0</v>
      </c>
      <c r="C124" s="73" t="s">
        <v>48</v>
      </c>
      <c r="D124" s="73" t="s">
        <v>61</v>
      </c>
      <c r="E124" s="73" t="s">
        <v>4</v>
      </c>
      <c r="F124" s="101" t="s">
        <v>121</v>
      </c>
      <c r="G124" s="144" t="s">
        <v>121</v>
      </c>
      <c r="H124" s="230">
        <v>11200</v>
      </c>
      <c r="I124" s="127">
        <v>2142</v>
      </c>
      <c r="J124" s="242">
        <v>1552.94</v>
      </c>
      <c r="K124" s="102" t="s">
        <v>121</v>
      </c>
      <c r="L124" s="127">
        <f t="shared" ref="L124:L126" si="52">I124-J124</f>
        <v>589.05999999999995</v>
      </c>
      <c r="P124" s="2"/>
    </row>
    <row r="125" spans="1:16" s="91" customFormat="1" ht="25.5" outlineLevel="4">
      <c r="A125" s="93" t="s">
        <v>205</v>
      </c>
      <c r="B125" s="73" t="s">
        <v>0</v>
      </c>
      <c r="C125" s="73" t="s">
        <v>48</v>
      </c>
      <c r="D125" s="73" t="s">
        <v>61</v>
      </c>
      <c r="E125" s="73" t="s">
        <v>9</v>
      </c>
      <c r="F125" s="101" t="s">
        <v>121</v>
      </c>
      <c r="G125" s="144" t="s">
        <v>121</v>
      </c>
      <c r="H125" s="230">
        <v>619050</v>
      </c>
      <c r="I125" s="127">
        <v>187372</v>
      </c>
      <c r="J125" s="242">
        <v>126242.06</v>
      </c>
      <c r="K125" s="102" t="s">
        <v>121</v>
      </c>
      <c r="L125" s="127">
        <f t="shared" si="52"/>
        <v>61129.94</v>
      </c>
      <c r="M125" s="72"/>
      <c r="P125" s="2"/>
    </row>
    <row r="126" spans="1:16" s="97" customFormat="1" ht="38.25" outlineLevel="2">
      <c r="A126" s="93" t="s">
        <v>204</v>
      </c>
      <c r="B126" s="73" t="s">
        <v>0</v>
      </c>
      <c r="C126" s="73" t="s">
        <v>48</v>
      </c>
      <c r="D126" s="73" t="s">
        <v>61</v>
      </c>
      <c r="E126" s="73" t="s">
        <v>15</v>
      </c>
      <c r="F126" s="101" t="s">
        <v>121</v>
      </c>
      <c r="G126" s="144" t="s">
        <v>121</v>
      </c>
      <c r="H126" s="230">
        <v>307400</v>
      </c>
      <c r="I126" s="127">
        <v>0</v>
      </c>
      <c r="J126" s="242">
        <v>0</v>
      </c>
      <c r="K126" s="85" t="s">
        <v>121</v>
      </c>
      <c r="L126" s="127">
        <f t="shared" si="52"/>
        <v>0</v>
      </c>
      <c r="P126" s="2"/>
    </row>
    <row r="127" spans="1:16" s="91" customFormat="1" ht="38.25" outlineLevel="4">
      <c r="A127" s="122" t="s">
        <v>175</v>
      </c>
      <c r="B127" s="7" t="s">
        <v>0</v>
      </c>
      <c r="C127" s="7" t="s">
        <v>48</v>
      </c>
      <c r="D127" s="7" t="s">
        <v>62</v>
      </c>
      <c r="E127" s="7" t="s">
        <v>1</v>
      </c>
      <c r="F127" s="5" t="s">
        <v>121</v>
      </c>
      <c r="G127" s="107" t="s">
        <v>121</v>
      </c>
      <c r="H127" s="125">
        <f>SUM(H128)</f>
        <v>2080000</v>
      </c>
      <c r="I127" s="125">
        <f>SUM(I128)</f>
        <v>0</v>
      </c>
      <c r="J127" s="241">
        <f t="shared" ref="J127:K127" si="53">SUM(J128)</f>
        <v>0</v>
      </c>
      <c r="K127" s="236">
        <f t="shared" si="53"/>
        <v>0</v>
      </c>
      <c r="L127" s="125">
        <f>SUM(L128)</f>
        <v>0</v>
      </c>
      <c r="M127" s="72"/>
      <c r="P127" s="2"/>
    </row>
    <row r="128" spans="1:16" s="86" customFormat="1" ht="25.5" outlineLevel="2">
      <c r="A128" s="93" t="s">
        <v>208</v>
      </c>
      <c r="B128" s="73" t="s">
        <v>0</v>
      </c>
      <c r="C128" s="73" t="s">
        <v>48</v>
      </c>
      <c r="D128" s="73" t="s">
        <v>62</v>
      </c>
      <c r="E128" s="73" t="s">
        <v>37</v>
      </c>
      <c r="F128" s="94" t="s">
        <v>121</v>
      </c>
      <c r="G128" s="143" t="s">
        <v>121</v>
      </c>
      <c r="H128" s="230">
        <v>2080000</v>
      </c>
      <c r="I128" s="127">
        <v>0</v>
      </c>
      <c r="J128" s="242">
        <v>0</v>
      </c>
      <c r="K128" s="96" t="s">
        <v>121</v>
      </c>
      <c r="L128" s="127">
        <f>I128-J128</f>
        <v>0</v>
      </c>
      <c r="P128" s="2"/>
    </row>
    <row r="129" spans="1:16" s="97" customFormat="1" ht="51" outlineLevel="2">
      <c r="A129" s="122" t="s">
        <v>176</v>
      </c>
      <c r="B129" s="7" t="s">
        <v>0</v>
      </c>
      <c r="C129" s="7" t="s">
        <v>48</v>
      </c>
      <c r="D129" s="7" t="s">
        <v>63</v>
      </c>
      <c r="E129" s="7" t="s">
        <v>1</v>
      </c>
      <c r="F129" s="5" t="s">
        <v>121</v>
      </c>
      <c r="G129" s="107" t="s">
        <v>121</v>
      </c>
      <c r="H129" s="125">
        <f>SUM(H130:H131)</f>
        <v>3613300</v>
      </c>
      <c r="I129" s="125">
        <f>SUM(I130:I131)</f>
        <v>816375.6</v>
      </c>
      <c r="J129" s="241">
        <f t="shared" ref="J129:K129" si="54">SUM(J130:J131)</f>
        <v>815654.40000000002</v>
      </c>
      <c r="K129" s="236">
        <f t="shared" si="54"/>
        <v>0</v>
      </c>
      <c r="L129" s="125">
        <f>SUM(L130:L131)</f>
        <v>721.20000000000073</v>
      </c>
      <c r="P129" s="2"/>
    </row>
    <row r="130" spans="1:16" s="91" customFormat="1" outlineLevel="4">
      <c r="A130" s="93" t="s">
        <v>104</v>
      </c>
      <c r="B130" s="73" t="s">
        <v>0</v>
      </c>
      <c r="C130" s="73" t="s">
        <v>48</v>
      </c>
      <c r="D130" s="73" t="s">
        <v>63</v>
      </c>
      <c r="E130" s="73" t="s">
        <v>4</v>
      </c>
      <c r="F130" s="101" t="s">
        <v>121</v>
      </c>
      <c r="G130" s="144" t="s">
        <v>121</v>
      </c>
      <c r="H130" s="230">
        <v>22700</v>
      </c>
      <c r="I130" s="127">
        <v>6375.6</v>
      </c>
      <c r="J130" s="242">
        <v>5654.4</v>
      </c>
      <c r="K130" s="102" t="s">
        <v>121</v>
      </c>
      <c r="L130" s="127">
        <f t="shared" ref="L130:L131" si="55">I130-J130</f>
        <v>721.20000000000073</v>
      </c>
      <c r="M130" s="72"/>
      <c r="P130" s="2"/>
    </row>
    <row r="131" spans="1:16" s="97" customFormat="1" ht="25.5" outlineLevel="2">
      <c r="A131" s="93" t="s">
        <v>208</v>
      </c>
      <c r="B131" s="73" t="s">
        <v>0</v>
      </c>
      <c r="C131" s="73" t="s">
        <v>48</v>
      </c>
      <c r="D131" s="73" t="s">
        <v>63</v>
      </c>
      <c r="E131" s="73" t="s">
        <v>37</v>
      </c>
      <c r="F131" s="94" t="s">
        <v>121</v>
      </c>
      <c r="G131" s="143" t="s">
        <v>121</v>
      </c>
      <c r="H131" s="230">
        <v>3590600</v>
      </c>
      <c r="I131" s="127">
        <v>810000</v>
      </c>
      <c r="J131" s="242">
        <v>810000</v>
      </c>
      <c r="K131" s="96" t="s">
        <v>121</v>
      </c>
      <c r="L131" s="127">
        <f t="shared" si="55"/>
        <v>0</v>
      </c>
      <c r="P131" s="2"/>
    </row>
    <row r="132" spans="1:16" s="91" customFormat="1" ht="51" outlineLevel="4">
      <c r="A132" s="122" t="s">
        <v>177</v>
      </c>
      <c r="B132" s="7" t="s">
        <v>0</v>
      </c>
      <c r="C132" s="7" t="s">
        <v>48</v>
      </c>
      <c r="D132" s="7" t="s">
        <v>64</v>
      </c>
      <c r="E132" s="7" t="s">
        <v>1</v>
      </c>
      <c r="F132" s="5" t="s">
        <v>121</v>
      </c>
      <c r="G132" s="107" t="s">
        <v>121</v>
      </c>
      <c r="H132" s="125">
        <f>SUM(H133)</f>
        <v>2886300</v>
      </c>
      <c r="I132" s="125">
        <f>SUM(I133)</f>
        <v>0</v>
      </c>
      <c r="J132" s="241">
        <f t="shared" ref="J132:K132" si="56">SUM(J133)</f>
        <v>0</v>
      </c>
      <c r="K132" s="236">
        <f t="shared" si="56"/>
        <v>0</v>
      </c>
      <c r="L132" s="125">
        <f>SUM(L133)</f>
        <v>0</v>
      </c>
      <c r="M132" s="72"/>
      <c r="P132" s="2"/>
    </row>
    <row r="133" spans="1:16" s="86" customFormat="1" ht="25.5" outlineLevel="1">
      <c r="A133" s="93" t="s">
        <v>208</v>
      </c>
      <c r="B133" s="73" t="s">
        <v>0</v>
      </c>
      <c r="C133" s="73" t="s">
        <v>48</v>
      </c>
      <c r="D133" s="73" t="s">
        <v>64</v>
      </c>
      <c r="E133" s="73" t="s">
        <v>37</v>
      </c>
      <c r="F133" s="94" t="s">
        <v>121</v>
      </c>
      <c r="G133" s="143" t="s">
        <v>121</v>
      </c>
      <c r="H133" s="230">
        <v>2886300</v>
      </c>
      <c r="I133" s="127">
        <v>0</v>
      </c>
      <c r="J133" s="242">
        <v>0</v>
      </c>
      <c r="K133" s="96" t="s">
        <v>121</v>
      </c>
      <c r="L133" s="127">
        <f>I133-J133</f>
        <v>0</v>
      </c>
      <c r="P133" s="2"/>
    </row>
    <row r="134" spans="1:16" s="97" customFormat="1" outlineLevel="2">
      <c r="A134" s="122" t="s">
        <v>178</v>
      </c>
      <c r="B134" s="7" t="s">
        <v>0</v>
      </c>
      <c r="C134" s="7" t="s">
        <v>48</v>
      </c>
      <c r="D134" s="7" t="s">
        <v>228</v>
      </c>
      <c r="E134" s="7" t="s">
        <v>1</v>
      </c>
      <c r="F134" s="5"/>
      <c r="G134" s="107"/>
      <c r="H134" s="125">
        <f>SUM(H135:H136)</f>
        <v>0</v>
      </c>
      <c r="I134" s="125">
        <f>SUM(I135:I136)</f>
        <v>0</v>
      </c>
      <c r="J134" s="241">
        <f t="shared" ref="J134:K134" si="57">SUM(J135:J136)</f>
        <v>-36800</v>
      </c>
      <c r="K134" s="236">
        <f t="shared" si="57"/>
        <v>0</v>
      </c>
      <c r="L134" s="125">
        <f>SUM(L135:L136)</f>
        <v>36800</v>
      </c>
      <c r="P134" s="2"/>
    </row>
    <row r="135" spans="1:16" s="91" customFormat="1" outlineLevel="4">
      <c r="A135" s="93" t="s">
        <v>104</v>
      </c>
      <c r="B135" s="73" t="s">
        <v>0</v>
      </c>
      <c r="C135" s="73" t="s">
        <v>48</v>
      </c>
      <c r="D135" s="73" t="s">
        <v>228</v>
      </c>
      <c r="E135" s="73" t="s">
        <v>4</v>
      </c>
      <c r="F135" s="92"/>
      <c r="G135" s="145"/>
      <c r="H135" s="230">
        <v>0</v>
      </c>
      <c r="I135" s="127">
        <v>0</v>
      </c>
      <c r="J135" s="242">
        <v>0</v>
      </c>
      <c r="K135" s="85" t="s">
        <v>121</v>
      </c>
      <c r="L135" s="127">
        <f>I135-J135</f>
        <v>0</v>
      </c>
      <c r="M135" s="72"/>
      <c r="P135" s="2"/>
    </row>
    <row r="136" spans="1:16" s="86" customFormat="1" ht="25.5" outlineLevel="1">
      <c r="A136" s="93" t="s">
        <v>208</v>
      </c>
      <c r="B136" s="73" t="s">
        <v>0</v>
      </c>
      <c r="C136" s="73" t="s">
        <v>48</v>
      </c>
      <c r="D136" s="73" t="s">
        <v>228</v>
      </c>
      <c r="E136" s="73" t="s">
        <v>37</v>
      </c>
      <c r="F136" s="92"/>
      <c r="G136" s="145"/>
      <c r="H136" s="230">
        <v>0</v>
      </c>
      <c r="I136" s="127">
        <v>0</v>
      </c>
      <c r="J136" s="242">
        <v>-36800</v>
      </c>
      <c r="K136" s="96" t="s">
        <v>121</v>
      </c>
      <c r="L136" s="127">
        <f>I136-J136</f>
        <v>36800</v>
      </c>
      <c r="P136" s="2"/>
    </row>
    <row r="137" spans="1:16" s="97" customFormat="1" outlineLevel="2">
      <c r="A137" s="122" t="s">
        <v>178</v>
      </c>
      <c r="B137" s="7" t="s">
        <v>0</v>
      </c>
      <c r="C137" s="7" t="s">
        <v>48</v>
      </c>
      <c r="D137" s="7" t="s">
        <v>65</v>
      </c>
      <c r="E137" s="7" t="s">
        <v>1</v>
      </c>
      <c r="F137" s="5" t="s">
        <v>121</v>
      </c>
      <c r="G137" s="107" t="s">
        <v>121</v>
      </c>
      <c r="H137" s="125">
        <f>SUM(H138:H139)</f>
        <v>456575000</v>
      </c>
      <c r="I137" s="125">
        <f>SUM(I138:I139)</f>
        <v>106788720</v>
      </c>
      <c r="J137" s="241">
        <f t="shared" ref="J137:K137" si="58">SUM(J138:J139)</f>
        <v>106586564.95999999</v>
      </c>
      <c r="K137" s="236">
        <f t="shared" si="58"/>
        <v>0</v>
      </c>
      <c r="L137" s="125">
        <f>SUM(L138:L139)</f>
        <v>202155.04000000481</v>
      </c>
      <c r="P137" s="2"/>
    </row>
    <row r="138" spans="1:16" s="91" customFormat="1" outlineLevel="4">
      <c r="A138" s="93" t="s">
        <v>104</v>
      </c>
      <c r="B138" s="73" t="s">
        <v>0</v>
      </c>
      <c r="C138" s="73" t="s">
        <v>48</v>
      </c>
      <c r="D138" s="73" t="s">
        <v>65</v>
      </c>
      <c r="E138" s="73" t="s">
        <v>4</v>
      </c>
      <c r="F138" s="101" t="s">
        <v>121</v>
      </c>
      <c r="G138" s="144" t="s">
        <v>121</v>
      </c>
      <c r="H138" s="230">
        <v>3110400</v>
      </c>
      <c r="I138" s="127">
        <v>1064971</v>
      </c>
      <c r="J138" s="242">
        <v>928814.83</v>
      </c>
      <c r="K138" s="85" t="s">
        <v>121</v>
      </c>
      <c r="L138" s="127">
        <f t="shared" ref="L138:L139" si="59">I138-J138</f>
        <v>136156.17000000004</v>
      </c>
      <c r="M138" s="72"/>
      <c r="P138" s="2"/>
    </row>
    <row r="139" spans="1:16" s="86" customFormat="1" ht="25.5" outlineLevel="1">
      <c r="A139" s="93" t="s">
        <v>208</v>
      </c>
      <c r="B139" s="73" t="s">
        <v>0</v>
      </c>
      <c r="C139" s="73" t="s">
        <v>48</v>
      </c>
      <c r="D139" s="73" t="s">
        <v>65</v>
      </c>
      <c r="E139" s="73" t="s">
        <v>37</v>
      </c>
      <c r="F139" s="94" t="s">
        <v>121</v>
      </c>
      <c r="G139" s="143" t="s">
        <v>121</v>
      </c>
      <c r="H139" s="230">
        <v>453464600</v>
      </c>
      <c r="I139" s="127">
        <v>105723749</v>
      </c>
      <c r="J139" s="242">
        <v>105657750.13</v>
      </c>
      <c r="K139" s="96" t="s">
        <v>121</v>
      </c>
      <c r="L139" s="127">
        <f t="shared" si="59"/>
        <v>65998.870000004768</v>
      </c>
      <c r="P139" s="2"/>
    </row>
    <row r="140" spans="1:16" s="97" customFormat="1" ht="25.5" outlineLevel="2">
      <c r="A140" s="122" t="s">
        <v>179</v>
      </c>
      <c r="B140" s="7" t="s">
        <v>0</v>
      </c>
      <c r="C140" s="7" t="s">
        <v>48</v>
      </c>
      <c r="D140" s="7" t="s">
        <v>66</v>
      </c>
      <c r="E140" s="7" t="s">
        <v>1</v>
      </c>
      <c r="F140" s="5" t="s">
        <v>121</v>
      </c>
      <c r="G140" s="107" t="s">
        <v>121</v>
      </c>
      <c r="H140" s="125">
        <f>SUM(H141:H142)</f>
        <v>81409236</v>
      </c>
      <c r="I140" s="125">
        <f>SUM(I141:I142)</f>
        <v>19407917</v>
      </c>
      <c r="J140" s="241">
        <f t="shared" ref="J140:K140" si="60">SUM(J141:J142)</f>
        <v>19393778.050000001</v>
      </c>
      <c r="K140" s="236">
        <f t="shared" si="60"/>
        <v>0</v>
      </c>
      <c r="L140" s="125">
        <f>SUM(L141:L142)</f>
        <v>14138.950000000303</v>
      </c>
      <c r="P140" s="2"/>
    </row>
    <row r="141" spans="1:16" s="91" customFormat="1" outlineLevel="4">
      <c r="A141" s="93" t="s">
        <v>104</v>
      </c>
      <c r="B141" s="73" t="s">
        <v>0</v>
      </c>
      <c r="C141" s="73" t="s">
        <v>48</v>
      </c>
      <c r="D141" s="73" t="s">
        <v>66</v>
      </c>
      <c r="E141" s="73" t="s">
        <v>4</v>
      </c>
      <c r="F141" s="101" t="s">
        <v>121</v>
      </c>
      <c r="G141" s="144" t="s">
        <v>121</v>
      </c>
      <c r="H141" s="230">
        <v>574164</v>
      </c>
      <c r="I141" s="127">
        <v>201649</v>
      </c>
      <c r="J141" s="242">
        <v>196063.37</v>
      </c>
      <c r="K141" s="85" t="s">
        <v>121</v>
      </c>
      <c r="L141" s="127">
        <f t="shared" ref="L141:L142" si="61">I141-J141</f>
        <v>5585.6300000000047</v>
      </c>
      <c r="M141" s="72"/>
      <c r="P141" s="2"/>
    </row>
    <row r="142" spans="1:16" s="86" customFormat="1" ht="25.5" outlineLevel="1">
      <c r="A142" s="93" t="s">
        <v>208</v>
      </c>
      <c r="B142" s="73" t="s">
        <v>0</v>
      </c>
      <c r="C142" s="73" t="s">
        <v>48</v>
      </c>
      <c r="D142" s="73" t="s">
        <v>66</v>
      </c>
      <c r="E142" s="73" t="s">
        <v>37</v>
      </c>
      <c r="F142" s="94" t="s">
        <v>121</v>
      </c>
      <c r="G142" s="143" t="s">
        <v>121</v>
      </c>
      <c r="H142" s="230">
        <v>80835072</v>
      </c>
      <c r="I142" s="127">
        <v>19206268</v>
      </c>
      <c r="J142" s="242">
        <v>19197714.68</v>
      </c>
      <c r="K142" s="96" t="s">
        <v>121</v>
      </c>
      <c r="L142" s="127">
        <f t="shared" si="61"/>
        <v>8553.320000000298</v>
      </c>
      <c r="P142" s="2"/>
    </row>
    <row r="143" spans="1:16" s="135" customFormat="1" outlineLevel="4">
      <c r="A143" s="122" t="s">
        <v>180</v>
      </c>
      <c r="B143" s="7" t="s">
        <v>0</v>
      </c>
      <c r="C143" s="7" t="s">
        <v>48</v>
      </c>
      <c r="D143" s="7" t="s">
        <v>67</v>
      </c>
      <c r="E143" s="7" t="s">
        <v>1</v>
      </c>
      <c r="F143" s="5" t="s">
        <v>121</v>
      </c>
      <c r="G143" s="107" t="s">
        <v>121</v>
      </c>
      <c r="H143" s="125">
        <f>SUM(H144:H145)</f>
        <v>22878400</v>
      </c>
      <c r="I143" s="125">
        <f>SUM(I144:I145)</f>
        <v>4699022</v>
      </c>
      <c r="J143" s="241">
        <f t="shared" ref="J143:K143" si="62">SUM(J144:J145)</f>
        <v>4687583.57</v>
      </c>
      <c r="K143" s="236">
        <f t="shared" si="62"/>
        <v>0</v>
      </c>
      <c r="L143" s="125">
        <f>SUM(L144:L145)</f>
        <v>11438.43</v>
      </c>
      <c r="M143" s="95"/>
      <c r="P143" s="2"/>
    </row>
    <row r="144" spans="1:16" s="91" customFormat="1" outlineLevel="4">
      <c r="A144" s="93" t="s">
        <v>104</v>
      </c>
      <c r="B144" s="73" t="s">
        <v>0</v>
      </c>
      <c r="C144" s="73" t="s">
        <v>48</v>
      </c>
      <c r="D144" s="73" t="s">
        <v>67</v>
      </c>
      <c r="E144" s="73" t="s">
        <v>4</v>
      </c>
      <c r="F144" s="101" t="s">
        <v>121</v>
      </c>
      <c r="G144" s="144" t="s">
        <v>121</v>
      </c>
      <c r="H144" s="230">
        <v>149200</v>
      </c>
      <c r="I144" s="127">
        <v>60537</v>
      </c>
      <c r="J144" s="242">
        <v>56492.57</v>
      </c>
      <c r="K144" s="85" t="s">
        <v>121</v>
      </c>
      <c r="L144" s="127">
        <f t="shared" ref="L144:L145" si="63">I144-J144</f>
        <v>4044.4300000000003</v>
      </c>
      <c r="M144" s="72"/>
      <c r="P144" s="2"/>
    </row>
    <row r="145" spans="1:16" s="90" customFormat="1" ht="25.5" outlineLevel="4">
      <c r="A145" s="123" t="s">
        <v>208</v>
      </c>
      <c r="B145" s="73" t="s">
        <v>0</v>
      </c>
      <c r="C145" s="73" t="s">
        <v>48</v>
      </c>
      <c r="D145" s="73" t="s">
        <v>67</v>
      </c>
      <c r="E145" s="73" t="s">
        <v>37</v>
      </c>
      <c r="F145" s="92" t="s">
        <v>121</v>
      </c>
      <c r="G145" s="145" t="s">
        <v>121</v>
      </c>
      <c r="H145" s="126">
        <v>22729200</v>
      </c>
      <c r="I145" s="126">
        <v>4638485</v>
      </c>
      <c r="J145" s="243">
        <v>4631091</v>
      </c>
      <c r="K145" s="88" t="s">
        <v>121</v>
      </c>
      <c r="L145" s="127">
        <f t="shared" si="63"/>
        <v>7394</v>
      </c>
      <c r="M145" s="95"/>
      <c r="N145" s="95"/>
      <c r="P145" s="2"/>
    </row>
    <row r="146" spans="1:16" s="90" customFormat="1" ht="25.5" outlineLevel="4">
      <c r="A146" s="122" t="s">
        <v>181</v>
      </c>
      <c r="B146" s="7" t="s">
        <v>0</v>
      </c>
      <c r="C146" s="7" t="s">
        <v>48</v>
      </c>
      <c r="D146" s="7" t="s">
        <v>254</v>
      </c>
      <c r="E146" s="7" t="s">
        <v>1</v>
      </c>
      <c r="F146" s="5"/>
      <c r="G146" s="107"/>
      <c r="H146" s="125">
        <f>SUM(H147:H148)</f>
        <v>0</v>
      </c>
      <c r="I146" s="125">
        <f>SUM(I147:I148)</f>
        <v>0</v>
      </c>
      <c r="J146" s="241">
        <f t="shared" ref="J146:K146" si="64">SUM(J147:J148)</f>
        <v>-1581.68</v>
      </c>
      <c r="K146" s="236">
        <f t="shared" si="64"/>
        <v>1581.68</v>
      </c>
      <c r="L146" s="125">
        <f>SUM(L147:L148)</f>
        <v>1581.68</v>
      </c>
      <c r="M146" s="95"/>
      <c r="N146" s="95"/>
      <c r="P146" s="2"/>
    </row>
    <row r="147" spans="1:16" s="91" customFormat="1" outlineLevel="4">
      <c r="A147" s="93" t="s">
        <v>104</v>
      </c>
      <c r="B147" s="73" t="s">
        <v>0</v>
      </c>
      <c r="C147" s="73" t="s">
        <v>48</v>
      </c>
      <c r="D147" s="73" t="s">
        <v>254</v>
      </c>
      <c r="E147" s="73" t="s">
        <v>4</v>
      </c>
      <c r="F147" s="92"/>
      <c r="G147" s="145"/>
      <c r="H147" s="230">
        <v>0</v>
      </c>
      <c r="I147" s="127">
        <v>0</v>
      </c>
      <c r="J147" s="242">
        <v>0</v>
      </c>
      <c r="K147" s="119">
        <f>I147-J147</f>
        <v>0</v>
      </c>
      <c r="L147" s="127">
        <f t="shared" ref="L147:L148" si="65">I147-J147</f>
        <v>0</v>
      </c>
      <c r="M147" s="72"/>
      <c r="P147" s="2"/>
    </row>
    <row r="148" spans="1:16" s="86" customFormat="1" ht="25.5" outlineLevel="1">
      <c r="A148" s="93" t="s">
        <v>229</v>
      </c>
      <c r="B148" s="73" t="s">
        <v>0</v>
      </c>
      <c r="C148" s="73" t="s">
        <v>48</v>
      </c>
      <c r="D148" s="73" t="s">
        <v>254</v>
      </c>
      <c r="E148" s="73" t="s">
        <v>9</v>
      </c>
      <c r="F148" s="92"/>
      <c r="G148" s="145"/>
      <c r="H148" s="230">
        <v>0</v>
      </c>
      <c r="I148" s="127">
        <v>0</v>
      </c>
      <c r="J148" s="242">
        <v>-1581.68</v>
      </c>
      <c r="K148" s="119">
        <f t="shared" ref="K148" si="66">I148-J148</f>
        <v>1581.68</v>
      </c>
      <c r="L148" s="127">
        <f t="shared" si="65"/>
        <v>1581.68</v>
      </c>
      <c r="P148" s="2"/>
    </row>
    <row r="149" spans="1:16" s="86" customFormat="1" ht="25.5" outlineLevel="2">
      <c r="A149" s="122" t="s">
        <v>181</v>
      </c>
      <c r="B149" s="7" t="s">
        <v>0</v>
      </c>
      <c r="C149" s="7" t="s">
        <v>48</v>
      </c>
      <c r="D149" s="7" t="s">
        <v>68</v>
      </c>
      <c r="E149" s="7" t="s">
        <v>1</v>
      </c>
      <c r="F149" s="5" t="s">
        <v>121</v>
      </c>
      <c r="G149" s="107" t="s">
        <v>121</v>
      </c>
      <c r="H149" s="125">
        <f>SUM(H150:H151)</f>
        <v>94086350</v>
      </c>
      <c r="I149" s="125">
        <f>SUM(I150:I151)</f>
        <v>58751320</v>
      </c>
      <c r="J149" s="241">
        <f t="shared" ref="J149:K149" si="67">SUM(J150:J151)</f>
        <v>58471017.810000002</v>
      </c>
      <c r="K149" s="236">
        <f t="shared" si="67"/>
        <v>0</v>
      </c>
      <c r="L149" s="125">
        <f>SUM(L150:L151)</f>
        <v>280302.18999999913</v>
      </c>
      <c r="P149" s="2"/>
    </row>
    <row r="150" spans="1:16" s="91" customFormat="1" outlineLevel="4">
      <c r="A150" s="93" t="s">
        <v>104</v>
      </c>
      <c r="B150" s="73" t="s">
        <v>0</v>
      </c>
      <c r="C150" s="73" t="s">
        <v>48</v>
      </c>
      <c r="D150" s="73" t="s">
        <v>68</v>
      </c>
      <c r="E150" s="73" t="s">
        <v>4</v>
      </c>
      <c r="F150" s="101" t="s">
        <v>121</v>
      </c>
      <c r="G150" s="144" t="s">
        <v>121</v>
      </c>
      <c r="H150" s="230">
        <v>913100</v>
      </c>
      <c r="I150" s="127">
        <v>585003</v>
      </c>
      <c r="J150" s="242">
        <v>431064.85</v>
      </c>
      <c r="K150" s="85" t="s">
        <v>121</v>
      </c>
      <c r="L150" s="127">
        <f t="shared" ref="L150:L151" si="68">I150-J150</f>
        <v>153938.15000000002</v>
      </c>
      <c r="M150" s="72"/>
      <c r="P150" s="2"/>
    </row>
    <row r="151" spans="1:16" s="86" customFormat="1" ht="25.5" outlineLevel="2">
      <c r="A151" s="93" t="s">
        <v>205</v>
      </c>
      <c r="B151" s="73" t="s">
        <v>0</v>
      </c>
      <c r="C151" s="73" t="s">
        <v>48</v>
      </c>
      <c r="D151" s="73" t="s">
        <v>68</v>
      </c>
      <c r="E151" s="73" t="s">
        <v>9</v>
      </c>
      <c r="F151" s="101" t="s">
        <v>121</v>
      </c>
      <c r="G151" s="144" t="s">
        <v>121</v>
      </c>
      <c r="H151" s="230">
        <v>93173250</v>
      </c>
      <c r="I151" s="127">
        <v>58166317</v>
      </c>
      <c r="J151" s="242">
        <v>58039952.960000001</v>
      </c>
      <c r="K151" s="102" t="s">
        <v>121</v>
      </c>
      <c r="L151" s="127">
        <f t="shared" si="68"/>
        <v>126364.03999999911</v>
      </c>
      <c r="P151" s="2"/>
    </row>
    <row r="152" spans="1:16" s="86" customFormat="1" ht="38.25" outlineLevel="2">
      <c r="A152" s="122" t="s">
        <v>182</v>
      </c>
      <c r="B152" s="7" t="s">
        <v>0</v>
      </c>
      <c r="C152" s="7" t="s">
        <v>48</v>
      </c>
      <c r="D152" s="7" t="s">
        <v>69</v>
      </c>
      <c r="E152" s="7" t="s">
        <v>1</v>
      </c>
      <c r="F152" s="5" t="s">
        <v>121</v>
      </c>
      <c r="G152" s="107" t="s">
        <v>121</v>
      </c>
      <c r="H152" s="125">
        <f>SUM(H153:H154)</f>
        <v>7408400</v>
      </c>
      <c r="I152" s="125">
        <f>SUM(I153:I154)</f>
        <v>6024059</v>
      </c>
      <c r="J152" s="241">
        <f t="shared" ref="J152:K152" si="69">SUM(J153:J154)</f>
        <v>5949617.0800000001</v>
      </c>
      <c r="K152" s="236">
        <f t="shared" si="69"/>
        <v>0</v>
      </c>
      <c r="L152" s="125">
        <f>SUM(L153:L154)</f>
        <v>74441.919999999591</v>
      </c>
      <c r="P152" s="2"/>
    </row>
    <row r="153" spans="1:16" s="91" customFormat="1" outlineLevel="4">
      <c r="A153" s="93" t="s">
        <v>104</v>
      </c>
      <c r="B153" s="73" t="s">
        <v>0</v>
      </c>
      <c r="C153" s="73" t="s">
        <v>48</v>
      </c>
      <c r="D153" s="73" t="s">
        <v>69</v>
      </c>
      <c r="E153" s="73" t="s">
        <v>4</v>
      </c>
      <c r="F153" s="101" t="s">
        <v>121</v>
      </c>
      <c r="G153" s="144" t="s">
        <v>121</v>
      </c>
      <c r="H153" s="230">
        <v>77950</v>
      </c>
      <c r="I153" s="127">
        <v>60239</v>
      </c>
      <c r="J153" s="242">
        <v>58144.639999999999</v>
      </c>
      <c r="K153" s="102" t="s">
        <v>121</v>
      </c>
      <c r="L153" s="127">
        <f t="shared" ref="L153:L154" si="70">I153-J153</f>
        <v>2094.3600000000006</v>
      </c>
      <c r="M153" s="72"/>
      <c r="P153" s="2"/>
    </row>
    <row r="154" spans="1:16" s="90" customFormat="1" ht="25.5" outlineLevel="4">
      <c r="A154" s="93" t="s">
        <v>205</v>
      </c>
      <c r="B154" s="73" t="s">
        <v>0</v>
      </c>
      <c r="C154" s="73" t="s">
        <v>48</v>
      </c>
      <c r="D154" s="73" t="s">
        <v>69</v>
      </c>
      <c r="E154" s="73" t="s">
        <v>9</v>
      </c>
      <c r="F154" s="101" t="s">
        <v>121</v>
      </c>
      <c r="G154" s="144" t="s">
        <v>121</v>
      </c>
      <c r="H154" s="230">
        <v>7330450</v>
      </c>
      <c r="I154" s="127">
        <v>5963820</v>
      </c>
      <c r="J154" s="242">
        <v>5891472.4400000004</v>
      </c>
      <c r="K154" s="102" t="s">
        <v>121</v>
      </c>
      <c r="L154" s="127">
        <f t="shared" si="70"/>
        <v>72347.55999999959</v>
      </c>
      <c r="M154" s="95"/>
      <c r="P154" s="2"/>
    </row>
    <row r="155" spans="1:16" s="135" customFormat="1" ht="38.25" outlineLevel="4">
      <c r="A155" s="122" t="s">
        <v>183</v>
      </c>
      <c r="B155" s="7" t="s">
        <v>0</v>
      </c>
      <c r="C155" s="7" t="s">
        <v>48</v>
      </c>
      <c r="D155" s="7" t="s">
        <v>230</v>
      </c>
      <c r="E155" s="7" t="s">
        <v>1</v>
      </c>
      <c r="F155" s="5"/>
      <c r="G155" s="107"/>
      <c r="H155" s="125">
        <f>SUM(H156:H157)</f>
        <v>0</v>
      </c>
      <c r="I155" s="125">
        <f>SUM(I156:I157)</f>
        <v>0</v>
      </c>
      <c r="J155" s="241">
        <f t="shared" ref="J155:K155" si="71">SUM(J156:J157)</f>
        <v>-10556</v>
      </c>
      <c r="K155" s="236">
        <f t="shared" si="71"/>
        <v>10556</v>
      </c>
      <c r="L155" s="125">
        <f>SUM(L156:L157)</f>
        <v>10556</v>
      </c>
      <c r="M155" s="95"/>
      <c r="P155" s="2"/>
    </row>
    <row r="156" spans="1:16" s="91" customFormat="1" outlineLevel="4">
      <c r="A156" s="93" t="s">
        <v>104</v>
      </c>
      <c r="B156" s="73" t="s">
        <v>0</v>
      </c>
      <c r="C156" s="73" t="s">
        <v>48</v>
      </c>
      <c r="D156" s="73" t="s">
        <v>230</v>
      </c>
      <c r="E156" s="73" t="s">
        <v>4</v>
      </c>
      <c r="F156" s="92"/>
      <c r="G156" s="145"/>
      <c r="H156" s="230">
        <v>0</v>
      </c>
      <c r="I156" s="127">
        <v>0</v>
      </c>
      <c r="J156" s="242">
        <v>0</v>
      </c>
      <c r="K156" s="119">
        <f t="shared" ref="K156:K157" si="72">I156-J156</f>
        <v>0</v>
      </c>
      <c r="L156" s="127">
        <f t="shared" ref="L156:L157" si="73">I156-J156</f>
        <v>0</v>
      </c>
      <c r="M156" s="72"/>
      <c r="P156" s="2"/>
    </row>
    <row r="157" spans="1:16" s="86" customFormat="1" ht="25.5" outlineLevel="2">
      <c r="A157" s="123" t="s">
        <v>229</v>
      </c>
      <c r="B157" s="73" t="s">
        <v>0</v>
      </c>
      <c r="C157" s="73" t="s">
        <v>48</v>
      </c>
      <c r="D157" s="73" t="s">
        <v>230</v>
      </c>
      <c r="E157" s="73" t="s">
        <v>37</v>
      </c>
      <c r="F157" s="92"/>
      <c r="G157" s="145"/>
      <c r="H157" s="126">
        <v>0</v>
      </c>
      <c r="I157" s="127">
        <v>0</v>
      </c>
      <c r="J157" s="242">
        <v>-10556</v>
      </c>
      <c r="K157" s="88">
        <f t="shared" si="72"/>
        <v>10556</v>
      </c>
      <c r="L157" s="127">
        <f t="shared" si="73"/>
        <v>10556</v>
      </c>
      <c r="P157" s="2"/>
    </row>
    <row r="158" spans="1:16" s="135" customFormat="1" ht="38.25" outlineLevel="4">
      <c r="A158" s="122" t="s">
        <v>183</v>
      </c>
      <c r="B158" s="7" t="s">
        <v>0</v>
      </c>
      <c r="C158" s="7" t="s">
        <v>48</v>
      </c>
      <c r="D158" s="7" t="s">
        <v>70</v>
      </c>
      <c r="E158" s="7" t="s">
        <v>1</v>
      </c>
      <c r="F158" s="5" t="s">
        <v>121</v>
      </c>
      <c r="G158" s="107" t="s">
        <v>121</v>
      </c>
      <c r="H158" s="125">
        <f>SUM(H159:H160)</f>
        <v>1001192100</v>
      </c>
      <c r="I158" s="125">
        <f>SUM(I159:I160)</f>
        <v>249930354</v>
      </c>
      <c r="J158" s="241">
        <f t="shared" ref="J158:K158" si="74">SUM(J159:J160)</f>
        <v>247967933.08000001</v>
      </c>
      <c r="K158" s="236">
        <f t="shared" si="74"/>
        <v>0</v>
      </c>
      <c r="L158" s="125">
        <f>SUM(L159:L160)</f>
        <v>1962420.9199999892</v>
      </c>
      <c r="M158" s="95"/>
      <c r="P158" s="2"/>
    </row>
    <row r="159" spans="1:16" s="91" customFormat="1" outlineLevel="4">
      <c r="A159" s="93" t="s">
        <v>104</v>
      </c>
      <c r="B159" s="73" t="s">
        <v>0</v>
      </c>
      <c r="C159" s="73" t="s">
        <v>48</v>
      </c>
      <c r="D159" s="73" t="s">
        <v>70</v>
      </c>
      <c r="E159" s="73" t="s">
        <v>4</v>
      </c>
      <c r="F159" s="101" t="s">
        <v>121</v>
      </c>
      <c r="G159" s="144" t="s">
        <v>121</v>
      </c>
      <c r="H159" s="230">
        <v>4404900</v>
      </c>
      <c r="I159" s="127">
        <v>1592671</v>
      </c>
      <c r="J159" s="242">
        <v>1537484.06</v>
      </c>
      <c r="K159" s="102" t="s">
        <v>121</v>
      </c>
      <c r="L159" s="127">
        <f t="shared" ref="L159:L160" si="75">I159-J159</f>
        <v>55186.939999999944</v>
      </c>
      <c r="M159" s="72"/>
      <c r="P159" s="2"/>
    </row>
    <row r="160" spans="1:16" s="86" customFormat="1" ht="25.5" outlineLevel="2">
      <c r="A160" s="123" t="s">
        <v>208</v>
      </c>
      <c r="B160" s="73" t="s">
        <v>0</v>
      </c>
      <c r="C160" s="73" t="s">
        <v>48</v>
      </c>
      <c r="D160" s="73" t="s">
        <v>70</v>
      </c>
      <c r="E160" s="73" t="s">
        <v>37</v>
      </c>
      <c r="F160" s="92" t="s">
        <v>121</v>
      </c>
      <c r="G160" s="145" t="s">
        <v>121</v>
      </c>
      <c r="H160" s="126">
        <v>996787200</v>
      </c>
      <c r="I160" s="126">
        <v>248337683</v>
      </c>
      <c r="J160" s="243">
        <v>246430449.02000001</v>
      </c>
      <c r="K160" s="88" t="s">
        <v>121</v>
      </c>
      <c r="L160" s="127">
        <f t="shared" si="75"/>
        <v>1907233.9799999893</v>
      </c>
      <c r="P160" s="2"/>
    </row>
    <row r="161" spans="1:16" s="86" customFormat="1" ht="51" outlineLevel="1">
      <c r="A161" s="122" t="s">
        <v>184</v>
      </c>
      <c r="B161" s="7" t="s">
        <v>0</v>
      </c>
      <c r="C161" s="7" t="s">
        <v>48</v>
      </c>
      <c r="D161" s="7" t="s">
        <v>71</v>
      </c>
      <c r="E161" s="7" t="s">
        <v>1</v>
      </c>
      <c r="F161" s="5" t="s">
        <v>121</v>
      </c>
      <c r="G161" s="107" t="s">
        <v>121</v>
      </c>
      <c r="H161" s="125">
        <f>SUM(H162:H163)</f>
        <v>4939800</v>
      </c>
      <c r="I161" s="125">
        <f>SUM(I162:I163)</f>
        <v>3756868</v>
      </c>
      <c r="J161" s="241">
        <f t="shared" ref="J161:K161" si="76">SUM(J162:J163)</f>
        <v>3607689.84</v>
      </c>
      <c r="K161" s="236">
        <f t="shared" si="76"/>
        <v>0</v>
      </c>
      <c r="L161" s="125">
        <f>SUM(L162:L163)</f>
        <v>149178.16000000003</v>
      </c>
      <c r="P161" s="2"/>
    </row>
    <row r="162" spans="1:16" s="91" customFormat="1" outlineLevel="4">
      <c r="A162" s="93" t="s">
        <v>104</v>
      </c>
      <c r="B162" s="73" t="s">
        <v>0</v>
      </c>
      <c r="C162" s="73" t="s">
        <v>48</v>
      </c>
      <c r="D162" s="73" t="s">
        <v>71</v>
      </c>
      <c r="E162" s="73" t="s">
        <v>4</v>
      </c>
      <c r="F162" s="101" t="s">
        <v>121</v>
      </c>
      <c r="G162" s="144" t="s">
        <v>121</v>
      </c>
      <c r="H162" s="230">
        <v>39750</v>
      </c>
      <c r="I162" s="127">
        <v>25084</v>
      </c>
      <c r="J162" s="242">
        <v>19671.11</v>
      </c>
      <c r="K162" s="102" t="s">
        <v>121</v>
      </c>
      <c r="L162" s="127">
        <f t="shared" ref="L162:L163" si="77">I162-J162</f>
        <v>5412.8899999999994</v>
      </c>
      <c r="M162" s="72"/>
      <c r="P162" s="2"/>
    </row>
    <row r="163" spans="1:16" s="86" customFormat="1" ht="25.5" outlineLevel="2">
      <c r="A163" s="93" t="s">
        <v>205</v>
      </c>
      <c r="B163" s="73" t="s">
        <v>0</v>
      </c>
      <c r="C163" s="73" t="s">
        <v>48</v>
      </c>
      <c r="D163" s="73" t="s">
        <v>71</v>
      </c>
      <c r="E163" s="73" t="s">
        <v>9</v>
      </c>
      <c r="F163" s="101" t="s">
        <v>121</v>
      </c>
      <c r="G163" s="144" t="s">
        <v>121</v>
      </c>
      <c r="H163" s="230">
        <v>4900050</v>
      </c>
      <c r="I163" s="127">
        <v>3731784</v>
      </c>
      <c r="J163" s="242">
        <v>3588018.73</v>
      </c>
      <c r="K163" s="85" t="s">
        <v>121</v>
      </c>
      <c r="L163" s="127">
        <f t="shared" si="77"/>
        <v>143765.27000000002</v>
      </c>
      <c r="P163" s="2"/>
    </row>
    <row r="164" spans="1:16" s="86" customFormat="1" ht="76.5" outlineLevel="2">
      <c r="A164" s="122" t="s">
        <v>185</v>
      </c>
      <c r="B164" s="7" t="s">
        <v>0</v>
      </c>
      <c r="C164" s="7" t="s">
        <v>48</v>
      </c>
      <c r="D164" s="7" t="s">
        <v>72</v>
      </c>
      <c r="E164" s="7" t="s">
        <v>1</v>
      </c>
      <c r="F164" s="5" t="s">
        <v>121</v>
      </c>
      <c r="G164" s="107" t="s">
        <v>121</v>
      </c>
      <c r="H164" s="125">
        <f>SUM(H165:H166)</f>
        <v>9621100</v>
      </c>
      <c r="I164" s="125">
        <f>SUM(I165:I166)</f>
        <v>4515202</v>
      </c>
      <c r="J164" s="241">
        <f t="shared" ref="J164:K164" si="78">SUM(J165:J166)</f>
        <v>4503638.82</v>
      </c>
      <c r="K164" s="236">
        <f t="shared" si="78"/>
        <v>0</v>
      </c>
      <c r="L164" s="125">
        <f>SUM(L165:L166)</f>
        <v>11563.180000000037</v>
      </c>
      <c r="P164" s="2"/>
    </row>
    <row r="165" spans="1:16" s="91" customFormat="1" outlineLevel="4">
      <c r="A165" s="93" t="s">
        <v>104</v>
      </c>
      <c r="B165" s="73" t="s">
        <v>0</v>
      </c>
      <c r="C165" s="73" t="s">
        <v>48</v>
      </c>
      <c r="D165" s="73" t="s">
        <v>72</v>
      </c>
      <c r="E165" s="73" t="s">
        <v>4</v>
      </c>
      <c r="F165" s="101" t="s">
        <v>121</v>
      </c>
      <c r="G165" s="144" t="s">
        <v>121</v>
      </c>
      <c r="H165" s="230">
        <v>193800</v>
      </c>
      <c r="I165" s="127">
        <v>28842</v>
      </c>
      <c r="J165" s="242">
        <v>28296.36</v>
      </c>
      <c r="K165" s="102" t="s">
        <v>121</v>
      </c>
      <c r="L165" s="127">
        <f t="shared" ref="L165:L166" si="79">I165-J165</f>
        <v>545.63999999999942</v>
      </c>
      <c r="M165" s="72"/>
      <c r="P165" s="2"/>
    </row>
    <row r="166" spans="1:16" s="86" customFormat="1" ht="25.5" outlineLevel="2">
      <c r="A166" s="93" t="s">
        <v>205</v>
      </c>
      <c r="B166" s="73" t="s">
        <v>0</v>
      </c>
      <c r="C166" s="73" t="s">
        <v>48</v>
      </c>
      <c r="D166" s="73" t="s">
        <v>72</v>
      </c>
      <c r="E166" s="73" t="s">
        <v>9</v>
      </c>
      <c r="F166" s="101" t="s">
        <v>121</v>
      </c>
      <c r="G166" s="144" t="s">
        <v>121</v>
      </c>
      <c r="H166" s="230">
        <v>9427300</v>
      </c>
      <c r="I166" s="127">
        <v>4486360</v>
      </c>
      <c r="J166" s="242">
        <v>4475342.46</v>
      </c>
      <c r="K166" s="102" t="s">
        <v>121</v>
      </c>
      <c r="L166" s="127">
        <f t="shared" si="79"/>
        <v>11017.540000000037</v>
      </c>
      <c r="P166" s="2"/>
    </row>
    <row r="167" spans="1:16" s="86" customFormat="1" ht="63.75" outlineLevel="1">
      <c r="A167" s="122" t="s">
        <v>186</v>
      </c>
      <c r="B167" s="7" t="s">
        <v>0</v>
      </c>
      <c r="C167" s="7" t="s">
        <v>48</v>
      </c>
      <c r="D167" s="7" t="s">
        <v>73</v>
      </c>
      <c r="E167" s="7" t="s">
        <v>1</v>
      </c>
      <c r="F167" s="5" t="s">
        <v>121</v>
      </c>
      <c r="G167" s="107" t="s">
        <v>121</v>
      </c>
      <c r="H167" s="125">
        <f>SUM(H168:H169)</f>
        <v>10050000</v>
      </c>
      <c r="I167" s="125">
        <f>SUM(I168:I169)</f>
        <v>9967953.0099999998</v>
      </c>
      <c r="J167" s="241">
        <f t="shared" ref="J167:K167" si="80">SUM(J168:J169)</f>
        <v>9961201.6199999992</v>
      </c>
      <c r="K167" s="236">
        <f t="shared" si="80"/>
        <v>0</v>
      </c>
      <c r="L167" s="125">
        <f>SUM(L168:L169)</f>
        <v>6751.3899999999994</v>
      </c>
      <c r="P167" s="2"/>
    </row>
    <row r="168" spans="1:16" s="91" customFormat="1" outlineLevel="4">
      <c r="A168" s="93" t="s">
        <v>104</v>
      </c>
      <c r="B168" s="73" t="s">
        <v>0</v>
      </c>
      <c r="C168" s="73" t="s">
        <v>48</v>
      </c>
      <c r="D168" s="73" t="s">
        <v>73</v>
      </c>
      <c r="E168" s="73" t="s">
        <v>4</v>
      </c>
      <c r="F168" s="101" t="s">
        <v>121</v>
      </c>
      <c r="G168" s="144" t="s">
        <v>121</v>
      </c>
      <c r="H168" s="230">
        <v>50000</v>
      </c>
      <c r="I168" s="127">
        <v>44161.4</v>
      </c>
      <c r="J168" s="242">
        <v>37410.01</v>
      </c>
      <c r="K168" s="102" t="s">
        <v>121</v>
      </c>
      <c r="L168" s="127">
        <f t="shared" ref="L168:L169" si="81">I168-J168</f>
        <v>6751.3899999999994</v>
      </c>
      <c r="M168" s="72"/>
      <c r="P168" s="2"/>
    </row>
    <row r="169" spans="1:16" s="90" customFormat="1" ht="25.5" outlineLevel="4">
      <c r="A169" s="93" t="s">
        <v>208</v>
      </c>
      <c r="B169" s="73" t="s">
        <v>0</v>
      </c>
      <c r="C169" s="73" t="s">
        <v>48</v>
      </c>
      <c r="D169" s="73" t="s">
        <v>73</v>
      </c>
      <c r="E169" s="73">
        <v>321</v>
      </c>
      <c r="F169" s="101" t="s">
        <v>121</v>
      </c>
      <c r="G169" s="144" t="s">
        <v>121</v>
      </c>
      <c r="H169" s="230">
        <v>10000000</v>
      </c>
      <c r="I169" s="127">
        <v>9923791.6099999994</v>
      </c>
      <c r="J169" s="242">
        <v>9923791.6099999994</v>
      </c>
      <c r="K169" s="85" t="s">
        <v>121</v>
      </c>
      <c r="L169" s="127">
        <f t="shared" si="81"/>
        <v>0</v>
      </c>
      <c r="M169" s="120"/>
      <c r="N169" s="95"/>
      <c r="P169" s="2"/>
    </row>
    <row r="170" spans="1:16" s="90" customFormat="1" ht="25.5" outlineLevel="4">
      <c r="A170" s="122" t="s">
        <v>255</v>
      </c>
      <c r="B170" s="7" t="s">
        <v>0</v>
      </c>
      <c r="C170" s="7" t="s">
        <v>48</v>
      </c>
      <c r="D170" s="7" t="s">
        <v>256</v>
      </c>
      <c r="E170" s="7" t="s">
        <v>1</v>
      </c>
      <c r="F170" s="5"/>
      <c r="G170" s="107"/>
      <c r="H170" s="125">
        <f>SUM(H171:H172)</f>
        <v>0</v>
      </c>
      <c r="I170" s="125">
        <f>SUM(I171:I172)</f>
        <v>0</v>
      </c>
      <c r="J170" s="241">
        <f>SUM(J171:J172)</f>
        <v>-0.05</v>
      </c>
      <c r="K170" s="236">
        <f t="shared" ref="K170" si="82">SUM(K171:K172)</f>
        <v>0.05</v>
      </c>
      <c r="L170" s="125">
        <f>SUM(L171:L172)</f>
        <v>0.05</v>
      </c>
      <c r="M170" s="120"/>
      <c r="N170" s="95"/>
      <c r="P170" s="2"/>
    </row>
    <row r="171" spans="1:16" s="91" customFormat="1" ht="33.75" outlineLevel="4">
      <c r="A171" s="93" t="s">
        <v>104</v>
      </c>
      <c r="B171" s="73" t="s">
        <v>0</v>
      </c>
      <c r="C171" s="73" t="s">
        <v>48</v>
      </c>
      <c r="D171" s="73" t="s">
        <v>256</v>
      </c>
      <c r="E171" s="73" t="s">
        <v>4</v>
      </c>
      <c r="F171" s="124" t="s">
        <v>257</v>
      </c>
      <c r="G171" s="137" t="s">
        <v>272</v>
      </c>
      <c r="H171" s="230">
        <v>0</v>
      </c>
      <c r="I171" s="127">
        <v>0</v>
      </c>
      <c r="J171" s="242">
        <v>0</v>
      </c>
      <c r="K171" s="119">
        <f t="shared" ref="K171:K172" si="83">I171-J171</f>
        <v>0</v>
      </c>
      <c r="L171" s="127">
        <f t="shared" ref="L171:L172" si="84">I171-J171</f>
        <v>0</v>
      </c>
      <c r="M171" s="72"/>
      <c r="P171" s="2"/>
    </row>
    <row r="172" spans="1:16" s="86" customFormat="1" ht="33.75" outlineLevel="2">
      <c r="A172" s="93" t="s">
        <v>229</v>
      </c>
      <c r="B172" s="73" t="s">
        <v>0</v>
      </c>
      <c r="C172" s="73" t="s">
        <v>48</v>
      </c>
      <c r="D172" s="73" t="s">
        <v>256</v>
      </c>
      <c r="E172" s="73" t="s">
        <v>9</v>
      </c>
      <c r="F172" s="124" t="s">
        <v>257</v>
      </c>
      <c r="G172" s="137" t="s">
        <v>272</v>
      </c>
      <c r="H172" s="230">
        <v>0</v>
      </c>
      <c r="I172" s="127">
        <v>0</v>
      </c>
      <c r="J172" s="242">
        <v>-0.05</v>
      </c>
      <c r="K172" s="119">
        <f t="shared" si="83"/>
        <v>0.05</v>
      </c>
      <c r="L172" s="127">
        <f t="shared" si="84"/>
        <v>0.05</v>
      </c>
      <c r="P172" s="2"/>
    </row>
    <row r="173" spans="1:16" s="86" customFormat="1" ht="51" outlineLevel="2">
      <c r="A173" s="122" t="s">
        <v>187</v>
      </c>
      <c r="B173" s="7" t="s">
        <v>0</v>
      </c>
      <c r="C173" s="7" t="s">
        <v>48</v>
      </c>
      <c r="D173" s="7" t="s">
        <v>74</v>
      </c>
      <c r="E173" s="7" t="s">
        <v>1</v>
      </c>
      <c r="F173" s="5" t="s">
        <v>121</v>
      </c>
      <c r="G173" s="107" t="s">
        <v>121</v>
      </c>
      <c r="H173" s="125">
        <f>SUM(H174:H175)</f>
        <v>2015600</v>
      </c>
      <c r="I173" s="125">
        <f>SUM(I174:I175)</f>
        <v>621238.04</v>
      </c>
      <c r="J173" s="241">
        <f>SUM(J174:J175)</f>
        <v>615409.32000000007</v>
      </c>
      <c r="K173" s="236">
        <f t="shared" ref="K173" si="85">SUM(K174:K175)</f>
        <v>0</v>
      </c>
      <c r="L173" s="125">
        <f>SUM(L174:L175)</f>
        <v>5828.7200000000048</v>
      </c>
      <c r="P173" s="2"/>
    </row>
    <row r="174" spans="1:16" s="91" customFormat="1" ht="33.75" outlineLevel="4">
      <c r="A174" s="93" t="s">
        <v>104</v>
      </c>
      <c r="B174" s="73" t="s">
        <v>0</v>
      </c>
      <c r="C174" s="73" t="s">
        <v>48</v>
      </c>
      <c r="D174" s="73" t="s">
        <v>74</v>
      </c>
      <c r="E174" s="73" t="s">
        <v>4</v>
      </c>
      <c r="F174" s="124" t="s">
        <v>305</v>
      </c>
      <c r="G174" s="136" t="s">
        <v>272</v>
      </c>
      <c r="H174" s="230">
        <f>7000+12700</f>
        <v>19700</v>
      </c>
      <c r="I174" s="127">
        <v>4940.8999999999996</v>
      </c>
      <c r="J174" s="242">
        <v>3843.56</v>
      </c>
      <c r="K174" s="102" t="s">
        <v>121</v>
      </c>
      <c r="L174" s="127">
        <f t="shared" ref="L174:L175" si="86">I174-J174</f>
        <v>1097.3399999999997</v>
      </c>
      <c r="M174" s="72"/>
      <c r="P174" s="2"/>
    </row>
    <row r="175" spans="1:16" s="86" customFormat="1" ht="33.75" outlineLevel="2">
      <c r="A175" s="93" t="s">
        <v>205</v>
      </c>
      <c r="B175" s="73" t="s">
        <v>0</v>
      </c>
      <c r="C175" s="73" t="s">
        <v>48</v>
      </c>
      <c r="D175" s="73" t="s">
        <v>74</v>
      </c>
      <c r="E175" s="73" t="s">
        <v>9</v>
      </c>
      <c r="F175" s="124" t="s">
        <v>305</v>
      </c>
      <c r="G175" s="136" t="s">
        <v>272</v>
      </c>
      <c r="H175" s="230">
        <f>636800+1359100</f>
        <v>1995900</v>
      </c>
      <c r="I175" s="127">
        <v>616297.14</v>
      </c>
      <c r="J175" s="242">
        <v>611565.76</v>
      </c>
      <c r="K175" s="102" t="s">
        <v>121</v>
      </c>
      <c r="L175" s="127">
        <f t="shared" si="86"/>
        <v>4731.3800000000047</v>
      </c>
      <c r="P175" s="2"/>
    </row>
    <row r="176" spans="1:16" s="86" customFormat="1" ht="25.5" outlineLevel="2">
      <c r="A176" s="122" t="s">
        <v>188</v>
      </c>
      <c r="B176" s="7" t="s">
        <v>0</v>
      </c>
      <c r="C176" s="7" t="s">
        <v>48</v>
      </c>
      <c r="D176" s="7" t="s">
        <v>75</v>
      </c>
      <c r="E176" s="7" t="s">
        <v>1</v>
      </c>
      <c r="F176" s="5" t="s">
        <v>121</v>
      </c>
      <c r="G176" s="107" t="s">
        <v>121</v>
      </c>
      <c r="H176" s="125">
        <f>SUM(H177:H178)</f>
        <v>60994450</v>
      </c>
      <c r="I176" s="125">
        <f>SUM(I177:I178)</f>
        <v>29379196</v>
      </c>
      <c r="J176" s="241">
        <f t="shared" ref="J176:K176" si="87">SUM(J177:J178)</f>
        <v>29341688.649999999</v>
      </c>
      <c r="K176" s="236">
        <f t="shared" si="87"/>
        <v>0</v>
      </c>
      <c r="L176" s="125">
        <f>SUM(L177:L178)</f>
        <v>37507.350000001199</v>
      </c>
      <c r="P176" s="2"/>
    </row>
    <row r="177" spans="1:16" s="91" customFormat="1" outlineLevel="4">
      <c r="A177" s="93" t="s">
        <v>104</v>
      </c>
      <c r="B177" s="73" t="s">
        <v>0</v>
      </c>
      <c r="C177" s="73" t="s">
        <v>48</v>
      </c>
      <c r="D177" s="73" t="s">
        <v>75</v>
      </c>
      <c r="E177" s="73" t="s">
        <v>4</v>
      </c>
      <c r="F177" s="101" t="s">
        <v>121</v>
      </c>
      <c r="G177" s="144" t="s">
        <v>121</v>
      </c>
      <c r="H177" s="230">
        <v>543200</v>
      </c>
      <c r="I177" s="127">
        <v>156584</v>
      </c>
      <c r="J177" s="242">
        <v>137594.93</v>
      </c>
      <c r="K177" s="102" t="s">
        <v>121</v>
      </c>
      <c r="L177" s="127">
        <f t="shared" ref="L177:L178" si="88">I177-J177</f>
        <v>18989.070000000007</v>
      </c>
      <c r="M177" s="72"/>
      <c r="P177" s="2"/>
    </row>
    <row r="178" spans="1:16" s="91" customFormat="1" ht="25.5" outlineLevel="4">
      <c r="A178" s="93" t="s">
        <v>205</v>
      </c>
      <c r="B178" s="73" t="s">
        <v>0</v>
      </c>
      <c r="C178" s="73" t="s">
        <v>48</v>
      </c>
      <c r="D178" s="73" t="s">
        <v>75</v>
      </c>
      <c r="E178" s="73" t="s">
        <v>9</v>
      </c>
      <c r="F178" s="101" t="s">
        <v>121</v>
      </c>
      <c r="G178" s="144" t="s">
        <v>121</v>
      </c>
      <c r="H178" s="230">
        <v>60451250</v>
      </c>
      <c r="I178" s="127">
        <v>29222612</v>
      </c>
      <c r="J178" s="242">
        <v>29204093.719999999</v>
      </c>
      <c r="K178" s="102" t="s">
        <v>121</v>
      </c>
      <c r="L178" s="127">
        <f t="shared" si="88"/>
        <v>18518.280000001192</v>
      </c>
      <c r="M178" s="72"/>
      <c r="P178" s="2"/>
    </row>
    <row r="179" spans="1:16" s="90" customFormat="1" ht="38.25" outlineLevel="4">
      <c r="A179" s="122" t="s">
        <v>247</v>
      </c>
      <c r="B179" s="7" t="s">
        <v>0</v>
      </c>
      <c r="C179" s="7" t="s">
        <v>48</v>
      </c>
      <c r="D179" s="7" t="s">
        <v>248</v>
      </c>
      <c r="E179" s="7" t="s">
        <v>1</v>
      </c>
      <c r="F179" s="5"/>
      <c r="G179" s="107"/>
      <c r="H179" s="125">
        <f>SUM(H181:H183)</f>
        <v>0</v>
      </c>
      <c r="I179" s="125">
        <f>SUM(I180:I183)</f>
        <v>0</v>
      </c>
      <c r="J179" s="241">
        <f>SUM(J180:J183)</f>
        <v>-16289.22</v>
      </c>
      <c r="K179" s="236">
        <f t="shared" ref="K179" si="89">SUM(K180:K183)</f>
        <v>16289.22</v>
      </c>
      <c r="L179" s="125">
        <f>SUM(L180:L183)</f>
        <v>16289.22</v>
      </c>
      <c r="M179" s="95"/>
      <c r="N179" s="95"/>
      <c r="P179" s="2"/>
    </row>
    <row r="180" spans="1:16" s="90" customFormat="1" ht="33.75" outlineLevel="4">
      <c r="A180" s="93" t="s">
        <v>229</v>
      </c>
      <c r="B180" s="73" t="s">
        <v>0</v>
      </c>
      <c r="C180" s="73" t="s">
        <v>48</v>
      </c>
      <c r="D180" s="73" t="s">
        <v>248</v>
      </c>
      <c r="E180" s="73">
        <v>313</v>
      </c>
      <c r="F180" s="131" t="s">
        <v>308</v>
      </c>
      <c r="G180" s="137"/>
      <c r="H180" s="230">
        <v>0</v>
      </c>
      <c r="I180" s="127">
        <v>0</v>
      </c>
      <c r="J180" s="242">
        <v>0</v>
      </c>
      <c r="K180" s="87"/>
      <c r="L180" s="127">
        <f t="shared" ref="L180:L183" si="90">I180-J180</f>
        <v>0</v>
      </c>
      <c r="M180" s="95"/>
      <c r="N180" s="95"/>
      <c r="P180" s="2"/>
    </row>
    <row r="181" spans="1:16" s="90" customFormat="1" ht="33.75" outlineLevel="4">
      <c r="A181" s="93" t="s">
        <v>210</v>
      </c>
      <c r="B181" s="73" t="s">
        <v>0</v>
      </c>
      <c r="C181" s="73" t="s">
        <v>48</v>
      </c>
      <c r="D181" s="73" t="s">
        <v>248</v>
      </c>
      <c r="E181" s="73" t="s">
        <v>19</v>
      </c>
      <c r="F181" s="131" t="s">
        <v>249</v>
      </c>
      <c r="G181" s="137" t="s">
        <v>272</v>
      </c>
      <c r="H181" s="230">
        <v>0</v>
      </c>
      <c r="I181" s="127">
        <v>0</v>
      </c>
      <c r="J181" s="242">
        <v>0</v>
      </c>
      <c r="K181" s="119">
        <f t="shared" ref="K181:K182" si="91">I181-J181</f>
        <v>0</v>
      </c>
      <c r="L181" s="127">
        <f t="shared" si="90"/>
        <v>0</v>
      </c>
      <c r="M181" s="95"/>
      <c r="N181" s="95"/>
      <c r="P181" s="2"/>
    </row>
    <row r="182" spans="1:16" s="91" customFormat="1" ht="33.75" outlineLevel="4">
      <c r="A182" s="93" t="s">
        <v>104</v>
      </c>
      <c r="B182" s="73" t="s">
        <v>0</v>
      </c>
      <c r="C182" s="73" t="s">
        <v>48</v>
      </c>
      <c r="D182" s="73" t="s">
        <v>248</v>
      </c>
      <c r="E182" s="73" t="s">
        <v>4</v>
      </c>
      <c r="F182" s="131" t="s">
        <v>249</v>
      </c>
      <c r="G182" s="137" t="s">
        <v>272</v>
      </c>
      <c r="H182" s="230">
        <v>0</v>
      </c>
      <c r="I182" s="127">
        <v>0</v>
      </c>
      <c r="J182" s="242">
        <v>0</v>
      </c>
      <c r="K182" s="119">
        <f t="shared" si="91"/>
        <v>0</v>
      </c>
      <c r="L182" s="127">
        <f t="shared" si="90"/>
        <v>0</v>
      </c>
      <c r="M182" s="72"/>
      <c r="P182" s="2"/>
    </row>
    <row r="183" spans="1:16" s="86" customFormat="1" ht="33.75" outlineLevel="2">
      <c r="A183" s="93" t="s">
        <v>229</v>
      </c>
      <c r="B183" s="73" t="s">
        <v>0</v>
      </c>
      <c r="C183" s="73" t="s">
        <v>48</v>
      </c>
      <c r="D183" s="73" t="s">
        <v>248</v>
      </c>
      <c r="E183" s="73">
        <v>321</v>
      </c>
      <c r="F183" s="131" t="s">
        <v>249</v>
      </c>
      <c r="G183" s="137" t="s">
        <v>272</v>
      </c>
      <c r="H183" s="230">
        <v>0</v>
      </c>
      <c r="I183" s="127">
        <v>0</v>
      </c>
      <c r="J183" s="242">
        <v>-16289.22</v>
      </c>
      <c r="K183" s="119">
        <f>I183-J183</f>
        <v>16289.22</v>
      </c>
      <c r="L183" s="127">
        <f t="shared" si="90"/>
        <v>16289.22</v>
      </c>
      <c r="P183" s="2"/>
    </row>
    <row r="184" spans="1:16" s="86" customFormat="1" outlineLevel="1">
      <c r="A184" s="122" t="s">
        <v>161</v>
      </c>
      <c r="B184" s="7" t="s">
        <v>0</v>
      </c>
      <c r="C184" s="7" t="s">
        <v>48</v>
      </c>
      <c r="D184" s="7" t="s">
        <v>38</v>
      </c>
      <c r="E184" s="7" t="s">
        <v>1</v>
      </c>
      <c r="F184" s="5" t="s">
        <v>121</v>
      </c>
      <c r="G184" s="107" t="s">
        <v>121</v>
      </c>
      <c r="H184" s="125">
        <f>SUM(H185:H187)</f>
        <v>412466000</v>
      </c>
      <c r="I184" s="125">
        <f>SUM(I185:I187)</f>
        <v>74421198.040000007</v>
      </c>
      <c r="J184" s="241">
        <f t="shared" ref="J184:K184" si="92">SUM(J185:J187)</f>
        <v>73588721.739999995</v>
      </c>
      <c r="K184" s="236">
        <f t="shared" si="92"/>
        <v>0</v>
      </c>
      <c r="L184" s="125">
        <f>SUM(L185:L187)</f>
        <v>832476.30000000237</v>
      </c>
      <c r="P184" s="2"/>
    </row>
    <row r="185" spans="1:16" s="86" customFormat="1" ht="33.75" outlineLevel="2">
      <c r="A185" s="93" t="s">
        <v>210</v>
      </c>
      <c r="B185" s="73" t="s">
        <v>0</v>
      </c>
      <c r="C185" s="73" t="s">
        <v>48</v>
      </c>
      <c r="D185" s="73" t="s">
        <v>38</v>
      </c>
      <c r="E185" s="73" t="s">
        <v>19</v>
      </c>
      <c r="F185" s="131" t="s">
        <v>277</v>
      </c>
      <c r="G185" s="137" t="s">
        <v>272</v>
      </c>
      <c r="H185" s="230">
        <v>6068630</v>
      </c>
      <c r="I185" s="127">
        <v>537400</v>
      </c>
      <c r="J185" s="242">
        <v>338046.24</v>
      </c>
      <c r="K185" s="102" t="s">
        <v>121</v>
      </c>
      <c r="L185" s="127">
        <f t="shared" ref="L185:L187" si="93">I185-J185</f>
        <v>199353.76</v>
      </c>
      <c r="P185" s="2"/>
    </row>
    <row r="186" spans="1:16" s="135" customFormat="1" ht="33.75" outlineLevel="4">
      <c r="A186" s="93" t="s">
        <v>104</v>
      </c>
      <c r="B186" s="73" t="s">
        <v>0</v>
      </c>
      <c r="C186" s="73" t="s">
        <v>48</v>
      </c>
      <c r="D186" s="73" t="s">
        <v>38</v>
      </c>
      <c r="E186" s="73" t="s">
        <v>4</v>
      </c>
      <c r="F186" s="131" t="s">
        <v>277</v>
      </c>
      <c r="G186" s="137" t="s">
        <v>272</v>
      </c>
      <c r="H186" s="230">
        <v>3391570</v>
      </c>
      <c r="I186" s="127">
        <v>213648.2</v>
      </c>
      <c r="J186" s="242">
        <v>142208.22</v>
      </c>
      <c r="K186" s="85" t="s">
        <v>121</v>
      </c>
      <c r="L186" s="127">
        <f t="shared" si="93"/>
        <v>71439.98000000001</v>
      </c>
      <c r="M186" s="95"/>
      <c r="P186" s="2"/>
    </row>
    <row r="187" spans="1:16" s="91" customFormat="1" ht="33.75" outlineLevel="4">
      <c r="A187" s="93" t="s">
        <v>205</v>
      </c>
      <c r="B187" s="73" t="s">
        <v>0</v>
      </c>
      <c r="C187" s="73" t="s">
        <v>48</v>
      </c>
      <c r="D187" s="73" t="s">
        <v>38</v>
      </c>
      <c r="E187" s="73" t="s">
        <v>9</v>
      </c>
      <c r="F187" s="131" t="s">
        <v>277</v>
      </c>
      <c r="G187" s="137" t="s">
        <v>272</v>
      </c>
      <c r="H187" s="230">
        <v>403005800</v>
      </c>
      <c r="I187" s="127">
        <v>73670149.840000004</v>
      </c>
      <c r="J187" s="242">
        <v>73108467.280000001</v>
      </c>
      <c r="K187" s="102" t="s">
        <v>121</v>
      </c>
      <c r="L187" s="127">
        <f t="shared" si="93"/>
        <v>561682.56000000238</v>
      </c>
      <c r="M187" s="72"/>
      <c r="P187" s="2"/>
    </row>
    <row r="188" spans="1:16" s="91" customFormat="1" outlineLevel="4">
      <c r="A188" s="122" t="s">
        <v>265</v>
      </c>
      <c r="B188" s="7">
        <v>148</v>
      </c>
      <c r="C188" s="7">
        <v>1003</v>
      </c>
      <c r="D188" s="7">
        <v>9990020680</v>
      </c>
      <c r="E188" s="7" t="s">
        <v>1</v>
      </c>
      <c r="F188" s="5"/>
      <c r="G188" s="107"/>
      <c r="H188" s="125">
        <f>SUM(H189:H189)</f>
        <v>112870000</v>
      </c>
      <c r="I188" s="125">
        <f>SUM(I189:I189)</f>
        <v>112870000</v>
      </c>
      <c r="J188" s="241">
        <f>SUM(J189:J189)</f>
        <v>91670000</v>
      </c>
      <c r="K188" s="236">
        <f t="shared" ref="K188" si="94">SUM(K189:K189)</f>
        <v>21200000</v>
      </c>
      <c r="L188" s="125">
        <f>SUM(L189:L189)</f>
        <v>21200000</v>
      </c>
      <c r="M188" s="72"/>
      <c r="P188" s="2"/>
    </row>
    <row r="189" spans="1:16" s="90" customFormat="1" ht="16.5" customHeight="1" outlineLevel="4">
      <c r="A189" s="93" t="s">
        <v>205</v>
      </c>
      <c r="B189" s="73">
        <v>148</v>
      </c>
      <c r="C189" s="73">
        <v>1003</v>
      </c>
      <c r="D189" s="73">
        <v>9990020680</v>
      </c>
      <c r="E189" s="73">
        <v>321</v>
      </c>
      <c r="F189" s="99"/>
      <c r="G189" s="73"/>
      <c r="H189" s="230">
        <v>112870000</v>
      </c>
      <c r="I189" s="127">
        <v>112870000</v>
      </c>
      <c r="J189" s="242">
        <v>91670000</v>
      </c>
      <c r="K189" s="119">
        <f>I189-J189</f>
        <v>21200000</v>
      </c>
      <c r="L189" s="126">
        <f t="shared" ref="L189" si="95">I189-J189</f>
        <v>21200000</v>
      </c>
      <c r="M189" s="95"/>
      <c r="N189" s="95"/>
      <c r="P189" s="2"/>
    </row>
    <row r="190" spans="1:16" s="91" customFormat="1" ht="41.25" customHeight="1" outlineLevel="4">
      <c r="A190" s="164" t="s">
        <v>306</v>
      </c>
      <c r="B190" s="158" t="s">
        <v>0</v>
      </c>
      <c r="C190" s="158" t="s">
        <v>76</v>
      </c>
      <c r="D190" s="158" t="s">
        <v>288</v>
      </c>
      <c r="E190" s="159" t="s">
        <v>1</v>
      </c>
      <c r="F190" s="160"/>
      <c r="G190" s="160"/>
      <c r="H190" s="165">
        <f>SUM(H191)</f>
        <v>0</v>
      </c>
      <c r="I190" s="165">
        <f>SUM(I191)</f>
        <v>0</v>
      </c>
      <c r="J190" s="166">
        <f>SUM(J191)</f>
        <v>0</v>
      </c>
      <c r="K190" s="237">
        <f t="shared" ref="K190" si="96">SUM(K191)</f>
        <v>0</v>
      </c>
      <c r="L190" s="166">
        <f>SUM(L191)</f>
        <v>0</v>
      </c>
      <c r="M190" s="72"/>
      <c r="P190" s="2"/>
    </row>
    <row r="191" spans="1:16" s="90" customFormat="1" ht="25.5" outlineLevel="4">
      <c r="A191" s="167" t="s">
        <v>229</v>
      </c>
      <c r="B191" s="161" t="s">
        <v>0</v>
      </c>
      <c r="C191" s="161" t="s">
        <v>76</v>
      </c>
      <c r="D191" s="162" t="s">
        <v>288</v>
      </c>
      <c r="E191" s="162" t="s">
        <v>37</v>
      </c>
      <c r="F191" s="161"/>
      <c r="G191" s="161"/>
      <c r="H191" s="168">
        <v>0</v>
      </c>
      <c r="I191" s="169">
        <v>0</v>
      </c>
      <c r="J191" s="242">
        <v>0</v>
      </c>
      <c r="K191" s="163">
        <f t="shared" ref="K191" si="97">I191-J191</f>
        <v>0</v>
      </c>
      <c r="L191" s="127">
        <f>I191-J191</f>
        <v>0</v>
      </c>
      <c r="M191" s="95"/>
      <c r="N191" s="95"/>
      <c r="P191" s="2"/>
    </row>
    <row r="192" spans="1:16" s="91" customFormat="1" ht="51" outlineLevel="4">
      <c r="A192" s="122" t="s">
        <v>189</v>
      </c>
      <c r="B192" s="7" t="s">
        <v>0</v>
      </c>
      <c r="C192" s="7" t="s">
        <v>76</v>
      </c>
      <c r="D192" s="7" t="s">
        <v>77</v>
      </c>
      <c r="E192" s="7" t="s">
        <v>1</v>
      </c>
      <c r="F192" s="5" t="s">
        <v>121</v>
      </c>
      <c r="G192" s="107" t="s">
        <v>121</v>
      </c>
      <c r="H192" s="125">
        <f>SUM(H193)</f>
        <v>5205827100</v>
      </c>
      <c r="I192" s="125">
        <f>SUM(I193)</f>
        <v>1325355481.3399999</v>
      </c>
      <c r="J192" s="241">
        <f t="shared" ref="J192:K192" si="98">SUM(J193)</f>
        <v>1300000200</v>
      </c>
      <c r="K192" s="236">
        <f t="shared" si="98"/>
        <v>0</v>
      </c>
      <c r="L192" s="125">
        <f>SUM(L193)</f>
        <v>25355281.339999914</v>
      </c>
      <c r="M192" s="72"/>
      <c r="P192" s="2"/>
    </row>
    <row r="193" spans="1:16" s="90" customFormat="1" outlineLevel="4">
      <c r="A193" s="93" t="s">
        <v>122</v>
      </c>
      <c r="B193" s="73" t="s">
        <v>0</v>
      </c>
      <c r="C193" s="73" t="s">
        <v>76</v>
      </c>
      <c r="D193" s="73" t="s">
        <v>77</v>
      </c>
      <c r="E193" s="73" t="s">
        <v>78</v>
      </c>
      <c r="F193" s="101" t="s">
        <v>121</v>
      </c>
      <c r="G193" s="144" t="s">
        <v>121</v>
      </c>
      <c r="H193" s="230">
        <v>5205827100</v>
      </c>
      <c r="I193" s="127">
        <v>1325355481.3399999</v>
      </c>
      <c r="J193" s="242">
        <v>1300000200</v>
      </c>
      <c r="K193" s="85" t="s">
        <v>121</v>
      </c>
      <c r="L193" s="127">
        <f>I193-J193</f>
        <v>25355281.339999914</v>
      </c>
      <c r="M193" s="95"/>
      <c r="N193" s="95"/>
      <c r="P193" s="2"/>
    </row>
    <row r="194" spans="1:16" s="135" customFormat="1" ht="89.25" outlineLevel="4">
      <c r="A194" s="122" t="s">
        <v>190</v>
      </c>
      <c r="B194" s="7" t="s">
        <v>0</v>
      </c>
      <c r="C194" s="7" t="s">
        <v>76</v>
      </c>
      <c r="D194" s="7" t="s">
        <v>79</v>
      </c>
      <c r="E194" s="7" t="s">
        <v>1</v>
      </c>
      <c r="F194" s="5" t="s">
        <v>121</v>
      </c>
      <c r="G194" s="107" t="s">
        <v>121</v>
      </c>
      <c r="H194" s="125">
        <f>SUM(H195)</f>
        <v>84900</v>
      </c>
      <c r="I194" s="125">
        <f>SUM(I195)</f>
        <v>12372.5</v>
      </c>
      <c r="J194" s="241">
        <f t="shared" ref="J194:K194" si="99">SUM(J195)</f>
        <v>0</v>
      </c>
      <c r="K194" s="236">
        <f t="shared" si="99"/>
        <v>0</v>
      </c>
      <c r="L194" s="125">
        <f>SUM(L195)</f>
        <v>12372.5</v>
      </c>
      <c r="M194" s="95"/>
      <c r="P194" s="2"/>
    </row>
    <row r="195" spans="1:16" s="91" customFormat="1" ht="33.75" outlineLevel="4">
      <c r="A195" s="93" t="s">
        <v>215</v>
      </c>
      <c r="B195" s="73" t="s">
        <v>0</v>
      </c>
      <c r="C195" s="73" t="s">
        <v>76</v>
      </c>
      <c r="D195" s="73" t="s">
        <v>79</v>
      </c>
      <c r="E195" s="73" t="s">
        <v>80</v>
      </c>
      <c r="F195" s="124" t="s">
        <v>298</v>
      </c>
      <c r="G195" s="136" t="s">
        <v>272</v>
      </c>
      <c r="H195" s="230">
        <v>84900</v>
      </c>
      <c r="I195" s="127">
        <v>12372.5</v>
      </c>
      <c r="J195" s="242">
        <v>0</v>
      </c>
      <c r="K195" s="85" t="s">
        <v>121</v>
      </c>
      <c r="L195" s="127">
        <f>I195-J195</f>
        <v>12372.5</v>
      </c>
      <c r="M195" s="72"/>
      <c r="P195" s="2"/>
    </row>
    <row r="196" spans="1:16" s="86" customFormat="1" ht="38.25" outlineLevel="2">
      <c r="A196" s="122" t="s">
        <v>233</v>
      </c>
      <c r="B196" s="7" t="s">
        <v>0</v>
      </c>
      <c r="C196" s="7" t="s">
        <v>76</v>
      </c>
      <c r="D196" s="7" t="s">
        <v>234</v>
      </c>
      <c r="E196" s="7" t="s">
        <v>1</v>
      </c>
      <c r="F196" s="5"/>
      <c r="G196" s="107"/>
      <c r="H196" s="125">
        <f>SUM(H197:H198)</f>
        <v>0</v>
      </c>
      <c r="I196" s="125">
        <f>SUM(I197:I198)</f>
        <v>0</v>
      </c>
      <c r="J196" s="241">
        <f t="shared" ref="J196:K196" si="100">SUM(J197:J198)</f>
        <v>0</v>
      </c>
      <c r="K196" s="236">
        <f t="shared" si="100"/>
        <v>0</v>
      </c>
      <c r="L196" s="125">
        <f>SUM(L197:L198)</f>
        <v>0</v>
      </c>
      <c r="P196" s="2"/>
    </row>
    <row r="197" spans="1:16" s="135" customFormat="1" outlineLevel="4">
      <c r="A197" s="93" t="s">
        <v>104</v>
      </c>
      <c r="B197" s="73" t="s">
        <v>0</v>
      </c>
      <c r="C197" s="73" t="s">
        <v>76</v>
      </c>
      <c r="D197" s="73" t="s">
        <v>234</v>
      </c>
      <c r="E197" s="73" t="s">
        <v>4</v>
      </c>
      <c r="F197" s="92"/>
      <c r="G197" s="145"/>
      <c r="H197" s="230">
        <v>0</v>
      </c>
      <c r="I197" s="127">
        <v>0</v>
      </c>
      <c r="J197" s="242">
        <v>0</v>
      </c>
      <c r="K197" s="119">
        <f t="shared" ref="K197:K198" si="101">I197-J197</f>
        <v>0</v>
      </c>
      <c r="L197" s="126">
        <f t="shared" ref="L197:L198" si="102">I197-J197</f>
        <v>0</v>
      </c>
      <c r="M197" s="95"/>
      <c r="P197" s="2"/>
    </row>
    <row r="198" spans="1:16" s="91" customFormat="1" ht="25.5" outlineLevel="4">
      <c r="A198" s="123" t="s">
        <v>208</v>
      </c>
      <c r="B198" s="73" t="s">
        <v>0</v>
      </c>
      <c r="C198" s="73" t="s">
        <v>76</v>
      </c>
      <c r="D198" s="73" t="s">
        <v>234</v>
      </c>
      <c r="E198" s="73" t="s">
        <v>37</v>
      </c>
      <c r="F198" s="92"/>
      <c r="G198" s="145"/>
      <c r="H198" s="126">
        <v>0</v>
      </c>
      <c r="I198" s="126">
        <v>0</v>
      </c>
      <c r="J198" s="243">
        <v>0</v>
      </c>
      <c r="K198" s="88">
        <f t="shared" si="101"/>
        <v>0</v>
      </c>
      <c r="L198" s="127">
        <f t="shared" si="102"/>
        <v>0</v>
      </c>
      <c r="M198" s="72"/>
      <c r="P198" s="2"/>
    </row>
    <row r="199" spans="1:16" s="90" customFormat="1" outlineLevel="4">
      <c r="A199" s="122" t="s">
        <v>191</v>
      </c>
      <c r="B199" s="7" t="s">
        <v>0</v>
      </c>
      <c r="C199" s="7" t="s">
        <v>76</v>
      </c>
      <c r="D199" s="7" t="s">
        <v>81</v>
      </c>
      <c r="E199" s="7" t="s">
        <v>1</v>
      </c>
      <c r="F199" s="5" t="s">
        <v>121</v>
      </c>
      <c r="G199" s="107" t="s">
        <v>121</v>
      </c>
      <c r="H199" s="125">
        <f>SUM(H200:H201)</f>
        <v>84868800</v>
      </c>
      <c r="I199" s="125">
        <f>SUM(I200:I201)</f>
        <v>17629026.48</v>
      </c>
      <c r="J199" s="241">
        <f t="shared" ref="J199:K199" si="103">SUM(J200:J201)</f>
        <v>17563995.48</v>
      </c>
      <c r="K199" s="236">
        <f t="shared" si="103"/>
        <v>0</v>
      </c>
      <c r="L199" s="125">
        <f>SUM(L200:L201)</f>
        <v>65031</v>
      </c>
      <c r="M199" s="95"/>
      <c r="N199" s="95"/>
      <c r="P199" s="2"/>
    </row>
    <row r="200" spans="1:16" s="135" customFormat="1" outlineLevel="4">
      <c r="A200" s="93" t="s">
        <v>104</v>
      </c>
      <c r="B200" s="73" t="s">
        <v>0</v>
      </c>
      <c r="C200" s="73" t="s">
        <v>76</v>
      </c>
      <c r="D200" s="73" t="s">
        <v>81</v>
      </c>
      <c r="E200" s="73" t="s">
        <v>4</v>
      </c>
      <c r="F200" s="101" t="s">
        <v>121</v>
      </c>
      <c r="G200" s="144" t="s">
        <v>121</v>
      </c>
      <c r="H200" s="230">
        <v>59400</v>
      </c>
      <c r="I200" s="127">
        <v>8363.48</v>
      </c>
      <c r="J200" s="242">
        <v>7568.48</v>
      </c>
      <c r="K200" s="102" t="s">
        <v>121</v>
      </c>
      <c r="L200" s="126">
        <f t="shared" ref="L200:L201" si="104">I200-J200</f>
        <v>795</v>
      </c>
      <c r="M200" s="95"/>
      <c r="P200" s="2"/>
    </row>
    <row r="201" spans="1:16" s="91" customFormat="1" ht="25.5" outlineLevel="4">
      <c r="A201" s="123" t="s">
        <v>208</v>
      </c>
      <c r="B201" s="73" t="s">
        <v>0</v>
      </c>
      <c r="C201" s="73" t="s">
        <v>76</v>
      </c>
      <c r="D201" s="73" t="s">
        <v>81</v>
      </c>
      <c r="E201" s="73" t="s">
        <v>37</v>
      </c>
      <c r="F201" s="92" t="s">
        <v>121</v>
      </c>
      <c r="G201" s="145" t="s">
        <v>121</v>
      </c>
      <c r="H201" s="126">
        <v>84809400</v>
      </c>
      <c r="I201" s="126">
        <v>17620663</v>
      </c>
      <c r="J201" s="243">
        <v>17556427</v>
      </c>
      <c r="K201" s="88" t="s">
        <v>121</v>
      </c>
      <c r="L201" s="127">
        <f t="shared" si="104"/>
        <v>64236</v>
      </c>
      <c r="M201" s="72"/>
      <c r="P201" s="2"/>
    </row>
    <row r="202" spans="1:16" s="90" customFormat="1" ht="25.5" outlineLevel="4">
      <c r="A202" s="122" t="s">
        <v>192</v>
      </c>
      <c r="B202" s="7" t="s">
        <v>0</v>
      </c>
      <c r="C202" s="7" t="s">
        <v>76</v>
      </c>
      <c r="D202" s="7" t="s">
        <v>82</v>
      </c>
      <c r="E202" s="7" t="s">
        <v>1</v>
      </c>
      <c r="F202" s="5" t="s">
        <v>121</v>
      </c>
      <c r="G202" s="107" t="s">
        <v>121</v>
      </c>
      <c r="H202" s="125">
        <f>SUM(H203:H204)</f>
        <v>14062559</v>
      </c>
      <c r="I202" s="125">
        <f>SUM(I203:I204)</f>
        <v>0</v>
      </c>
      <c r="J202" s="241">
        <f t="shared" ref="J202:K202" si="105">SUM(J203:J204)</f>
        <v>0</v>
      </c>
      <c r="K202" s="236">
        <f t="shared" si="105"/>
        <v>0</v>
      </c>
      <c r="L202" s="125">
        <f>SUM(L203:L204)</f>
        <v>0</v>
      </c>
      <c r="M202" s="95"/>
      <c r="N202" s="95"/>
      <c r="P202" s="2"/>
    </row>
    <row r="203" spans="1:16" s="171" customFormat="1" ht="31.5" customHeight="1" outlineLevel="4">
      <c r="A203" s="93" t="s">
        <v>104</v>
      </c>
      <c r="B203" s="73" t="s">
        <v>0</v>
      </c>
      <c r="C203" s="73" t="s">
        <v>76</v>
      </c>
      <c r="D203" s="73" t="s">
        <v>82</v>
      </c>
      <c r="E203" s="73" t="s">
        <v>4</v>
      </c>
      <c r="F203" s="101" t="s">
        <v>121</v>
      </c>
      <c r="G203" s="144" t="s">
        <v>121</v>
      </c>
      <c r="H203" s="230">
        <v>9941</v>
      </c>
      <c r="I203" s="127">
        <v>0</v>
      </c>
      <c r="J203" s="242">
        <v>0</v>
      </c>
      <c r="K203" s="102" t="s">
        <v>121</v>
      </c>
      <c r="L203" s="126">
        <f t="shared" ref="L203:L204" si="106">I203-J203</f>
        <v>0</v>
      </c>
      <c r="M203" s="170"/>
      <c r="N203" s="72"/>
      <c r="P203" s="2"/>
    </row>
    <row r="204" spans="1:16" s="177" customFormat="1" ht="29.25" customHeight="1" outlineLevel="4">
      <c r="A204" s="123" t="s">
        <v>208</v>
      </c>
      <c r="B204" s="73" t="s">
        <v>0</v>
      </c>
      <c r="C204" s="73" t="s">
        <v>76</v>
      </c>
      <c r="D204" s="73" t="s">
        <v>82</v>
      </c>
      <c r="E204" s="73" t="s">
        <v>37</v>
      </c>
      <c r="F204" s="92" t="s">
        <v>121</v>
      </c>
      <c r="G204" s="145" t="s">
        <v>121</v>
      </c>
      <c r="H204" s="126">
        <v>14052618</v>
      </c>
      <c r="I204" s="126">
        <v>0</v>
      </c>
      <c r="J204" s="243">
        <v>0</v>
      </c>
      <c r="K204" s="88" t="s">
        <v>121</v>
      </c>
      <c r="L204" s="127">
        <f t="shared" si="106"/>
        <v>0</v>
      </c>
      <c r="M204" s="72"/>
      <c r="N204" s="72"/>
      <c r="O204" s="176"/>
      <c r="P204" s="2"/>
    </row>
    <row r="205" spans="1:16" s="183" customFormat="1" ht="25.5" outlineLevel="4">
      <c r="A205" s="194" t="s">
        <v>289</v>
      </c>
      <c r="B205" s="6" t="s">
        <v>0</v>
      </c>
      <c r="C205" s="6" t="s">
        <v>76</v>
      </c>
      <c r="D205" s="6" t="s">
        <v>290</v>
      </c>
      <c r="E205" s="7" t="s">
        <v>1</v>
      </c>
      <c r="F205" s="5"/>
      <c r="G205" s="5"/>
      <c r="H205" s="195">
        <f>SUM(H206:H211)</f>
        <v>0</v>
      </c>
      <c r="I205" s="195">
        <f>SUM(I206:I211)</f>
        <v>0</v>
      </c>
      <c r="J205" s="196">
        <f>SUM(J206:J211)</f>
        <v>-37391.869999999995</v>
      </c>
      <c r="K205" s="238">
        <f>SUM(K206:K211)</f>
        <v>37391.869999999995</v>
      </c>
      <c r="L205" s="196">
        <f>SUM(L206:L211)</f>
        <v>37391.869999999995</v>
      </c>
      <c r="M205" s="181"/>
      <c r="N205" s="72"/>
      <c r="O205" s="182"/>
      <c r="P205" s="2"/>
    </row>
    <row r="206" spans="1:16" s="183" customFormat="1" ht="42" customHeight="1" outlineLevel="4">
      <c r="A206" s="197" t="s">
        <v>229</v>
      </c>
      <c r="B206" s="172" t="s">
        <v>0</v>
      </c>
      <c r="C206" s="173" t="s">
        <v>76</v>
      </c>
      <c r="D206" s="173" t="s">
        <v>290</v>
      </c>
      <c r="E206" s="174">
        <v>244</v>
      </c>
      <c r="F206" s="190"/>
      <c r="G206" s="191" t="s">
        <v>7</v>
      </c>
      <c r="H206" s="298">
        <v>0</v>
      </c>
      <c r="I206" s="198">
        <v>0</v>
      </c>
      <c r="J206" s="199">
        <v>0</v>
      </c>
      <c r="K206" s="175">
        <f>I206-J206</f>
        <v>0</v>
      </c>
      <c r="L206" s="229">
        <f t="shared" ref="L206:L211" si="107">I206-J206</f>
        <v>0</v>
      </c>
      <c r="M206" s="181"/>
      <c r="N206" s="72"/>
      <c r="O206" s="182"/>
      <c r="P206" s="2"/>
    </row>
    <row r="207" spans="1:16" s="183" customFormat="1" ht="42.75" customHeight="1" outlineLevel="4">
      <c r="A207" s="200" t="s">
        <v>229</v>
      </c>
      <c r="B207" s="178" t="s">
        <v>0</v>
      </c>
      <c r="C207" s="178" t="s">
        <v>76</v>
      </c>
      <c r="D207" s="179" t="s">
        <v>290</v>
      </c>
      <c r="E207" s="179" t="s">
        <v>37</v>
      </c>
      <c r="F207" s="192" t="s">
        <v>311</v>
      </c>
      <c r="G207" s="192" t="s">
        <v>8</v>
      </c>
      <c r="H207" s="201">
        <v>0</v>
      </c>
      <c r="I207" s="198">
        <v>0</v>
      </c>
      <c r="J207" s="199">
        <v>-20000</v>
      </c>
      <c r="K207" s="180">
        <f t="shared" ref="K207:K211" si="108">I207-J207</f>
        <v>20000</v>
      </c>
      <c r="L207" s="229">
        <f t="shared" si="107"/>
        <v>20000</v>
      </c>
      <c r="M207" s="181"/>
      <c r="N207" s="72"/>
      <c r="O207" s="182"/>
      <c r="P207" s="2"/>
    </row>
    <row r="208" spans="1:16" s="188" customFormat="1" ht="45" outlineLevel="4">
      <c r="A208" s="200" t="s">
        <v>229</v>
      </c>
      <c r="B208" s="178" t="s">
        <v>0</v>
      </c>
      <c r="C208" s="178" t="s">
        <v>76</v>
      </c>
      <c r="D208" s="179" t="s">
        <v>290</v>
      </c>
      <c r="E208" s="179" t="s">
        <v>37</v>
      </c>
      <c r="F208" s="192" t="s">
        <v>291</v>
      </c>
      <c r="G208" s="192" t="s">
        <v>8</v>
      </c>
      <c r="H208" s="298">
        <v>0</v>
      </c>
      <c r="I208" s="198">
        <v>0</v>
      </c>
      <c r="J208" s="199">
        <v>-17391.87</v>
      </c>
      <c r="K208" s="180">
        <f t="shared" si="108"/>
        <v>17391.87</v>
      </c>
      <c r="L208" s="229">
        <f t="shared" si="107"/>
        <v>17391.87</v>
      </c>
      <c r="M208" s="120"/>
      <c r="N208" s="203"/>
      <c r="O208" s="187"/>
      <c r="P208" s="2"/>
    </row>
    <row r="209" spans="1:16" s="188" customFormat="1" ht="45" outlineLevel="4">
      <c r="A209" s="200" t="s">
        <v>229</v>
      </c>
      <c r="B209" s="178" t="s">
        <v>0</v>
      </c>
      <c r="C209" s="178" t="s">
        <v>76</v>
      </c>
      <c r="D209" s="179" t="s">
        <v>290</v>
      </c>
      <c r="E209" s="179" t="s">
        <v>37</v>
      </c>
      <c r="F209" s="192" t="s">
        <v>293</v>
      </c>
      <c r="G209" s="192" t="s">
        <v>8</v>
      </c>
      <c r="H209" s="298">
        <v>0</v>
      </c>
      <c r="I209" s="198">
        <v>0</v>
      </c>
      <c r="J209" s="199">
        <v>0</v>
      </c>
      <c r="K209" s="180">
        <f t="shared" si="108"/>
        <v>0</v>
      </c>
      <c r="L209" s="229">
        <f t="shared" si="107"/>
        <v>0</v>
      </c>
      <c r="M209" s="120"/>
      <c r="N209" s="203"/>
      <c r="O209" s="187"/>
      <c r="P209" s="2"/>
    </row>
    <row r="210" spans="1:16" s="135" customFormat="1" ht="33.75" outlineLevel="4">
      <c r="A210" s="202" t="s">
        <v>229</v>
      </c>
      <c r="B210" s="184" t="s">
        <v>0</v>
      </c>
      <c r="C210" s="184" t="s">
        <v>76</v>
      </c>
      <c r="D210" s="185" t="s">
        <v>290</v>
      </c>
      <c r="E210" s="185" t="s">
        <v>37</v>
      </c>
      <c r="F210" s="192" t="s">
        <v>293</v>
      </c>
      <c r="G210" s="193"/>
      <c r="H210" s="298">
        <v>0</v>
      </c>
      <c r="I210" s="198">
        <v>0</v>
      </c>
      <c r="J210" s="199">
        <v>0</v>
      </c>
      <c r="K210" s="186">
        <f>I210-J210</f>
        <v>0</v>
      </c>
      <c r="L210" s="229">
        <f t="shared" si="107"/>
        <v>0</v>
      </c>
      <c r="M210" s="95"/>
      <c r="P210" s="2"/>
    </row>
    <row r="211" spans="1:16" s="91" customFormat="1" ht="45" outlineLevel="4">
      <c r="A211" s="202" t="s">
        <v>229</v>
      </c>
      <c r="B211" s="184" t="s">
        <v>0</v>
      </c>
      <c r="C211" s="184" t="s">
        <v>76</v>
      </c>
      <c r="D211" s="185" t="s">
        <v>290</v>
      </c>
      <c r="E211" s="185" t="s">
        <v>37</v>
      </c>
      <c r="F211" s="193" t="s">
        <v>292</v>
      </c>
      <c r="G211" s="193" t="s">
        <v>8</v>
      </c>
      <c r="H211" s="298">
        <v>0</v>
      </c>
      <c r="I211" s="198">
        <v>0</v>
      </c>
      <c r="J211" s="199">
        <v>0</v>
      </c>
      <c r="K211" s="189">
        <f t="shared" si="108"/>
        <v>0</v>
      </c>
      <c r="L211" s="229">
        <f t="shared" si="107"/>
        <v>0</v>
      </c>
      <c r="M211" s="72"/>
      <c r="P211" s="2"/>
    </row>
    <row r="212" spans="1:16" s="135" customFormat="1" ht="25.5" outlineLevel="4">
      <c r="A212" s="122" t="s">
        <v>235</v>
      </c>
      <c r="B212" s="7" t="s">
        <v>0</v>
      </c>
      <c r="C212" s="7" t="s">
        <v>76</v>
      </c>
      <c r="D212" s="7" t="s">
        <v>236</v>
      </c>
      <c r="E212" s="7" t="s">
        <v>1</v>
      </c>
      <c r="F212" s="5"/>
      <c r="G212" s="107"/>
      <c r="H212" s="125">
        <f>SUM(H213)</f>
        <v>0</v>
      </c>
      <c r="I212" s="125">
        <f>SUM(I213)</f>
        <v>0</v>
      </c>
      <c r="J212" s="241">
        <f t="shared" ref="J212:K212" si="109">SUM(J213)</f>
        <v>0</v>
      </c>
      <c r="K212" s="236">
        <f t="shared" si="109"/>
        <v>0</v>
      </c>
      <c r="L212" s="125">
        <f>SUM(L213)</f>
        <v>0</v>
      </c>
      <c r="M212" s="95"/>
      <c r="P212" s="2"/>
    </row>
    <row r="213" spans="1:16" s="91" customFormat="1" ht="45" outlineLevel="4">
      <c r="A213" s="93" t="s">
        <v>295</v>
      </c>
      <c r="B213" s="73" t="s">
        <v>0</v>
      </c>
      <c r="C213" s="73" t="s">
        <v>76</v>
      </c>
      <c r="D213" s="73" t="s">
        <v>236</v>
      </c>
      <c r="E213" s="73" t="s">
        <v>4</v>
      </c>
      <c r="F213" s="193" t="s">
        <v>294</v>
      </c>
      <c r="G213" s="193" t="s">
        <v>8</v>
      </c>
      <c r="H213" s="230">
        <v>0</v>
      </c>
      <c r="I213" s="127">
        <v>0</v>
      </c>
      <c r="J213" s="242">
        <v>0</v>
      </c>
      <c r="K213" s="119">
        <f t="shared" ref="K213" si="110">I213-J213</f>
        <v>0</v>
      </c>
      <c r="L213" s="229">
        <f>I213-J213</f>
        <v>0</v>
      </c>
      <c r="M213" s="72"/>
      <c r="P213" s="2"/>
    </row>
    <row r="214" spans="1:16" s="86" customFormat="1" ht="25.5" outlineLevel="2">
      <c r="A214" s="122" t="s">
        <v>235</v>
      </c>
      <c r="B214" s="7" t="s">
        <v>0</v>
      </c>
      <c r="C214" s="7" t="s">
        <v>76</v>
      </c>
      <c r="D214" s="7" t="s">
        <v>236</v>
      </c>
      <c r="E214" s="7" t="s">
        <v>1</v>
      </c>
      <c r="F214" s="5"/>
      <c r="G214" s="107"/>
      <c r="H214" s="125">
        <f>SUM(H215:H216)</f>
        <v>0</v>
      </c>
      <c r="I214" s="125">
        <f>SUM(I215:I216)</f>
        <v>0</v>
      </c>
      <c r="J214" s="241">
        <f t="shared" ref="J214:K214" si="111">SUM(J215:J216)</f>
        <v>0</v>
      </c>
      <c r="K214" s="236">
        <f t="shared" si="111"/>
        <v>0</v>
      </c>
      <c r="L214" s="125">
        <f>SUM(L215:L216)</f>
        <v>0</v>
      </c>
      <c r="P214" s="2"/>
    </row>
    <row r="215" spans="1:16" s="135" customFormat="1" outlineLevel="4">
      <c r="A215" s="93" t="s">
        <v>104</v>
      </c>
      <c r="B215" s="73" t="s">
        <v>0</v>
      </c>
      <c r="C215" s="73" t="s">
        <v>76</v>
      </c>
      <c r="D215" s="73" t="s">
        <v>236</v>
      </c>
      <c r="E215" s="73" t="s">
        <v>4</v>
      </c>
      <c r="F215" s="92"/>
      <c r="G215" s="145"/>
      <c r="H215" s="230">
        <v>0</v>
      </c>
      <c r="I215" s="127">
        <v>0</v>
      </c>
      <c r="J215" s="242">
        <v>0</v>
      </c>
      <c r="K215" s="119">
        <f t="shared" ref="K215:K216" si="112">I215-J215</f>
        <v>0</v>
      </c>
      <c r="L215" s="126">
        <f t="shared" ref="L215:L216" si="113">I215-J215</f>
        <v>0</v>
      </c>
      <c r="M215" s="95"/>
      <c r="P215" s="2"/>
    </row>
    <row r="216" spans="1:16" s="91" customFormat="1" ht="25.5" outlineLevel="4">
      <c r="A216" s="123" t="s">
        <v>229</v>
      </c>
      <c r="B216" s="73" t="s">
        <v>0</v>
      </c>
      <c r="C216" s="73" t="s">
        <v>76</v>
      </c>
      <c r="D216" s="73" t="s">
        <v>236</v>
      </c>
      <c r="E216" s="73" t="s">
        <v>37</v>
      </c>
      <c r="F216" s="92"/>
      <c r="G216" s="145"/>
      <c r="H216" s="126">
        <v>0</v>
      </c>
      <c r="I216" s="126">
        <v>0</v>
      </c>
      <c r="J216" s="243">
        <v>0</v>
      </c>
      <c r="K216" s="88">
        <f t="shared" si="112"/>
        <v>0</v>
      </c>
      <c r="L216" s="127">
        <f t="shared" si="113"/>
        <v>0</v>
      </c>
      <c r="M216" s="72"/>
      <c r="P216" s="2"/>
    </row>
    <row r="217" spans="1:16" s="135" customFormat="1" ht="76.5" outlineLevel="4">
      <c r="A217" s="122" t="s">
        <v>193</v>
      </c>
      <c r="B217" s="7" t="s">
        <v>0</v>
      </c>
      <c r="C217" s="7" t="s">
        <v>76</v>
      </c>
      <c r="D217" s="7" t="s">
        <v>83</v>
      </c>
      <c r="E217" s="7" t="s">
        <v>1</v>
      </c>
      <c r="F217" s="5" t="s">
        <v>121</v>
      </c>
      <c r="G217" s="107" t="s">
        <v>121</v>
      </c>
      <c r="H217" s="125">
        <f>SUM(H218:H219)</f>
        <v>57633600</v>
      </c>
      <c r="I217" s="125">
        <f>SUM(I218:I219)</f>
        <v>5760000</v>
      </c>
      <c r="J217" s="241">
        <f t="shared" ref="J217:K217" si="114">SUM(J218:J219)</f>
        <v>5760000</v>
      </c>
      <c r="K217" s="236">
        <f t="shared" si="114"/>
        <v>0</v>
      </c>
      <c r="L217" s="125">
        <f>SUM(L218:L219)</f>
        <v>0</v>
      </c>
      <c r="M217" s="95"/>
      <c r="P217" s="2"/>
    </row>
    <row r="218" spans="1:16" s="91" customFormat="1" outlineLevel="4">
      <c r="A218" s="93" t="s">
        <v>104</v>
      </c>
      <c r="B218" s="73" t="s">
        <v>0</v>
      </c>
      <c r="C218" s="73" t="s">
        <v>76</v>
      </c>
      <c r="D218" s="73" t="s">
        <v>83</v>
      </c>
      <c r="E218" s="73" t="s">
        <v>4</v>
      </c>
      <c r="F218" s="101" t="s">
        <v>121</v>
      </c>
      <c r="G218" s="144" t="s">
        <v>121</v>
      </c>
      <c r="H218" s="230">
        <v>18193600</v>
      </c>
      <c r="I218" s="127">
        <v>0</v>
      </c>
      <c r="J218" s="242">
        <v>0</v>
      </c>
      <c r="K218" s="102" t="s">
        <v>121</v>
      </c>
      <c r="L218" s="126">
        <f t="shared" ref="L218:L219" si="115">I218-J218</f>
        <v>0</v>
      </c>
      <c r="M218" s="72"/>
      <c r="P218" s="2"/>
    </row>
    <row r="219" spans="1:16" s="86" customFormat="1" ht="25.5" outlineLevel="2">
      <c r="A219" s="123" t="s">
        <v>208</v>
      </c>
      <c r="B219" s="73" t="s">
        <v>0</v>
      </c>
      <c r="C219" s="73" t="s">
        <v>76</v>
      </c>
      <c r="D219" s="73" t="s">
        <v>83</v>
      </c>
      <c r="E219" s="73" t="s">
        <v>37</v>
      </c>
      <c r="F219" s="92" t="s">
        <v>121</v>
      </c>
      <c r="G219" s="145" t="s">
        <v>121</v>
      </c>
      <c r="H219" s="126">
        <v>39440000</v>
      </c>
      <c r="I219" s="127">
        <v>5760000</v>
      </c>
      <c r="J219" s="243">
        <v>5760000</v>
      </c>
      <c r="K219" s="88" t="s">
        <v>121</v>
      </c>
      <c r="L219" s="127">
        <f t="shared" si="115"/>
        <v>0</v>
      </c>
      <c r="P219" s="2"/>
    </row>
    <row r="220" spans="1:16" s="86" customFormat="1" ht="38.25" outlineLevel="1">
      <c r="A220" s="122" t="s">
        <v>194</v>
      </c>
      <c r="B220" s="7" t="s">
        <v>0</v>
      </c>
      <c r="C220" s="7" t="s">
        <v>76</v>
      </c>
      <c r="D220" s="7" t="s">
        <v>84</v>
      </c>
      <c r="E220" s="7" t="s">
        <v>1</v>
      </c>
      <c r="F220" s="5" t="s">
        <v>121</v>
      </c>
      <c r="G220" s="107" t="s">
        <v>121</v>
      </c>
      <c r="H220" s="125">
        <f>SUM(H221)</f>
        <v>25000</v>
      </c>
      <c r="I220" s="125">
        <f>SUM(I221)</f>
        <v>0</v>
      </c>
      <c r="J220" s="241">
        <f t="shared" ref="J220:K220" si="116">SUM(J221)</f>
        <v>0</v>
      </c>
      <c r="K220" s="236">
        <f t="shared" si="116"/>
        <v>0</v>
      </c>
      <c r="L220" s="125">
        <f>SUM(L221)</f>
        <v>0</v>
      </c>
      <c r="P220" s="2"/>
    </row>
    <row r="221" spans="1:16" s="91" customFormat="1" ht="25.5" outlineLevel="4">
      <c r="A221" s="123" t="s">
        <v>208</v>
      </c>
      <c r="B221" s="73" t="s">
        <v>0</v>
      </c>
      <c r="C221" s="73" t="s">
        <v>76</v>
      </c>
      <c r="D221" s="73" t="s">
        <v>84</v>
      </c>
      <c r="E221" s="73" t="s">
        <v>37</v>
      </c>
      <c r="F221" s="92" t="s">
        <v>121</v>
      </c>
      <c r="G221" s="145" t="s">
        <v>121</v>
      </c>
      <c r="H221" s="126">
        <v>25000</v>
      </c>
      <c r="I221" s="126">
        <v>0</v>
      </c>
      <c r="J221" s="243">
        <v>0</v>
      </c>
      <c r="K221" s="88" t="s">
        <v>121</v>
      </c>
      <c r="L221" s="127">
        <f>I221-J221</f>
        <v>0</v>
      </c>
      <c r="M221" s="72"/>
      <c r="P221" s="2"/>
    </row>
    <row r="222" spans="1:16" s="91" customFormat="1" ht="38.25" outlineLevel="4">
      <c r="A222" s="122" t="s">
        <v>195</v>
      </c>
      <c r="B222" s="7" t="s">
        <v>0</v>
      </c>
      <c r="C222" s="7" t="s">
        <v>76</v>
      </c>
      <c r="D222" s="7" t="s">
        <v>85</v>
      </c>
      <c r="E222" s="7" t="s">
        <v>1</v>
      </c>
      <c r="F222" s="5" t="s">
        <v>121</v>
      </c>
      <c r="G222" s="107" t="s">
        <v>121</v>
      </c>
      <c r="H222" s="125">
        <f>SUM(H223:H224)</f>
        <v>15960000</v>
      </c>
      <c r="I222" s="125">
        <f>SUM(I223:I224)</f>
        <v>0</v>
      </c>
      <c r="J222" s="241">
        <f t="shared" ref="J222:K222" si="117">SUM(J223:J224)</f>
        <v>0</v>
      </c>
      <c r="K222" s="236">
        <f t="shared" si="117"/>
        <v>0</v>
      </c>
      <c r="L222" s="125">
        <f>SUM(L223:L224)</f>
        <v>0</v>
      </c>
      <c r="M222" s="72"/>
      <c r="P222" s="2"/>
    </row>
    <row r="223" spans="1:16" s="91" customFormat="1" outlineLevel="4">
      <c r="A223" s="93" t="s">
        <v>104</v>
      </c>
      <c r="B223" s="73" t="s">
        <v>0</v>
      </c>
      <c r="C223" s="73" t="s">
        <v>76</v>
      </c>
      <c r="D223" s="73" t="s">
        <v>85</v>
      </c>
      <c r="E223" s="73" t="s">
        <v>4</v>
      </c>
      <c r="F223" s="101" t="s">
        <v>121</v>
      </c>
      <c r="G223" s="144" t="s">
        <v>121</v>
      </c>
      <c r="H223" s="230">
        <v>22500</v>
      </c>
      <c r="I223" s="127">
        <v>0</v>
      </c>
      <c r="J223" s="242">
        <v>0</v>
      </c>
      <c r="K223" s="102" t="s">
        <v>121</v>
      </c>
      <c r="L223" s="126">
        <f t="shared" ref="L223:L224" si="118">I223-J223</f>
        <v>0</v>
      </c>
      <c r="M223" s="72"/>
      <c r="P223" s="2"/>
    </row>
    <row r="224" spans="1:16" s="86" customFormat="1" ht="25.5" outlineLevel="2">
      <c r="A224" s="93" t="s">
        <v>205</v>
      </c>
      <c r="B224" s="73" t="s">
        <v>0</v>
      </c>
      <c r="C224" s="73" t="s">
        <v>76</v>
      </c>
      <c r="D224" s="73" t="s">
        <v>85</v>
      </c>
      <c r="E224" s="73" t="s">
        <v>9</v>
      </c>
      <c r="F224" s="101" t="s">
        <v>121</v>
      </c>
      <c r="G224" s="144" t="s">
        <v>121</v>
      </c>
      <c r="H224" s="230">
        <v>15937500</v>
      </c>
      <c r="I224" s="127">
        <v>0</v>
      </c>
      <c r="J224" s="242">
        <v>0</v>
      </c>
      <c r="K224" s="85" t="s">
        <v>121</v>
      </c>
      <c r="L224" s="126">
        <f t="shared" si="118"/>
        <v>0</v>
      </c>
      <c r="P224" s="2"/>
    </row>
    <row r="225" spans="1:16" s="91" customFormat="1" ht="40.5" customHeight="1" outlineLevel="4">
      <c r="A225" s="122" t="s">
        <v>282</v>
      </c>
      <c r="B225" s="7" t="s">
        <v>0</v>
      </c>
      <c r="C225" s="7" t="s">
        <v>76</v>
      </c>
      <c r="D225" s="7">
        <v>2240281520</v>
      </c>
      <c r="E225" s="7">
        <v>530</v>
      </c>
      <c r="F225" s="5" t="s">
        <v>121</v>
      </c>
      <c r="G225" s="107" t="s">
        <v>121</v>
      </c>
      <c r="H225" s="125">
        <v>247192900</v>
      </c>
      <c r="I225" s="125">
        <v>57994325.219999999</v>
      </c>
      <c r="J225" s="241">
        <v>57994325.219999999</v>
      </c>
      <c r="K225" s="87" t="s">
        <v>121</v>
      </c>
      <c r="L225" s="125">
        <f>I225-J225</f>
        <v>0</v>
      </c>
      <c r="M225" s="72"/>
      <c r="P225" s="2"/>
    </row>
    <row r="226" spans="1:16" s="91" customFormat="1" ht="63.75" outlineLevel="4">
      <c r="A226" s="122" t="s">
        <v>281</v>
      </c>
      <c r="B226" s="7" t="s">
        <v>0</v>
      </c>
      <c r="C226" s="7" t="s">
        <v>76</v>
      </c>
      <c r="D226" s="7">
        <v>2240281530</v>
      </c>
      <c r="E226" s="7">
        <v>530</v>
      </c>
      <c r="F226" s="5" t="s">
        <v>121</v>
      </c>
      <c r="G226" s="107" t="s">
        <v>121</v>
      </c>
      <c r="H226" s="125">
        <v>2000000</v>
      </c>
      <c r="I226" s="125">
        <v>0</v>
      </c>
      <c r="J226" s="241">
        <f t="shared" ref="J226:K227" si="119">SUM(J227)</f>
        <v>0</v>
      </c>
      <c r="K226" s="87" t="s">
        <v>121</v>
      </c>
      <c r="L226" s="127">
        <f>I226-J226</f>
        <v>0</v>
      </c>
      <c r="M226" s="72"/>
      <c r="P226" s="2"/>
    </row>
    <row r="227" spans="1:16" s="91" customFormat="1" ht="51" outlineLevel="4">
      <c r="A227" s="122" t="s">
        <v>196</v>
      </c>
      <c r="B227" s="7" t="s">
        <v>0</v>
      </c>
      <c r="C227" s="7" t="s">
        <v>76</v>
      </c>
      <c r="D227" s="7" t="s">
        <v>86</v>
      </c>
      <c r="E227" s="7" t="s">
        <v>1</v>
      </c>
      <c r="F227" s="5" t="s">
        <v>121</v>
      </c>
      <c r="G227" s="107" t="s">
        <v>121</v>
      </c>
      <c r="H227" s="125">
        <f>SUM(H228)</f>
        <v>2150</v>
      </c>
      <c r="I227" s="125">
        <f t="shared" ref="I227" si="120">SUM(I228)</f>
        <v>0</v>
      </c>
      <c r="J227" s="241">
        <f t="shared" si="119"/>
        <v>0</v>
      </c>
      <c r="K227" s="236">
        <f t="shared" si="119"/>
        <v>0</v>
      </c>
      <c r="L227" s="125">
        <f>SUM(L228)</f>
        <v>0</v>
      </c>
      <c r="M227" s="72"/>
      <c r="P227" s="2"/>
    </row>
    <row r="228" spans="1:16" s="91" customFormat="1" ht="25.5" outlineLevel="4">
      <c r="A228" s="93" t="s">
        <v>215</v>
      </c>
      <c r="B228" s="73" t="s">
        <v>0</v>
      </c>
      <c r="C228" s="73" t="s">
        <v>76</v>
      </c>
      <c r="D228" s="73" t="s">
        <v>86</v>
      </c>
      <c r="E228" s="73" t="s">
        <v>80</v>
      </c>
      <c r="F228" s="101" t="s">
        <v>121</v>
      </c>
      <c r="G228" s="144" t="s">
        <v>121</v>
      </c>
      <c r="H228" s="230">
        <v>2150</v>
      </c>
      <c r="I228" s="127">
        <v>0</v>
      </c>
      <c r="J228" s="242">
        <v>0</v>
      </c>
      <c r="K228" s="102" t="s">
        <v>121</v>
      </c>
      <c r="L228" s="126">
        <f>I228-J228</f>
        <v>0</v>
      </c>
      <c r="M228" s="72"/>
      <c r="P228" s="2"/>
    </row>
    <row r="229" spans="1:16" s="91" customFormat="1" ht="38.25" outlineLevel="4">
      <c r="A229" s="122" t="s">
        <v>262</v>
      </c>
      <c r="B229" s="7" t="s">
        <v>0</v>
      </c>
      <c r="C229" s="7" t="s">
        <v>87</v>
      </c>
      <c r="D229" s="7" t="s">
        <v>263</v>
      </c>
      <c r="E229" s="7" t="s">
        <v>1</v>
      </c>
      <c r="F229" s="5"/>
      <c r="G229" s="107"/>
      <c r="H229" s="125">
        <f>SUM(H230:H230)</f>
        <v>55405400</v>
      </c>
      <c r="I229" s="125">
        <f>SUM(I230:I230)</f>
        <v>16811640</v>
      </c>
      <c r="J229" s="241">
        <f>SUM(J230:J230)</f>
        <v>16811640</v>
      </c>
      <c r="K229" s="236">
        <f t="shared" ref="K229" si="121">SUM(K230:K230)</f>
        <v>0</v>
      </c>
      <c r="L229" s="125">
        <f>SUM(L230:L230)</f>
        <v>0</v>
      </c>
      <c r="M229" s="72"/>
      <c r="P229" s="2"/>
    </row>
    <row r="230" spans="1:16" s="86" customFormat="1" ht="33.75">
      <c r="A230" s="93" t="s">
        <v>218</v>
      </c>
      <c r="B230" s="73" t="s">
        <v>0</v>
      </c>
      <c r="C230" s="73" t="s">
        <v>87</v>
      </c>
      <c r="D230" s="73" t="s">
        <v>301</v>
      </c>
      <c r="E230" s="73">
        <v>612</v>
      </c>
      <c r="F230" s="247" t="s">
        <v>264</v>
      </c>
      <c r="G230" s="248" t="s">
        <v>272</v>
      </c>
      <c r="H230" s="230">
        <v>55405400</v>
      </c>
      <c r="I230" s="127">
        <v>16811640</v>
      </c>
      <c r="J230" s="242">
        <v>16811640</v>
      </c>
      <c r="K230" s="119">
        <f t="shared" ref="K230" si="122">I230-J230</f>
        <v>0</v>
      </c>
      <c r="L230" s="127">
        <f t="shared" ref="L230" si="123">I230-J230</f>
        <v>0</v>
      </c>
      <c r="P230" s="2"/>
    </row>
    <row r="231" spans="1:16" s="90" customFormat="1" ht="51" outlineLevel="4">
      <c r="A231" s="122" t="s">
        <v>267</v>
      </c>
      <c r="B231" s="7" t="s">
        <v>0</v>
      </c>
      <c r="C231" s="7" t="s">
        <v>87</v>
      </c>
      <c r="D231" s="7">
        <v>2240180850</v>
      </c>
      <c r="E231" s="7">
        <v>633</v>
      </c>
      <c r="F231" s="5" t="s">
        <v>121</v>
      </c>
      <c r="G231" s="107" t="s">
        <v>121</v>
      </c>
      <c r="H231" s="125">
        <v>0</v>
      </c>
      <c r="I231" s="125">
        <v>0</v>
      </c>
      <c r="J231" s="241">
        <v>0</v>
      </c>
      <c r="K231" s="87" t="s">
        <v>121</v>
      </c>
      <c r="L231" s="125">
        <f>I231-J231</f>
        <v>0</v>
      </c>
      <c r="M231" s="95"/>
      <c r="N231" s="95"/>
      <c r="P231" s="2"/>
    </row>
    <row r="232" spans="1:16" s="90" customFormat="1" ht="25.5" outlineLevel="4">
      <c r="A232" s="122" t="s">
        <v>268</v>
      </c>
      <c r="B232" s="7" t="s">
        <v>0</v>
      </c>
      <c r="C232" s="7" t="s">
        <v>87</v>
      </c>
      <c r="D232" s="7">
        <v>2240181920</v>
      </c>
      <c r="E232" s="7">
        <v>633</v>
      </c>
      <c r="F232" s="5" t="s">
        <v>121</v>
      </c>
      <c r="G232" s="107" t="s">
        <v>121</v>
      </c>
      <c r="H232" s="125">
        <v>0</v>
      </c>
      <c r="I232" s="125">
        <v>0</v>
      </c>
      <c r="J232" s="241">
        <v>0</v>
      </c>
      <c r="K232" s="87" t="s">
        <v>121</v>
      </c>
      <c r="L232" s="127">
        <f>I232-J232</f>
        <v>0</v>
      </c>
      <c r="M232" s="95"/>
      <c r="N232" s="95"/>
      <c r="P232" s="2"/>
    </row>
    <row r="233" spans="1:16" s="86" customFormat="1" ht="25.5" outlineLevel="2">
      <c r="A233" s="122" t="s">
        <v>246</v>
      </c>
      <c r="B233" s="7" t="s">
        <v>0</v>
      </c>
      <c r="C233" s="7" t="s">
        <v>87</v>
      </c>
      <c r="D233" s="7" t="s">
        <v>258</v>
      </c>
      <c r="E233" s="7" t="s">
        <v>1</v>
      </c>
      <c r="F233" s="5"/>
      <c r="G233" s="107"/>
      <c r="H233" s="125">
        <f>SUM(H234:H234)</f>
        <v>0</v>
      </c>
      <c r="I233" s="125">
        <f>SUM(I234:I234)</f>
        <v>0</v>
      </c>
      <c r="J233" s="241">
        <f>SUM(J234:J234)</f>
        <v>0</v>
      </c>
      <c r="K233" s="236">
        <f t="shared" ref="K233" si="124">SUM(K234:K234)</f>
        <v>0</v>
      </c>
      <c r="L233" s="125">
        <f>SUM(L234:L234)</f>
        <v>0</v>
      </c>
      <c r="P233" s="2"/>
    </row>
    <row r="234" spans="1:16" s="86" customFormat="1" outlineLevel="2">
      <c r="A234" s="93" t="s">
        <v>108</v>
      </c>
      <c r="B234" s="73" t="s">
        <v>0</v>
      </c>
      <c r="C234" s="73" t="s">
        <v>87</v>
      </c>
      <c r="D234" s="73" t="s">
        <v>258</v>
      </c>
      <c r="E234" s="73" t="s">
        <v>17</v>
      </c>
      <c r="F234" s="92"/>
      <c r="G234" s="145"/>
      <c r="H234" s="230">
        <v>0</v>
      </c>
      <c r="I234" s="127">
        <v>0</v>
      </c>
      <c r="J234" s="242">
        <v>0</v>
      </c>
      <c r="K234" s="119">
        <f t="shared" ref="K234" si="125">I234-J234</f>
        <v>0</v>
      </c>
      <c r="L234" s="127">
        <f t="shared" ref="L234" si="126">I234-J234</f>
        <v>0</v>
      </c>
      <c r="P234" s="2"/>
    </row>
    <row r="235" spans="1:16" s="86" customFormat="1" ht="25.5" outlineLevel="2">
      <c r="A235" s="122" t="s">
        <v>151</v>
      </c>
      <c r="B235" s="7" t="s">
        <v>0</v>
      </c>
      <c r="C235" s="7" t="s">
        <v>87</v>
      </c>
      <c r="D235" s="7" t="s">
        <v>88</v>
      </c>
      <c r="E235" s="7" t="s">
        <v>1</v>
      </c>
      <c r="F235" s="5" t="s">
        <v>121</v>
      </c>
      <c r="G235" s="107" t="s">
        <v>121</v>
      </c>
      <c r="H235" s="125">
        <f>SUM(H236:H245)</f>
        <v>639732250</v>
      </c>
      <c r="I235" s="125">
        <f>SUM(I236:I245)</f>
        <v>162059003.32999998</v>
      </c>
      <c r="J235" s="241">
        <f t="shared" ref="J235:K235" si="127">SUM(J236:J245)</f>
        <v>146228479.84</v>
      </c>
      <c r="K235" s="236">
        <f t="shared" si="127"/>
        <v>0</v>
      </c>
      <c r="L235" s="125">
        <f>SUM(L236:L245)</f>
        <v>15830523.490000002</v>
      </c>
      <c r="P235" s="2"/>
    </row>
    <row r="236" spans="1:16" s="86" customFormat="1" outlineLevel="1">
      <c r="A236" s="93" t="s">
        <v>108</v>
      </c>
      <c r="B236" s="73" t="s">
        <v>0</v>
      </c>
      <c r="C236" s="73" t="s">
        <v>87</v>
      </c>
      <c r="D236" s="73" t="s">
        <v>88</v>
      </c>
      <c r="E236" s="73" t="s">
        <v>17</v>
      </c>
      <c r="F236" s="101" t="s">
        <v>121</v>
      </c>
      <c r="G236" s="144" t="s">
        <v>121</v>
      </c>
      <c r="H236" s="230">
        <v>461320400</v>
      </c>
      <c r="I236" s="127">
        <v>115330099.33</v>
      </c>
      <c r="J236" s="242">
        <v>106866072.66</v>
      </c>
      <c r="K236" s="102" t="s">
        <v>121</v>
      </c>
      <c r="L236" s="127">
        <f t="shared" ref="L236:L245" si="128">I236-J236</f>
        <v>8464026.6700000018</v>
      </c>
      <c r="P236" s="2"/>
    </row>
    <row r="237" spans="1:16" s="86" customFormat="1" ht="25.5" outlineLevel="2">
      <c r="A237" s="93" t="s">
        <v>209</v>
      </c>
      <c r="B237" s="73" t="s">
        <v>0</v>
      </c>
      <c r="C237" s="73" t="s">
        <v>87</v>
      </c>
      <c r="D237" s="73" t="s">
        <v>88</v>
      </c>
      <c r="E237" s="73" t="s">
        <v>18</v>
      </c>
      <c r="F237" s="101" t="s">
        <v>121</v>
      </c>
      <c r="G237" s="144" t="s">
        <v>121</v>
      </c>
      <c r="H237" s="230">
        <v>139318800</v>
      </c>
      <c r="I237" s="127">
        <v>34829700</v>
      </c>
      <c r="J237" s="242">
        <v>30663554.059999999</v>
      </c>
      <c r="K237" s="102" t="s">
        <v>121</v>
      </c>
      <c r="L237" s="127">
        <f t="shared" si="128"/>
        <v>4166145.9400000013</v>
      </c>
      <c r="P237" s="2"/>
    </row>
    <row r="238" spans="1:16" s="86" customFormat="1" ht="25.5" outlineLevel="2">
      <c r="A238" s="93" t="s">
        <v>210</v>
      </c>
      <c r="B238" s="73" t="s">
        <v>0</v>
      </c>
      <c r="C238" s="73" t="s">
        <v>87</v>
      </c>
      <c r="D238" s="73" t="s">
        <v>88</v>
      </c>
      <c r="E238" s="73" t="s">
        <v>19</v>
      </c>
      <c r="F238" s="101" t="s">
        <v>121</v>
      </c>
      <c r="G238" s="144" t="s">
        <v>121</v>
      </c>
      <c r="H238" s="230">
        <v>19046550</v>
      </c>
      <c r="I238" s="127">
        <v>5135601</v>
      </c>
      <c r="J238" s="242">
        <v>4545523.99</v>
      </c>
      <c r="K238" s="102" t="s">
        <v>121</v>
      </c>
      <c r="L238" s="127">
        <f t="shared" si="128"/>
        <v>590077.00999999978</v>
      </c>
      <c r="P238" s="2"/>
    </row>
    <row r="239" spans="1:16" s="86" customFormat="1" ht="25.5" outlineLevel="2">
      <c r="A239" s="93" t="s">
        <v>216</v>
      </c>
      <c r="B239" s="73" t="s">
        <v>0</v>
      </c>
      <c r="C239" s="73" t="s">
        <v>87</v>
      </c>
      <c r="D239" s="73" t="s">
        <v>88</v>
      </c>
      <c r="E239" s="73" t="s">
        <v>42</v>
      </c>
      <c r="F239" s="101" t="s">
        <v>121</v>
      </c>
      <c r="G239" s="144" t="s">
        <v>121</v>
      </c>
      <c r="H239" s="230">
        <v>4000000</v>
      </c>
      <c r="I239" s="127">
        <v>0</v>
      </c>
      <c r="J239" s="242">
        <v>0</v>
      </c>
      <c r="K239" s="102" t="s">
        <v>121</v>
      </c>
      <c r="L239" s="127">
        <f t="shared" si="128"/>
        <v>0</v>
      </c>
      <c r="P239" s="2"/>
    </row>
    <row r="240" spans="1:16" s="86" customFormat="1" outlineLevel="1">
      <c r="A240" s="93" t="s">
        <v>104</v>
      </c>
      <c r="B240" s="73" t="s">
        <v>0</v>
      </c>
      <c r="C240" s="73" t="s">
        <v>87</v>
      </c>
      <c r="D240" s="73" t="s">
        <v>88</v>
      </c>
      <c r="E240" s="73" t="s">
        <v>4</v>
      </c>
      <c r="F240" s="101" t="s">
        <v>121</v>
      </c>
      <c r="G240" s="144" t="s">
        <v>121</v>
      </c>
      <c r="H240" s="230">
        <v>9063500</v>
      </c>
      <c r="I240" s="127">
        <v>5087511</v>
      </c>
      <c r="J240" s="242">
        <v>3097954.51</v>
      </c>
      <c r="K240" s="85" t="s">
        <v>121</v>
      </c>
      <c r="L240" s="127">
        <f t="shared" si="128"/>
        <v>1989556.4900000002</v>
      </c>
      <c r="P240" s="2"/>
    </row>
    <row r="241" spans="1:16" s="86" customFormat="1" outlineLevel="2">
      <c r="A241" s="93" t="s">
        <v>211</v>
      </c>
      <c r="B241" s="73" t="s">
        <v>0</v>
      </c>
      <c r="C241" s="73" t="s">
        <v>87</v>
      </c>
      <c r="D241" s="73" t="s">
        <v>88</v>
      </c>
      <c r="E241" s="73" t="s">
        <v>20</v>
      </c>
      <c r="F241" s="101" t="s">
        <v>121</v>
      </c>
      <c r="G241" s="144" t="s">
        <v>121</v>
      </c>
      <c r="H241" s="230">
        <v>6297200</v>
      </c>
      <c r="I241" s="127">
        <v>1574299.67</v>
      </c>
      <c r="J241" s="242">
        <v>1012671.22</v>
      </c>
      <c r="K241" s="102" t="s">
        <v>121</v>
      </c>
      <c r="L241" s="127">
        <f t="shared" si="128"/>
        <v>561628.44999999995</v>
      </c>
      <c r="P241" s="2"/>
    </row>
    <row r="242" spans="1:16" s="91" customFormat="1" ht="25.5" outlineLevel="4">
      <c r="A242" s="93" t="s">
        <v>222</v>
      </c>
      <c r="B242" s="73" t="s">
        <v>0</v>
      </c>
      <c r="C242" s="73" t="s">
        <v>87</v>
      </c>
      <c r="D242" s="73" t="s">
        <v>88</v>
      </c>
      <c r="E242" s="73" t="s">
        <v>89</v>
      </c>
      <c r="F242" s="101" t="s">
        <v>121</v>
      </c>
      <c r="G242" s="144" t="s">
        <v>121</v>
      </c>
      <c r="H242" s="230">
        <v>75046</v>
      </c>
      <c r="I242" s="127">
        <v>0</v>
      </c>
      <c r="J242" s="242">
        <v>0</v>
      </c>
      <c r="K242" s="102" t="s">
        <v>121</v>
      </c>
      <c r="L242" s="127">
        <f t="shared" si="128"/>
        <v>0</v>
      </c>
      <c r="M242" s="72"/>
      <c r="P242" s="2"/>
    </row>
    <row r="243" spans="1:16" s="90" customFormat="1" outlineLevel="4">
      <c r="A243" s="93" t="s">
        <v>212</v>
      </c>
      <c r="B243" s="73" t="s">
        <v>0</v>
      </c>
      <c r="C243" s="73" t="s">
        <v>87</v>
      </c>
      <c r="D243" s="73" t="s">
        <v>88</v>
      </c>
      <c r="E243" s="73" t="s">
        <v>21</v>
      </c>
      <c r="F243" s="101" t="s">
        <v>121</v>
      </c>
      <c r="G243" s="144" t="s">
        <v>121</v>
      </c>
      <c r="H243" s="230">
        <v>490240</v>
      </c>
      <c r="I243" s="127">
        <v>81706.67</v>
      </c>
      <c r="J243" s="242">
        <v>38229.4</v>
      </c>
      <c r="K243" s="102" t="s">
        <v>121</v>
      </c>
      <c r="L243" s="127">
        <f t="shared" si="128"/>
        <v>43477.27</v>
      </c>
      <c r="M243" s="95"/>
      <c r="N243" s="95"/>
      <c r="P243" s="2"/>
    </row>
    <row r="244" spans="1:16" s="90" customFormat="1" outlineLevel="4">
      <c r="A244" s="93" t="s">
        <v>213</v>
      </c>
      <c r="B244" s="73" t="s">
        <v>0</v>
      </c>
      <c r="C244" s="73" t="s">
        <v>87</v>
      </c>
      <c r="D244" s="73" t="s">
        <v>88</v>
      </c>
      <c r="E244" s="73" t="s">
        <v>22</v>
      </c>
      <c r="F244" s="101" t="s">
        <v>121</v>
      </c>
      <c r="G244" s="144" t="s">
        <v>121</v>
      </c>
      <c r="H244" s="230">
        <v>70514</v>
      </c>
      <c r="I244" s="127">
        <v>11752.33</v>
      </c>
      <c r="J244" s="242">
        <v>4474</v>
      </c>
      <c r="K244" s="85" t="s">
        <v>121</v>
      </c>
      <c r="L244" s="126">
        <f t="shared" si="128"/>
        <v>7278.33</v>
      </c>
      <c r="M244" s="95"/>
      <c r="N244" s="95"/>
      <c r="P244" s="2"/>
    </row>
    <row r="245" spans="1:16" s="90" customFormat="1" outlineLevel="4">
      <c r="A245" s="93" t="s">
        <v>219</v>
      </c>
      <c r="B245" s="73" t="s">
        <v>0</v>
      </c>
      <c r="C245" s="73" t="s">
        <v>87</v>
      </c>
      <c r="D245" s="73" t="s">
        <v>88</v>
      </c>
      <c r="E245" s="73" t="s">
        <v>45</v>
      </c>
      <c r="F245" s="101" t="s">
        <v>121</v>
      </c>
      <c r="G245" s="144" t="s">
        <v>121</v>
      </c>
      <c r="H245" s="230">
        <v>50000</v>
      </c>
      <c r="I245" s="127">
        <v>8333.33</v>
      </c>
      <c r="J245" s="242">
        <v>0</v>
      </c>
      <c r="K245" s="102" t="s">
        <v>121</v>
      </c>
      <c r="L245" s="127">
        <f t="shared" si="128"/>
        <v>8333.33</v>
      </c>
      <c r="M245" s="95"/>
      <c r="N245" s="95"/>
      <c r="P245" s="2"/>
    </row>
    <row r="246" spans="1:16" s="86" customFormat="1" ht="25.5" outlineLevel="1">
      <c r="A246" s="122" t="s">
        <v>197</v>
      </c>
      <c r="B246" s="7" t="s">
        <v>0</v>
      </c>
      <c r="C246" s="7" t="s">
        <v>87</v>
      </c>
      <c r="D246" s="7" t="s">
        <v>90</v>
      </c>
      <c r="E246" s="7" t="s">
        <v>1</v>
      </c>
      <c r="F246" s="5" t="s">
        <v>121</v>
      </c>
      <c r="G246" s="107" t="s">
        <v>121</v>
      </c>
      <c r="H246" s="125">
        <f>SUM(H247:H256)</f>
        <v>271259925</v>
      </c>
      <c r="I246" s="125">
        <f>SUM(I247:I256)</f>
        <v>59352659.57</v>
      </c>
      <c r="J246" s="241">
        <f t="shared" ref="J246:K246" si="129">SUM(J247:J256)</f>
        <v>56283241.150000006</v>
      </c>
      <c r="K246" s="236">
        <f t="shared" si="129"/>
        <v>0</v>
      </c>
      <c r="L246" s="125">
        <f>SUM(L247:L256)</f>
        <v>3069418.4199999976</v>
      </c>
      <c r="P246" s="2"/>
    </row>
    <row r="247" spans="1:16" s="86" customFormat="1" outlineLevel="2">
      <c r="A247" s="93" t="s">
        <v>223</v>
      </c>
      <c r="B247" s="73" t="s">
        <v>0</v>
      </c>
      <c r="C247" s="73" t="s">
        <v>87</v>
      </c>
      <c r="D247" s="73" t="s">
        <v>90</v>
      </c>
      <c r="E247" s="73" t="s">
        <v>91</v>
      </c>
      <c r="F247" s="101" t="s">
        <v>121</v>
      </c>
      <c r="G247" s="144" t="s">
        <v>121</v>
      </c>
      <c r="H247" s="230">
        <v>201210562</v>
      </c>
      <c r="I247" s="127">
        <v>42698058</v>
      </c>
      <c r="J247" s="242">
        <v>41646036.670000002</v>
      </c>
      <c r="K247" s="102" t="s">
        <v>121</v>
      </c>
      <c r="L247" s="127">
        <f>I247-J247</f>
        <v>1052021.3299999982</v>
      </c>
      <c r="P247" s="2"/>
    </row>
    <row r="248" spans="1:16" s="86" customFormat="1" ht="25.5" outlineLevel="1">
      <c r="A248" s="93" t="s">
        <v>224</v>
      </c>
      <c r="B248" s="73" t="s">
        <v>0</v>
      </c>
      <c r="C248" s="73" t="s">
        <v>87</v>
      </c>
      <c r="D248" s="73" t="s">
        <v>90</v>
      </c>
      <c r="E248" s="73" t="s">
        <v>92</v>
      </c>
      <c r="F248" s="101" t="s">
        <v>121</v>
      </c>
      <c r="G248" s="144" t="s">
        <v>121</v>
      </c>
      <c r="H248" s="230">
        <v>300000</v>
      </c>
      <c r="I248" s="127">
        <v>156538</v>
      </c>
      <c r="J248" s="242">
        <v>156538</v>
      </c>
      <c r="K248" s="85" t="s">
        <v>121</v>
      </c>
      <c r="L248" s="127">
        <f t="shared" ref="L248:L256" si="130">I248-J248</f>
        <v>0</v>
      </c>
      <c r="P248" s="2"/>
    </row>
    <row r="249" spans="1:16" s="86" customFormat="1" ht="38.25" outlineLevel="2">
      <c r="A249" s="93" t="s">
        <v>225</v>
      </c>
      <c r="B249" s="73" t="s">
        <v>0</v>
      </c>
      <c r="C249" s="73" t="s">
        <v>87</v>
      </c>
      <c r="D249" s="73" t="s">
        <v>90</v>
      </c>
      <c r="E249" s="73" t="s">
        <v>93</v>
      </c>
      <c r="F249" s="101" t="s">
        <v>121</v>
      </c>
      <c r="G249" s="144" t="s">
        <v>121</v>
      </c>
      <c r="H249" s="230">
        <v>60765600</v>
      </c>
      <c r="I249" s="127">
        <v>12849513.24</v>
      </c>
      <c r="J249" s="242">
        <v>12487708.130000001</v>
      </c>
      <c r="K249" s="102" t="s">
        <v>121</v>
      </c>
      <c r="L249" s="127">
        <f t="shared" si="130"/>
        <v>361805.1099999994</v>
      </c>
      <c r="P249" s="2"/>
    </row>
    <row r="250" spans="1:16" s="86" customFormat="1" ht="25.5" outlineLevel="1">
      <c r="A250" s="93" t="s">
        <v>210</v>
      </c>
      <c r="B250" s="73" t="s">
        <v>0</v>
      </c>
      <c r="C250" s="73" t="s">
        <v>87</v>
      </c>
      <c r="D250" s="73" t="s">
        <v>90</v>
      </c>
      <c r="E250" s="73" t="s">
        <v>19</v>
      </c>
      <c r="F250" s="101" t="s">
        <v>121</v>
      </c>
      <c r="G250" s="144" t="s">
        <v>121</v>
      </c>
      <c r="H250" s="230">
        <v>2616943</v>
      </c>
      <c r="I250" s="127">
        <v>1452248</v>
      </c>
      <c r="J250" s="242">
        <v>1075342.06</v>
      </c>
      <c r="K250" s="85" t="s">
        <v>121</v>
      </c>
      <c r="L250" s="127">
        <f t="shared" si="130"/>
        <v>376905.93999999994</v>
      </c>
      <c r="P250" s="2"/>
    </row>
    <row r="251" spans="1:16" s="86" customFormat="1" outlineLevel="2">
      <c r="A251" s="93" t="s">
        <v>104</v>
      </c>
      <c r="B251" s="73" t="s">
        <v>0</v>
      </c>
      <c r="C251" s="73" t="s">
        <v>87</v>
      </c>
      <c r="D251" s="73" t="s">
        <v>90</v>
      </c>
      <c r="E251" s="73" t="s">
        <v>4</v>
      </c>
      <c r="F251" s="101" t="s">
        <v>121</v>
      </c>
      <c r="G251" s="144" t="s">
        <v>121</v>
      </c>
      <c r="H251" s="230">
        <v>3154096</v>
      </c>
      <c r="I251" s="127">
        <v>928890</v>
      </c>
      <c r="J251" s="242">
        <v>642933.01</v>
      </c>
      <c r="K251" s="102" t="s">
        <v>121</v>
      </c>
      <c r="L251" s="127">
        <f t="shared" si="130"/>
        <v>285956.99</v>
      </c>
      <c r="P251" s="2"/>
    </row>
    <row r="252" spans="1:16" s="86" customFormat="1" outlineLevel="2">
      <c r="A252" s="93" t="s">
        <v>211</v>
      </c>
      <c r="B252" s="73" t="s">
        <v>0</v>
      </c>
      <c r="C252" s="73" t="s">
        <v>87</v>
      </c>
      <c r="D252" s="73" t="s">
        <v>90</v>
      </c>
      <c r="E252" s="73" t="s">
        <v>20</v>
      </c>
      <c r="F252" s="101" t="s">
        <v>121</v>
      </c>
      <c r="G252" s="144" t="s">
        <v>121</v>
      </c>
      <c r="H252" s="230">
        <v>2753724</v>
      </c>
      <c r="I252" s="127">
        <v>1195079</v>
      </c>
      <c r="J252" s="242">
        <v>274682.65000000002</v>
      </c>
      <c r="K252" s="85" t="s">
        <v>121</v>
      </c>
      <c r="L252" s="127">
        <f t="shared" si="130"/>
        <v>920396.35</v>
      </c>
      <c r="P252" s="2"/>
    </row>
    <row r="253" spans="1:16" s="91" customFormat="1" ht="25.5" outlineLevel="4">
      <c r="A253" s="93" t="s">
        <v>222</v>
      </c>
      <c r="B253" s="73" t="s">
        <v>0</v>
      </c>
      <c r="C253" s="73" t="s">
        <v>87</v>
      </c>
      <c r="D253" s="73" t="s">
        <v>90</v>
      </c>
      <c r="E253" s="73" t="s">
        <v>89</v>
      </c>
      <c r="F253" s="101" t="s">
        <v>121</v>
      </c>
      <c r="G253" s="144" t="s">
        <v>121</v>
      </c>
      <c r="H253" s="230">
        <v>25000</v>
      </c>
      <c r="I253" s="127">
        <v>0</v>
      </c>
      <c r="J253" s="242">
        <v>0</v>
      </c>
      <c r="K253" s="102" t="s">
        <v>121</v>
      </c>
      <c r="L253" s="127">
        <f t="shared" si="130"/>
        <v>0</v>
      </c>
      <c r="M253" s="72"/>
      <c r="P253" s="2"/>
    </row>
    <row r="254" spans="1:16" s="90" customFormat="1" outlineLevel="2">
      <c r="A254" s="93" t="s">
        <v>212</v>
      </c>
      <c r="B254" s="73" t="s">
        <v>0</v>
      </c>
      <c r="C254" s="73" t="s">
        <v>87</v>
      </c>
      <c r="D254" s="73" t="s">
        <v>90</v>
      </c>
      <c r="E254" s="73" t="s">
        <v>21</v>
      </c>
      <c r="F254" s="101" t="s">
        <v>121</v>
      </c>
      <c r="G254" s="144" t="s">
        <v>121</v>
      </c>
      <c r="H254" s="230">
        <v>380000</v>
      </c>
      <c r="I254" s="127">
        <v>63333.33</v>
      </c>
      <c r="J254" s="242">
        <v>0</v>
      </c>
      <c r="K254" s="85" t="s">
        <v>121</v>
      </c>
      <c r="L254" s="127">
        <f t="shared" si="130"/>
        <v>63333.33</v>
      </c>
      <c r="M254" s="95"/>
      <c r="N254" s="95"/>
      <c r="P254" s="2"/>
    </row>
    <row r="255" spans="1:16" s="121" customFormat="1" outlineLevel="4">
      <c r="A255" s="93" t="s">
        <v>213</v>
      </c>
      <c r="B255" s="73" t="s">
        <v>0</v>
      </c>
      <c r="C255" s="73" t="s">
        <v>87</v>
      </c>
      <c r="D255" s="73" t="s">
        <v>90</v>
      </c>
      <c r="E255" s="73" t="s">
        <v>22</v>
      </c>
      <c r="F255" s="101" t="s">
        <v>121</v>
      </c>
      <c r="G255" s="144" t="s">
        <v>121</v>
      </c>
      <c r="H255" s="230">
        <v>19030</v>
      </c>
      <c r="I255" s="127">
        <v>3171.67</v>
      </c>
      <c r="J255" s="242">
        <v>0</v>
      </c>
      <c r="K255" s="102" t="s">
        <v>121</v>
      </c>
      <c r="L255" s="126">
        <f t="shared" si="130"/>
        <v>3171.67</v>
      </c>
      <c r="M255" s="95"/>
      <c r="N255" s="95"/>
      <c r="P255" s="2"/>
    </row>
    <row r="256" spans="1:16" s="90" customFormat="1" outlineLevel="4">
      <c r="A256" s="93" t="s">
        <v>219</v>
      </c>
      <c r="B256" s="73" t="s">
        <v>0</v>
      </c>
      <c r="C256" s="73" t="s">
        <v>87</v>
      </c>
      <c r="D256" s="73" t="s">
        <v>90</v>
      </c>
      <c r="E256" s="73" t="s">
        <v>45</v>
      </c>
      <c r="F256" s="101" t="s">
        <v>121</v>
      </c>
      <c r="G256" s="144" t="s">
        <v>121</v>
      </c>
      <c r="H256" s="230">
        <v>34970</v>
      </c>
      <c r="I256" s="127">
        <v>5828.33</v>
      </c>
      <c r="J256" s="242">
        <v>0.63</v>
      </c>
      <c r="K256" s="102" t="s">
        <v>121</v>
      </c>
      <c r="L256" s="127">
        <f t="shared" si="130"/>
        <v>5827.7</v>
      </c>
      <c r="M256" s="120"/>
      <c r="N256" s="95"/>
      <c r="P256" s="2"/>
    </row>
    <row r="257" spans="1:16" s="86" customFormat="1" ht="25.5" outlineLevel="2">
      <c r="A257" s="122" t="s">
        <v>198</v>
      </c>
      <c r="B257" s="7" t="s">
        <v>0</v>
      </c>
      <c r="C257" s="7" t="s">
        <v>87</v>
      </c>
      <c r="D257" s="7" t="s">
        <v>260</v>
      </c>
      <c r="E257" s="7" t="s">
        <v>1</v>
      </c>
      <c r="F257" s="5"/>
      <c r="G257" s="107"/>
      <c r="H257" s="125">
        <f>SUM(H258:H258)</f>
        <v>0</v>
      </c>
      <c r="I257" s="125">
        <f>SUM(I258:I258)</f>
        <v>0</v>
      </c>
      <c r="J257" s="241">
        <f>SUM(J258:J258)</f>
        <v>0</v>
      </c>
      <c r="K257" s="236">
        <f>SUM(K258:K258)</f>
        <v>0</v>
      </c>
      <c r="L257" s="125">
        <f>SUM(L258:L258)</f>
        <v>0</v>
      </c>
      <c r="P257" s="2"/>
    </row>
    <row r="258" spans="1:16" s="86" customFormat="1" ht="33.75" outlineLevel="2">
      <c r="A258" s="93" t="s">
        <v>205</v>
      </c>
      <c r="B258" s="73" t="s">
        <v>0</v>
      </c>
      <c r="C258" s="73" t="s">
        <v>87</v>
      </c>
      <c r="D258" s="73" t="s">
        <v>260</v>
      </c>
      <c r="E258" s="73">
        <v>321</v>
      </c>
      <c r="F258" s="131" t="s">
        <v>261</v>
      </c>
      <c r="G258" s="137" t="s">
        <v>272</v>
      </c>
      <c r="H258" s="230">
        <v>0</v>
      </c>
      <c r="I258" s="127">
        <v>0</v>
      </c>
      <c r="J258" s="242">
        <v>0</v>
      </c>
      <c r="K258" s="119">
        <f>I258-J258</f>
        <v>0</v>
      </c>
      <c r="L258" s="127">
        <f t="shared" ref="L258" si="131">I258-J258</f>
        <v>0</v>
      </c>
      <c r="P258" s="2"/>
    </row>
    <row r="259" spans="1:16" s="90" customFormat="1" ht="25.5" outlineLevel="4">
      <c r="A259" s="122" t="s">
        <v>198</v>
      </c>
      <c r="B259" s="7" t="s">
        <v>0</v>
      </c>
      <c r="C259" s="7" t="s">
        <v>87</v>
      </c>
      <c r="D259" s="7" t="s">
        <v>94</v>
      </c>
      <c r="E259" s="7" t="s">
        <v>1</v>
      </c>
      <c r="F259" s="5" t="s">
        <v>121</v>
      </c>
      <c r="G259" s="107" t="s">
        <v>121</v>
      </c>
      <c r="H259" s="125">
        <f>SUM(H260:H261)</f>
        <v>935089950</v>
      </c>
      <c r="I259" s="125">
        <f>SUM(I260:I261)</f>
        <v>194595364.15000001</v>
      </c>
      <c r="J259" s="241">
        <f>SUM(J260:J261)</f>
        <v>194031340.38999999</v>
      </c>
      <c r="K259" s="236">
        <f t="shared" ref="K259" si="132">SUM(K260:K261)</f>
        <v>0</v>
      </c>
      <c r="L259" s="125">
        <f>SUM(L260:L261)</f>
        <v>564023.76000001188</v>
      </c>
      <c r="M259" s="89"/>
      <c r="P259" s="2"/>
    </row>
    <row r="260" spans="1:16" s="90" customFormat="1" outlineLevel="4">
      <c r="A260" s="93" t="s">
        <v>104</v>
      </c>
      <c r="B260" s="73" t="s">
        <v>0</v>
      </c>
      <c r="C260" s="73" t="s">
        <v>87</v>
      </c>
      <c r="D260" s="73" t="s">
        <v>94</v>
      </c>
      <c r="E260" s="73" t="s">
        <v>4</v>
      </c>
      <c r="F260" s="101" t="s">
        <v>121</v>
      </c>
      <c r="G260" s="144" t="s">
        <v>121</v>
      </c>
      <c r="H260" s="230">
        <v>2275000</v>
      </c>
      <c r="I260" s="127">
        <v>909075.63</v>
      </c>
      <c r="J260" s="242">
        <v>675707.17</v>
      </c>
      <c r="K260" s="102" t="s">
        <v>121</v>
      </c>
      <c r="L260" s="127">
        <f t="shared" ref="L260:L261" si="133">I260-J260</f>
        <v>233368.45999999996</v>
      </c>
      <c r="M260" s="89"/>
      <c r="P260" s="2"/>
    </row>
    <row r="261" spans="1:16" s="86" customFormat="1" ht="33.75">
      <c r="A261" s="93" t="s">
        <v>205</v>
      </c>
      <c r="B261" s="73" t="s">
        <v>0</v>
      </c>
      <c r="C261" s="73" t="s">
        <v>87</v>
      </c>
      <c r="D261" s="73" t="s">
        <v>94</v>
      </c>
      <c r="E261" s="73" t="s">
        <v>9</v>
      </c>
      <c r="F261" s="131" t="s">
        <v>299</v>
      </c>
      <c r="G261" s="136" t="s">
        <v>272</v>
      </c>
      <c r="H261" s="230">
        <f>886174200+46640750</f>
        <v>932814950</v>
      </c>
      <c r="I261" s="127">
        <v>193686288.52000001</v>
      </c>
      <c r="J261" s="242">
        <v>193355633.22</v>
      </c>
      <c r="K261" s="102" t="s">
        <v>121</v>
      </c>
      <c r="L261" s="127">
        <f t="shared" si="133"/>
        <v>330655.30000001192</v>
      </c>
      <c r="P261" s="2"/>
    </row>
    <row r="262" spans="1:16" s="91" customFormat="1" ht="38.25" outlineLevel="4">
      <c r="A262" s="122" t="s">
        <v>199</v>
      </c>
      <c r="B262" s="7" t="s">
        <v>0</v>
      </c>
      <c r="C262" s="7" t="s">
        <v>87</v>
      </c>
      <c r="D262" s="7" t="s">
        <v>95</v>
      </c>
      <c r="E262" s="7" t="s">
        <v>1</v>
      </c>
      <c r="F262" s="5" t="s">
        <v>121</v>
      </c>
      <c r="G262" s="107" t="s">
        <v>121</v>
      </c>
      <c r="H262" s="125">
        <f>SUM(H263)</f>
        <v>50909000</v>
      </c>
      <c r="I262" s="125">
        <f>SUM(I263:I263)</f>
        <v>12727250</v>
      </c>
      <c r="J262" s="241">
        <f t="shared" ref="J262:K262" si="134">SUM(J263)</f>
        <v>12727250</v>
      </c>
      <c r="K262" s="236">
        <f t="shared" si="134"/>
        <v>0</v>
      </c>
      <c r="L262" s="125">
        <f>SUM(L263)</f>
        <v>0</v>
      </c>
      <c r="M262" s="72"/>
      <c r="P262" s="2"/>
    </row>
    <row r="263" spans="1:16" s="86" customFormat="1">
      <c r="A263" s="93" t="s">
        <v>122</v>
      </c>
      <c r="B263" s="73" t="s">
        <v>0</v>
      </c>
      <c r="C263" s="73" t="s">
        <v>87</v>
      </c>
      <c r="D263" s="73" t="s">
        <v>95</v>
      </c>
      <c r="E263" s="73" t="s">
        <v>78</v>
      </c>
      <c r="F263" s="101" t="s">
        <v>121</v>
      </c>
      <c r="G263" s="144" t="s">
        <v>121</v>
      </c>
      <c r="H263" s="230">
        <v>50909000</v>
      </c>
      <c r="I263" s="127">
        <v>12727250</v>
      </c>
      <c r="J263" s="242">
        <v>12727250</v>
      </c>
      <c r="K263" s="153" t="s">
        <v>121</v>
      </c>
      <c r="L263" s="127">
        <f>I263-J263</f>
        <v>0</v>
      </c>
      <c r="P263" s="2"/>
    </row>
    <row r="264" spans="1:16" s="91" customFormat="1" ht="25.5" outlineLevel="4">
      <c r="A264" s="122" t="s">
        <v>226</v>
      </c>
      <c r="B264" s="7" t="s">
        <v>0</v>
      </c>
      <c r="C264" s="7" t="s">
        <v>87</v>
      </c>
      <c r="D264" s="7" t="s">
        <v>96</v>
      </c>
      <c r="E264" s="7" t="s">
        <v>1</v>
      </c>
      <c r="F264" s="5" t="s">
        <v>121</v>
      </c>
      <c r="G264" s="107" t="s">
        <v>121</v>
      </c>
      <c r="H264" s="125">
        <f>SUM(H265)</f>
        <v>270000</v>
      </c>
      <c r="I264" s="125">
        <f>SUM(I265)</f>
        <v>0</v>
      </c>
      <c r="J264" s="241">
        <f t="shared" ref="J264:K264" si="135">SUM(J265)</f>
        <v>0</v>
      </c>
      <c r="K264" s="236">
        <f t="shared" si="135"/>
        <v>0</v>
      </c>
      <c r="L264" s="125">
        <f>SUM(L265)</f>
        <v>0</v>
      </c>
      <c r="M264" s="72"/>
      <c r="P264" s="2"/>
    </row>
    <row r="265" spans="1:16" s="86" customFormat="1">
      <c r="A265" s="93" t="s">
        <v>104</v>
      </c>
      <c r="B265" s="73" t="s">
        <v>0</v>
      </c>
      <c r="C265" s="73" t="s">
        <v>87</v>
      </c>
      <c r="D265" s="73" t="s">
        <v>96</v>
      </c>
      <c r="E265" s="73" t="s">
        <v>4</v>
      </c>
      <c r="F265" s="101" t="s">
        <v>121</v>
      </c>
      <c r="G265" s="144" t="s">
        <v>121</v>
      </c>
      <c r="H265" s="230">
        <v>270000</v>
      </c>
      <c r="I265" s="127">
        <v>0</v>
      </c>
      <c r="J265" s="242">
        <v>0</v>
      </c>
      <c r="K265" s="153" t="s">
        <v>121</v>
      </c>
      <c r="L265" s="127">
        <f>I265-J265</f>
        <v>0</v>
      </c>
      <c r="P265" s="2"/>
    </row>
    <row r="266" spans="1:16" s="91" customFormat="1" ht="102" outlineLevel="4">
      <c r="A266" s="122" t="s">
        <v>200</v>
      </c>
      <c r="B266" s="7" t="s">
        <v>0</v>
      </c>
      <c r="C266" s="7" t="s">
        <v>87</v>
      </c>
      <c r="D266" s="7" t="s">
        <v>97</v>
      </c>
      <c r="E266" s="7" t="s">
        <v>1</v>
      </c>
      <c r="F266" s="5" t="s">
        <v>121</v>
      </c>
      <c r="G266" s="107" t="s">
        <v>121</v>
      </c>
      <c r="H266" s="125">
        <f>SUM(H267)</f>
        <v>5795900</v>
      </c>
      <c r="I266" s="125">
        <f>SUM(I267)</f>
        <v>0</v>
      </c>
      <c r="J266" s="241">
        <f t="shared" ref="J266:K266" si="136">SUM(J267)</f>
        <v>0</v>
      </c>
      <c r="K266" s="236">
        <f t="shared" si="136"/>
        <v>0</v>
      </c>
      <c r="L266" s="125">
        <f>SUM(L267)</f>
        <v>0</v>
      </c>
      <c r="M266" s="72"/>
      <c r="P266" s="2"/>
    </row>
    <row r="267" spans="1:16" s="86" customFormat="1" ht="25.5">
      <c r="A267" s="93" t="s">
        <v>227</v>
      </c>
      <c r="B267" s="73" t="s">
        <v>0</v>
      </c>
      <c r="C267" s="73" t="s">
        <v>87</v>
      </c>
      <c r="D267" s="73" t="s">
        <v>97</v>
      </c>
      <c r="E267" s="73" t="s">
        <v>98</v>
      </c>
      <c r="F267" s="101" t="s">
        <v>121</v>
      </c>
      <c r="G267" s="144" t="s">
        <v>121</v>
      </c>
      <c r="H267" s="230">
        <f>11591800/2</f>
        <v>5795900</v>
      </c>
      <c r="I267" s="127">
        <v>0</v>
      </c>
      <c r="J267" s="242">
        <v>0</v>
      </c>
      <c r="K267" s="153" t="s">
        <v>121</v>
      </c>
      <c r="L267" s="127">
        <f>I267-J267</f>
        <v>0</v>
      </c>
      <c r="P267" s="2"/>
    </row>
    <row r="268" spans="1:16" s="91" customFormat="1" ht="25.5" outlineLevel="4">
      <c r="A268" s="122" t="s">
        <v>201</v>
      </c>
      <c r="B268" s="7" t="s">
        <v>0</v>
      </c>
      <c r="C268" s="7" t="s">
        <v>87</v>
      </c>
      <c r="D268" s="7" t="s">
        <v>99</v>
      </c>
      <c r="E268" s="7" t="s">
        <v>1</v>
      </c>
      <c r="F268" s="5" t="s">
        <v>121</v>
      </c>
      <c r="G268" s="107" t="s">
        <v>121</v>
      </c>
      <c r="H268" s="125">
        <f>SUM(H269)</f>
        <v>500000</v>
      </c>
      <c r="I268" s="125">
        <f>SUM(I269)</f>
        <v>250000</v>
      </c>
      <c r="J268" s="241">
        <f t="shared" ref="J268:K268" si="137">SUM(J269)</f>
        <v>250000</v>
      </c>
      <c r="K268" s="236">
        <f t="shared" si="137"/>
        <v>0</v>
      </c>
      <c r="L268" s="125">
        <f>SUM(L269)</f>
        <v>0</v>
      </c>
      <c r="M268" s="72"/>
      <c r="P268" s="2"/>
    </row>
    <row r="269" spans="1:16" s="97" customFormat="1" ht="25.5">
      <c r="A269" s="93" t="s">
        <v>227</v>
      </c>
      <c r="B269" s="73" t="s">
        <v>0</v>
      </c>
      <c r="C269" s="73" t="s">
        <v>87</v>
      </c>
      <c r="D269" s="73" t="s">
        <v>99</v>
      </c>
      <c r="E269" s="73" t="s">
        <v>98</v>
      </c>
      <c r="F269" s="101" t="s">
        <v>121</v>
      </c>
      <c r="G269" s="144" t="s">
        <v>121</v>
      </c>
      <c r="H269" s="230">
        <v>500000</v>
      </c>
      <c r="I269" s="127">
        <v>250000</v>
      </c>
      <c r="J269" s="242">
        <f>H269-I269</f>
        <v>250000</v>
      </c>
      <c r="K269" s="153" t="s">
        <v>121</v>
      </c>
      <c r="L269" s="127">
        <f>I269-J269</f>
        <v>0</v>
      </c>
      <c r="P269" s="2"/>
    </row>
    <row r="270" spans="1:16" s="97" customFormat="1" ht="51">
      <c r="A270" s="122" t="s">
        <v>202</v>
      </c>
      <c r="B270" s="7" t="s">
        <v>0</v>
      </c>
      <c r="C270" s="7" t="s">
        <v>87</v>
      </c>
      <c r="D270" s="7" t="s">
        <v>100</v>
      </c>
      <c r="E270" s="7" t="s">
        <v>1</v>
      </c>
      <c r="F270" s="5" t="s">
        <v>121</v>
      </c>
      <c r="G270" s="107" t="s">
        <v>121</v>
      </c>
      <c r="H270" s="125">
        <f>SUM(H271)</f>
        <v>2500000</v>
      </c>
      <c r="I270" s="125">
        <f>SUM(I271)</f>
        <v>1250000</v>
      </c>
      <c r="J270" s="241">
        <f t="shared" ref="J270:K270" si="138">SUM(J271)</f>
        <v>1250000</v>
      </c>
      <c r="K270" s="236">
        <f t="shared" si="138"/>
        <v>0</v>
      </c>
      <c r="L270" s="125">
        <f>SUM(L271)</f>
        <v>0</v>
      </c>
      <c r="P270" s="2"/>
    </row>
    <row r="271" spans="1:16" s="97" customFormat="1" ht="25.5">
      <c r="A271" s="93" t="s">
        <v>227</v>
      </c>
      <c r="B271" s="73" t="s">
        <v>0</v>
      </c>
      <c r="C271" s="73" t="s">
        <v>87</v>
      </c>
      <c r="D271" s="73" t="s">
        <v>100</v>
      </c>
      <c r="E271" s="73" t="s">
        <v>98</v>
      </c>
      <c r="F271" s="101" t="s">
        <v>121</v>
      </c>
      <c r="G271" s="144" t="s">
        <v>121</v>
      </c>
      <c r="H271" s="230">
        <v>2500000</v>
      </c>
      <c r="I271" s="127">
        <v>1250000</v>
      </c>
      <c r="J271" s="242">
        <f>H271-I271</f>
        <v>1250000</v>
      </c>
      <c r="K271" s="153" t="s">
        <v>121</v>
      </c>
      <c r="L271" s="127">
        <f>I271-J271</f>
        <v>0</v>
      </c>
      <c r="P271" s="2"/>
    </row>
    <row r="272" spans="1:16" s="91" customFormat="1" ht="38.25" outlineLevel="4">
      <c r="A272" s="122" t="s">
        <v>203</v>
      </c>
      <c r="B272" s="7" t="s">
        <v>0</v>
      </c>
      <c r="C272" s="7" t="s">
        <v>87</v>
      </c>
      <c r="D272" s="7" t="s">
        <v>101</v>
      </c>
      <c r="E272" s="7" t="s">
        <v>1</v>
      </c>
      <c r="F272" s="5" t="s">
        <v>121</v>
      </c>
      <c r="G272" s="107" t="s">
        <v>121</v>
      </c>
      <c r="H272" s="125">
        <f>SUM(H273:H274)</f>
        <v>24519050</v>
      </c>
      <c r="I272" s="125">
        <f>SUM(I273:I274)</f>
        <v>24519050</v>
      </c>
      <c r="J272" s="241">
        <f>SUM(J273:J274)</f>
        <v>3916435</v>
      </c>
      <c r="K272" s="236">
        <f t="shared" ref="K272" si="139">SUM(K273:K274)</f>
        <v>0</v>
      </c>
      <c r="L272" s="125">
        <f>SUM(L273:L274)</f>
        <v>20602615</v>
      </c>
      <c r="M272" s="72"/>
      <c r="P272" s="2"/>
    </row>
    <row r="273" spans="1:16" s="91" customFormat="1" ht="33.75" outlineLevel="4">
      <c r="A273" s="93" t="s">
        <v>104</v>
      </c>
      <c r="B273" s="143" t="s">
        <v>0</v>
      </c>
      <c r="C273" s="143" t="s">
        <v>87</v>
      </c>
      <c r="D273" s="143" t="s">
        <v>101</v>
      </c>
      <c r="E273" s="73" t="s">
        <v>4</v>
      </c>
      <c r="F273" s="247" t="s">
        <v>283</v>
      </c>
      <c r="G273" s="136" t="s">
        <v>272</v>
      </c>
      <c r="H273" s="230">
        <v>21158590</v>
      </c>
      <c r="I273" s="127">
        <v>21158590</v>
      </c>
      <c r="J273" s="242">
        <v>555975</v>
      </c>
      <c r="K273" s="154" t="s">
        <v>121</v>
      </c>
      <c r="L273" s="127">
        <f t="shared" ref="L273:L274" si="140">I273-J273</f>
        <v>20602615</v>
      </c>
      <c r="M273" s="72"/>
      <c r="P273" s="2"/>
    </row>
    <row r="274" spans="1:16" ht="33.75">
      <c r="A274" s="93" t="s">
        <v>218</v>
      </c>
      <c r="B274" s="143" t="s">
        <v>0</v>
      </c>
      <c r="C274" s="143" t="s">
        <v>87</v>
      </c>
      <c r="D274" s="143" t="s">
        <v>101</v>
      </c>
      <c r="E274" s="73" t="s">
        <v>44</v>
      </c>
      <c r="F274" s="247" t="s">
        <v>283</v>
      </c>
      <c r="G274" s="136" t="s">
        <v>272</v>
      </c>
      <c r="H274" s="230">
        <v>3360460</v>
      </c>
      <c r="I274" s="127">
        <v>3360460</v>
      </c>
      <c r="J274" s="242">
        <v>3360460</v>
      </c>
      <c r="K274" s="154" t="s">
        <v>121</v>
      </c>
      <c r="L274" s="126">
        <f t="shared" si="140"/>
        <v>0</v>
      </c>
      <c r="N274" s="2" t="s">
        <v>121</v>
      </c>
    </row>
    <row r="275" spans="1:16" ht="25.5">
      <c r="A275" s="122" t="s">
        <v>266</v>
      </c>
      <c r="B275" s="7" t="s">
        <v>0</v>
      </c>
      <c r="C275" s="7" t="s">
        <v>87</v>
      </c>
      <c r="D275" s="7">
        <v>9990020680</v>
      </c>
      <c r="E275" s="7">
        <v>612</v>
      </c>
      <c r="F275" s="5"/>
      <c r="G275" s="107"/>
      <c r="H275" s="125">
        <v>34265000</v>
      </c>
      <c r="I275" s="125">
        <v>0</v>
      </c>
      <c r="J275" s="241">
        <v>0</v>
      </c>
      <c r="K275" s="236">
        <v>0</v>
      </c>
      <c r="L275" s="125">
        <f>I275-J275</f>
        <v>0</v>
      </c>
      <c r="N275" s="78"/>
    </row>
    <row r="276" spans="1:16" ht="15.75" thickBot="1">
      <c r="A276" s="122" t="s">
        <v>265</v>
      </c>
      <c r="B276" s="7" t="s">
        <v>0</v>
      </c>
      <c r="C276" s="7" t="s">
        <v>87</v>
      </c>
      <c r="D276" s="7">
        <v>9990020680</v>
      </c>
      <c r="E276" s="7">
        <v>811</v>
      </c>
      <c r="F276" s="5"/>
      <c r="G276" s="107"/>
      <c r="H276" s="125">
        <v>15000000</v>
      </c>
      <c r="I276" s="125">
        <v>13552240</v>
      </c>
      <c r="J276" s="241">
        <v>13550912</v>
      </c>
      <c r="K276" s="236">
        <v>0</v>
      </c>
      <c r="L276" s="125">
        <f>I276-J276</f>
        <v>1328</v>
      </c>
    </row>
    <row r="277" spans="1:16" ht="15.75" thickBot="1">
      <c r="A277" s="66" t="s">
        <v>120</v>
      </c>
      <c r="B277" s="108" t="s">
        <v>121</v>
      </c>
      <c r="C277" s="108" t="s">
        <v>121</v>
      </c>
      <c r="D277" s="108" t="s">
        <v>121</v>
      </c>
      <c r="E277" s="40" t="s">
        <v>121</v>
      </c>
      <c r="F277" s="41" t="s">
        <v>121</v>
      </c>
      <c r="G277" s="40" t="s">
        <v>121</v>
      </c>
      <c r="H277" s="231">
        <f>H19+H21+H23+H26+H28+H30+H33+H35+H44+H46+H49+H51+H53+H55+H57+H59+H61+H63+H66+H68+H83+H85+H87+H89+H91+H93+H96+H99+H102+H106+H108+H110+H113+H116+H119+H123+H127+H129+H132+H137+H140+H143+H149+H152+H158+H161+H164+H167+H173+H176+H184+H188+H192+H194+H199+H202+H217+H220+H222+H225+H226+H227+H229+H235+H246+H259+H262+H264+H266+H268+H270+H272+H275+H276</f>
        <v>14203039694.5</v>
      </c>
      <c r="I277" s="233">
        <f>I19+I21+I23+I26+I28+I30+I33+I35+I44+I46+I49+I51+I53+I55+I57+I59+I61+I63+I66+I68+I83+I85+I87+I89+I91+I93+I96+I99+I102+I106+I108+I110+I113+I116+I119+I123+I127+I129+I132+I137+I140+I143+I149+I152+I158+I161+I164+I167+I173+I176+I184+I188+I192+I194+I199+I202+I217+I220+I222+I225+I226+I227+I229+I235+I246+I259+I262+I264+I266+I268+I270+I272+I275+I276</f>
        <v>4052947155.9099998</v>
      </c>
      <c r="J277" s="249">
        <f>J19+J21+J23+J26+J28+J30+J33+J35+J44+J46+J49+J51+J53+J55+J57+J59+J61+J63+J66+J68+J83+J85+J87+J89+J91+J93+J96+J99+J102+J106+J108+J110+J113+J116+J119+J123+J127+J129+J132+J134+J137+J140+J143+J146+J149+J152+J155+J158+J161+J164+J167+J170+J173+J176+J179+J184+J188+J190+J192+J194+J196+J199+J202+J205+J212+J214+J217+J220+J222+J225+J226+J227+J229+J231+J232+J233+J235+J246+J257+J259+J262+J264+J266+J268+J270+J272+J275+J276</f>
        <v>3805872875.3499994</v>
      </c>
      <c r="K277" s="232" t="e">
        <f>K19+K21+K23+K26+K28+K30+K33+K35+K44+K46+K49+K51+K53+K55+K57+K59+K61+K63+K66+K68+K83+K85+K87+K89+K91+K93+K96+K99+K102+K106+K108+K110+K113+K116+K119+K123+K127+K129+K132+K134+K137+K140+K143+K146+K149+K152+K155+K158+K161+K164+K167+K170+K173+K176+K179+K184+K188+K190+K192+K194+K196+K199+K202+K205+K212+K214+K217+K220+K222+K225+K226+K227+K229+K231+K232+K233+K235+#REF!+K246+K257+K259+K262+K264+K266+K268+K270+K272+K275+K276</f>
        <v>#VALUE!</v>
      </c>
      <c r="L277" s="152">
        <f>L19+L21+L23+L26+L28+L30+L33+L35+L44+L46+L49+L51+L53+L55+L57+L59+L61+L63+L66+L68+L83+L85+L87+L89+L91+L93+L96+L99+L102+L106+L108+L110+L113+L116+L119+L123+L127+L129+L132+L134+L137+L140+L143+L146+L149+L152+L155+L158+L161+L164+L167+L170+L173+L176+L179+L184+L188+L190+L192+L194+L196+L199+L202+L205+L212+L214+L217+L220+L222+L225+L226+L227+L229+L231+L232+L233+L235+L246+L257+L259+L262+L264+L266+L268+L270+L272+L275+L276</f>
        <v>247074280.55999991</v>
      </c>
      <c r="N277" s="78"/>
    </row>
    <row r="278" spans="1:16" ht="15.75" thickBot="1">
      <c r="A278" s="55" t="s">
        <v>121</v>
      </c>
      <c r="B278" s="109" t="s">
        <v>121</v>
      </c>
      <c r="C278" s="109" t="s">
        <v>121</v>
      </c>
      <c r="D278" s="109" t="s">
        <v>121</v>
      </c>
      <c r="E278" s="109" t="s">
        <v>121</v>
      </c>
      <c r="F278" s="4" t="s">
        <v>121</v>
      </c>
      <c r="G278" s="147" t="s">
        <v>121</v>
      </c>
      <c r="H278" s="299"/>
      <c r="I278" s="217"/>
      <c r="J278" s="56"/>
      <c r="K278" s="234" t="s">
        <v>121</v>
      </c>
      <c r="L278" s="155" t="s">
        <v>237</v>
      </c>
      <c r="M278" s="74">
        <f>H65+H77+H98+H101+H115+H118+H128+H131+H133+H139+H142+H145+H160+H201+H204+H219+H221</f>
        <v>1976796400</v>
      </c>
      <c r="N278" s="78"/>
    </row>
    <row r="279" spans="1:16" ht="15.75" thickBot="1">
      <c r="A279" s="11" t="s">
        <v>121</v>
      </c>
      <c r="B279" s="110" t="s">
        <v>121</v>
      </c>
      <c r="C279" s="110" t="s">
        <v>121</v>
      </c>
      <c r="D279" s="110" t="s">
        <v>121</v>
      </c>
      <c r="E279" s="110" t="s">
        <v>121</v>
      </c>
      <c r="F279" s="12" t="s">
        <v>121</v>
      </c>
      <c r="G279" s="148" t="s">
        <v>121</v>
      </c>
      <c r="H279" s="299"/>
      <c r="I279" s="134"/>
      <c r="J279" s="204"/>
      <c r="K279" s="234" t="s">
        <v>121</v>
      </c>
      <c r="L279" s="74" t="s">
        <v>238</v>
      </c>
      <c r="M279" s="75">
        <f>H19+H21+H23+H26+H28+H33+H35+H44+H46+H49+H51+H53+H55+H59+H61+H64+H66+H68-H77+H83+H85+H87+H89+H91+H97+H100+H102+H106+H108+H114+H117+H119+H123+H130+H138+H141+H144+H149+H152+H159+H161+H164+H167+H173+H176+H184+H188+H192+H194+H200+H203+H218+H222+H225+H226+H227+H235+H246+H259+H229+H262+H264+H266+H268+H270+H272+H275+H276+H57</f>
        <v>12226243294.5</v>
      </c>
    </row>
    <row r="280" spans="1:16" ht="15.75" thickBot="1">
      <c r="A280" s="315" t="s">
        <v>123</v>
      </c>
      <c r="B280" s="316"/>
      <c r="C280" s="316"/>
      <c r="D280" s="316"/>
      <c r="E280" s="316"/>
      <c r="F280" s="316"/>
      <c r="G280" s="316"/>
      <c r="H280" s="316"/>
      <c r="I280" s="316"/>
      <c r="J280" s="13" t="s">
        <v>121</v>
      </c>
      <c r="K280" s="234" t="s">
        <v>121</v>
      </c>
      <c r="L280" s="74" t="s">
        <v>239</v>
      </c>
      <c r="M280" s="74">
        <f>I277</f>
        <v>4052947155.9099998</v>
      </c>
    </row>
    <row r="281" spans="1:16" ht="15.75" thickBot="1">
      <c r="A281" s="315" t="s">
        <v>124</v>
      </c>
      <c r="B281" s="316"/>
      <c r="C281" s="316"/>
      <c r="D281" s="316"/>
      <c r="E281" s="316"/>
      <c r="F281" s="316"/>
      <c r="G281" s="316"/>
      <c r="H281" s="316"/>
      <c r="I281" s="316"/>
      <c r="J281" s="13" t="s">
        <v>121</v>
      </c>
      <c r="K281" s="234" t="s">
        <v>121</v>
      </c>
      <c r="L281" s="74" t="s">
        <v>240</v>
      </c>
      <c r="M281" s="74">
        <f>J277</f>
        <v>3805872875.3499994</v>
      </c>
    </row>
    <row r="282" spans="1:16" ht="45.75" thickBot="1">
      <c r="A282" s="57" t="s">
        <v>125</v>
      </c>
      <c r="B282" s="133" t="s">
        <v>109</v>
      </c>
      <c r="C282" s="132" t="s">
        <v>110</v>
      </c>
      <c r="D282" s="317" t="s">
        <v>111</v>
      </c>
      <c r="E282" s="318"/>
      <c r="F282" s="319"/>
      <c r="G282" s="317" t="s">
        <v>112</v>
      </c>
      <c r="H282" s="319"/>
      <c r="I282" s="205" t="s">
        <v>113</v>
      </c>
      <c r="J282" s="15"/>
      <c r="K282" s="234" t="s">
        <v>121</v>
      </c>
      <c r="L282" s="76" t="s">
        <v>149</v>
      </c>
      <c r="M282" s="77">
        <f>M280-M281</f>
        <v>247074280.56000042</v>
      </c>
      <c r="N282" s="78"/>
      <c r="O282" s="78"/>
    </row>
    <row r="283" spans="1:16" ht="42.75">
      <c r="A283" s="16" t="s">
        <v>284</v>
      </c>
      <c r="B283" s="17" t="s">
        <v>114</v>
      </c>
      <c r="C283" s="18" t="s">
        <v>121</v>
      </c>
      <c r="D283" s="301">
        <f>I277</f>
        <v>4052947155.9099998</v>
      </c>
      <c r="E283" s="302"/>
      <c r="F283" s="303"/>
      <c r="G283" s="301">
        <f>J277</f>
        <v>3805872875.3499994</v>
      </c>
      <c r="H283" s="303"/>
      <c r="I283" s="19">
        <f>L277</f>
        <v>247074280.55999991</v>
      </c>
      <c r="J283" s="15"/>
      <c r="K283" s="234" t="s">
        <v>121</v>
      </c>
      <c r="L283" s="2" t="s">
        <v>121</v>
      </c>
    </row>
    <row r="284" spans="1:16">
      <c r="A284" s="16" t="s">
        <v>285</v>
      </c>
      <c r="B284" s="17" t="s">
        <v>115</v>
      </c>
      <c r="C284" s="17" t="s">
        <v>121</v>
      </c>
      <c r="D284" s="331" t="s">
        <v>121</v>
      </c>
      <c r="E284" s="332"/>
      <c r="F284" s="333"/>
      <c r="G284" s="301"/>
      <c r="H284" s="303"/>
      <c r="I284" s="21"/>
      <c r="J284" s="15"/>
      <c r="K284" s="234" t="s">
        <v>121</v>
      </c>
      <c r="L284" s="2" t="s">
        <v>121</v>
      </c>
    </row>
    <row r="285" spans="1:16">
      <c r="A285" s="20" t="s">
        <v>286</v>
      </c>
      <c r="B285" s="17" t="s">
        <v>116</v>
      </c>
      <c r="C285" s="17" t="s">
        <v>121</v>
      </c>
      <c r="D285" s="334" t="s">
        <v>121</v>
      </c>
      <c r="E285" s="335"/>
      <c r="F285" s="336"/>
      <c r="G285" s="334"/>
      <c r="H285" s="336"/>
      <c r="I285" s="21"/>
      <c r="J285" s="15" t="s">
        <v>121</v>
      </c>
      <c r="K285" s="234" t="s">
        <v>121</v>
      </c>
      <c r="L285" s="2" t="s">
        <v>121</v>
      </c>
      <c r="M285" s="78"/>
    </row>
    <row r="286" spans="1:16">
      <c r="A286" s="16" t="s">
        <v>287</v>
      </c>
      <c r="B286" s="17" t="s">
        <v>117</v>
      </c>
      <c r="C286" s="17" t="s">
        <v>121</v>
      </c>
      <c r="D286" s="331" t="s">
        <v>121</v>
      </c>
      <c r="E286" s="332"/>
      <c r="F286" s="333"/>
      <c r="G286" s="334"/>
      <c r="H286" s="336"/>
      <c r="I286" s="21"/>
      <c r="J286" s="15" t="s">
        <v>121</v>
      </c>
      <c r="K286" s="234" t="s">
        <v>121</v>
      </c>
      <c r="L286" s="2" t="s">
        <v>121</v>
      </c>
    </row>
    <row r="287" spans="1:16">
      <c r="A287" s="22" t="s">
        <v>121</v>
      </c>
      <c r="B287" s="111" t="s">
        <v>121</v>
      </c>
      <c r="C287" s="111" t="s">
        <v>121</v>
      </c>
      <c r="D287" s="111" t="s">
        <v>121</v>
      </c>
      <c r="E287" s="23" t="s">
        <v>121</v>
      </c>
      <c r="F287" s="24" t="s">
        <v>121</v>
      </c>
      <c r="G287" s="149" t="s">
        <v>121</v>
      </c>
      <c r="H287" s="26" t="s">
        <v>121</v>
      </c>
      <c r="I287" s="14" t="s">
        <v>121</v>
      </c>
      <c r="J287" s="15" t="s">
        <v>121</v>
      </c>
      <c r="K287" s="234" t="s">
        <v>121</v>
      </c>
      <c r="L287" s="2" t="s">
        <v>121</v>
      </c>
    </row>
    <row r="288" spans="1:16">
      <c r="A288" s="27" t="s">
        <v>121</v>
      </c>
      <c r="B288" s="111" t="s">
        <v>121</v>
      </c>
      <c r="C288" s="111" t="s">
        <v>121</v>
      </c>
      <c r="D288" s="111" t="s">
        <v>121</v>
      </c>
      <c r="E288" s="23" t="s">
        <v>121</v>
      </c>
      <c r="F288" s="24" t="s">
        <v>121</v>
      </c>
      <c r="G288" s="23" t="s">
        <v>121</v>
      </c>
      <c r="H288" s="25" t="s">
        <v>121</v>
      </c>
      <c r="I288" s="14" t="s">
        <v>121</v>
      </c>
      <c r="J288" s="15" t="s">
        <v>121</v>
      </c>
      <c r="K288" s="234" t="s">
        <v>121</v>
      </c>
      <c r="L288" s="2" t="s">
        <v>121</v>
      </c>
    </row>
    <row r="289" spans="1:12">
      <c r="A289" s="27" t="s">
        <v>121</v>
      </c>
      <c r="B289" s="111" t="s">
        <v>121</v>
      </c>
      <c r="C289" s="111" t="s">
        <v>121</v>
      </c>
      <c r="D289" s="111" t="s">
        <v>121</v>
      </c>
      <c r="E289" s="23" t="s">
        <v>121</v>
      </c>
      <c r="F289" s="24" t="s">
        <v>121</v>
      </c>
      <c r="G289" s="23" t="s">
        <v>121</v>
      </c>
      <c r="H289" s="25" t="s">
        <v>121</v>
      </c>
      <c r="I289" s="14" t="s">
        <v>121</v>
      </c>
      <c r="J289" s="15" t="s">
        <v>121</v>
      </c>
      <c r="K289" s="234" t="s">
        <v>121</v>
      </c>
      <c r="L289" s="2" t="s">
        <v>121</v>
      </c>
    </row>
    <row r="290" spans="1:12">
      <c r="A290" s="27" t="s">
        <v>121</v>
      </c>
      <c r="B290" s="111" t="s">
        <v>121</v>
      </c>
      <c r="C290" s="111" t="s">
        <v>121</v>
      </c>
      <c r="D290" s="111" t="s">
        <v>121</v>
      </c>
      <c r="E290" s="23" t="s">
        <v>121</v>
      </c>
      <c r="F290" s="24" t="s">
        <v>121</v>
      </c>
      <c r="G290" s="23" t="s">
        <v>121</v>
      </c>
      <c r="H290" s="24" t="s">
        <v>121</v>
      </c>
      <c r="I290" s="14" t="s">
        <v>121</v>
      </c>
      <c r="J290" s="28" t="s">
        <v>121</v>
      </c>
      <c r="K290" s="234" t="s">
        <v>121</v>
      </c>
      <c r="L290" s="2" t="s">
        <v>121</v>
      </c>
    </row>
    <row r="291" spans="1:12">
      <c r="A291" s="27" t="s">
        <v>121</v>
      </c>
      <c r="B291" s="111" t="s">
        <v>121</v>
      </c>
      <c r="C291" s="111" t="s">
        <v>121</v>
      </c>
      <c r="D291" s="111" t="s">
        <v>121</v>
      </c>
      <c r="E291" s="23" t="s">
        <v>121</v>
      </c>
      <c r="F291" s="24" t="s">
        <v>121</v>
      </c>
      <c r="G291" s="23" t="s">
        <v>121</v>
      </c>
      <c r="H291" s="26" t="s">
        <v>121</v>
      </c>
      <c r="I291" s="14" t="s">
        <v>121</v>
      </c>
      <c r="J291" s="15" t="s">
        <v>121</v>
      </c>
      <c r="K291" s="234" t="s">
        <v>121</v>
      </c>
      <c r="L291" s="2" t="s">
        <v>121</v>
      </c>
    </row>
    <row r="292" spans="1:12" ht="15.75">
      <c r="A292" s="320" t="s">
        <v>102</v>
      </c>
      <c r="B292" s="321"/>
      <c r="C292" s="321"/>
      <c r="D292" s="116" t="s">
        <v>121</v>
      </c>
      <c r="E292" s="116" t="s">
        <v>121</v>
      </c>
      <c r="F292" s="29" t="s">
        <v>121</v>
      </c>
      <c r="G292" s="322" t="s">
        <v>118</v>
      </c>
      <c r="H292" s="322"/>
      <c r="I292" s="14" t="s">
        <v>121</v>
      </c>
      <c r="J292" s="28" t="s">
        <v>121</v>
      </c>
      <c r="K292" s="234" t="s">
        <v>121</v>
      </c>
      <c r="L292" s="2" t="s">
        <v>121</v>
      </c>
    </row>
    <row r="293" spans="1:12" ht="15.75">
      <c r="A293" s="208" t="s">
        <v>121</v>
      </c>
      <c r="B293" s="209" t="s">
        <v>121</v>
      </c>
      <c r="C293" s="209" t="s">
        <v>121</v>
      </c>
      <c r="D293" s="117" t="s">
        <v>121</v>
      </c>
      <c r="E293" s="30" t="s">
        <v>121</v>
      </c>
      <c r="F293" s="31" t="s">
        <v>121</v>
      </c>
      <c r="G293" s="209" t="s">
        <v>121</v>
      </c>
      <c r="H293" s="281" t="s">
        <v>121</v>
      </c>
      <c r="I293" s="32" t="s">
        <v>121</v>
      </c>
      <c r="J293" s="28" t="s">
        <v>121</v>
      </c>
      <c r="K293" s="234" t="s">
        <v>121</v>
      </c>
      <c r="L293" s="2" t="s">
        <v>121</v>
      </c>
    </row>
    <row r="294" spans="1:12" ht="15.75">
      <c r="A294" s="208" t="s">
        <v>121</v>
      </c>
      <c r="B294" s="209" t="s">
        <v>121</v>
      </c>
      <c r="C294" s="209" t="s">
        <v>121</v>
      </c>
      <c r="D294" s="117" t="s">
        <v>121</v>
      </c>
      <c r="E294" s="30" t="s">
        <v>121</v>
      </c>
      <c r="F294" s="31" t="s">
        <v>121</v>
      </c>
      <c r="G294" s="209" t="s">
        <v>121</v>
      </c>
      <c r="H294" s="281" t="s">
        <v>121</v>
      </c>
      <c r="I294" s="32" t="s">
        <v>121</v>
      </c>
      <c r="J294" s="28" t="s">
        <v>121</v>
      </c>
      <c r="K294" s="234" t="s">
        <v>121</v>
      </c>
      <c r="L294" s="2" t="s">
        <v>121</v>
      </c>
    </row>
    <row r="295" spans="1:12" ht="15.75">
      <c r="A295" s="33" t="s">
        <v>121</v>
      </c>
      <c r="B295" s="117" t="s">
        <v>121</v>
      </c>
      <c r="C295" s="112" t="s">
        <v>121</v>
      </c>
      <c r="D295" s="117" t="s">
        <v>121</v>
      </c>
      <c r="E295" s="30" t="s">
        <v>121</v>
      </c>
      <c r="F295" s="31" t="s">
        <v>121</v>
      </c>
      <c r="G295" s="30" t="s">
        <v>121</v>
      </c>
      <c r="H295" s="31" t="s">
        <v>121</v>
      </c>
      <c r="I295" s="32" t="s">
        <v>121</v>
      </c>
      <c r="J295" s="28" t="s">
        <v>121</v>
      </c>
      <c r="K295" s="234" t="s">
        <v>121</v>
      </c>
      <c r="L295" s="2" t="s">
        <v>121</v>
      </c>
    </row>
    <row r="296" spans="1:12" ht="15.75">
      <c r="A296" s="323" t="s">
        <v>275</v>
      </c>
      <c r="B296" s="324"/>
      <c r="C296" s="324"/>
      <c r="D296" s="117" t="s">
        <v>121</v>
      </c>
      <c r="E296" s="30" t="s">
        <v>121</v>
      </c>
      <c r="F296" s="31" t="s">
        <v>121</v>
      </c>
      <c r="G296" s="325" t="s">
        <v>119</v>
      </c>
      <c r="H296" s="325"/>
      <c r="I296" s="14" t="s">
        <v>121</v>
      </c>
      <c r="J296" s="28" t="s">
        <v>121</v>
      </c>
      <c r="K296" s="234" t="s">
        <v>121</v>
      </c>
      <c r="L296" s="2" t="s">
        <v>121</v>
      </c>
    </row>
    <row r="297" spans="1:12">
      <c r="A297" s="27" t="s">
        <v>121</v>
      </c>
      <c r="B297" s="111" t="s">
        <v>121</v>
      </c>
      <c r="C297" s="111" t="s">
        <v>121</v>
      </c>
      <c r="D297" s="111" t="s">
        <v>121</v>
      </c>
      <c r="E297" s="23" t="s">
        <v>121</v>
      </c>
      <c r="F297" s="24" t="s">
        <v>121</v>
      </c>
      <c r="G297" s="23" t="s">
        <v>121</v>
      </c>
      <c r="H297" s="26" t="s">
        <v>121</v>
      </c>
      <c r="I297" s="32" t="s">
        <v>121</v>
      </c>
      <c r="J297" s="28" t="s">
        <v>121</v>
      </c>
      <c r="K297" s="234" t="s">
        <v>121</v>
      </c>
    </row>
    <row r="298" spans="1:12" ht="15.75" thickBot="1">
      <c r="A298" s="34" t="s">
        <v>121</v>
      </c>
      <c r="B298" s="113" t="s">
        <v>121</v>
      </c>
      <c r="C298" s="113" t="s">
        <v>121</v>
      </c>
      <c r="D298" s="113" t="s">
        <v>121</v>
      </c>
      <c r="E298" s="35" t="s">
        <v>121</v>
      </c>
      <c r="F298" s="36" t="s">
        <v>121</v>
      </c>
      <c r="G298" s="35" t="s">
        <v>121</v>
      </c>
      <c r="H298" s="37" t="s">
        <v>121</v>
      </c>
      <c r="I298" s="38" t="s">
        <v>121</v>
      </c>
      <c r="J298" s="39" t="s">
        <v>121</v>
      </c>
      <c r="K298" s="234" t="s">
        <v>121</v>
      </c>
    </row>
    <row r="309" spans="1:10">
      <c r="A309" s="2"/>
      <c r="H309" s="300" t="e">
        <f>H221+#REF!+H219+H216+H204+#REF!+H201+H198+#REF!+H160+H157+H145+#REF!+H142+#REF!+H139+H136+H133+#REF!+H131+#REF!+H128+#REF!+H118+#REF!+H115+H112+H101+#REF!+H98+#REF!+H77+H65+#REF!</f>
        <v>#REF!</v>
      </c>
      <c r="I309" s="2"/>
      <c r="J309" s="2"/>
    </row>
    <row r="310" spans="1:10">
      <c r="A310" s="2"/>
      <c r="H310" s="300" t="e">
        <f>H309-H101-H98</f>
        <v>#REF!</v>
      </c>
      <c r="I310" s="2"/>
      <c r="J310" s="2"/>
    </row>
    <row r="346" spans="1:14">
      <c r="N346" s="78" t="e">
        <f>#REF!+H65+H77+#REF!+H98+#REF!+H101+H112+H115+#REF!+H118+#REF!+H128+#REF!+H131+#REF!+H133+H136+H139+#REF!+H142+#REF!+H145+H157+H160+H169+#REF!+H198+H201+#REF!+H204+H216+H219+#REF!+H221</f>
        <v>#REF!</v>
      </c>
    </row>
    <row r="350" spans="1:14">
      <c r="A350" s="2"/>
      <c r="H350" s="284"/>
      <c r="I350" s="2"/>
      <c r="J350" s="2"/>
    </row>
  </sheetData>
  <mergeCells count="23">
    <mergeCell ref="D283:F283"/>
    <mergeCell ref="G283:H283"/>
    <mergeCell ref="A2:I2"/>
    <mergeCell ref="A3:I3"/>
    <mergeCell ref="A4:I4"/>
    <mergeCell ref="D7:G7"/>
    <mergeCell ref="D9:G9"/>
    <mergeCell ref="A10:F10"/>
    <mergeCell ref="A11:F11"/>
    <mergeCell ref="A280:I280"/>
    <mergeCell ref="A281:I281"/>
    <mergeCell ref="D282:F282"/>
    <mergeCell ref="G282:H282"/>
    <mergeCell ref="A292:C292"/>
    <mergeCell ref="G292:H292"/>
    <mergeCell ref="A296:C296"/>
    <mergeCell ref="G296:H296"/>
    <mergeCell ref="D284:F284"/>
    <mergeCell ref="G284:H284"/>
    <mergeCell ref="D285:F285"/>
    <mergeCell ref="G285:H285"/>
    <mergeCell ref="D286:F286"/>
    <mergeCell ref="G286:H286"/>
  </mergeCells>
  <printOptions gridLines="1"/>
  <pageMargins left="0.11811023622047245" right="0.11811023622047245" top="0.39370078740157483" bottom="0.39370078740157483" header="0.39370078740157483" footer="0.39370078740157483"/>
  <pageSetup paperSize="9"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1ММ (ФБ)РБ</vt:lpstr>
      <vt:lpstr>1ММ</vt:lpstr>
      <vt:lpstr>'1ММ'!Заголовки_для_печати</vt:lpstr>
      <vt:lpstr>'1ММ (ФБ)РБ'!Заголовки_для_печати</vt:lpstr>
      <vt:lpstr>'1ММ'!Область_печати</vt:lpstr>
      <vt:lpstr>'1ММ (ФБ)РБ'!Область_печати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Ирадат Гаджиева</cp:lastModifiedBy>
  <cp:lastPrinted>2024-03-05T12:49:54Z</cp:lastPrinted>
  <dcterms:created xsi:type="dcterms:W3CDTF">2024-01-12T08:00:34Z</dcterms:created>
  <dcterms:modified xsi:type="dcterms:W3CDTF">2024-04-05T11:51:48Z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