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5595" yWindow="-150" windowWidth="19995" windowHeight="13110" tabRatio="412"/>
  </bookViews>
  <sheets>
    <sheet name="1ММ (ФБ)РБ (2)" sheetId="9" r:id="rId1"/>
  </sheets>
  <definedNames>
    <definedName name="_xlnm._FilterDatabase" localSheetId="0" hidden="1">'1ММ (ФБ)РБ (2)'!$A$18:$AD$298</definedName>
    <definedName name="XDO_?C9_S2_1?" localSheetId="0">'1ММ (ФБ)РБ (2)'!$B$3:$B$119</definedName>
    <definedName name="_xlnm.Print_Titles" localSheetId="0">'1ММ (ФБ)РБ (2)'!$3:$5</definedName>
    <definedName name="_xlnm.Print_Area" localSheetId="0">'1ММ (ФБ)РБ (2)'!$A$1:$J$298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3" i="9" l="1"/>
  <c r="K232" i="9"/>
  <c r="K231" i="9"/>
  <c r="K230" i="9"/>
  <c r="K229" i="9"/>
  <c r="K228" i="9"/>
  <c r="K227" i="9"/>
  <c r="K226" i="9"/>
  <c r="K224" i="9"/>
  <c r="K223" i="9" s="1"/>
  <c r="K222" i="9"/>
  <c r="K221" i="9" s="1"/>
  <c r="K220" i="9"/>
  <c r="K219" i="9" s="1"/>
  <c r="K218" i="9"/>
  <c r="K216" i="9"/>
  <c r="K215" i="9" s="1"/>
  <c r="K214" i="9"/>
  <c r="K213" i="9"/>
  <c r="K212" i="9"/>
  <c r="K211" i="9"/>
  <c r="K210" i="9"/>
  <c r="K209" i="9"/>
  <c r="K208" i="9"/>
  <c r="K207" i="9"/>
  <c r="K206" i="9"/>
  <c r="K203" i="9"/>
  <c r="K202" i="9"/>
  <c r="K201" i="9"/>
  <c r="K200" i="9"/>
  <c r="K199" i="9"/>
  <c r="K198" i="9"/>
  <c r="K197" i="9"/>
  <c r="K196" i="9"/>
  <c r="K195" i="9"/>
  <c r="K194" i="9"/>
  <c r="K192" i="9"/>
  <c r="K191" i="9"/>
  <c r="K189" i="9"/>
  <c r="K188" i="9"/>
  <c r="K187" i="9"/>
  <c r="K185" i="9"/>
  <c r="K183" i="9"/>
  <c r="K182" i="9"/>
  <c r="K181" i="9"/>
  <c r="K180" i="9"/>
  <c r="K178" i="9"/>
  <c r="K177" i="9" s="1"/>
  <c r="K176" i="9"/>
  <c r="K175" i="9"/>
  <c r="K173" i="9"/>
  <c r="K172" i="9"/>
  <c r="K170" i="9"/>
  <c r="K169" i="9"/>
  <c r="K167" i="9"/>
  <c r="K165" i="9"/>
  <c r="K164" i="9" s="1"/>
  <c r="K163" i="9"/>
  <c r="K162" i="9" s="1"/>
  <c r="K161" i="9"/>
  <c r="K160" i="9"/>
  <c r="K159" i="9"/>
  <c r="K157" i="9"/>
  <c r="K156" i="9"/>
  <c r="K154" i="9"/>
  <c r="K153" i="9"/>
  <c r="K152" i="9"/>
  <c r="K151" i="9"/>
  <c r="K149" i="9"/>
  <c r="K148" i="9"/>
  <c r="K146" i="9"/>
  <c r="K145" i="9"/>
  <c r="K143" i="9"/>
  <c r="K142" i="9"/>
  <c r="K140" i="9"/>
  <c r="K139" i="9"/>
  <c r="K137" i="9"/>
  <c r="K136" i="9"/>
  <c r="K134" i="9"/>
  <c r="K133" i="9"/>
  <c r="K131" i="9"/>
  <c r="K130" i="9"/>
  <c r="K128" i="9"/>
  <c r="K127" i="9"/>
  <c r="K125" i="9"/>
  <c r="K124" i="9"/>
  <c r="K122" i="9"/>
  <c r="K121" i="9" s="1"/>
  <c r="K120" i="9"/>
  <c r="K119" i="9"/>
  <c r="K117" i="9"/>
  <c r="K116" i="9" s="1"/>
  <c r="K115" i="9"/>
  <c r="K114" i="9"/>
  <c r="K113" i="9"/>
  <c r="K111" i="9"/>
  <c r="K110" i="9"/>
  <c r="K108" i="9"/>
  <c r="K107" i="9"/>
  <c r="K105" i="9"/>
  <c r="K104" i="9" s="1"/>
  <c r="K103" i="9"/>
  <c r="K102" i="9"/>
  <c r="K100" i="9"/>
  <c r="K98" i="9"/>
  <c r="K97" i="9"/>
  <c r="K95" i="9"/>
  <c r="K94" i="9"/>
  <c r="K92" i="9"/>
  <c r="K91" i="9"/>
  <c r="K89" i="9"/>
  <c r="K88" i="9" s="1"/>
  <c r="K87" i="9"/>
  <c r="K86" i="9" s="1"/>
  <c r="K85" i="9"/>
  <c r="K84" i="9" s="1"/>
  <c r="K83" i="9"/>
  <c r="K82" i="9" s="1"/>
  <c r="K81" i="9"/>
  <c r="K80" i="9" s="1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5" i="9"/>
  <c r="K64" i="9" s="1"/>
  <c r="K63" i="9"/>
  <c r="K62" i="9"/>
  <c r="K60" i="9"/>
  <c r="K59" i="9" s="1"/>
  <c r="K58" i="9"/>
  <c r="K57" i="9" s="1"/>
  <c r="K56" i="9"/>
  <c r="K55" i="9" s="1"/>
  <c r="K54" i="9"/>
  <c r="K53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166" i="9"/>
  <c r="K205" i="9"/>
  <c r="K217" i="9"/>
  <c r="K235" i="9"/>
  <c r="K237" i="9"/>
  <c r="K236" i="9" s="1"/>
  <c r="K239" i="9"/>
  <c r="K240" i="9"/>
  <c r="K241" i="9"/>
  <c r="K243" i="9"/>
  <c r="K242" i="9" s="1"/>
  <c r="K245" i="9"/>
  <c r="K244" i="9" s="1"/>
  <c r="K247" i="9"/>
  <c r="K246" i="9" s="1"/>
  <c r="K249" i="9"/>
  <c r="K248" i="9" s="1"/>
  <c r="K251" i="9"/>
  <c r="K254" i="9"/>
  <c r="K255" i="9"/>
  <c r="K257" i="9"/>
  <c r="K258" i="9"/>
  <c r="K259" i="9"/>
  <c r="K260" i="9"/>
  <c r="K261" i="9"/>
  <c r="K263" i="9"/>
  <c r="K262" i="9" s="1"/>
  <c r="K265" i="9"/>
  <c r="K266" i="9"/>
  <c r="K267" i="9"/>
  <c r="K268" i="9"/>
  <c r="K269" i="9"/>
  <c r="K270" i="9"/>
  <c r="K272" i="9"/>
  <c r="K273" i="9"/>
  <c r="K274" i="9"/>
  <c r="K275" i="9"/>
  <c r="K276" i="9"/>
  <c r="K252" i="9"/>
  <c r="K93" i="9" l="1"/>
  <c r="K41" i="9"/>
  <c r="K30" i="9"/>
  <c r="K101" i="9"/>
  <c r="K118" i="9"/>
  <c r="K109" i="9"/>
  <c r="K193" i="9"/>
  <c r="K204" i="9"/>
  <c r="K174" i="9"/>
  <c r="K155" i="9"/>
  <c r="K144" i="9"/>
  <c r="K135" i="9"/>
  <c r="K250" i="9"/>
  <c r="K225" i="9"/>
  <c r="K190" i="9"/>
  <c r="K106" i="9"/>
  <c r="K90" i="9"/>
  <c r="K66" i="9"/>
  <c r="K238" i="9"/>
  <c r="K171" i="9"/>
  <c r="K150" i="9"/>
  <c r="K141" i="9"/>
  <c r="K123" i="9"/>
  <c r="K21" i="9"/>
  <c r="K179" i="9"/>
  <c r="K112" i="9"/>
  <c r="K96" i="9"/>
  <c r="K271" i="9"/>
  <c r="K264" i="9"/>
  <c r="K256" i="9"/>
  <c r="K186" i="9"/>
  <c r="K168" i="9"/>
  <c r="K158" i="9"/>
  <c r="K147" i="9"/>
  <c r="K138" i="9"/>
  <c r="K129" i="9"/>
  <c r="K61" i="9"/>
  <c r="K52" i="9"/>
  <c r="K253" i="9"/>
  <c r="K126" i="9"/>
  <c r="K132" i="9"/>
  <c r="H96" i="9"/>
  <c r="H225" i="9"/>
  <c r="H158" i="9"/>
  <c r="L278" i="9"/>
  <c r="J271" i="9" l="1"/>
  <c r="J126" i="9"/>
  <c r="I64" i="9"/>
  <c r="J64" i="9"/>
  <c r="I86" i="9"/>
  <c r="J86" i="9"/>
  <c r="I88" i="9"/>
  <c r="J88" i="9"/>
  <c r="I90" i="9"/>
  <c r="J90" i="9"/>
  <c r="I93" i="9"/>
  <c r="J93" i="9"/>
  <c r="I96" i="9"/>
  <c r="J96" i="9"/>
  <c r="J225" i="9"/>
  <c r="J186" i="9"/>
  <c r="I186" i="9"/>
  <c r="I158" i="9"/>
  <c r="J158" i="9"/>
  <c r="I174" i="9"/>
  <c r="H174" i="9"/>
  <c r="I225" i="9"/>
  <c r="H93" i="9"/>
  <c r="H150" i="9"/>
  <c r="H204" i="9"/>
  <c r="H193" i="9"/>
  <c r="H190" i="9"/>
  <c r="H186" i="9"/>
  <c r="H171" i="9"/>
  <c r="H168" i="9"/>
  <c r="H166" i="9"/>
  <c r="H66" i="9"/>
  <c r="H64" i="9"/>
  <c r="H61" i="9"/>
  <c r="H30" i="9"/>
  <c r="H21" i="9"/>
  <c r="H19" i="9"/>
  <c r="J82" i="9"/>
  <c r="I82" i="9"/>
  <c r="H82" i="9"/>
  <c r="J59" i="9"/>
  <c r="I59" i="9"/>
  <c r="H59" i="9"/>
  <c r="J223" i="9"/>
  <c r="I223" i="9"/>
  <c r="H223" i="9"/>
  <c r="H52" i="9"/>
  <c r="H88" i="9"/>
  <c r="H86" i="9"/>
  <c r="M346" i="9"/>
  <c r="M297" i="9"/>
  <c r="I271" i="9"/>
  <c r="H271" i="9"/>
  <c r="J264" i="9"/>
  <c r="I264" i="9"/>
  <c r="H264" i="9"/>
  <c r="J262" i="9"/>
  <c r="I262" i="9"/>
  <c r="H262" i="9"/>
  <c r="J256" i="9"/>
  <c r="I256" i="9"/>
  <c r="H256" i="9"/>
  <c r="J253" i="9"/>
  <c r="I253" i="9"/>
  <c r="H253" i="9"/>
  <c r="J250" i="9"/>
  <c r="I250" i="9"/>
  <c r="H250" i="9"/>
  <c r="J248" i="9"/>
  <c r="I248" i="9"/>
  <c r="H248" i="9"/>
  <c r="J246" i="9"/>
  <c r="I246" i="9"/>
  <c r="H246" i="9"/>
  <c r="J244" i="9"/>
  <c r="I244" i="9"/>
  <c r="H244" i="9"/>
  <c r="J242" i="9"/>
  <c r="I242" i="9"/>
  <c r="H242" i="9"/>
  <c r="J238" i="9"/>
  <c r="I238" i="9"/>
  <c r="H238" i="9"/>
  <c r="J236" i="9"/>
  <c r="I236" i="9"/>
  <c r="H236" i="9"/>
  <c r="J234" i="9"/>
  <c r="J221" i="9"/>
  <c r="I221" i="9"/>
  <c r="H221" i="9"/>
  <c r="J219" i="9"/>
  <c r="I219" i="9"/>
  <c r="H219" i="9"/>
  <c r="J217" i="9"/>
  <c r="I217" i="9"/>
  <c r="H217" i="9"/>
  <c r="J215" i="9"/>
  <c r="I215" i="9"/>
  <c r="H215" i="9"/>
  <c r="J204" i="9"/>
  <c r="I204" i="9"/>
  <c r="J193" i="9"/>
  <c r="I193" i="9"/>
  <c r="J190" i="9"/>
  <c r="I190" i="9"/>
  <c r="J184" i="9"/>
  <c r="I184" i="9"/>
  <c r="H184" i="9"/>
  <c r="J179" i="9"/>
  <c r="I179" i="9"/>
  <c r="H179" i="9"/>
  <c r="J177" i="9"/>
  <c r="I177" i="9"/>
  <c r="H177" i="9"/>
  <c r="J174" i="9"/>
  <c r="J171" i="9"/>
  <c r="I171" i="9"/>
  <c r="J168" i="9"/>
  <c r="I168" i="9"/>
  <c r="J166" i="9"/>
  <c r="I166" i="9"/>
  <c r="J164" i="9"/>
  <c r="I164" i="9"/>
  <c r="H164" i="9"/>
  <c r="J162" i="9"/>
  <c r="I162" i="9"/>
  <c r="H162" i="9"/>
  <c r="J155" i="9"/>
  <c r="I155" i="9"/>
  <c r="H155" i="9"/>
  <c r="J150" i="9"/>
  <c r="I150" i="9"/>
  <c r="J147" i="9"/>
  <c r="I147" i="9"/>
  <c r="H147" i="9"/>
  <c r="J144" i="9"/>
  <c r="I144" i="9"/>
  <c r="H144" i="9"/>
  <c r="J141" i="9"/>
  <c r="I141" i="9"/>
  <c r="H141" i="9"/>
  <c r="J138" i="9"/>
  <c r="I138" i="9"/>
  <c r="H138" i="9"/>
  <c r="J135" i="9"/>
  <c r="I135" i="9"/>
  <c r="H135" i="9"/>
  <c r="J132" i="9"/>
  <c r="I132" i="9"/>
  <c r="H132" i="9"/>
  <c r="J129" i="9"/>
  <c r="I129" i="9"/>
  <c r="H129" i="9"/>
  <c r="I126" i="9"/>
  <c r="H126" i="9"/>
  <c r="J123" i="9"/>
  <c r="I123" i="9"/>
  <c r="H123" i="9"/>
  <c r="J121" i="9"/>
  <c r="I121" i="9"/>
  <c r="H121" i="9"/>
  <c r="J118" i="9"/>
  <c r="I118" i="9"/>
  <c r="H118" i="9"/>
  <c r="J116" i="9"/>
  <c r="I116" i="9"/>
  <c r="H116" i="9"/>
  <c r="J112" i="9"/>
  <c r="I112" i="9"/>
  <c r="H112" i="9"/>
  <c r="J109" i="9"/>
  <c r="I109" i="9"/>
  <c r="H109" i="9"/>
  <c r="J106" i="9"/>
  <c r="I106" i="9"/>
  <c r="H106" i="9"/>
  <c r="J104" i="9"/>
  <c r="I104" i="9"/>
  <c r="H104" i="9"/>
  <c r="J101" i="9"/>
  <c r="I101" i="9"/>
  <c r="H101" i="9"/>
  <c r="J99" i="9"/>
  <c r="I99" i="9"/>
  <c r="H99" i="9"/>
  <c r="H90" i="9"/>
  <c r="J84" i="9"/>
  <c r="I84" i="9"/>
  <c r="H84" i="9"/>
  <c r="J80" i="9"/>
  <c r="I80" i="9"/>
  <c r="H80" i="9"/>
  <c r="J66" i="9"/>
  <c r="I66" i="9"/>
  <c r="J61" i="9"/>
  <c r="I61" i="9"/>
  <c r="J57" i="9"/>
  <c r="I57" i="9"/>
  <c r="H57" i="9"/>
  <c r="J55" i="9"/>
  <c r="I55" i="9"/>
  <c r="H55" i="9"/>
  <c r="J52" i="9"/>
  <c r="I52" i="9"/>
  <c r="J50" i="9"/>
  <c r="I50" i="9"/>
  <c r="H50" i="9"/>
  <c r="J48" i="9"/>
  <c r="I48" i="9"/>
  <c r="H48" i="9"/>
  <c r="J46" i="9"/>
  <c r="I46" i="9"/>
  <c r="H46" i="9"/>
  <c r="J44" i="9"/>
  <c r="I44" i="9"/>
  <c r="H44" i="9"/>
  <c r="J41" i="9"/>
  <c r="I41" i="9"/>
  <c r="H41" i="9"/>
  <c r="J39" i="9"/>
  <c r="I39" i="9"/>
  <c r="H39" i="9"/>
  <c r="I30" i="9"/>
  <c r="J30" i="9"/>
  <c r="J28" i="9"/>
  <c r="I28" i="9"/>
  <c r="H28" i="9"/>
  <c r="J26" i="9"/>
  <c r="I26" i="9"/>
  <c r="H26" i="9"/>
  <c r="J21" i="9"/>
  <c r="I21" i="9"/>
  <c r="J19" i="9"/>
  <c r="I19" i="9"/>
  <c r="K184" i="9" l="1"/>
  <c r="K99" i="9"/>
  <c r="L279" i="9"/>
  <c r="M279" i="9" s="1"/>
  <c r="H277" i="9"/>
  <c r="J277" i="9"/>
  <c r="L281" i="9" s="1"/>
  <c r="I277" i="9"/>
  <c r="H234" i="9"/>
  <c r="I234" i="9"/>
  <c r="K234" i="9" s="1"/>
  <c r="K277" i="9" s="1"/>
  <c r="I283" i="9" s="1"/>
  <c r="L280" i="9" l="1"/>
  <c r="L282" i="9" s="1"/>
  <c r="M285" i="9"/>
  <c r="M288" i="9"/>
  <c r="M287" i="9"/>
  <c r="G283" i="9"/>
  <c r="M286" i="9"/>
  <c r="M298" i="9" l="1"/>
  <c r="M289" i="9"/>
  <c r="D283" i="9"/>
</calcChain>
</file>

<file path=xl/sharedStrings.xml><?xml version="1.0" encoding="utf-8"?>
<sst xmlns="http://schemas.openxmlformats.org/spreadsheetml/2006/main" count="1938" uniqueCount="295">
  <si>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</si>
  <si>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</si>
  <si>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</si>
  <si>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</si>
  <si>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</si>
  <si>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</si>
  <si>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</si>
  <si>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</si>
  <si>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</si>
  <si>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</si>
  <si>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</si>
  <si>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</si>
  <si>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</si>
  <si>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</si>
  <si>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</si>
  <si>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</si>
  <si>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</si>
  <si>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</si>
  <si>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</si>
  <si>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</si>
  <si>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</si>
  <si>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</si>
  <si>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</si>
  <si>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</si>
  <si>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</si>
  <si>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</si>
  <si>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</si>
  <si>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</si>
  <si>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</si>
  <si>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</si>
  <si>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</si>
  <si>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</si>
  <si>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</si>
  <si>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</si>
  <si>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</si>
  <si>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</si>
  <si>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</si>
  <si>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</si>
  <si>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</si>
  <si>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</si>
  <si>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</si>
  <si>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</si>
  <si>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</si>
  <si>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</si>
  <si>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</si>
  <si>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</si>
  <si>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</si>
  <si>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</si>
  <si>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</si>
  <si>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</si>
  <si>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</si>
  <si>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</si>
  <si>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</si>
  <si>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</si>
  <si>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</si>
  <si>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</si>
  <si>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</si>
  <si>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</si>
  <si>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</si>
  <si>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</si>
  <si>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</si>
  <si>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</si>
  <si>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</si>
  <si>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</si>
  <si>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</si>
  <si>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</si>
  <si>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</si>
  <si>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</si>
  <si>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</si>
  <si>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</si>
  <si>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</si>
  <si>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</si>
  <si>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</si>
  <si>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</si>
  <si>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</si>
  <si>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</si>
  <si>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</si>
  <si>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</si>
  <si>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</si>
  <si>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</si>
  <si>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</si>
  <si>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</si>
  <si>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</si>
  <si>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</si>
  <si>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</si>
  <si>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</si>
  <si>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</si>
  <si>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</si>
  <si>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</si>
  <si>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</si>
  <si>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</si>
  <si>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</si>
  <si>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</si>
  <si>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</si>
  <si>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</si>
  <si>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</si>
  <si>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</si>
  <si>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</si>
  <si>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</si>
  <si>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</si>
  <si>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</si>
  <si>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</si>
  <si>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</si>
  <si>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</si>
  <si>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</si>
  <si>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</si>
  <si>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</si>
  <si>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</si>
  <si>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</si>
  <si>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</si>
  <si>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</si>
  <si>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</si>
  <si>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</si>
  <si>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</si>
  <si>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</si>
  <si>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</si>
  <si>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</si>
  <si>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</si>
  <si>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</si>
  <si>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</si>
  <si>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</si>
  <si>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</si>
  <si>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</si>
  <si>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</si>
  <si>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</si>
  <si>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</si>
  <si>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</si>
  <si>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</si>
  <si>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</si>
  <si>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</si>
  <si>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</si>
  <si>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</si>
  <si>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</si>
  <si>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</si>
  <si>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</si>
  <si>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</si>
  <si>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</si>
  <si>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</si>
  <si>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</si>
  <si>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</si>
  <si>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</si>
  <si>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</si>
  <si>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</si>
  <si>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</si>
  <si>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</si>
  <si>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</si>
  <si>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</si>
  <si>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</si>
  <si>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</si>
  <si>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</si>
  <si>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</si>
  <si>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</si>
  <si>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</si>
  <si>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</si>
  <si>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</si>
  <si>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</si>
  <si>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</si>
  <si>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</si>
  <si>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</si>
  <si>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</si>
  <si>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</si>
  <si>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</si>
  <si>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</si>
  <si>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</si>
  <si>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</si>
  <si>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</si>
  <si>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</si>
  <si>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</si>
  <si>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</si>
  <si>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</si>
  <si>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</si>
  <si>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</si>
  <si>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</si>
  <si>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</si>
  <si>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</si>
  <si>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</si>
  <si>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</si>
  <si>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</si>
  <si>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</si>
  <si>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</si>
  <si>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</si>
  <si>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</si>
  <si>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</si>
  <si>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</si>
  <si>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</si>
  <si>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</si>
  <si>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</si>
  <si>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</si>
  <si>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</si>
  <si>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</si>
  <si>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</si>
  <si>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</si>
  <si>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</si>
  <si>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</si>
  <si>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</si>
  <si>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</si>
  <si>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</si>
  <si>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</si>
  <si>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</si>
  <si>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</si>
  <si>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</si>
  <si>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</si>
  <si>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</si>
  <si>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</si>
  <si>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</si>
  <si>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</si>
  <si>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</si>
  <si>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</si>
  <si>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</si>
  <si>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</si>
  <si>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</si>
  <si>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</si>
  <si>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</si>
  <si>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</si>
  <si>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</si>
  <si>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</si>
  <si>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</si>
  <si>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</si>
  <si>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</si>
  <si>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</si>
  <si>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</si>
  <si>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</si>
  <si>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</si>
  <si>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</si>
  <si>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</si>
  <si>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</si>
  <si>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</si>
  <si>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</si>
  <si>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</si>
  <si>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</si>
  <si>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</si>
  <si>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</si>
  <si>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</si>
  <si>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</si>
  <si>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</si>
  <si>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</si>
  <si>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</si>
  <si>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</si>
  <si>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</si>
  <si>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</si>
  <si>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</si>
  <si>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</si>
  <si>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</si>
  <si>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</si>
  <si>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</si>
  <si>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</si>
  <si>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</si>
  <si>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</si>
  <si>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</si>
  <si>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</si>
  <si>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</si>
  <si>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</si>
  <si>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</si>
  <si>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</si>
  <si>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</si>
  <si>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</si>
  <si>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</si>
  <si>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</si>
  <si>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</si>
  <si>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</si>
  <si>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</si>
  <si>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</si>
  <si>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</si>
  <si>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</si>
  <si>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</si>
  <si>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</si>
  <si>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</si>
  <si>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</si>
  <si>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</si>
  <si>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</si>
  <si>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</si>
  <si>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</si>
  <si>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</si>
  <si>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</si>
  <si>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</si>
  <si>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</si>
  <si>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</si>
  <si>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</si>
  <si>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</si>
  <si>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</si>
  <si>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</si>
  <si>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</si>
  <si>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</si>
  <si>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</si>
  <si>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</si>
  <si>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</si>
  <si>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</si>
  <si>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</si>
  <si>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=</t>
  </si>
  <si>
    <t>25-51340-00000-00000</t>
  </si>
  <si>
    <t>25-51350-00000-00000</t>
  </si>
  <si>
    <t>25-51760-00000-00000</t>
  </si>
  <si>
    <t xml:space="preserve"> на 1 марта 2025 года</t>
  </si>
  <si>
    <t>25-59000-00000-00400</t>
  </si>
  <si>
    <t>25-54040-00000-00000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</si>
</sst>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79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0" fillId="0" borderId="71" xfId="0" applyFill="1" applyBorder="1" applyProtection="1">
      <protection locked="0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67" xfId="36" quotePrefix="1" applyNumberFormat="1" applyFont="1" applyFill="1" applyBorder="1" applyAlignment="1" applyProtection="1">
      <alignment vertical="center" wrapTex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5" fillId="6" borderId="67" xfId="36" quotePrefix="1" applyNumberFormat="1" applyFon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3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0" fontId="22" fillId="6" borderId="76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4" xfId="11" applyNumberFormat="1" applyFont="1" applyFill="1" applyBorder="1" applyAlignment="1" applyProtection="1">
      <alignment horizontal="center" vertical="center" shrinkToFit="1"/>
    </xf>
    <xf numFmtId="4" fontId="18" fillId="6" borderId="77" xfId="37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2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7" xfId="0" applyNumberFormat="1" applyFont="1" applyFill="1" applyBorder="1" applyAlignment="1" applyProtection="1">
      <alignment horizontal="center" vertical="center"/>
      <protection locked="0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" xfId="10" applyFill="1" applyBorder="1" applyAlignment="1">
      <alignment horizontal="center" vertical="top" shrinkToFit="1"/>
    </xf>
    <xf numFmtId="4" fontId="1" fillId="6" borderId="73" xfId="10" applyNumberFormat="1" applyFill="1" applyBorder="1" applyAlignment="1" applyProtection="1">
      <alignment horizontal="center" vertical="center" shrinkToFit="1"/>
    </xf>
    <xf numFmtId="4" fontId="20" fillId="6" borderId="79" xfId="11" applyNumberFormat="1" applyFon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81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0" fontId="25" fillId="10" borderId="13" xfId="36" quotePrefix="1" applyNumberFormat="1" applyFont="1" applyFill="1" applyBorder="1" applyAlignment="1" applyProtection="1">
      <alignment horizontal="left" vertical="center" wrapText="1"/>
    </xf>
    <xf numFmtId="4" fontId="6" fillId="5" borderId="81" xfId="37" applyNumberFormat="1" applyFont="1" applyFill="1" applyBorder="1" applyAlignment="1" applyProtection="1">
      <alignment horizontal="center" vertical="center" shrinkToFit="1"/>
    </xf>
    <xf numFmtId="4" fontId="30" fillId="5" borderId="81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27" fillId="6" borderId="78" xfId="11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6" xfId="10" applyFill="1" applyBorder="1" applyAlignment="1">
      <alignment horizontal="right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80" xfId="10" applyFill="1" applyBorder="1" applyAlignment="1">
      <alignment horizontal="center" vertical="top" shrinkToFit="1"/>
    </xf>
    <xf numFmtId="4" fontId="1" fillId="6" borderId="6" xfId="10" applyFill="1" applyBorder="1" applyAlignment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4" fontId="25" fillId="6" borderId="81" xfId="39" applyNumberFormat="1" applyFont="1" applyFill="1" applyBorder="1" applyAlignment="1" applyProtection="1">
      <alignment horizontal="center" vertical="center" shrinkToFi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top" wrapText="1"/>
    </xf>
    <xf numFmtId="0" fontId="0" fillId="0" borderId="36" xfId="0" applyBorder="1"/>
    <xf numFmtId="0" fontId="0" fillId="0" borderId="23" xfId="0" applyBorder="1"/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50"/>
  <sheetViews>
    <sheetView showGridLines="0" tabSelected="1" view="pageBreakPreview" topLeftCell="A217" zoomScale="85" zoomScaleNormal="100" zoomScaleSheetLayoutView="85" workbookViewId="0">
      <selection activeCell="D225" sqref="D225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73" customWidth="1"/>
    <col min="9" max="9" width="21.140625" style="265" customWidth="1"/>
    <col min="10" max="10" width="20.7109375" style="265" customWidth="1"/>
    <col min="11" max="11" width="13.85546875" style="107" bestFit="1" customWidth="1"/>
    <col min="12" max="12" width="16.42578125" style="1" bestFit="1" customWidth="1"/>
    <col min="13" max="13" width="22.140625" style="138" bestFit="1" customWidth="1"/>
    <col min="14" max="14" width="12.42578125" style="1" bestFit="1" customWidth="1"/>
    <col min="15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6" t="s">
        <v>111</v>
      </c>
      <c r="H1" s="267" t="s">
        <v>111</v>
      </c>
      <c r="I1" s="250" t="s">
        <v>111</v>
      </c>
      <c r="J1" s="251" t="s">
        <v>111</v>
      </c>
      <c r="K1" s="107" t="s">
        <v>111</v>
      </c>
    </row>
    <row r="2" spans="1:11">
      <c r="A2" s="374" t="s">
        <v>116</v>
      </c>
      <c r="B2" s="375"/>
      <c r="C2" s="375"/>
      <c r="D2" s="375"/>
      <c r="E2" s="375"/>
      <c r="F2" s="375"/>
      <c r="G2" s="375"/>
      <c r="H2" s="376"/>
      <c r="I2" s="377"/>
      <c r="J2" s="252" t="s">
        <v>111</v>
      </c>
      <c r="K2" s="107" t="s">
        <v>111</v>
      </c>
    </row>
    <row r="3" spans="1:11">
      <c r="A3" s="374" t="s">
        <v>117</v>
      </c>
      <c r="B3" s="375"/>
      <c r="C3" s="375"/>
      <c r="D3" s="375"/>
      <c r="E3" s="375"/>
      <c r="F3" s="375"/>
      <c r="G3" s="375"/>
      <c r="H3" s="376"/>
      <c r="I3" s="375"/>
      <c r="J3" s="253" t="s">
        <v>111</v>
      </c>
      <c r="K3" s="280" t="s">
        <v>111</v>
      </c>
    </row>
    <row r="4" spans="1:11">
      <c r="A4" s="374" t="s">
        <v>118</v>
      </c>
      <c r="B4" s="375"/>
      <c r="C4" s="375"/>
      <c r="D4" s="375"/>
      <c r="E4" s="375"/>
      <c r="F4" s="375"/>
      <c r="G4" s="375"/>
      <c r="H4" s="376"/>
      <c r="I4" s="375"/>
      <c r="J4" s="253" t="s">
        <v>111</v>
      </c>
      <c r="K4" s="280" t="s">
        <v>111</v>
      </c>
    </row>
    <row r="5" spans="1:11">
      <c r="A5" s="222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23" t="s">
        <v>111</v>
      </c>
      <c r="G5" s="97" t="s">
        <v>111</v>
      </c>
      <c r="H5" s="268" t="s">
        <v>111</v>
      </c>
      <c r="I5" s="254" t="s">
        <v>111</v>
      </c>
      <c r="J5" s="255" t="s">
        <v>111</v>
      </c>
      <c r="K5" s="280" t="s">
        <v>111</v>
      </c>
    </row>
    <row r="6" spans="1:11">
      <c r="A6" s="222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23" t="s">
        <v>111</v>
      </c>
      <c r="G6" s="97" t="s">
        <v>111</v>
      </c>
      <c r="H6" s="268" t="s">
        <v>111</v>
      </c>
      <c r="I6" s="256" t="s">
        <v>111</v>
      </c>
      <c r="J6" s="255" t="s">
        <v>111</v>
      </c>
      <c r="K6" s="107" t="s">
        <v>111</v>
      </c>
    </row>
    <row r="7" spans="1:11">
      <c r="A7" s="222" t="s">
        <v>111</v>
      </c>
      <c r="B7" s="68" t="s">
        <v>111</v>
      </c>
      <c r="C7" s="68" t="s">
        <v>111</v>
      </c>
      <c r="D7" s="378" t="s">
        <v>119</v>
      </c>
      <c r="E7" s="378"/>
      <c r="F7" s="378"/>
      <c r="G7" s="378"/>
      <c r="H7" s="269" t="s">
        <v>111</v>
      </c>
      <c r="I7" s="257" t="s">
        <v>120</v>
      </c>
      <c r="J7" s="258" t="s">
        <v>111</v>
      </c>
      <c r="K7" s="107" t="s">
        <v>111</v>
      </c>
    </row>
    <row r="8" spans="1:11">
      <c r="A8" s="222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21" t="s">
        <v>111</v>
      </c>
      <c r="G8" s="98" t="s">
        <v>111</v>
      </c>
      <c r="H8" s="269" t="s">
        <v>111</v>
      </c>
      <c r="I8" s="257">
        <v>503010</v>
      </c>
      <c r="J8" s="259" t="s">
        <v>111</v>
      </c>
      <c r="K8" s="107" t="s">
        <v>111</v>
      </c>
    </row>
    <row r="9" spans="1:11">
      <c r="A9" s="222" t="s">
        <v>121</v>
      </c>
      <c r="B9" s="68" t="s">
        <v>111</v>
      </c>
      <c r="C9" s="68" t="s">
        <v>111</v>
      </c>
      <c r="D9" s="378" t="s">
        <v>292</v>
      </c>
      <c r="E9" s="378"/>
      <c r="F9" s="378"/>
      <c r="G9" s="378"/>
      <c r="H9" s="269" t="s">
        <v>122</v>
      </c>
      <c r="I9" s="257" t="s">
        <v>111</v>
      </c>
      <c r="J9" s="260" t="s">
        <v>111</v>
      </c>
      <c r="K9" s="107" t="s">
        <v>111</v>
      </c>
    </row>
    <row r="10" spans="1:11">
      <c r="A10" s="367" t="s">
        <v>123</v>
      </c>
      <c r="B10" s="368"/>
      <c r="C10" s="368"/>
      <c r="D10" s="368"/>
      <c r="E10" s="368"/>
      <c r="F10" s="368"/>
      <c r="G10" s="97" t="s">
        <v>111</v>
      </c>
      <c r="H10" s="269" t="s">
        <v>124</v>
      </c>
      <c r="I10" s="257" t="s">
        <v>111</v>
      </c>
      <c r="J10" s="260" t="s">
        <v>111</v>
      </c>
      <c r="K10" s="107" t="s">
        <v>111</v>
      </c>
    </row>
    <row r="11" spans="1:11">
      <c r="A11" s="367" t="s">
        <v>125</v>
      </c>
      <c r="B11" s="368"/>
      <c r="C11" s="368"/>
      <c r="D11" s="368"/>
      <c r="E11" s="368"/>
      <c r="F11" s="368"/>
      <c r="G11" s="97" t="s">
        <v>111</v>
      </c>
      <c r="H11" s="269" t="s">
        <v>126</v>
      </c>
      <c r="I11" s="257" t="s">
        <v>111</v>
      </c>
      <c r="J11" s="260" t="s">
        <v>111</v>
      </c>
      <c r="K11" s="107" t="s">
        <v>111</v>
      </c>
    </row>
    <row r="12" spans="1:11">
      <c r="A12" s="222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23" t="s">
        <v>111</v>
      </c>
      <c r="G12" s="97" t="s">
        <v>111</v>
      </c>
      <c r="H12" s="269" t="s">
        <v>128</v>
      </c>
      <c r="I12" s="257" t="s">
        <v>129</v>
      </c>
      <c r="J12" s="258" t="s">
        <v>111</v>
      </c>
      <c r="K12" s="107" t="s">
        <v>111</v>
      </c>
    </row>
    <row r="13" spans="1:11">
      <c r="A13" s="222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23" t="s">
        <v>111</v>
      </c>
      <c r="G13" s="97" t="s">
        <v>111</v>
      </c>
      <c r="H13" s="269" t="s">
        <v>131</v>
      </c>
      <c r="I13" s="257" t="s">
        <v>132</v>
      </c>
      <c r="J13" s="258" t="s">
        <v>111</v>
      </c>
      <c r="K13" s="107" t="s">
        <v>111</v>
      </c>
    </row>
    <row r="14" spans="1:11">
      <c r="A14" s="222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23" t="s">
        <v>111</v>
      </c>
      <c r="G14" s="97" t="s">
        <v>111</v>
      </c>
      <c r="H14" s="268" t="s">
        <v>111</v>
      </c>
      <c r="I14" s="261" t="s">
        <v>111</v>
      </c>
      <c r="J14" s="262" t="s">
        <v>111</v>
      </c>
      <c r="K14" s="107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9" t="s">
        <v>111</v>
      </c>
      <c r="H15" s="270" t="s">
        <v>111</v>
      </c>
      <c r="I15" s="263" t="s">
        <v>111</v>
      </c>
      <c r="J15" s="259" t="s">
        <v>111</v>
      </c>
      <c r="K15" s="107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6" t="s">
        <v>103</v>
      </c>
      <c r="K16" s="109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7">
        <v>10</v>
      </c>
      <c r="K17" s="281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81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75000</v>
      </c>
      <c r="I19" s="87">
        <f>SUM(I20)</f>
        <v>0</v>
      </c>
      <c r="J19" s="128">
        <f t="shared" ref="J19" si="0">SUM(J20)</f>
        <v>0</v>
      </c>
      <c r="K19" s="128">
        <f>SUM(K20)</f>
        <v>0</v>
      </c>
      <c r="L19" s="52"/>
      <c r="M19" s="139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31" t="s">
        <v>3</v>
      </c>
      <c r="E20" s="231" t="s">
        <v>4</v>
      </c>
      <c r="F20" s="61" t="s">
        <v>111</v>
      </c>
      <c r="G20" s="100" t="s">
        <v>111</v>
      </c>
      <c r="H20" s="88">
        <v>75000</v>
      </c>
      <c r="I20" s="249">
        <v>0</v>
      </c>
      <c r="J20" s="249">
        <v>0</v>
      </c>
      <c r="K20" s="89">
        <f>I20-J20</f>
        <v>0</v>
      </c>
      <c r="M20" s="136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9"/>
      <c r="N21" s="1"/>
    </row>
    <row r="22" spans="1:14" s="58" customFormat="1" ht="20.25" customHeight="1">
      <c r="A22" s="369" t="s">
        <v>95</v>
      </c>
      <c r="B22" s="100" t="s">
        <v>0</v>
      </c>
      <c r="C22" s="100" t="s">
        <v>5</v>
      </c>
      <c r="D22" s="100" t="s">
        <v>6</v>
      </c>
      <c r="E22" s="231" t="s">
        <v>4</v>
      </c>
      <c r="F22" s="370" t="s">
        <v>272</v>
      </c>
      <c r="G22" s="94" t="s">
        <v>231</v>
      </c>
      <c r="H22" s="88">
        <v>3400</v>
      </c>
      <c r="I22" s="249">
        <v>0</v>
      </c>
      <c r="J22" s="249">
        <v>0</v>
      </c>
      <c r="K22" s="89">
        <f t="shared" ref="K22:K25" si="2">I22-J22</f>
        <v>0</v>
      </c>
      <c r="L22" s="52"/>
      <c r="M22" s="139"/>
      <c r="N22" s="1"/>
    </row>
    <row r="23" spans="1:14" s="63" customFormat="1" ht="24" customHeight="1">
      <c r="A23" s="369"/>
      <c r="B23" s="100" t="s">
        <v>0</v>
      </c>
      <c r="C23" s="100" t="s">
        <v>5</v>
      </c>
      <c r="D23" s="100" t="s">
        <v>6</v>
      </c>
      <c r="E23" s="231" t="s">
        <v>4</v>
      </c>
      <c r="F23" s="371"/>
      <c r="G23" s="94" t="s">
        <v>230</v>
      </c>
      <c r="H23" s="88">
        <v>64600</v>
      </c>
      <c r="I23" s="249">
        <v>0</v>
      </c>
      <c r="J23" s="249">
        <v>0</v>
      </c>
      <c r="K23" s="89">
        <f t="shared" si="2"/>
        <v>0</v>
      </c>
      <c r="M23" s="136"/>
      <c r="N23" s="1"/>
    </row>
    <row r="24" spans="1:14" s="63" customFormat="1" ht="21.75" customHeight="1">
      <c r="A24" s="372" t="s">
        <v>190</v>
      </c>
      <c r="B24" s="100" t="s">
        <v>0</v>
      </c>
      <c r="C24" s="100" t="s">
        <v>5</v>
      </c>
      <c r="D24" s="100" t="s">
        <v>6</v>
      </c>
      <c r="E24" s="231" t="s">
        <v>7</v>
      </c>
      <c r="F24" s="370" t="s">
        <v>272</v>
      </c>
      <c r="G24" s="94" t="s">
        <v>231</v>
      </c>
      <c r="H24" s="88">
        <v>33000</v>
      </c>
      <c r="I24" s="249">
        <v>0</v>
      </c>
      <c r="J24" s="249">
        <v>0</v>
      </c>
      <c r="K24" s="89">
        <f t="shared" si="2"/>
        <v>0</v>
      </c>
      <c r="M24" s="136"/>
      <c r="N24" s="1"/>
    </row>
    <row r="25" spans="1:14" s="63" customFormat="1" ht="20.25" customHeight="1">
      <c r="A25" s="373"/>
      <c r="B25" s="100" t="s">
        <v>0</v>
      </c>
      <c r="C25" s="100" t="s">
        <v>5</v>
      </c>
      <c r="D25" s="100" t="s">
        <v>6</v>
      </c>
      <c r="E25" s="231" t="s">
        <v>7</v>
      </c>
      <c r="F25" s="371"/>
      <c r="G25" s="94" t="s">
        <v>230</v>
      </c>
      <c r="H25" s="88">
        <v>627000</v>
      </c>
      <c r="I25" s="249">
        <v>0</v>
      </c>
      <c r="J25" s="249">
        <v>0</v>
      </c>
      <c r="K25" s="89">
        <f t="shared" si="2"/>
        <v>0</v>
      </c>
      <c r="M25" s="136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50000</v>
      </c>
      <c r="I26" s="87">
        <f>SUM(I27)</f>
        <v>0</v>
      </c>
      <c r="J26" s="128">
        <f t="shared" ref="J26" si="3">SUM(J27)</f>
        <v>0</v>
      </c>
      <c r="K26" s="87">
        <f>SUM(K27)</f>
        <v>0</v>
      </c>
      <c r="L26" s="52"/>
      <c r="M26" s="139"/>
      <c r="N26" s="1"/>
    </row>
    <row r="27" spans="1:14" s="56" customFormat="1">
      <c r="A27" s="60" t="s">
        <v>95</v>
      </c>
      <c r="B27" s="231" t="s">
        <v>0</v>
      </c>
      <c r="C27" s="231" t="s">
        <v>8</v>
      </c>
      <c r="D27" s="231" t="s">
        <v>9</v>
      </c>
      <c r="E27" s="231" t="s">
        <v>4</v>
      </c>
      <c r="F27" s="66" t="s">
        <v>111</v>
      </c>
      <c r="G27" s="101" t="s">
        <v>111</v>
      </c>
      <c r="H27" s="88">
        <v>50000</v>
      </c>
      <c r="I27" s="249">
        <v>0</v>
      </c>
      <c r="J27" s="249">
        <v>0</v>
      </c>
      <c r="K27" s="89">
        <f>I27-J27</f>
        <v>0</v>
      </c>
      <c r="M27" s="136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100000</v>
      </c>
      <c r="I28" s="87">
        <f>SUM(I29)</f>
        <v>0</v>
      </c>
      <c r="J28" s="128">
        <f t="shared" ref="J28" si="4">SUM(J29)</f>
        <v>0</v>
      </c>
      <c r="K28" s="87">
        <f>SUM(K29)</f>
        <v>0</v>
      </c>
      <c r="L28" s="52"/>
      <c r="M28" s="139"/>
      <c r="N28" s="1"/>
    </row>
    <row r="29" spans="1:14" s="56" customFormat="1">
      <c r="A29" s="60" t="s">
        <v>95</v>
      </c>
      <c r="B29" s="231" t="s">
        <v>0</v>
      </c>
      <c r="C29" s="231" t="s">
        <v>8</v>
      </c>
      <c r="D29" s="231" t="s">
        <v>10</v>
      </c>
      <c r="E29" s="231" t="s">
        <v>4</v>
      </c>
      <c r="F29" s="66" t="s">
        <v>111</v>
      </c>
      <c r="G29" s="101" t="s">
        <v>111</v>
      </c>
      <c r="H29" s="88">
        <v>100000</v>
      </c>
      <c r="I29" s="249">
        <v>0</v>
      </c>
      <c r="J29" s="249">
        <v>0</v>
      </c>
      <c r="K29" s="89">
        <f>I29-J29</f>
        <v>0</v>
      </c>
      <c r="M29" s="136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312171781.5</v>
      </c>
      <c r="I30" s="87">
        <f>SUM(I31:I38)</f>
        <v>59462304.670000002</v>
      </c>
      <c r="J30" s="128">
        <f t="shared" ref="J30" si="5">SUM(J31:J38)</f>
        <v>54323042.660000004</v>
      </c>
      <c r="K30" s="87">
        <f>SUM(K31:K38)</f>
        <v>5139262.0099999988</v>
      </c>
      <c r="L30" s="52"/>
      <c r="M30" s="139"/>
      <c r="N30" s="1"/>
    </row>
    <row r="31" spans="1:14" s="56" customFormat="1">
      <c r="A31" s="60" t="s">
        <v>99</v>
      </c>
      <c r="B31" s="231" t="s">
        <v>0</v>
      </c>
      <c r="C31" s="231" t="s">
        <v>11</v>
      </c>
      <c r="D31" s="231" t="s">
        <v>13</v>
      </c>
      <c r="E31" s="231" t="s">
        <v>14</v>
      </c>
      <c r="F31" s="66" t="s">
        <v>111</v>
      </c>
      <c r="G31" s="101" t="s">
        <v>111</v>
      </c>
      <c r="H31" s="89">
        <v>217923660</v>
      </c>
      <c r="I31" s="249">
        <v>36320605</v>
      </c>
      <c r="J31" s="249">
        <v>33075205.350000001</v>
      </c>
      <c r="K31" s="89">
        <f t="shared" ref="K31:K37" si="6">I31-J31</f>
        <v>3245399.6499999985</v>
      </c>
      <c r="M31" s="136"/>
      <c r="N31" s="1"/>
    </row>
    <row r="32" spans="1:14" s="56" customFormat="1" ht="25.5">
      <c r="A32" s="60" t="s">
        <v>194</v>
      </c>
      <c r="B32" s="231" t="s">
        <v>0</v>
      </c>
      <c r="C32" s="231" t="s">
        <v>11</v>
      </c>
      <c r="D32" s="231" t="s">
        <v>13</v>
      </c>
      <c r="E32" s="231" t="s">
        <v>15</v>
      </c>
      <c r="F32" s="66" t="s">
        <v>111</v>
      </c>
      <c r="G32" s="101" t="s">
        <v>111</v>
      </c>
      <c r="H32" s="89">
        <v>65812940</v>
      </c>
      <c r="I32" s="249">
        <v>10968821.67</v>
      </c>
      <c r="J32" s="249">
        <v>9480358.9199999999</v>
      </c>
      <c r="K32" s="89">
        <f t="shared" si="6"/>
        <v>1488462.75</v>
      </c>
      <c r="M32" s="136"/>
      <c r="N32" s="1"/>
    </row>
    <row r="33" spans="1:14" s="56" customFormat="1" ht="25.5">
      <c r="A33" s="60" t="s">
        <v>195</v>
      </c>
      <c r="B33" s="231" t="s">
        <v>0</v>
      </c>
      <c r="C33" s="231" t="s">
        <v>11</v>
      </c>
      <c r="D33" s="231" t="s">
        <v>13</v>
      </c>
      <c r="E33" s="231" t="s">
        <v>16</v>
      </c>
      <c r="F33" s="66" t="s">
        <v>111</v>
      </c>
      <c r="G33" s="101" t="s">
        <v>111</v>
      </c>
      <c r="H33" s="89">
        <v>14014315</v>
      </c>
      <c r="I33" s="249">
        <v>11029078</v>
      </c>
      <c r="J33" s="249">
        <v>11026178</v>
      </c>
      <c r="K33" s="89">
        <f t="shared" si="6"/>
        <v>2900</v>
      </c>
      <c r="M33" s="136"/>
      <c r="N33" s="1"/>
    </row>
    <row r="34" spans="1:14" s="56" customFormat="1">
      <c r="A34" s="60" t="s">
        <v>95</v>
      </c>
      <c r="B34" s="231" t="s">
        <v>0</v>
      </c>
      <c r="C34" s="231" t="s">
        <v>11</v>
      </c>
      <c r="D34" s="231" t="s">
        <v>13</v>
      </c>
      <c r="E34" s="231" t="s">
        <v>4</v>
      </c>
      <c r="F34" s="66" t="s">
        <v>111</v>
      </c>
      <c r="G34" s="101" t="s">
        <v>111</v>
      </c>
      <c r="H34" s="89">
        <v>7642066.5</v>
      </c>
      <c r="I34" s="249">
        <v>14000</v>
      </c>
      <c r="J34" s="249">
        <v>14000</v>
      </c>
      <c r="K34" s="89">
        <f t="shared" si="6"/>
        <v>0</v>
      </c>
      <c r="M34" s="136"/>
      <c r="N34" s="1"/>
    </row>
    <row r="35" spans="1:14" s="56" customFormat="1">
      <c r="A35" s="60" t="s">
        <v>196</v>
      </c>
      <c r="B35" s="231" t="s">
        <v>0</v>
      </c>
      <c r="C35" s="231" t="s">
        <v>11</v>
      </c>
      <c r="D35" s="231" t="s">
        <v>13</v>
      </c>
      <c r="E35" s="231" t="s">
        <v>17</v>
      </c>
      <c r="F35" s="66" t="s">
        <v>111</v>
      </c>
      <c r="G35" s="101" t="s">
        <v>111</v>
      </c>
      <c r="H35" s="89">
        <v>6113800</v>
      </c>
      <c r="I35" s="249">
        <v>1018963.33</v>
      </c>
      <c r="J35" s="249">
        <v>664633.47</v>
      </c>
      <c r="K35" s="89">
        <f t="shared" si="6"/>
        <v>354329.86</v>
      </c>
      <c r="M35" s="136"/>
      <c r="N35" s="1"/>
    </row>
    <row r="36" spans="1:14" s="56" customFormat="1" ht="25.5">
      <c r="A36" s="60" t="s">
        <v>207</v>
      </c>
      <c r="B36" s="231" t="s">
        <v>0</v>
      </c>
      <c r="C36" s="231" t="s">
        <v>11</v>
      </c>
      <c r="D36" s="231" t="s">
        <v>13</v>
      </c>
      <c r="E36" s="231">
        <v>831</v>
      </c>
      <c r="F36" s="66"/>
      <c r="G36" s="101"/>
      <c r="H36" s="89">
        <v>0</v>
      </c>
      <c r="I36" s="249">
        <v>0</v>
      </c>
      <c r="J36" s="249">
        <v>0</v>
      </c>
      <c r="K36" s="89">
        <f t="shared" si="6"/>
        <v>0</v>
      </c>
      <c r="M36" s="136"/>
      <c r="N36" s="1"/>
    </row>
    <row r="37" spans="1:14" s="56" customFormat="1">
      <c r="A37" s="60" t="s">
        <v>197</v>
      </c>
      <c r="B37" s="231" t="s">
        <v>0</v>
      </c>
      <c r="C37" s="231" t="s">
        <v>11</v>
      </c>
      <c r="D37" s="231" t="s">
        <v>13</v>
      </c>
      <c r="E37" s="231" t="s">
        <v>18</v>
      </c>
      <c r="F37" s="66" t="s">
        <v>111</v>
      </c>
      <c r="G37" s="101" t="s">
        <v>111</v>
      </c>
      <c r="H37" s="89">
        <v>534557</v>
      </c>
      <c r="I37" s="249">
        <v>89096.42</v>
      </c>
      <c r="J37" s="249">
        <v>50226.42</v>
      </c>
      <c r="K37" s="89">
        <f t="shared" si="6"/>
        <v>38870</v>
      </c>
      <c r="M37" s="136"/>
      <c r="N37" s="1"/>
    </row>
    <row r="38" spans="1:14" s="56" customFormat="1">
      <c r="A38" s="60" t="s">
        <v>198</v>
      </c>
      <c r="B38" s="231" t="s">
        <v>0</v>
      </c>
      <c r="C38" s="231" t="s">
        <v>11</v>
      </c>
      <c r="D38" s="231" t="s">
        <v>13</v>
      </c>
      <c r="E38" s="231" t="s">
        <v>19</v>
      </c>
      <c r="F38" s="66" t="s">
        <v>111</v>
      </c>
      <c r="G38" s="101" t="s">
        <v>111</v>
      </c>
      <c r="H38" s="89">
        <v>130443</v>
      </c>
      <c r="I38" s="249">
        <v>21740.25</v>
      </c>
      <c r="J38" s="249">
        <v>12440.5</v>
      </c>
      <c r="K38" s="89">
        <f>I38-J38</f>
        <v>9299.75</v>
      </c>
      <c r="M38" s="136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1518223.93</v>
      </c>
      <c r="I39" s="87">
        <f>SUM(I40)</f>
        <v>1518223.93</v>
      </c>
      <c r="J39" s="128">
        <f t="shared" ref="J39" si="7">SUM(J40)</f>
        <v>0</v>
      </c>
      <c r="K39" s="87">
        <f>SUM(K40)</f>
        <v>1518223.93</v>
      </c>
      <c r="L39" s="52"/>
      <c r="M39" s="139"/>
      <c r="N39" s="1"/>
    </row>
    <row r="40" spans="1:14" s="56" customFormat="1">
      <c r="A40" s="60" t="s">
        <v>95</v>
      </c>
      <c r="B40" s="231" t="s">
        <v>0</v>
      </c>
      <c r="C40" s="231" t="s">
        <v>11</v>
      </c>
      <c r="D40" s="231" t="s">
        <v>20</v>
      </c>
      <c r="E40" s="231" t="s">
        <v>4</v>
      </c>
      <c r="F40" s="66" t="s">
        <v>111</v>
      </c>
      <c r="G40" s="101" t="s">
        <v>111</v>
      </c>
      <c r="H40" s="88">
        <v>1518223.93</v>
      </c>
      <c r="I40" s="88">
        <v>1518223.93</v>
      </c>
      <c r="J40" s="249">
        <v>0</v>
      </c>
      <c r="K40" s="89">
        <f>I40-J40</f>
        <v>1518223.93</v>
      </c>
      <c r="M40" s="136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13883534.279999999</v>
      </c>
      <c r="I41" s="87">
        <f>SUM(I42:I43)</f>
        <v>0</v>
      </c>
      <c r="J41" s="128">
        <f t="shared" ref="J41" si="8">SUM(J42:J43)</f>
        <v>0</v>
      </c>
      <c r="K41" s="87">
        <f>SUM(K42:K43)</f>
        <v>0</v>
      </c>
      <c r="L41" s="52"/>
      <c r="M41" s="139"/>
      <c r="N41" s="1"/>
    </row>
    <row r="42" spans="1:14" s="56" customFormat="1">
      <c r="A42" s="60" t="s">
        <v>95</v>
      </c>
      <c r="B42" s="231" t="s">
        <v>0</v>
      </c>
      <c r="C42" s="231" t="s">
        <v>11</v>
      </c>
      <c r="D42" s="231" t="s">
        <v>21</v>
      </c>
      <c r="E42" s="231" t="s">
        <v>4</v>
      </c>
      <c r="F42" s="66" t="s">
        <v>111</v>
      </c>
      <c r="G42" s="101" t="s">
        <v>111</v>
      </c>
      <c r="H42" s="88">
        <v>34622.28</v>
      </c>
      <c r="I42" s="249">
        <v>0</v>
      </c>
      <c r="J42" s="249">
        <v>0</v>
      </c>
      <c r="K42" s="89">
        <f t="shared" ref="K42:K43" si="9">I42-J42</f>
        <v>0</v>
      </c>
      <c r="M42" s="136"/>
      <c r="N42" s="1"/>
    </row>
    <row r="43" spans="1:14" s="56" customFormat="1" ht="25.5">
      <c r="A43" s="60" t="s">
        <v>190</v>
      </c>
      <c r="B43" s="231" t="s">
        <v>0</v>
      </c>
      <c r="C43" s="231" t="s">
        <v>11</v>
      </c>
      <c r="D43" s="231" t="s">
        <v>21</v>
      </c>
      <c r="E43" s="231" t="s">
        <v>7</v>
      </c>
      <c r="F43" s="66" t="s">
        <v>111</v>
      </c>
      <c r="G43" s="101" t="s">
        <v>111</v>
      </c>
      <c r="H43" s="88">
        <v>13848912</v>
      </c>
      <c r="I43" s="249">
        <v>0</v>
      </c>
      <c r="J43" s="249">
        <v>0</v>
      </c>
      <c r="K43" s="89">
        <f t="shared" si="9"/>
        <v>0</v>
      </c>
      <c r="M43" s="136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572250</v>
      </c>
      <c r="I44" s="87">
        <f>SUM(I45)</f>
        <v>0</v>
      </c>
      <c r="J44" s="128">
        <f t="shared" ref="J44" si="10">SUM(J45)</f>
        <v>0</v>
      </c>
      <c r="K44" s="87">
        <f>SUM(K45)</f>
        <v>0</v>
      </c>
      <c r="L44" s="52"/>
      <c r="M44" s="139"/>
      <c r="N44" s="1"/>
    </row>
    <row r="45" spans="1:14" s="56" customFormat="1" ht="38.25">
      <c r="A45" s="60" t="s">
        <v>191</v>
      </c>
      <c r="B45" s="231" t="s">
        <v>0</v>
      </c>
      <c r="C45" s="231" t="s">
        <v>11</v>
      </c>
      <c r="D45" s="231" t="s">
        <v>22</v>
      </c>
      <c r="E45" s="231" t="s">
        <v>23</v>
      </c>
      <c r="F45" s="66" t="s">
        <v>111</v>
      </c>
      <c r="G45" s="101" t="s">
        <v>111</v>
      </c>
      <c r="H45" s="88">
        <v>572250</v>
      </c>
      <c r="I45" s="249">
        <v>0</v>
      </c>
      <c r="J45" s="249">
        <v>0</v>
      </c>
      <c r="K45" s="89">
        <f>I45-J45</f>
        <v>0</v>
      </c>
      <c r="M45" s="136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3944278.8</v>
      </c>
      <c r="I46" s="87">
        <f>SUM(I47)</f>
        <v>0</v>
      </c>
      <c r="J46" s="128">
        <f t="shared" ref="J46" si="11">SUM(J47)</f>
        <v>0</v>
      </c>
      <c r="K46" s="87">
        <f>SUM(K47)</f>
        <v>0</v>
      </c>
      <c r="L46" s="52"/>
      <c r="M46" s="139"/>
      <c r="N46" s="1"/>
    </row>
    <row r="47" spans="1:14" s="56" customFormat="1" ht="38.25">
      <c r="A47" s="60" t="s">
        <v>191</v>
      </c>
      <c r="B47" s="231" t="s">
        <v>0</v>
      </c>
      <c r="C47" s="231" t="s">
        <v>11</v>
      </c>
      <c r="D47" s="231" t="s">
        <v>24</v>
      </c>
      <c r="E47" s="231" t="s">
        <v>23</v>
      </c>
      <c r="F47" s="66" t="s">
        <v>111</v>
      </c>
      <c r="G47" s="101" t="s">
        <v>111</v>
      </c>
      <c r="H47" s="88">
        <v>3944278.8</v>
      </c>
      <c r="I47" s="249">
        <v>0</v>
      </c>
      <c r="J47" s="249">
        <v>0</v>
      </c>
      <c r="K47" s="89">
        <f>I47-J47</f>
        <v>0</v>
      </c>
      <c r="M47" s="136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438253.2</v>
      </c>
      <c r="I48" s="87">
        <f>SUM(I49)</f>
        <v>0</v>
      </c>
      <c r="J48" s="128">
        <f t="shared" ref="J48" si="12">SUM(J49)</f>
        <v>0</v>
      </c>
      <c r="K48" s="87">
        <f>SUM(K49)</f>
        <v>0</v>
      </c>
      <c r="L48" s="52"/>
      <c r="M48" s="139"/>
      <c r="N48" s="1"/>
    </row>
    <row r="49" spans="1:14" s="56" customFormat="1" ht="38.25">
      <c r="A49" s="60" t="s">
        <v>191</v>
      </c>
      <c r="B49" s="231" t="s">
        <v>0</v>
      </c>
      <c r="C49" s="231" t="s">
        <v>11</v>
      </c>
      <c r="D49" s="231" t="s">
        <v>25</v>
      </c>
      <c r="E49" s="231" t="s">
        <v>23</v>
      </c>
      <c r="F49" s="66" t="s">
        <v>111</v>
      </c>
      <c r="G49" s="101" t="s">
        <v>111</v>
      </c>
      <c r="H49" s="88">
        <v>438253.2</v>
      </c>
      <c r="I49" s="249">
        <v>0</v>
      </c>
      <c r="J49" s="249">
        <v>0</v>
      </c>
      <c r="K49" s="89">
        <f>I49-J49</f>
        <v>0</v>
      </c>
      <c r="M49" s="136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3817915.79</v>
      </c>
      <c r="I50" s="87">
        <f>SUM(I51)</f>
        <v>0</v>
      </c>
      <c r="J50" s="128">
        <f t="shared" ref="J50" si="13">SUM(J51)</f>
        <v>0</v>
      </c>
      <c r="K50" s="87">
        <f>SUM(K51)</f>
        <v>0</v>
      </c>
      <c r="L50" s="52"/>
      <c r="M50" s="139"/>
      <c r="N50" s="1"/>
    </row>
    <row r="51" spans="1:14" s="56" customFormat="1" ht="38.25">
      <c r="A51" s="60" t="s">
        <v>191</v>
      </c>
      <c r="B51" s="231" t="s">
        <v>0</v>
      </c>
      <c r="C51" s="231" t="s">
        <v>11</v>
      </c>
      <c r="D51" s="231" t="s">
        <v>26</v>
      </c>
      <c r="E51" s="231" t="s">
        <v>23</v>
      </c>
      <c r="F51" s="66" t="s">
        <v>111</v>
      </c>
      <c r="G51" s="101" t="s">
        <v>111</v>
      </c>
      <c r="H51" s="88">
        <v>3817915.79</v>
      </c>
      <c r="I51" s="249">
        <v>0</v>
      </c>
      <c r="J51" s="249">
        <v>0</v>
      </c>
      <c r="K51" s="89">
        <f>I51-J51</f>
        <v>0</v>
      </c>
      <c r="M51" s="136"/>
      <c r="N51" s="1"/>
    </row>
    <row r="52" spans="1:14" s="58" customFormat="1" ht="38.25">
      <c r="A52" s="84" t="s">
        <v>147</v>
      </c>
      <c r="B52" s="4" t="s">
        <v>0</v>
      </c>
      <c r="C52" s="4" t="s">
        <v>27</v>
      </c>
      <c r="D52" s="4" t="s">
        <v>274</v>
      </c>
      <c r="E52" s="4" t="s">
        <v>1</v>
      </c>
      <c r="F52" s="3" t="s">
        <v>111</v>
      </c>
      <c r="G52" s="70" t="s">
        <v>111</v>
      </c>
      <c r="H52" s="87">
        <f>SUM(H53:H54)</f>
        <v>9949860</v>
      </c>
      <c r="I52" s="87">
        <f t="shared" ref="I52:J52" si="14">SUM(I53:I54)</f>
        <v>0</v>
      </c>
      <c r="J52" s="87">
        <f t="shared" si="14"/>
        <v>0</v>
      </c>
      <c r="K52" s="87">
        <f>SUM(K53:K54)</f>
        <v>0</v>
      </c>
      <c r="L52" s="52"/>
      <c r="M52" s="139"/>
      <c r="N52" s="1"/>
    </row>
    <row r="53" spans="1:14" s="56" customFormat="1" ht="21.75" customHeight="1">
      <c r="A53" s="366" t="s">
        <v>192</v>
      </c>
      <c r="B53" s="231" t="s">
        <v>0</v>
      </c>
      <c r="C53" s="231" t="s">
        <v>27</v>
      </c>
      <c r="D53" s="231" t="s">
        <v>274</v>
      </c>
      <c r="E53" s="231">
        <v>811</v>
      </c>
      <c r="F53" s="364" t="s">
        <v>273</v>
      </c>
      <c r="G53" s="94" t="s">
        <v>231</v>
      </c>
      <c r="H53" s="314">
        <v>99460</v>
      </c>
      <c r="I53" s="89">
        <v>0</v>
      </c>
      <c r="J53" s="249">
        <v>0</v>
      </c>
      <c r="K53" s="89">
        <f t="shared" ref="K53:K54" si="15">I53-J53</f>
        <v>0</v>
      </c>
      <c r="M53" s="136"/>
      <c r="N53" s="1"/>
    </row>
    <row r="54" spans="1:14" s="56" customFormat="1" ht="24.75" customHeight="1">
      <c r="A54" s="359"/>
      <c r="B54" s="231" t="s">
        <v>0</v>
      </c>
      <c r="C54" s="231" t="s">
        <v>27</v>
      </c>
      <c r="D54" s="231" t="s">
        <v>274</v>
      </c>
      <c r="E54" s="231">
        <v>811</v>
      </c>
      <c r="F54" s="365"/>
      <c r="G54" s="94" t="s">
        <v>230</v>
      </c>
      <c r="H54" s="314">
        <v>9850400</v>
      </c>
      <c r="I54" s="89">
        <v>0</v>
      </c>
      <c r="J54" s="249">
        <v>0</v>
      </c>
      <c r="K54" s="89">
        <f t="shared" si="15"/>
        <v>0</v>
      </c>
      <c r="M54" s="136"/>
      <c r="N54" s="1"/>
    </row>
    <row r="55" spans="1:14" s="58" customFormat="1" ht="25.5">
      <c r="A55" s="84" t="s">
        <v>148</v>
      </c>
      <c r="B55" s="4" t="s">
        <v>0</v>
      </c>
      <c r="C55" s="4" t="s">
        <v>27</v>
      </c>
      <c r="D55" s="4" t="s">
        <v>28</v>
      </c>
      <c r="E55" s="4" t="s">
        <v>1</v>
      </c>
      <c r="F55" s="3" t="s">
        <v>111</v>
      </c>
      <c r="G55" s="70" t="s">
        <v>111</v>
      </c>
      <c r="H55" s="87">
        <f>SUM(H56)</f>
        <v>2125000</v>
      </c>
      <c r="I55" s="87">
        <f>SUM(I56)</f>
        <v>2125000</v>
      </c>
      <c r="J55" s="128">
        <f t="shared" ref="J55" si="16">SUM(J56)</f>
        <v>0</v>
      </c>
      <c r="K55" s="87">
        <f>SUM(K56)</f>
        <v>2125000</v>
      </c>
      <c r="L55" s="52"/>
      <c r="M55" s="139"/>
      <c r="N55" s="1"/>
    </row>
    <row r="56" spans="1:14" s="56" customFormat="1">
      <c r="A56" s="60" t="s">
        <v>95</v>
      </c>
      <c r="B56" s="231" t="s">
        <v>0</v>
      </c>
      <c r="C56" s="231" t="s">
        <v>27</v>
      </c>
      <c r="D56" s="231" t="s">
        <v>28</v>
      </c>
      <c r="E56" s="231" t="s">
        <v>4</v>
      </c>
      <c r="F56" s="66" t="s">
        <v>111</v>
      </c>
      <c r="G56" s="101" t="s">
        <v>111</v>
      </c>
      <c r="H56" s="88">
        <v>2125000</v>
      </c>
      <c r="I56" s="88">
        <v>2125000</v>
      </c>
      <c r="J56" s="249">
        <v>0</v>
      </c>
      <c r="K56" s="89">
        <f>I56-J56</f>
        <v>2125000</v>
      </c>
      <c r="M56" s="136"/>
      <c r="N56" s="1"/>
    </row>
    <row r="57" spans="1:14" s="58" customFormat="1" ht="38.25">
      <c r="A57" s="84" t="s">
        <v>234</v>
      </c>
      <c r="B57" s="4" t="s">
        <v>0</v>
      </c>
      <c r="C57" s="4" t="s">
        <v>27</v>
      </c>
      <c r="D57" s="4" t="s">
        <v>29</v>
      </c>
      <c r="E57" s="4" t="s">
        <v>1</v>
      </c>
      <c r="F57" s="3" t="s">
        <v>111</v>
      </c>
      <c r="G57" s="70" t="s">
        <v>111</v>
      </c>
      <c r="H57" s="87">
        <f>SUM(H58)</f>
        <v>375000</v>
      </c>
      <c r="I57" s="87">
        <f>SUM(I58)</f>
        <v>375000</v>
      </c>
      <c r="J57" s="128">
        <f t="shared" ref="J57:J59" si="17">SUM(J58)</f>
        <v>0</v>
      </c>
      <c r="K57" s="87">
        <f>SUM(K58)</f>
        <v>375000</v>
      </c>
      <c r="L57" s="52"/>
      <c r="M57" s="139"/>
      <c r="N57" s="1"/>
    </row>
    <row r="58" spans="1:14" s="56" customFormat="1">
      <c r="A58" s="60" t="s">
        <v>95</v>
      </c>
      <c r="B58" s="231" t="s">
        <v>0</v>
      </c>
      <c r="C58" s="231" t="s">
        <v>27</v>
      </c>
      <c r="D58" s="231" t="s">
        <v>29</v>
      </c>
      <c r="E58" s="231" t="s">
        <v>4</v>
      </c>
      <c r="F58" s="66" t="s">
        <v>111</v>
      </c>
      <c r="G58" s="101" t="s">
        <v>111</v>
      </c>
      <c r="H58" s="88">
        <v>375000</v>
      </c>
      <c r="I58" s="88">
        <v>375000</v>
      </c>
      <c r="J58" s="249">
        <v>0</v>
      </c>
      <c r="K58" s="89">
        <f>I58-J58</f>
        <v>375000</v>
      </c>
      <c r="M58" s="136"/>
      <c r="N58" s="1"/>
    </row>
    <row r="59" spans="1:14" s="58" customFormat="1" ht="51">
      <c r="A59" s="84" t="s">
        <v>285</v>
      </c>
      <c r="B59" s="4" t="s">
        <v>0</v>
      </c>
      <c r="C59" s="4" t="s">
        <v>284</v>
      </c>
      <c r="D59" s="4">
        <v>2120500115</v>
      </c>
      <c r="E59" s="4" t="s">
        <v>1</v>
      </c>
      <c r="F59" s="3" t="s">
        <v>111</v>
      </c>
      <c r="G59" s="70" t="s">
        <v>111</v>
      </c>
      <c r="H59" s="87">
        <f>SUM(H60)</f>
        <v>2500000</v>
      </c>
      <c r="I59" s="87">
        <f>SUM(I60)</f>
        <v>0</v>
      </c>
      <c r="J59" s="128">
        <f t="shared" si="17"/>
        <v>0</v>
      </c>
      <c r="K59" s="87">
        <f>SUM(K60)</f>
        <v>0</v>
      </c>
      <c r="L59" s="52"/>
      <c r="M59" s="139"/>
      <c r="N59" s="1"/>
    </row>
    <row r="60" spans="1:14" s="56" customFormat="1" ht="25.5">
      <c r="A60" s="60" t="s">
        <v>212</v>
      </c>
      <c r="B60" s="231" t="s">
        <v>0</v>
      </c>
      <c r="C60" s="231" t="s">
        <v>284</v>
      </c>
      <c r="D60" s="231">
        <v>2120500115</v>
      </c>
      <c r="E60" s="231">
        <v>633</v>
      </c>
      <c r="F60" s="66" t="s">
        <v>111</v>
      </c>
      <c r="G60" s="101" t="s">
        <v>111</v>
      </c>
      <c r="H60" s="88">
        <v>2500000</v>
      </c>
      <c r="I60" s="249">
        <v>0</v>
      </c>
      <c r="J60" s="249">
        <v>0</v>
      </c>
      <c r="K60" s="89">
        <f>I60-J60</f>
        <v>0</v>
      </c>
      <c r="M60" s="136"/>
      <c r="N60" s="1"/>
    </row>
    <row r="61" spans="1:14" s="63" customFormat="1" ht="51">
      <c r="A61" s="84" t="s">
        <v>149</v>
      </c>
      <c r="B61" s="4" t="s">
        <v>0</v>
      </c>
      <c r="C61" s="4" t="s">
        <v>30</v>
      </c>
      <c r="D61" s="4" t="s">
        <v>31</v>
      </c>
      <c r="E61" s="4" t="s">
        <v>1</v>
      </c>
      <c r="F61" s="3" t="s">
        <v>111</v>
      </c>
      <c r="G61" s="70" t="s">
        <v>111</v>
      </c>
      <c r="H61" s="87">
        <f>SUM(H62:H63)</f>
        <v>219646000</v>
      </c>
      <c r="I61" s="87">
        <f>SUM(I62:I63)</f>
        <v>35005500</v>
      </c>
      <c r="J61" s="128">
        <f t="shared" ref="J61" si="18">SUM(J62:J63)</f>
        <v>34959073.949999996</v>
      </c>
      <c r="K61" s="87">
        <f>SUM(K62:K63)</f>
        <v>46426.050000000891</v>
      </c>
      <c r="M61" s="136"/>
      <c r="N61" s="1"/>
    </row>
    <row r="62" spans="1:14" s="58" customFormat="1">
      <c r="A62" s="60" t="s">
        <v>95</v>
      </c>
      <c r="B62" s="231" t="s">
        <v>0</v>
      </c>
      <c r="C62" s="231" t="s">
        <v>30</v>
      </c>
      <c r="D62" s="231" t="s">
        <v>31</v>
      </c>
      <c r="E62" s="231" t="s">
        <v>4</v>
      </c>
      <c r="F62" s="151"/>
      <c r="G62" s="101" t="s">
        <v>111</v>
      </c>
      <c r="H62" s="88">
        <v>730000</v>
      </c>
      <c r="I62" s="249">
        <v>180500</v>
      </c>
      <c r="J62" s="249">
        <v>155344.41</v>
      </c>
      <c r="K62" s="89">
        <f t="shared" ref="K62:K63" si="19">I62-J62</f>
        <v>25155.589999999997</v>
      </c>
      <c r="L62" s="52"/>
      <c r="M62" s="139"/>
      <c r="N62" s="1"/>
    </row>
    <row r="63" spans="1:14" s="56" customFormat="1" ht="25.5">
      <c r="A63" s="60" t="s">
        <v>193</v>
      </c>
      <c r="B63" s="231" t="s">
        <v>0</v>
      </c>
      <c r="C63" s="231" t="s">
        <v>30</v>
      </c>
      <c r="D63" s="231" t="s">
        <v>31</v>
      </c>
      <c r="E63" s="231" t="s">
        <v>32</v>
      </c>
      <c r="F63" s="151"/>
      <c r="G63" s="100" t="s">
        <v>111</v>
      </c>
      <c r="H63" s="88">
        <v>218916000</v>
      </c>
      <c r="I63" s="286">
        <v>34825000</v>
      </c>
      <c r="J63" s="286">
        <v>34803729.539999999</v>
      </c>
      <c r="K63" s="89">
        <f t="shared" si="19"/>
        <v>21270.460000000894</v>
      </c>
      <c r="M63" s="136"/>
      <c r="N63" s="1"/>
    </row>
    <row r="64" spans="1:14" s="58" customFormat="1">
      <c r="A64" s="84" t="s">
        <v>150</v>
      </c>
      <c r="B64" s="4" t="s">
        <v>0</v>
      </c>
      <c r="C64" s="4" t="s">
        <v>30</v>
      </c>
      <c r="D64" s="4" t="s">
        <v>33</v>
      </c>
      <c r="E64" s="4" t="s">
        <v>1</v>
      </c>
      <c r="F64" s="3" t="s">
        <v>111</v>
      </c>
      <c r="G64" s="70" t="s">
        <v>111</v>
      </c>
      <c r="H64" s="87">
        <f>SUM(H65:H65)</f>
        <v>28500000</v>
      </c>
      <c r="I64" s="87">
        <f>SUM(I65:I65)</f>
        <v>3378541.24</v>
      </c>
      <c r="J64" s="87">
        <f>SUM(J65:J65)</f>
        <v>3378541.24</v>
      </c>
      <c r="K64" s="87">
        <f>SUM(K65)</f>
        <v>0</v>
      </c>
      <c r="L64" s="52"/>
      <c r="M64" s="139"/>
      <c r="N64" s="1"/>
    </row>
    <row r="65" spans="1:14" s="56" customFormat="1">
      <c r="A65" s="60" t="s">
        <v>199</v>
      </c>
      <c r="B65" s="231" t="s">
        <v>0</v>
      </c>
      <c r="C65" s="231" t="s">
        <v>30</v>
      </c>
      <c r="D65" s="231" t="s">
        <v>33</v>
      </c>
      <c r="E65" s="231" t="s">
        <v>34</v>
      </c>
      <c r="F65" s="86" t="s">
        <v>275</v>
      </c>
      <c r="G65" s="94" t="s">
        <v>230</v>
      </c>
      <c r="H65" s="88">
        <v>28500000</v>
      </c>
      <c r="I65" s="249">
        <v>3378541.24</v>
      </c>
      <c r="J65" s="249">
        <v>3378541.24</v>
      </c>
      <c r="K65" s="89">
        <f>I65-J65</f>
        <v>0</v>
      </c>
      <c r="M65" s="136"/>
      <c r="N65" s="1"/>
    </row>
    <row r="66" spans="1:14" s="56" customFormat="1" ht="25.5">
      <c r="A66" s="84" t="s">
        <v>140</v>
      </c>
      <c r="B66" s="4" t="s">
        <v>0</v>
      </c>
      <c r="C66" s="4" t="s">
        <v>35</v>
      </c>
      <c r="D66" s="4" t="s">
        <v>36</v>
      </c>
      <c r="E66" s="4" t="s">
        <v>1</v>
      </c>
      <c r="F66" s="3" t="s">
        <v>111</v>
      </c>
      <c r="G66" s="70" t="s">
        <v>111</v>
      </c>
      <c r="H66" s="87">
        <f>SUM(H67:H79)</f>
        <v>2614975173.5</v>
      </c>
      <c r="I66" s="87">
        <f>SUM(I67:I79)</f>
        <v>695563575.42000008</v>
      </c>
      <c r="J66" s="128">
        <f>SUM(J67:J79)</f>
        <v>672516326.72000003</v>
      </c>
      <c r="K66" s="87">
        <f>SUM(K67:K79)</f>
        <v>23047248.699999988</v>
      </c>
      <c r="M66" s="136"/>
      <c r="N66" s="1"/>
    </row>
    <row r="67" spans="1:14" s="56" customFormat="1">
      <c r="A67" s="60" t="s">
        <v>99</v>
      </c>
      <c r="B67" s="231" t="s">
        <v>0</v>
      </c>
      <c r="C67" s="231" t="s">
        <v>35</v>
      </c>
      <c r="D67" s="231" t="s">
        <v>36</v>
      </c>
      <c r="E67" s="231" t="s">
        <v>14</v>
      </c>
      <c r="F67" s="66" t="s">
        <v>111</v>
      </c>
      <c r="G67" s="101" t="s">
        <v>111</v>
      </c>
      <c r="H67" s="88">
        <v>502868364</v>
      </c>
      <c r="I67" s="249">
        <v>84185397</v>
      </c>
      <c r="J67" s="249">
        <v>70499492.040000007</v>
      </c>
      <c r="K67" s="89">
        <f t="shared" ref="K67:K79" si="20">I67-J67</f>
        <v>13685904.959999993</v>
      </c>
      <c r="M67" s="136"/>
      <c r="N67" s="1"/>
    </row>
    <row r="68" spans="1:14" s="56" customFormat="1" ht="15" customHeight="1">
      <c r="A68" s="241" t="s">
        <v>200</v>
      </c>
      <c r="B68" s="189" t="s">
        <v>0</v>
      </c>
      <c r="C68" s="243" t="s">
        <v>35</v>
      </c>
      <c r="D68" s="243" t="s">
        <v>36</v>
      </c>
      <c r="E68" s="244" t="s">
        <v>73</v>
      </c>
      <c r="F68" s="242" t="s">
        <v>111</v>
      </c>
      <c r="G68" s="94"/>
      <c r="H68" s="88">
        <v>129000</v>
      </c>
      <c r="I68" s="249">
        <v>0</v>
      </c>
      <c r="J68" s="249">
        <v>0</v>
      </c>
      <c r="K68" s="89">
        <f t="shared" si="20"/>
        <v>0</v>
      </c>
      <c r="M68" s="136"/>
      <c r="N68" s="1"/>
    </row>
    <row r="69" spans="1:14" s="56" customFormat="1" ht="25.5">
      <c r="A69" s="60" t="s">
        <v>194</v>
      </c>
      <c r="B69" s="231" t="s">
        <v>0</v>
      </c>
      <c r="C69" s="231" t="s">
        <v>35</v>
      </c>
      <c r="D69" s="231" t="s">
        <v>36</v>
      </c>
      <c r="E69" s="231" t="s">
        <v>15</v>
      </c>
      <c r="F69" s="66" t="s">
        <v>111</v>
      </c>
      <c r="G69" s="101" t="s">
        <v>111</v>
      </c>
      <c r="H69" s="88">
        <v>151866312</v>
      </c>
      <c r="I69" s="249">
        <v>25437056</v>
      </c>
      <c r="J69" s="249">
        <v>19175613.370000001</v>
      </c>
      <c r="K69" s="89">
        <f t="shared" si="20"/>
        <v>6261442.629999999</v>
      </c>
      <c r="M69" s="136"/>
      <c r="N69" s="1"/>
    </row>
    <row r="70" spans="1:14" s="56" customFormat="1" ht="15" customHeight="1">
      <c r="A70" s="241" t="s">
        <v>195</v>
      </c>
      <c r="B70" s="224" t="s">
        <v>0</v>
      </c>
      <c r="C70" s="224" t="s">
        <v>35</v>
      </c>
      <c r="D70" s="224" t="s">
        <v>36</v>
      </c>
      <c r="E70" s="224" t="s">
        <v>16</v>
      </c>
      <c r="F70" s="226" t="s">
        <v>111</v>
      </c>
      <c r="G70" s="94"/>
      <c r="H70" s="88">
        <v>4226970</v>
      </c>
      <c r="I70" s="249">
        <v>2199688</v>
      </c>
      <c r="J70" s="249">
        <v>2175161</v>
      </c>
      <c r="K70" s="89">
        <f t="shared" si="20"/>
        <v>24527</v>
      </c>
      <c r="L70" s="136"/>
      <c r="M70" s="136"/>
      <c r="N70" s="1"/>
    </row>
    <row r="71" spans="1:14" s="56" customFormat="1" ht="25.5">
      <c r="A71" s="60" t="s">
        <v>201</v>
      </c>
      <c r="B71" s="231" t="s">
        <v>0</v>
      </c>
      <c r="C71" s="231" t="s">
        <v>35</v>
      </c>
      <c r="D71" s="231" t="s">
        <v>36</v>
      </c>
      <c r="E71" s="231" t="s">
        <v>37</v>
      </c>
      <c r="F71" s="66" t="s">
        <v>111</v>
      </c>
      <c r="G71" s="101" t="s">
        <v>111</v>
      </c>
      <c r="H71" s="88">
        <v>53575117</v>
      </c>
      <c r="I71" s="249">
        <v>0</v>
      </c>
      <c r="J71" s="249">
        <v>0</v>
      </c>
      <c r="K71" s="89">
        <f t="shared" si="20"/>
        <v>0</v>
      </c>
      <c r="M71" s="136"/>
      <c r="N71" s="1"/>
    </row>
    <row r="72" spans="1:14" s="245" customFormat="1">
      <c r="A72" s="229" t="s">
        <v>95</v>
      </c>
      <c r="B72" s="228" t="s">
        <v>0</v>
      </c>
      <c r="C72" s="224" t="s">
        <v>35</v>
      </c>
      <c r="D72" s="224" t="s">
        <v>36</v>
      </c>
      <c r="E72" s="224" t="s">
        <v>4</v>
      </c>
      <c r="F72" s="226" t="s">
        <v>111</v>
      </c>
      <c r="G72" s="94"/>
      <c r="H72" s="88">
        <v>59520659</v>
      </c>
      <c r="I72" s="249">
        <v>2045150.44</v>
      </c>
      <c r="J72" s="249">
        <v>1308534.79</v>
      </c>
      <c r="K72" s="89">
        <f t="shared" si="20"/>
        <v>736615.64999999991</v>
      </c>
      <c r="M72" s="246"/>
      <c r="N72" s="77"/>
    </row>
    <row r="73" spans="1:14" s="56" customFormat="1">
      <c r="A73" s="60" t="s">
        <v>196</v>
      </c>
      <c r="B73" s="231" t="s">
        <v>0</v>
      </c>
      <c r="C73" s="231" t="s">
        <v>35</v>
      </c>
      <c r="D73" s="231" t="s">
        <v>36</v>
      </c>
      <c r="E73" s="231" t="s">
        <v>17</v>
      </c>
      <c r="F73" s="66" t="s">
        <v>111</v>
      </c>
      <c r="G73" s="101" t="s">
        <v>111</v>
      </c>
      <c r="H73" s="88">
        <v>23623120</v>
      </c>
      <c r="I73" s="249">
        <v>3937183.33</v>
      </c>
      <c r="J73" s="249">
        <v>1745113.2</v>
      </c>
      <c r="K73" s="89">
        <f t="shared" si="20"/>
        <v>2192070.13</v>
      </c>
      <c r="M73" s="136"/>
      <c r="N73" s="1"/>
    </row>
    <row r="74" spans="1:14" s="56" customFormat="1" ht="25.5">
      <c r="A74" s="60" t="s">
        <v>193</v>
      </c>
      <c r="B74" s="231" t="s">
        <v>0</v>
      </c>
      <c r="C74" s="231" t="s">
        <v>35</v>
      </c>
      <c r="D74" s="231" t="s">
        <v>36</v>
      </c>
      <c r="E74" s="231" t="s">
        <v>32</v>
      </c>
      <c r="F74" s="61" t="s">
        <v>111</v>
      </c>
      <c r="G74" s="100" t="s">
        <v>111</v>
      </c>
      <c r="H74" s="88">
        <v>736584</v>
      </c>
      <c r="I74" s="286">
        <v>0</v>
      </c>
      <c r="J74" s="286">
        <v>0</v>
      </c>
      <c r="K74" s="89">
        <f t="shared" si="20"/>
        <v>0</v>
      </c>
      <c r="M74" s="136"/>
      <c r="N74" s="1"/>
    </row>
    <row r="75" spans="1:14" s="56" customFormat="1" ht="38.25">
      <c r="A75" s="60" t="s">
        <v>202</v>
      </c>
      <c r="B75" s="231" t="s">
        <v>0</v>
      </c>
      <c r="C75" s="231" t="s">
        <v>35</v>
      </c>
      <c r="D75" s="231" t="s">
        <v>36</v>
      </c>
      <c r="E75" s="231" t="s">
        <v>38</v>
      </c>
      <c r="F75" s="66" t="s">
        <v>111</v>
      </c>
      <c r="G75" s="101" t="s">
        <v>111</v>
      </c>
      <c r="H75" s="88">
        <v>1793707227.5</v>
      </c>
      <c r="I75" s="249">
        <v>577422980.32000005</v>
      </c>
      <c r="J75" s="249">
        <v>577422980.32000005</v>
      </c>
      <c r="K75" s="89">
        <f t="shared" si="20"/>
        <v>0</v>
      </c>
      <c r="M75" s="136"/>
      <c r="N75" s="1"/>
    </row>
    <row r="76" spans="1:14" s="56" customFormat="1">
      <c r="A76" s="60" t="s">
        <v>203</v>
      </c>
      <c r="B76" s="231" t="s">
        <v>0</v>
      </c>
      <c r="C76" s="231" t="s">
        <v>35</v>
      </c>
      <c r="D76" s="231" t="s">
        <v>36</v>
      </c>
      <c r="E76" s="231" t="s">
        <v>39</v>
      </c>
      <c r="F76" s="66" t="s">
        <v>111</v>
      </c>
      <c r="G76" s="101" t="s">
        <v>111</v>
      </c>
      <c r="H76" s="88">
        <v>22705096</v>
      </c>
      <c r="I76" s="249">
        <v>0</v>
      </c>
      <c r="J76" s="249">
        <v>0</v>
      </c>
      <c r="K76" s="89">
        <f t="shared" si="20"/>
        <v>0</v>
      </c>
      <c r="M76" s="136"/>
      <c r="N76" s="1"/>
    </row>
    <row r="77" spans="1:14" s="56" customFormat="1">
      <c r="A77" s="60" t="s">
        <v>197</v>
      </c>
      <c r="B77" s="231" t="s">
        <v>0</v>
      </c>
      <c r="C77" s="231" t="s">
        <v>35</v>
      </c>
      <c r="D77" s="231" t="s">
        <v>36</v>
      </c>
      <c r="E77" s="231" t="s">
        <v>18</v>
      </c>
      <c r="F77" s="66" t="s">
        <v>111</v>
      </c>
      <c r="G77" s="101" t="s">
        <v>111</v>
      </c>
      <c r="H77" s="88">
        <v>1943655</v>
      </c>
      <c r="I77" s="249">
        <v>323941.25</v>
      </c>
      <c r="J77" s="249">
        <v>184416.25</v>
      </c>
      <c r="K77" s="89">
        <f t="shared" si="20"/>
        <v>139525</v>
      </c>
      <c r="M77" s="136"/>
      <c r="N77" s="1"/>
    </row>
    <row r="78" spans="1:14" s="58" customFormat="1">
      <c r="A78" s="60" t="s">
        <v>198</v>
      </c>
      <c r="B78" s="231" t="s">
        <v>0</v>
      </c>
      <c r="C78" s="231" t="s">
        <v>35</v>
      </c>
      <c r="D78" s="231" t="s">
        <v>36</v>
      </c>
      <c r="E78" s="231" t="s">
        <v>19</v>
      </c>
      <c r="F78" s="66" t="s">
        <v>111</v>
      </c>
      <c r="G78" s="101" t="s">
        <v>111</v>
      </c>
      <c r="H78" s="88">
        <v>63069</v>
      </c>
      <c r="I78" s="249">
        <v>10515.75</v>
      </c>
      <c r="J78" s="249">
        <v>5015.75</v>
      </c>
      <c r="K78" s="89">
        <f t="shared" si="20"/>
        <v>5500</v>
      </c>
      <c r="L78" s="52"/>
      <c r="M78" s="139"/>
      <c r="N78" s="1"/>
    </row>
    <row r="79" spans="1:14" s="56" customFormat="1">
      <c r="A79" s="60" t="s">
        <v>204</v>
      </c>
      <c r="B79" s="231" t="s">
        <v>0</v>
      </c>
      <c r="C79" s="231" t="s">
        <v>35</v>
      </c>
      <c r="D79" s="231" t="s">
        <v>36</v>
      </c>
      <c r="E79" s="231" t="s">
        <v>40</v>
      </c>
      <c r="F79" s="66" t="s">
        <v>111</v>
      </c>
      <c r="G79" s="101" t="s">
        <v>111</v>
      </c>
      <c r="H79" s="88">
        <v>10000</v>
      </c>
      <c r="I79" s="249">
        <v>1663.33</v>
      </c>
      <c r="J79" s="249">
        <v>0</v>
      </c>
      <c r="K79" s="89">
        <f t="shared" si="20"/>
        <v>1663.33</v>
      </c>
      <c r="M79" s="136"/>
      <c r="N79" s="1"/>
    </row>
    <row r="80" spans="1:14" s="58" customFormat="1" ht="63.75">
      <c r="A80" s="84" t="s">
        <v>151</v>
      </c>
      <c r="B80" s="4" t="s">
        <v>0</v>
      </c>
      <c r="C80" s="4" t="s">
        <v>35</v>
      </c>
      <c r="D80" s="4" t="s">
        <v>41</v>
      </c>
      <c r="E80" s="4" t="s">
        <v>1</v>
      </c>
      <c r="F80" s="3" t="s">
        <v>111</v>
      </c>
      <c r="G80" s="70" t="s">
        <v>111</v>
      </c>
      <c r="H80" s="87">
        <f>SUM(H81)</f>
        <v>1048950</v>
      </c>
      <c r="I80" s="87">
        <f>SUM(I81)</f>
        <v>667624.44999999995</v>
      </c>
      <c r="J80" s="128">
        <f>SUM(J81)</f>
        <v>667624.44999999995</v>
      </c>
      <c r="K80" s="87">
        <f>SUM(K81)</f>
        <v>0</v>
      </c>
      <c r="L80" s="52"/>
      <c r="M80" s="139"/>
      <c r="N80" s="1"/>
    </row>
    <row r="81" spans="1:14" s="56" customFormat="1" ht="25.5">
      <c r="A81" s="60" t="s">
        <v>205</v>
      </c>
      <c r="B81" s="231" t="s">
        <v>0</v>
      </c>
      <c r="C81" s="231" t="s">
        <v>35</v>
      </c>
      <c r="D81" s="231" t="s">
        <v>41</v>
      </c>
      <c r="E81" s="231" t="s">
        <v>42</v>
      </c>
      <c r="F81" s="66" t="s">
        <v>111</v>
      </c>
      <c r="G81" s="101" t="s">
        <v>111</v>
      </c>
      <c r="H81" s="88">
        <v>1048950</v>
      </c>
      <c r="I81" s="249">
        <v>667624.44999999995</v>
      </c>
      <c r="J81" s="249">
        <v>667624.44999999995</v>
      </c>
      <c r="K81" s="89">
        <f>I81-J81</f>
        <v>0</v>
      </c>
      <c r="M81" s="136"/>
      <c r="N81" s="1"/>
    </row>
    <row r="82" spans="1:14" s="58" customFormat="1">
      <c r="A82" s="84" t="s">
        <v>286</v>
      </c>
      <c r="B82" s="4" t="s">
        <v>0</v>
      </c>
      <c r="C82" s="4" t="s">
        <v>43</v>
      </c>
      <c r="D82" s="4">
        <v>1620215300</v>
      </c>
      <c r="E82" s="4" t="s">
        <v>1</v>
      </c>
      <c r="F82" s="3" t="s">
        <v>111</v>
      </c>
      <c r="G82" s="70" t="s">
        <v>111</v>
      </c>
      <c r="H82" s="87">
        <f>SUM(H83)</f>
        <v>258130800</v>
      </c>
      <c r="I82" s="87">
        <f>SUM(I83)</f>
        <v>0</v>
      </c>
      <c r="J82" s="128">
        <f>SUM(J83)</f>
        <v>0</v>
      </c>
      <c r="K82" s="87">
        <f>SUM(K83)</f>
        <v>0</v>
      </c>
      <c r="L82" s="52"/>
      <c r="M82" s="139"/>
      <c r="N82" s="1"/>
    </row>
    <row r="83" spans="1:14" s="56" customFormat="1">
      <c r="A83" s="60" t="s">
        <v>206</v>
      </c>
      <c r="B83" s="231" t="s">
        <v>0</v>
      </c>
      <c r="C83" s="231">
        <v>1003</v>
      </c>
      <c r="D83" s="231">
        <v>1620215300</v>
      </c>
      <c r="E83" s="231">
        <v>322</v>
      </c>
      <c r="F83" s="66" t="s">
        <v>111</v>
      </c>
      <c r="G83" s="101" t="s">
        <v>111</v>
      </c>
      <c r="H83" s="88">
        <v>258130800</v>
      </c>
      <c r="I83" s="249">
        <v>0</v>
      </c>
      <c r="J83" s="249">
        <v>0</v>
      </c>
      <c r="K83" s="89">
        <f>I83-J83</f>
        <v>0</v>
      </c>
      <c r="M83" s="136"/>
      <c r="N83" s="1"/>
    </row>
    <row r="84" spans="1:14" s="58" customFormat="1" ht="63.75">
      <c r="A84" s="84" t="s">
        <v>152</v>
      </c>
      <c r="B84" s="4" t="s">
        <v>0</v>
      </c>
      <c r="C84" s="4" t="s">
        <v>43</v>
      </c>
      <c r="D84" s="4" t="s">
        <v>45</v>
      </c>
      <c r="E84" s="4" t="s">
        <v>1</v>
      </c>
      <c r="F84" s="3" t="s">
        <v>111</v>
      </c>
      <c r="G84" s="70" t="s">
        <v>111</v>
      </c>
      <c r="H84" s="87">
        <f>SUM(H85)</f>
        <v>13125100</v>
      </c>
      <c r="I84" s="87">
        <f>SUM(I85)</f>
        <v>0</v>
      </c>
      <c r="J84" s="128">
        <f t="shared" ref="J84" si="21">SUM(J85)</f>
        <v>0</v>
      </c>
      <c r="K84" s="87">
        <f>SUM(K85)</f>
        <v>0</v>
      </c>
      <c r="L84" s="52"/>
      <c r="M84" s="139"/>
      <c r="N84" s="1"/>
    </row>
    <row r="85" spans="1:14" s="56" customFormat="1">
      <c r="A85" s="149" t="s">
        <v>206</v>
      </c>
      <c r="B85" s="231" t="s">
        <v>0</v>
      </c>
      <c r="C85" s="231" t="s">
        <v>43</v>
      </c>
      <c r="D85" s="231" t="s">
        <v>45</v>
      </c>
      <c r="E85" s="231" t="s">
        <v>44</v>
      </c>
      <c r="F85" s="90" t="s">
        <v>289</v>
      </c>
      <c r="G85" s="94" t="s">
        <v>230</v>
      </c>
      <c r="H85" s="88">
        <v>13125100</v>
      </c>
      <c r="I85" s="249">
        <v>0</v>
      </c>
      <c r="J85" s="249">
        <v>0</v>
      </c>
      <c r="K85" s="89">
        <f>I85-J85</f>
        <v>0</v>
      </c>
      <c r="M85" s="136"/>
      <c r="N85" s="1"/>
    </row>
    <row r="86" spans="1:14" s="58" customFormat="1" ht="28.5" customHeight="1">
      <c r="A86" s="84" t="s">
        <v>153</v>
      </c>
      <c r="B86" s="4" t="s">
        <v>0</v>
      </c>
      <c r="C86" s="4" t="s">
        <v>43</v>
      </c>
      <c r="D86" s="4" t="s">
        <v>46</v>
      </c>
      <c r="E86" s="4" t="s">
        <v>1</v>
      </c>
      <c r="F86" s="3" t="s">
        <v>111</v>
      </c>
      <c r="G86" s="70" t="s">
        <v>111</v>
      </c>
      <c r="H86" s="87">
        <f>SUM(H87:H87)</f>
        <v>148130800</v>
      </c>
      <c r="I86" s="87">
        <f>SUM(I87:I87)</f>
        <v>0</v>
      </c>
      <c r="J86" s="87">
        <f>SUM(J87:J87)</f>
        <v>0</v>
      </c>
      <c r="K86" s="87">
        <f>SUM(K87:K87)</f>
        <v>0</v>
      </c>
      <c r="L86" s="52"/>
      <c r="M86" s="139"/>
      <c r="N86" s="1"/>
    </row>
    <row r="87" spans="1:14" s="56" customFormat="1">
      <c r="A87" s="149" t="s">
        <v>206</v>
      </c>
      <c r="B87" s="231" t="s">
        <v>0</v>
      </c>
      <c r="C87" s="231" t="s">
        <v>43</v>
      </c>
      <c r="D87" s="231" t="s">
        <v>46</v>
      </c>
      <c r="E87" s="231" t="s">
        <v>44</v>
      </c>
      <c r="F87" s="86" t="s">
        <v>290</v>
      </c>
      <c r="G87" s="94" t="s">
        <v>230</v>
      </c>
      <c r="H87" s="88">
        <v>148130800</v>
      </c>
      <c r="I87" s="249">
        <v>0</v>
      </c>
      <c r="J87" s="249">
        <v>0</v>
      </c>
      <c r="K87" s="89">
        <f>I87-J87</f>
        <v>0</v>
      </c>
      <c r="M87" s="136"/>
      <c r="N87" s="1"/>
    </row>
    <row r="88" spans="1:14" s="58" customFormat="1" ht="38.25">
      <c r="A88" s="84" t="s">
        <v>154</v>
      </c>
      <c r="B88" s="4" t="s">
        <v>0</v>
      </c>
      <c r="C88" s="4" t="s">
        <v>43</v>
      </c>
      <c r="D88" s="4" t="s">
        <v>47</v>
      </c>
      <c r="E88" s="4" t="s">
        <v>1</v>
      </c>
      <c r="F88" s="3" t="s">
        <v>111</v>
      </c>
      <c r="G88" s="70" t="s">
        <v>111</v>
      </c>
      <c r="H88" s="87">
        <f>SUM(H89:H89)</f>
        <v>204799200</v>
      </c>
      <c r="I88" s="87">
        <f>SUM(I89:I89)</f>
        <v>0</v>
      </c>
      <c r="J88" s="87">
        <f>SUM(J89:J89)</f>
        <v>0</v>
      </c>
      <c r="K88" s="87">
        <f>SUM(K89:K89)</f>
        <v>0</v>
      </c>
      <c r="L88" s="52"/>
      <c r="M88" s="139"/>
      <c r="N88" s="1"/>
    </row>
    <row r="89" spans="1:14" s="57" customFormat="1">
      <c r="A89" s="149" t="s">
        <v>206</v>
      </c>
      <c r="B89" s="231" t="s">
        <v>0</v>
      </c>
      <c r="C89" s="231" t="s">
        <v>43</v>
      </c>
      <c r="D89" s="231" t="s">
        <v>47</v>
      </c>
      <c r="E89" s="231" t="s">
        <v>44</v>
      </c>
      <c r="F89" s="86" t="s">
        <v>291</v>
      </c>
      <c r="G89" s="94" t="s">
        <v>230</v>
      </c>
      <c r="H89" s="88">
        <v>204799200</v>
      </c>
      <c r="I89" s="249">
        <v>0</v>
      </c>
      <c r="J89" s="249">
        <v>0</v>
      </c>
      <c r="K89" s="89">
        <f>I89-J89</f>
        <v>0</v>
      </c>
      <c r="L89" s="62"/>
      <c r="M89" s="62"/>
      <c r="N89" s="1"/>
    </row>
    <row r="90" spans="1:14" ht="25.5">
      <c r="A90" s="84" t="s">
        <v>155</v>
      </c>
      <c r="B90" s="4" t="s">
        <v>0</v>
      </c>
      <c r="C90" s="4" t="s">
        <v>43</v>
      </c>
      <c r="D90" s="4" t="s">
        <v>48</v>
      </c>
      <c r="E90" s="4" t="s">
        <v>1</v>
      </c>
      <c r="F90" s="3" t="s">
        <v>111</v>
      </c>
      <c r="G90" s="70" t="s">
        <v>111</v>
      </c>
      <c r="H90" s="87">
        <f>SUM(H91:H92)</f>
        <v>16263000</v>
      </c>
      <c r="I90" s="87">
        <f t="shared" ref="I90:J90" si="22">SUM(I91:I92)</f>
        <v>14927022.470000001</v>
      </c>
      <c r="J90" s="87">
        <f t="shared" si="22"/>
        <v>14629164.939999999</v>
      </c>
      <c r="K90" s="87">
        <f>SUM(K91:K92)</f>
        <v>297857.53000000032</v>
      </c>
      <c r="M90" s="141"/>
    </row>
    <row r="91" spans="1:14" s="58" customFormat="1">
      <c r="A91" s="149" t="s">
        <v>95</v>
      </c>
      <c r="B91" s="231" t="s">
        <v>0</v>
      </c>
      <c r="C91" s="231" t="s">
        <v>43</v>
      </c>
      <c r="D91" s="231" t="s">
        <v>48</v>
      </c>
      <c r="E91" s="231" t="s">
        <v>4</v>
      </c>
      <c r="F91" s="364" t="s">
        <v>270</v>
      </c>
      <c r="G91" s="94" t="s">
        <v>230</v>
      </c>
      <c r="H91" s="88">
        <v>81300</v>
      </c>
      <c r="I91" s="249">
        <v>71591.89</v>
      </c>
      <c r="J91" s="249">
        <v>64275.18</v>
      </c>
      <c r="K91" s="89">
        <f t="shared" ref="K91:K92" si="23">I91-J91</f>
        <v>7316.7099999999991</v>
      </c>
      <c r="L91" s="52"/>
      <c r="M91" s="139"/>
      <c r="N91" s="1"/>
    </row>
    <row r="92" spans="1:14" s="56" customFormat="1" ht="25.5">
      <c r="A92" s="150" t="s">
        <v>193</v>
      </c>
      <c r="B92" s="231" t="s">
        <v>0</v>
      </c>
      <c r="C92" s="231" t="s">
        <v>43</v>
      </c>
      <c r="D92" s="231" t="s">
        <v>48</v>
      </c>
      <c r="E92" s="231" t="s">
        <v>32</v>
      </c>
      <c r="F92" s="365"/>
      <c r="G92" s="95" t="s">
        <v>230</v>
      </c>
      <c r="H92" s="88">
        <v>16181700</v>
      </c>
      <c r="I92" s="286">
        <v>14855430.58</v>
      </c>
      <c r="J92" s="286">
        <v>14564889.76</v>
      </c>
      <c r="K92" s="89">
        <f t="shared" si="23"/>
        <v>290540.8200000003</v>
      </c>
      <c r="M92" s="136"/>
      <c r="N92" s="1"/>
    </row>
    <row r="93" spans="1:14" ht="25.5">
      <c r="A93" s="84" t="s">
        <v>156</v>
      </c>
      <c r="B93" s="4" t="s">
        <v>0</v>
      </c>
      <c r="C93" s="4" t="s">
        <v>43</v>
      </c>
      <c r="D93" s="4" t="s">
        <v>49</v>
      </c>
      <c r="E93" s="4" t="s">
        <v>1</v>
      </c>
      <c r="F93" s="3" t="s">
        <v>111</v>
      </c>
      <c r="G93" s="70" t="s">
        <v>111</v>
      </c>
      <c r="H93" s="87">
        <f>SUM(H94:H95)</f>
        <v>123200</v>
      </c>
      <c r="I93" s="87">
        <f t="shared" ref="I93:J93" si="24">SUM(I94:I95)</f>
        <v>10318.799999999999</v>
      </c>
      <c r="J93" s="87">
        <f t="shared" si="24"/>
        <v>0</v>
      </c>
      <c r="K93" s="87">
        <f>SUM(K94:K95)</f>
        <v>10318.799999999999</v>
      </c>
      <c r="M93" s="141"/>
    </row>
    <row r="94" spans="1:14" s="58" customFormat="1">
      <c r="A94" s="149" t="s">
        <v>95</v>
      </c>
      <c r="B94" s="231" t="s">
        <v>0</v>
      </c>
      <c r="C94" s="231" t="s">
        <v>43</v>
      </c>
      <c r="D94" s="231" t="s">
        <v>49</v>
      </c>
      <c r="E94" s="231" t="s">
        <v>4</v>
      </c>
      <c r="F94" s="364" t="s">
        <v>271</v>
      </c>
      <c r="G94" s="94" t="s">
        <v>230</v>
      </c>
      <c r="H94" s="88">
        <v>600</v>
      </c>
      <c r="I94" s="88">
        <v>0</v>
      </c>
      <c r="J94" s="249">
        <v>0</v>
      </c>
      <c r="K94" s="89">
        <f t="shared" ref="K94:K95" si="25">I94-J94</f>
        <v>0</v>
      </c>
      <c r="L94" s="52"/>
      <c r="M94" s="139"/>
      <c r="N94" s="1"/>
    </row>
    <row r="95" spans="1:14" s="193" customFormat="1" ht="25.5">
      <c r="A95" s="195" t="s">
        <v>193</v>
      </c>
      <c r="B95" s="189" t="s">
        <v>0</v>
      </c>
      <c r="C95" s="224" t="s">
        <v>43</v>
      </c>
      <c r="D95" s="224" t="s">
        <v>49</v>
      </c>
      <c r="E95" s="224" t="s">
        <v>32</v>
      </c>
      <c r="F95" s="365"/>
      <c r="G95" s="94" t="s">
        <v>230</v>
      </c>
      <c r="H95" s="88">
        <v>122600</v>
      </c>
      <c r="I95" s="286">
        <v>10318.799999999999</v>
      </c>
      <c r="J95" s="129">
        <v>0</v>
      </c>
      <c r="K95" s="190">
        <f t="shared" si="25"/>
        <v>10318.799999999999</v>
      </c>
      <c r="L95" s="191"/>
      <c r="M95" s="192"/>
      <c r="N95" s="194"/>
    </row>
    <row r="96" spans="1:14" s="56" customFormat="1" ht="38.25">
      <c r="A96" s="84" t="s">
        <v>157</v>
      </c>
      <c r="B96" s="4" t="s">
        <v>0</v>
      </c>
      <c r="C96" s="4" t="s">
        <v>43</v>
      </c>
      <c r="D96" s="4" t="s">
        <v>50</v>
      </c>
      <c r="E96" s="4" t="s">
        <v>1</v>
      </c>
      <c r="F96" s="3" t="s">
        <v>111</v>
      </c>
      <c r="G96" s="70" t="s">
        <v>111</v>
      </c>
      <c r="H96" s="87">
        <f>SUM(H97:H98)</f>
        <v>684970200</v>
      </c>
      <c r="I96" s="87">
        <f>SUM(I97:I98)</f>
        <v>135701133</v>
      </c>
      <c r="J96" s="87">
        <f>SUM(J97:J98)</f>
        <v>134227063.13999999</v>
      </c>
      <c r="K96" s="87">
        <f>SUM(K97:K98)</f>
        <v>1474069.8600000055</v>
      </c>
      <c r="M96" s="136"/>
      <c r="N96" s="1"/>
    </row>
    <row r="97" spans="1:14" s="58" customFormat="1">
      <c r="A97" s="60" t="s">
        <v>95</v>
      </c>
      <c r="B97" s="231" t="s">
        <v>0</v>
      </c>
      <c r="C97" s="231" t="s">
        <v>43</v>
      </c>
      <c r="D97" s="231" t="s">
        <v>50</v>
      </c>
      <c r="E97" s="231" t="s">
        <v>4</v>
      </c>
      <c r="F97" s="364" t="s">
        <v>276</v>
      </c>
      <c r="G97" s="94" t="s">
        <v>230</v>
      </c>
      <c r="H97" s="88">
        <v>5270000</v>
      </c>
      <c r="I97" s="249">
        <v>1004584</v>
      </c>
      <c r="J97" s="249">
        <v>736571.15</v>
      </c>
      <c r="K97" s="89">
        <f t="shared" ref="K97:K98" si="26">I97-J97</f>
        <v>268012.84999999998</v>
      </c>
      <c r="L97" s="52"/>
      <c r="M97" s="139"/>
      <c r="N97" s="1"/>
    </row>
    <row r="98" spans="1:14" s="57" customFormat="1" ht="25.5">
      <c r="A98" s="60" t="s">
        <v>190</v>
      </c>
      <c r="B98" s="231" t="s">
        <v>0</v>
      </c>
      <c r="C98" s="231" t="s">
        <v>43</v>
      </c>
      <c r="D98" s="231" t="s">
        <v>50</v>
      </c>
      <c r="E98" s="231" t="s">
        <v>7</v>
      </c>
      <c r="F98" s="365"/>
      <c r="G98" s="94" t="s">
        <v>230</v>
      </c>
      <c r="H98" s="88">
        <v>679700200</v>
      </c>
      <c r="I98" s="249">
        <v>134696549</v>
      </c>
      <c r="J98" s="249">
        <v>133490491.98999999</v>
      </c>
      <c r="K98" s="89">
        <f t="shared" si="26"/>
        <v>1206057.0100000054</v>
      </c>
      <c r="L98" s="62"/>
      <c r="M98" s="139"/>
      <c r="N98" s="1"/>
    </row>
    <row r="99" spans="1:14" s="58" customFormat="1" ht="25.5">
      <c r="A99" s="84" t="s">
        <v>247</v>
      </c>
      <c r="B99" s="4" t="s">
        <v>0</v>
      </c>
      <c r="C99" s="4" t="s">
        <v>43</v>
      </c>
      <c r="D99" s="4" t="s">
        <v>259</v>
      </c>
      <c r="E99" s="4" t="s">
        <v>1</v>
      </c>
      <c r="F99" s="3"/>
      <c r="G99" s="70"/>
      <c r="H99" s="87">
        <f>SUM(H100:H100)</f>
        <v>10800</v>
      </c>
      <c r="I99" s="87">
        <f>SUM(I100:I100)</f>
        <v>10800</v>
      </c>
      <c r="J99" s="87">
        <f>SUM(J100:J100)</f>
        <v>10800</v>
      </c>
      <c r="K99" s="87">
        <f>I99-J99</f>
        <v>0</v>
      </c>
      <c r="L99" s="52"/>
      <c r="M99" s="139"/>
      <c r="N99" s="1"/>
    </row>
    <row r="100" spans="1:14" s="93" customFormat="1" ht="15" customHeight="1">
      <c r="A100" s="247" t="s">
        <v>213</v>
      </c>
      <c r="B100" s="224" t="s">
        <v>0</v>
      </c>
      <c r="C100" s="224" t="s">
        <v>43</v>
      </c>
      <c r="D100" s="224">
        <v>2240152520</v>
      </c>
      <c r="E100" s="224">
        <v>321</v>
      </c>
      <c r="F100" s="248"/>
      <c r="G100" s="152"/>
      <c r="H100" s="88">
        <v>10800</v>
      </c>
      <c r="I100" s="249">
        <v>10800</v>
      </c>
      <c r="J100" s="274">
        <v>10800</v>
      </c>
      <c r="K100" s="282">
        <f>I100-J100</f>
        <v>0</v>
      </c>
      <c r="L100" s="62"/>
      <c r="M100" s="142"/>
      <c r="N100" s="63"/>
    </row>
    <row r="101" spans="1:14" s="63" customFormat="1" ht="25.5">
      <c r="A101" s="84" t="s">
        <v>158</v>
      </c>
      <c r="B101" s="4" t="s">
        <v>0</v>
      </c>
      <c r="C101" s="4" t="s">
        <v>43</v>
      </c>
      <c r="D101" s="4" t="s">
        <v>51</v>
      </c>
      <c r="E101" s="4" t="s">
        <v>1</v>
      </c>
      <c r="F101" s="3" t="s">
        <v>111</v>
      </c>
      <c r="G101" s="70" t="s">
        <v>111</v>
      </c>
      <c r="H101" s="87">
        <f>SUM(H102:H103)</f>
        <v>39522000</v>
      </c>
      <c r="I101" s="87">
        <f>SUM(I102:I103)</f>
        <v>6319000</v>
      </c>
      <c r="J101" s="128">
        <f t="shared" ref="J101" si="27">SUM(J102:J103)</f>
        <v>6282903.6499999994</v>
      </c>
      <c r="K101" s="87">
        <f>SUM(K102:K103)</f>
        <v>36096.35000000037</v>
      </c>
      <c r="M101" s="136"/>
      <c r="N101" s="1"/>
    </row>
    <row r="102" spans="1:14" s="58" customFormat="1">
      <c r="A102" s="60" t="s">
        <v>95</v>
      </c>
      <c r="B102" s="231" t="s">
        <v>0</v>
      </c>
      <c r="C102" s="231" t="s">
        <v>43</v>
      </c>
      <c r="D102" s="231" t="s">
        <v>51</v>
      </c>
      <c r="E102" s="231" t="s">
        <v>4</v>
      </c>
      <c r="F102" s="66" t="s">
        <v>111</v>
      </c>
      <c r="G102" s="101" t="s">
        <v>111</v>
      </c>
      <c r="H102" s="88">
        <v>210000</v>
      </c>
      <c r="I102" s="249">
        <v>43000</v>
      </c>
      <c r="J102" s="249">
        <v>33430.550000000003</v>
      </c>
      <c r="K102" s="89">
        <f t="shared" ref="K102:K103" si="28">I102-J102</f>
        <v>9569.4499999999971</v>
      </c>
      <c r="L102" s="52"/>
      <c r="M102" s="139"/>
      <c r="N102" s="1"/>
    </row>
    <row r="103" spans="1:14" s="56" customFormat="1" ht="25.5">
      <c r="A103" s="60" t="s">
        <v>193</v>
      </c>
      <c r="B103" s="231" t="s">
        <v>0</v>
      </c>
      <c r="C103" s="231" t="s">
        <v>43</v>
      </c>
      <c r="D103" s="231" t="s">
        <v>51</v>
      </c>
      <c r="E103" s="231" t="s">
        <v>32</v>
      </c>
      <c r="F103" s="61" t="s">
        <v>111</v>
      </c>
      <c r="G103" s="100" t="s">
        <v>111</v>
      </c>
      <c r="H103" s="88">
        <v>39312000</v>
      </c>
      <c r="I103" s="286">
        <v>6276000</v>
      </c>
      <c r="J103" s="286">
        <v>6249473.0999999996</v>
      </c>
      <c r="K103" s="89">
        <f t="shared" si="28"/>
        <v>26526.900000000373</v>
      </c>
      <c r="M103" s="136"/>
      <c r="N103" s="1"/>
    </row>
    <row r="104" spans="1:14" s="63" customFormat="1">
      <c r="A104" s="84" t="s">
        <v>262</v>
      </c>
      <c r="B104" s="4" t="s">
        <v>0</v>
      </c>
      <c r="C104" s="4" t="s">
        <v>43</v>
      </c>
      <c r="D104" s="4" t="s">
        <v>261</v>
      </c>
      <c r="E104" s="4" t="s">
        <v>1</v>
      </c>
      <c r="F104" s="3" t="s">
        <v>111</v>
      </c>
      <c r="G104" s="70" t="s">
        <v>111</v>
      </c>
      <c r="H104" s="87">
        <f>SUM(H105:H105)</f>
        <v>7320000</v>
      </c>
      <c r="I104" s="87">
        <f>SUM(I105:I105)</f>
        <v>1055000</v>
      </c>
      <c r="J104" s="128">
        <f>SUM(J105:J105)</f>
        <v>1045000</v>
      </c>
      <c r="K104" s="87">
        <f>SUM(K105:K105)</f>
        <v>10000</v>
      </c>
      <c r="M104" s="136"/>
      <c r="N104" s="1"/>
    </row>
    <row r="105" spans="1:14" s="56" customFormat="1" ht="25.5">
      <c r="A105" s="60" t="s">
        <v>193</v>
      </c>
      <c r="B105" s="231" t="s">
        <v>0</v>
      </c>
      <c r="C105" s="231" t="s">
        <v>43</v>
      </c>
      <c r="D105" s="231" t="s">
        <v>261</v>
      </c>
      <c r="E105" s="231" t="s">
        <v>32</v>
      </c>
      <c r="F105" s="61" t="s">
        <v>111</v>
      </c>
      <c r="G105" s="100" t="s">
        <v>111</v>
      </c>
      <c r="H105" s="88">
        <v>7320000</v>
      </c>
      <c r="I105" s="286">
        <v>1055000</v>
      </c>
      <c r="J105" s="286">
        <v>1045000</v>
      </c>
      <c r="K105" s="89">
        <f>I105-J105</f>
        <v>10000</v>
      </c>
      <c r="M105" s="136"/>
      <c r="N105" s="1"/>
    </row>
    <row r="106" spans="1:14" s="63" customFormat="1" ht="63.75">
      <c r="A106" s="84" t="s">
        <v>159</v>
      </c>
      <c r="B106" s="4" t="s">
        <v>0</v>
      </c>
      <c r="C106" s="4" t="s">
        <v>43</v>
      </c>
      <c r="D106" s="4" t="s">
        <v>52</v>
      </c>
      <c r="E106" s="4" t="s">
        <v>1</v>
      </c>
      <c r="F106" s="3" t="s">
        <v>111</v>
      </c>
      <c r="G106" s="70" t="s">
        <v>111</v>
      </c>
      <c r="H106" s="87">
        <f>SUM(H107:H108)</f>
        <v>6309550</v>
      </c>
      <c r="I106" s="87">
        <f>SUM(I107:I108)</f>
        <v>373084.56</v>
      </c>
      <c r="J106" s="128">
        <f t="shared" ref="J106" si="29">SUM(J107:J108)</f>
        <v>371287.44</v>
      </c>
      <c r="K106" s="87">
        <f>SUM(K107:K108)</f>
        <v>1797.12</v>
      </c>
      <c r="M106" s="136"/>
      <c r="N106" s="1"/>
    </row>
    <row r="107" spans="1:14" s="58" customFormat="1">
      <c r="A107" s="60" t="s">
        <v>95</v>
      </c>
      <c r="B107" s="231" t="s">
        <v>0</v>
      </c>
      <c r="C107" s="231" t="s">
        <v>43</v>
      </c>
      <c r="D107" s="231" t="s">
        <v>52</v>
      </c>
      <c r="E107" s="231" t="s">
        <v>4</v>
      </c>
      <c r="F107" s="66" t="s">
        <v>111</v>
      </c>
      <c r="G107" s="101" t="s">
        <v>111</v>
      </c>
      <c r="H107" s="88">
        <v>33550</v>
      </c>
      <c r="I107" s="249">
        <v>3084.56</v>
      </c>
      <c r="J107" s="249">
        <v>1287.44</v>
      </c>
      <c r="K107" s="89">
        <f t="shared" ref="K107:K108" si="30">I107-J107</f>
        <v>1797.12</v>
      </c>
      <c r="L107" s="52"/>
      <c r="M107" s="139"/>
      <c r="N107" s="1"/>
    </row>
    <row r="108" spans="1:14" s="56" customFormat="1" ht="25.5">
      <c r="A108" s="60" t="s">
        <v>193</v>
      </c>
      <c r="B108" s="231" t="s">
        <v>0</v>
      </c>
      <c r="C108" s="231" t="s">
        <v>43</v>
      </c>
      <c r="D108" s="231" t="s">
        <v>52</v>
      </c>
      <c r="E108" s="231" t="s">
        <v>32</v>
      </c>
      <c r="F108" s="61" t="s">
        <v>111</v>
      </c>
      <c r="G108" s="100" t="s">
        <v>111</v>
      </c>
      <c r="H108" s="88">
        <v>6276000</v>
      </c>
      <c r="I108" s="286">
        <v>370000</v>
      </c>
      <c r="J108" s="286">
        <v>370000</v>
      </c>
      <c r="K108" s="89">
        <f t="shared" si="30"/>
        <v>0</v>
      </c>
      <c r="M108" s="136"/>
      <c r="N108" s="1"/>
    </row>
    <row r="109" spans="1:14" s="56" customFormat="1" ht="102">
      <c r="A109" s="84" t="s">
        <v>160</v>
      </c>
      <c r="B109" s="4" t="s">
        <v>0</v>
      </c>
      <c r="C109" s="4" t="s">
        <v>43</v>
      </c>
      <c r="D109" s="4" t="s">
        <v>53</v>
      </c>
      <c r="E109" s="4" t="s">
        <v>1</v>
      </c>
      <c r="F109" s="3" t="s">
        <v>111</v>
      </c>
      <c r="G109" s="70" t="s">
        <v>111</v>
      </c>
      <c r="H109" s="87">
        <f>SUM(H110:H111)</f>
        <v>10643750</v>
      </c>
      <c r="I109" s="87">
        <f>SUM(I110:I111)</f>
        <v>3768096</v>
      </c>
      <c r="J109" s="128">
        <f>SUM(J110:J111)</f>
        <v>1170517.8400000001</v>
      </c>
      <c r="K109" s="87">
        <f>SUM(K110:K111)</f>
        <v>2597578.16</v>
      </c>
      <c r="M109" s="136"/>
      <c r="N109" s="1"/>
    </row>
    <row r="110" spans="1:14" s="58" customFormat="1">
      <c r="A110" s="230" t="s">
        <v>95</v>
      </c>
      <c r="B110" s="225" t="s">
        <v>0</v>
      </c>
      <c r="C110" s="225" t="s">
        <v>43</v>
      </c>
      <c r="D110" s="225" t="s">
        <v>53</v>
      </c>
      <c r="E110" s="225" t="s">
        <v>4</v>
      </c>
      <c r="F110" s="122" t="s">
        <v>111</v>
      </c>
      <c r="G110" s="123" t="s">
        <v>111</v>
      </c>
      <c r="H110" s="88">
        <v>76750</v>
      </c>
      <c r="I110" s="249">
        <v>27392</v>
      </c>
      <c r="J110" s="249">
        <v>5417.84</v>
      </c>
      <c r="K110" s="89">
        <f t="shared" ref="K110:K111" si="31">I110-J110</f>
        <v>21974.16</v>
      </c>
      <c r="L110" s="52"/>
      <c r="M110" s="139"/>
      <c r="N110" s="1"/>
    </row>
    <row r="111" spans="1:14" s="56" customFormat="1" ht="25.5">
      <c r="A111" s="60" t="s">
        <v>190</v>
      </c>
      <c r="B111" s="231" t="s">
        <v>0</v>
      </c>
      <c r="C111" s="231" t="s">
        <v>43</v>
      </c>
      <c r="D111" s="231" t="s">
        <v>53</v>
      </c>
      <c r="E111" s="231" t="s">
        <v>7</v>
      </c>
      <c r="F111" s="66" t="s">
        <v>111</v>
      </c>
      <c r="G111" s="101" t="s">
        <v>111</v>
      </c>
      <c r="H111" s="88">
        <v>10567000</v>
      </c>
      <c r="I111" s="249">
        <v>3740704</v>
      </c>
      <c r="J111" s="249">
        <v>1165100</v>
      </c>
      <c r="K111" s="89">
        <f t="shared" si="31"/>
        <v>2575604</v>
      </c>
      <c r="M111" s="136"/>
      <c r="N111" s="1"/>
    </row>
    <row r="112" spans="1:14" s="56" customFormat="1" ht="76.5">
      <c r="A112" s="84" t="s">
        <v>161</v>
      </c>
      <c r="B112" s="4" t="s">
        <v>0</v>
      </c>
      <c r="C112" s="4" t="s">
        <v>43</v>
      </c>
      <c r="D112" s="4" t="s">
        <v>54</v>
      </c>
      <c r="E112" s="4" t="s">
        <v>1</v>
      </c>
      <c r="F112" s="3" t="s">
        <v>111</v>
      </c>
      <c r="G112" s="70" t="s">
        <v>111</v>
      </c>
      <c r="H112" s="87">
        <f>SUM(H113:H115)</f>
        <v>855000</v>
      </c>
      <c r="I112" s="87">
        <f>SUM(I113:I115)</f>
        <v>133267</v>
      </c>
      <c r="J112" s="128">
        <f t="shared" ref="J112" si="32">SUM(J113:J115)</f>
        <v>46766.57</v>
      </c>
      <c r="K112" s="87">
        <f>SUM(K113:K115)</f>
        <v>86500.430000000008</v>
      </c>
      <c r="M112" s="136"/>
      <c r="N112" s="1"/>
    </row>
    <row r="113" spans="1:14" s="56" customFormat="1">
      <c r="A113" s="60" t="s">
        <v>95</v>
      </c>
      <c r="B113" s="231" t="s">
        <v>0</v>
      </c>
      <c r="C113" s="231" t="s">
        <v>43</v>
      </c>
      <c r="D113" s="231" t="s">
        <v>54</v>
      </c>
      <c r="E113" s="231" t="s">
        <v>4</v>
      </c>
      <c r="F113" s="66" t="s">
        <v>111</v>
      </c>
      <c r="G113" s="101" t="s">
        <v>111</v>
      </c>
      <c r="H113" s="88">
        <v>5000</v>
      </c>
      <c r="I113" s="249">
        <v>1537</v>
      </c>
      <c r="J113" s="249">
        <v>510.05</v>
      </c>
      <c r="K113" s="89">
        <f t="shared" ref="K113:K114" si="33">I113-J113</f>
        <v>1026.95</v>
      </c>
      <c r="M113" s="136"/>
      <c r="N113" s="1"/>
    </row>
    <row r="114" spans="1:14" s="58" customFormat="1" ht="25.5">
      <c r="A114" s="60" t="s">
        <v>190</v>
      </c>
      <c r="B114" s="231" t="s">
        <v>0</v>
      </c>
      <c r="C114" s="231" t="s">
        <v>43</v>
      </c>
      <c r="D114" s="231" t="s">
        <v>54</v>
      </c>
      <c r="E114" s="231" t="s">
        <v>7</v>
      </c>
      <c r="F114" s="66" t="s">
        <v>111</v>
      </c>
      <c r="G114" s="101" t="s">
        <v>111</v>
      </c>
      <c r="H114" s="88">
        <v>700000</v>
      </c>
      <c r="I114" s="249">
        <v>131730</v>
      </c>
      <c r="J114" s="249">
        <v>46256.52</v>
      </c>
      <c r="K114" s="89">
        <f t="shared" si="33"/>
        <v>85473.48000000001</v>
      </c>
      <c r="L114" s="52"/>
      <c r="M114" s="139"/>
      <c r="N114" s="1"/>
    </row>
    <row r="115" spans="1:14" s="63" customFormat="1" ht="38.25">
      <c r="A115" s="60" t="s">
        <v>189</v>
      </c>
      <c r="B115" s="231" t="s">
        <v>0</v>
      </c>
      <c r="C115" s="231" t="s">
        <v>43</v>
      </c>
      <c r="D115" s="231" t="s">
        <v>54</v>
      </c>
      <c r="E115" s="231" t="s">
        <v>12</v>
      </c>
      <c r="F115" s="66" t="s">
        <v>111</v>
      </c>
      <c r="G115" s="101" t="s">
        <v>111</v>
      </c>
      <c r="H115" s="88">
        <v>150000</v>
      </c>
      <c r="I115" s="249">
        <v>0</v>
      </c>
      <c r="J115" s="249">
        <v>0</v>
      </c>
      <c r="K115" s="89">
        <f>I115-J115</f>
        <v>0</v>
      </c>
      <c r="M115" s="136"/>
      <c r="N115" s="1"/>
    </row>
    <row r="116" spans="1:14" s="58" customFormat="1" ht="38.25">
      <c r="A116" s="84" t="s">
        <v>162</v>
      </c>
      <c r="B116" s="4" t="s">
        <v>0</v>
      </c>
      <c r="C116" s="4" t="s">
        <v>43</v>
      </c>
      <c r="D116" s="4" t="s">
        <v>55</v>
      </c>
      <c r="E116" s="4" t="s">
        <v>1</v>
      </c>
      <c r="F116" s="3" t="s">
        <v>111</v>
      </c>
      <c r="G116" s="70" t="s">
        <v>111</v>
      </c>
      <c r="H116" s="87">
        <f>SUM(H117)</f>
        <v>2080000</v>
      </c>
      <c r="I116" s="87">
        <f>SUM(I117)</f>
        <v>0</v>
      </c>
      <c r="J116" s="128">
        <f t="shared" ref="J116" si="34">SUM(J117)</f>
        <v>0</v>
      </c>
      <c r="K116" s="87">
        <f>SUM(K117)</f>
        <v>0</v>
      </c>
      <c r="L116" s="52"/>
      <c r="M116" s="139"/>
      <c r="N116" s="1"/>
    </row>
    <row r="117" spans="1:14" s="56" customFormat="1" ht="25.5">
      <c r="A117" s="60" t="s">
        <v>193</v>
      </c>
      <c r="B117" s="231" t="s">
        <v>0</v>
      </c>
      <c r="C117" s="231" t="s">
        <v>43</v>
      </c>
      <c r="D117" s="231" t="s">
        <v>55</v>
      </c>
      <c r="E117" s="231" t="s">
        <v>32</v>
      </c>
      <c r="F117" s="61" t="s">
        <v>111</v>
      </c>
      <c r="G117" s="100" t="s">
        <v>111</v>
      </c>
      <c r="H117" s="88">
        <v>2080000</v>
      </c>
      <c r="I117" s="88">
        <v>0</v>
      </c>
      <c r="J117" s="286">
        <v>0</v>
      </c>
      <c r="K117" s="89">
        <f>I117-J117</f>
        <v>0</v>
      </c>
      <c r="M117" s="136"/>
      <c r="N117" s="1"/>
    </row>
    <row r="118" spans="1:14" s="63" customFormat="1" ht="44.25" customHeight="1">
      <c r="A118" s="84" t="s">
        <v>163</v>
      </c>
      <c r="B118" s="4" t="s">
        <v>0</v>
      </c>
      <c r="C118" s="4" t="s">
        <v>43</v>
      </c>
      <c r="D118" s="4" t="s">
        <v>56</v>
      </c>
      <c r="E118" s="4" t="s">
        <v>1</v>
      </c>
      <c r="F118" s="3" t="s">
        <v>111</v>
      </c>
      <c r="G118" s="70" t="s">
        <v>111</v>
      </c>
      <c r="H118" s="87">
        <f>SUM(H119:H120)</f>
        <v>3490500</v>
      </c>
      <c r="I118" s="87">
        <f>SUM(I119:I120)</f>
        <v>503869.6</v>
      </c>
      <c r="J118" s="128">
        <f t="shared" ref="J118" si="35">SUM(J119:J120)</f>
        <v>503488.8</v>
      </c>
      <c r="K118" s="87">
        <f>SUM(K119:K120)</f>
        <v>380.79999999999973</v>
      </c>
      <c r="M118" s="136"/>
      <c r="N118" s="1"/>
    </row>
    <row r="119" spans="1:14" s="58" customFormat="1">
      <c r="A119" s="60" t="s">
        <v>95</v>
      </c>
      <c r="B119" s="231" t="s">
        <v>0</v>
      </c>
      <c r="C119" s="231" t="s">
        <v>43</v>
      </c>
      <c r="D119" s="231" t="s">
        <v>56</v>
      </c>
      <c r="E119" s="231" t="s">
        <v>4</v>
      </c>
      <c r="F119" s="66" t="s">
        <v>111</v>
      </c>
      <c r="G119" s="101" t="s">
        <v>111</v>
      </c>
      <c r="H119" s="88">
        <v>24300</v>
      </c>
      <c r="I119" s="249">
        <v>3869.6</v>
      </c>
      <c r="J119" s="249">
        <v>3488.8</v>
      </c>
      <c r="K119" s="89">
        <f t="shared" ref="K119:K120" si="36">I119-J119</f>
        <v>380.79999999999973</v>
      </c>
      <c r="L119" s="52"/>
      <c r="M119" s="139"/>
      <c r="N119" s="1"/>
    </row>
    <row r="120" spans="1:14" s="63" customFormat="1" ht="25.5">
      <c r="A120" s="60" t="s">
        <v>193</v>
      </c>
      <c r="B120" s="231" t="s">
        <v>0</v>
      </c>
      <c r="C120" s="231" t="s">
        <v>43</v>
      </c>
      <c r="D120" s="231" t="s">
        <v>56</v>
      </c>
      <c r="E120" s="231" t="s">
        <v>32</v>
      </c>
      <c r="F120" s="61" t="s">
        <v>111</v>
      </c>
      <c r="G120" s="100" t="s">
        <v>111</v>
      </c>
      <c r="H120" s="88">
        <v>3466200</v>
      </c>
      <c r="I120" s="286">
        <v>500000</v>
      </c>
      <c r="J120" s="286">
        <v>500000</v>
      </c>
      <c r="K120" s="89">
        <f t="shared" si="36"/>
        <v>0</v>
      </c>
      <c r="M120" s="136"/>
      <c r="N120" s="1"/>
    </row>
    <row r="121" spans="1:14" s="58" customFormat="1" ht="41.25" customHeight="1">
      <c r="A121" s="84" t="s">
        <v>164</v>
      </c>
      <c r="B121" s="4" t="s">
        <v>0</v>
      </c>
      <c r="C121" s="4" t="s">
        <v>43</v>
      </c>
      <c r="D121" s="4" t="s">
        <v>57</v>
      </c>
      <c r="E121" s="4" t="s">
        <v>1</v>
      </c>
      <c r="F121" s="3" t="s">
        <v>111</v>
      </c>
      <c r="G121" s="70" t="s">
        <v>111</v>
      </c>
      <c r="H121" s="87">
        <f>SUM(H122)</f>
        <v>2886300</v>
      </c>
      <c r="I121" s="87">
        <f>SUM(I122)</f>
        <v>0</v>
      </c>
      <c r="J121" s="128">
        <f t="shared" ref="J121" si="37">SUM(J122)</f>
        <v>0</v>
      </c>
      <c r="K121" s="87">
        <f>SUM(K122)</f>
        <v>0</v>
      </c>
      <c r="L121" s="52"/>
      <c r="M121" s="139"/>
      <c r="N121" s="1"/>
    </row>
    <row r="122" spans="1:14" s="56" customFormat="1" ht="25.5">
      <c r="A122" s="60" t="s">
        <v>193</v>
      </c>
      <c r="B122" s="231" t="s">
        <v>0</v>
      </c>
      <c r="C122" s="231" t="s">
        <v>43</v>
      </c>
      <c r="D122" s="231" t="s">
        <v>57</v>
      </c>
      <c r="E122" s="231" t="s">
        <v>32</v>
      </c>
      <c r="F122" s="61" t="s">
        <v>111</v>
      </c>
      <c r="G122" s="100" t="s">
        <v>111</v>
      </c>
      <c r="H122" s="88">
        <v>2886300</v>
      </c>
      <c r="I122" s="88">
        <v>0</v>
      </c>
      <c r="J122" s="286">
        <v>0</v>
      </c>
      <c r="K122" s="89">
        <f>I122-J122</f>
        <v>0</v>
      </c>
      <c r="M122" s="136"/>
      <c r="N122" s="1"/>
    </row>
    <row r="123" spans="1:14" s="63" customFormat="1">
      <c r="A123" s="84" t="s">
        <v>165</v>
      </c>
      <c r="B123" s="4" t="s">
        <v>0</v>
      </c>
      <c r="C123" s="4" t="s">
        <v>43</v>
      </c>
      <c r="D123" s="4" t="s">
        <v>58</v>
      </c>
      <c r="E123" s="4" t="s">
        <v>1</v>
      </c>
      <c r="F123" s="3" t="s">
        <v>111</v>
      </c>
      <c r="G123" s="70" t="s">
        <v>111</v>
      </c>
      <c r="H123" s="87">
        <f>SUM(H124:H125)</f>
        <v>420506025</v>
      </c>
      <c r="I123" s="87">
        <f>SUM(I124:I125)</f>
        <v>69798173</v>
      </c>
      <c r="J123" s="128">
        <f t="shared" ref="J123" si="38">SUM(J124:J125)</f>
        <v>69353958.560000002</v>
      </c>
      <c r="K123" s="87">
        <f>SUM(K124:K125)</f>
        <v>444214.44000000058</v>
      </c>
      <c r="M123" s="136"/>
      <c r="N123" s="1"/>
    </row>
    <row r="124" spans="1:14" s="58" customFormat="1">
      <c r="A124" s="60" t="s">
        <v>95</v>
      </c>
      <c r="B124" s="231" t="s">
        <v>0</v>
      </c>
      <c r="C124" s="231" t="s">
        <v>43</v>
      </c>
      <c r="D124" s="231" t="s">
        <v>58</v>
      </c>
      <c r="E124" s="231" t="s">
        <v>4</v>
      </c>
      <c r="F124" s="66" t="s">
        <v>111</v>
      </c>
      <c r="G124" s="101" t="s">
        <v>111</v>
      </c>
      <c r="H124" s="88">
        <v>2326025</v>
      </c>
      <c r="I124" s="249">
        <v>635423</v>
      </c>
      <c r="J124" s="249">
        <v>508692.2</v>
      </c>
      <c r="K124" s="89">
        <f t="shared" ref="K124:K125" si="39">I124-J124</f>
        <v>126730.79999999999</v>
      </c>
      <c r="L124" s="52"/>
      <c r="M124" s="139"/>
      <c r="N124" s="1"/>
    </row>
    <row r="125" spans="1:14" s="56" customFormat="1" ht="25.5">
      <c r="A125" s="60" t="s">
        <v>193</v>
      </c>
      <c r="B125" s="231" t="s">
        <v>0</v>
      </c>
      <c r="C125" s="231" t="s">
        <v>43</v>
      </c>
      <c r="D125" s="231" t="s">
        <v>58</v>
      </c>
      <c r="E125" s="231" t="s">
        <v>32</v>
      </c>
      <c r="F125" s="61" t="s">
        <v>111</v>
      </c>
      <c r="G125" s="100" t="s">
        <v>111</v>
      </c>
      <c r="H125" s="88">
        <v>418180000</v>
      </c>
      <c r="I125" s="286">
        <v>69162750</v>
      </c>
      <c r="J125" s="286">
        <v>68845266.359999999</v>
      </c>
      <c r="K125" s="89">
        <f t="shared" si="39"/>
        <v>317483.6400000006</v>
      </c>
      <c r="M125" s="136"/>
      <c r="N125" s="1"/>
    </row>
    <row r="126" spans="1:14" s="63" customFormat="1" ht="25.5">
      <c r="A126" s="84" t="s">
        <v>166</v>
      </c>
      <c r="B126" s="4" t="s">
        <v>0</v>
      </c>
      <c r="C126" s="4" t="s">
        <v>43</v>
      </c>
      <c r="D126" s="4" t="s">
        <v>59</v>
      </c>
      <c r="E126" s="4" t="s">
        <v>1</v>
      </c>
      <c r="F126" s="3" t="s">
        <v>111</v>
      </c>
      <c r="G126" s="70" t="s">
        <v>111</v>
      </c>
      <c r="H126" s="87">
        <f>SUM(H127:H128)</f>
        <v>77416665</v>
      </c>
      <c r="I126" s="87">
        <f>SUM(I127:I128)</f>
        <v>11652892</v>
      </c>
      <c r="J126" s="128">
        <f>SUM(J127:J128)</f>
        <v>11599794.109999999</v>
      </c>
      <c r="K126" s="87">
        <f>SUM(K127:K128)</f>
        <v>53097.89</v>
      </c>
      <c r="M126" s="136"/>
      <c r="N126" s="1"/>
    </row>
    <row r="127" spans="1:14" s="58" customFormat="1">
      <c r="A127" s="60" t="s">
        <v>95</v>
      </c>
      <c r="B127" s="231" t="s">
        <v>0</v>
      </c>
      <c r="C127" s="231" t="s">
        <v>43</v>
      </c>
      <c r="D127" s="231" t="s">
        <v>59</v>
      </c>
      <c r="E127" s="231" t="s">
        <v>4</v>
      </c>
      <c r="F127" s="66" t="s">
        <v>111</v>
      </c>
      <c r="G127" s="101" t="s">
        <v>111</v>
      </c>
      <c r="H127" s="88">
        <v>425585</v>
      </c>
      <c r="I127" s="249">
        <v>109626</v>
      </c>
      <c r="J127" s="249">
        <v>102584.11</v>
      </c>
      <c r="K127" s="89">
        <f t="shared" ref="K127:K128" si="40">I127-J127</f>
        <v>7041.8899999999994</v>
      </c>
      <c r="L127" s="52"/>
      <c r="M127" s="139"/>
      <c r="N127" s="1"/>
    </row>
    <row r="128" spans="1:14" s="56" customFormat="1" ht="25.5">
      <c r="A128" s="60" t="s">
        <v>193</v>
      </c>
      <c r="B128" s="231" t="s">
        <v>0</v>
      </c>
      <c r="C128" s="231" t="s">
        <v>43</v>
      </c>
      <c r="D128" s="231" t="s">
        <v>59</v>
      </c>
      <c r="E128" s="231" t="s">
        <v>32</v>
      </c>
      <c r="F128" s="61" t="s">
        <v>111</v>
      </c>
      <c r="G128" s="100" t="s">
        <v>111</v>
      </c>
      <c r="H128" s="88">
        <v>76991080</v>
      </c>
      <c r="I128" s="286">
        <v>11543266</v>
      </c>
      <c r="J128" s="286">
        <v>11497210</v>
      </c>
      <c r="K128" s="89">
        <f t="shared" si="40"/>
        <v>46056</v>
      </c>
      <c r="M128" s="136"/>
      <c r="N128" s="1"/>
    </row>
    <row r="129" spans="1:14" s="93" customFormat="1">
      <c r="A129" s="84" t="s">
        <v>167</v>
      </c>
      <c r="B129" s="4" t="s">
        <v>0</v>
      </c>
      <c r="C129" s="4" t="s">
        <v>43</v>
      </c>
      <c r="D129" s="4" t="s">
        <v>60</v>
      </c>
      <c r="E129" s="4" t="s">
        <v>1</v>
      </c>
      <c r="F129" s="3" t="s">
        <v>111</v>
      </c>
      <c r="G129" s="70" t="s">
        <v>111</v>
      </c>
      <c r="H129" s="87">
        <f>SUM(H130:H131)</f>
        <v>17718640</v>
      </c>
      <c r="I129" s="87">
        <f>SUM(I130:I131)</f>
        <v>2495362</v>
      </c>
      <c r="J129" s="128">
        <f>SUM(J130:J131)</f>
        <v>2470134.35</v>
      </c>
      <c r="K129" s="87">
        <f>SUM(K130:K131)</f>
        <v>25227.65</v>
      </c>
      <c r="L129" s="62"/>
      <c r="M129" s="142"/>
      <c r="N129" s="1"/>
    </row>
    <row r="130" spans="1:14" s="58" customFormat="1">
      <c r="A130" s="60" t="s">
        <v>95</v>
      </c>
      <c r="B130" s="231" t="s">
        <v>0</v>
      </c>
      <c r="C130" s="231" t="s">
        <v>43</v>
      </c>
      <c r="D130" s="231" t="s">
        <v>60</v>
      </c>
      <c r="E130" s="231" t="s">
        <v>4</v>
      </c>
      <c r="F130" s="66" t="s">
        <v>111</v>
      </c>
      <c r="G130" s="101" t="s">
        <v>111</v>
      </c>
      <c r="H130" s="88">
        <v>114640</v>
      </c>
      <c r="I130" s="249">
        <v>43256</v>
      </c>
      <c r="J130" s="249">
        <v>36296.35</v>
      </c>
      <c r="K130" s="89">
        <f t="shared" ref="K130:K131" si="41">I130-J130</f>
        <v>6959.6500000000015</v>
      </c>
      <c r="L130" s="52"/>
      <c r="M130" s="139"/>
      <c r="N130" s="1"/>
    </row>
    <row r="131" spans="1:14" s="57" customFormat="1" ht="25.5">
      <c r="A131" s="85" t="s">
        <v>193</v>
      </c>
      <c r="B131" s="231" t="s">
        <v>0</v>
      </c>
      <c r="C131" s="231" t="s">
        <v>43</v>
      </c>
      <c r="D131" s="231" t="s">
        <v>60</v>
      </c>
      <c r="E131" s="231" t="s">
        <v>32</v>
      </c>
      <c r="F131" s="59" t="s">
        <v>111</v>
      </c>
      <c r="G131" s="102" t="s">
        <v>111</v>
      </c>
      <c r="H131" s="88">
        <v>17604000</v>
      </c>
      <c r="I131" s="286">
        <v>2452106</v>
      </c>
      <c r="J131" s="286">
        <v>2433838</v>
      </c>
      <c r="K131" s="89">
        <f t="shared" si="41"/>
        <v>18268</v>
      </c>
      <c r="L131" s="62"/>
      <c r="M131" s="62"/>
      <c r="N131" s="1"/>
    </row>
    <row r="132" spans="1:14" s="56" customFormat="1" ht="25.5">
      <c r="A132" s="84" t="s">
        <v>168</v>
      </c>
      <c r="B132" s="4" t="s">
        <v>0</v>
      </c>
      <c r="C132" s="4" t="s">
        <v>43</v>
      </c>
      <c r="D132" s="4" t="s">
        <v>61</v>
      </c>
      <c r="E132" s="4" t="s">
        <v>1</v>
      </c>
      <c r="F132" s="3" t="s">
        <v>111</v>
      </c>
      <c r="G132" s="70" t="s">
        <v>111</v>
      </c>
      <c r="H132" s="87">
        <f>SUM(H133:H134)</f>
        <v>187354490</v>
      </c>
      <c r="I132" s="87">
        <f>SUM(I133:I134)</f>
        <v>40253266</v>
      </c>
      <c r="J132" s="128">
        <f>SUM(J133:J134)</f>
        <v>39850709.589999996</v>
      </c>
      <c r="K132" s="87">
        <f>SUM(K133:K134)</f>
        <v>402556.4100000012</v>
      </c>
      <c r="M132" s="136"/>
      <c r="N132" s="1"/>
    </row>
    <row r="133" spans="1:14" s="58" customFormat="1">
      <c r="A133" s="60" t="s">
        <v>95</v>
      </c>
      <c r="B133" s="231" t="s">
        <v>0</v>
      </c>
      <c r="C133" s="231" t="s">
        <v>43</v>
      </c>
      <c r="D133" s="231" t="s">
        <v>61</v>
      </c>
      <c r="E133" s="231" t="s">
        <v>4</v>
      </c>
      <c r="F133" s="66" t="s">
        <v>111</v>
      </c>
      <c r="G133" s="101" t="s">
        <v>111</v>
      </c>
      <c r="H133" s="88">
        <v>859840</v>
      </c>
      <c r="I133" s="249">
        <v>349569</v>
      </c>
      <c r="J133" s="249">
        <v>269280.37</v>
      </c>
      <c r="K133" s="89">
        <f t="shared" ref="K133:K134" si="42">I133-J133</f>
        <v>80288.63</v>
      </c>
      <c r="L133" s="52"/>
      <c r="M133" s="139"/>
      <c r="N133" s="1"/>
    </row>
    <row r="134" spans="1:14" s="56" customFormat="1" ht="25.5">
      <c r="A134" s="60" t="s">
        <v>190</v>
      </c>
      <c r="B134" s="231" t="s">
        <v>0</v>
      </c>
      <c r="C134" s="231" t="s">
        <v>43</v>
      </c>
      <c r="D134" s="231" t="s">
        <v>61</v>
      </c>
      <c r="E134" s="231" t="s">
        <v>7</v>
      </c>
      <c r="F134" s="66" t="s">
        <v>111</v>
      </c>
      <c r="G134" s="101" t="s">
        <v>111</v>
      </c>
      <c r="H134" s="88">
        <v>186494650</v>
      </c>
      <c r="I134" s="249">
        <v>39903697</v>
      </c>
      <c r="J134" s="249">
        <v>39581429.219999999</v>
      </c>
      <c r="K134" s="89">
        <f t="shared" si="42"/>
        <v>322267.78000000119</v>
      </c>
      <c r="M134" s="136"/>
      <c r="N134" s="1"/>
    </row>
    <row r="135" spans="1:14" s="56" customFormat="1" ht="38.25">
      <c r="A135" s="84" t="s">
        <v>169</v>
      </c>
      <c r="B135" s="4" t="s">
        <v>0</v>
      </c>
      <c r="C135" s="4" t="s">
        <v>43</v>
      </c>
      <c r="D135" s="4" t="s">
        <v>62</v>
      </c>
      <c r="E135" s="4" t="s">
        <v>1</v>
      </c>
      <c r="F135" s="3" t="s">
        <v>111</v>
      </c>
      <c r="G135" s="70" t="s">
        <v>111</v>
      </c>
      <c r="H135" s="87">
        <f>SUM(H136:H137)</f>
        <v>15245600</v>
      </c>
      <c r="I135" s="87">
        <f>SUM(I136:I137)</f>
        <v>4590667</v>
      </c>
      <c r="J135" s="128">
        <f>SUM(J136:J137)</f>
        <v>4580648.5999999996</v>
      </c>
      <c r="K135" s="87">
        <f>SUM(K136:K137)</f>
        <v>10018.400000000227</v>
      </c>
      <c r="M135" s="136"/>
      <c r="N135" s="1"/>
    </row>
    <row r="136" spans="1:14" s="58" customFormat="1">
      <c r="A136" s="60" t="s">
        <v>95</v>
      </c>
      <c r="B136" s="231" t="s">
        <v>0</v>
      </c>
      <c r="C136" s="231" t="s">
        <v>43</v>
      </c>
      <c r="D136" s="231" t="s">
        <v>62</v>
      </c>
      <c r="E136" s="231" t="s">
        <v>4</v>
      </c>
      <c r="F136" s="66" t="s">
        <v>111</v>
      </c>
      <c r="G136" s="101" t="s">
        <v>111</v>
      </c>
      <c r="H136" s="88">
        <v>81100</v>
      </c>
      <c r="I136" s="249">
        <v>42536</v>
      </c>
      <c r="J136" s="249">
        <v>39545.339999999997</v>
      </c>
      <c r="K136" s="89">
        <f t="shared" ref="K136:K137" si="43">I136-J136</f>
        <v>2990.6600000000035</v>
      </c>
      <c r="L136" s="52"/>
      <c r="M136" s="139"/>
      <c r="N136" s="1"/>
    </row>
    <row r="137" spans="1:14" s="57" customFormat="1" ht="25.5">
      <c r="A137" s="60" t="s">
        <v>190</v>
      </c>
      <c r="B137" s="231" t="s">
        <v>0</v>
      </c>
      <c r="C137" s="231" t="s">
        <v>43</v>
      </c>
      <c r="D137" s="231" t="s">
        <v>62</v>
      </c>
      <c r="E137" s="231" t="s">
        <v>7</v>
      </c>
      <c r="F137" s="66" t="s">
        <v>111</v>
      </c>
      <c r="G137" s="101" t="s">
        <v>111</v>
      </c>
      <c r="H137" s="88">
        <v>15164500</v>
      </c>
      <c r="I137" s="249">
        <v>4548131</v>
      </c>
      <c r="J137" s="249">
        <v>4541103.26</v>
      </c>
      <c r="K137" s="89">
        <f t="shared" si="43"/>
        <v>7027.7400000002235</v>
      </c>
      <c r="L137" s="62"/>
      <c r="M137" s="142"/>
      <c r="N137" s="1"/>
    </row>
    <row r="138" spans="1:14" s="93" customFormat="1" ht="38.25">
      <c r="A138" s="84" t="s">
        <v>170</v>
      </c>
      <c r="B138" s="4" t="s">
        <v>0</v>
      </c>
      <c r="C138" s="4" t="s">
        <v>43</v>
      </c>
      <c r="D138" s="4" t="s">
        <v>63</v>
      </c>
      <c r="E138" s="4" t="s">
        <v>1</v>
      </c>
      <c r="F138" s="3" t="s">
        <v>111</v>
      </c>
      <c r="G138" s="70" t="s">
        <v>111</v>
      </c>
      <c r="H138" s="87">
        <f>SUM(H139:H140)</f>
        <v>958082406</v>
      </c>
      <c r="I138" s="87">
        <f>SUM(I139:I140)</f>
        <v>248127632</v>
      </c>
      <c r="J138" s="128">
        <f>SUM(J139:J140)</f>
        <v>245010519.22</v>
      </c>
      <c r="K138" s="87">
        <f>SUM(K139:K140)</f>
        <v>3117112.7799999975</v>
      </c>
      <c r="L138" s="62"/>
      <c r="M138" s="142"/>
      <c r="N138" s="1"/>
    </row>
    <row r="139" spans="1:14" s="58" customFormat="1">
      <c r="A139" s="60" t="s">
        <v>95</v>
      </c>
      <c r="B139" s="231" t="s">
        <v>0</v>
      </c>
      <c r="C139" s="231" t="s">
        <v>43</v>
      </c>
      <c r="D139" s="231" t="s">
        <v>63</v>
      </c>
      <c r="E139" s="231" t="s">
        <v>4</v>
      </c>
      <c r="F139" s="66" t="s">
        <v>111</v>
      </c>
      <c r="G139" s="101" t="s">
        <v>111</v>
      </c>
      <c r="H139" s="88">
        <v>1750000</v>
      </c>
      <c r="I139" s="249">
        <v>1227648</v>
      </c>
      <c r="J139" s="249">
        <v>1111758.4099999999</v>
      </c>
      <c r="K139" s="89">
        <f t="shared" ref="K139:K140" si="44">I139-J139</f>
        <v>115889.59000000008</v>
      </c>
      <c r="L139" s="52"/>
      <c r="M139" s="139"/>
      <c r="N139" s="1"/>
    </row>
    <row r="140" spans="1:14" s="56" customFormat="1" ht="25.5">
      <c r="A140" s="85" t="s">
        <v>193</v>
      </c>
      <c r="B140" s="231" t="s">
        <v>0</v>
      </c>
      <c r="C140" s="231" t="s">
        <v>43</v>
      </c>
      <c r="D140" s="231" t="s">
        <v>63</v>
      </c>
      <c r="E140" s="231" t="s">
        <v>32</v>
      </c>
      <c r="F140" s="59" t="s">
        <v>111</v>
      </c>
      <c r="G140" s="102" t="s">
        <v>111</v>
      </c>
      <c r="H140" s="88">
        <v>956332406</v>
      </c>
      <c r="I140" s="286">
        <v>246899984</v>
      </c>
      <c r="J140" s="286">
        <v>243898760.81</v>
      </c>
      <c r="K140" s="89">
        <f t="shared" si="44"/>
        <v>3001223.1899999976</v>
      </c>
      <c r="M140" s="136"/>
      <c r="N140" s="1"/>
    </row>
    <row r="141" spans="1:14" s="56" customFormat="1" ht="51">
      <c r="A141" s="84" t="s">
        <v>171</v>
      </c>
      <c r="B141" s="4" t="s">
        <v>0</v>
      </c>
      <c r="C141" s="4" t="s">
        <v>43</v>
      </c>
      <c r="D141" s="4" t="s">
        <v>64</v>
      </c>
      <c r="E141" s="4" t="s">
        <v>1</v>
      </c>
      <c r="F141" s="3" t="s">
        <v>111</v>
      </c>
      <c r="G141" s="70" t="s">
        <v>111</v>
      </c>
      <c r="H141" s="87">
        <f>SUM(H142:H143)</f>
        <v>10094400</v>
      </c>
      <c r="I141" s="87">
        <f>SUM(I142:I143)</f>
        <v>2612826</v>
      </c>
      <c r="J141" s="128">
        <f>SUM(J142:J143)</f>
        <v>2565401.41</v>
      </c>
      <c r="K141" s="87">
        <f>SUM(K142:K143)</f>
        <v>47424.589999999851</v>
      </c>
      <c r="M141" s="136"/>
      <c r="N141" s="1"/>
    </row>
    <row r="142" spans="1:14" s="58" customFormat="1">
      <c r="A142" s="60" t="s">
        <v>95</v>
      </c>
      <c r="B142" s="231" t="s">
        <v>0</v>
      </c>
      <c r="C142" s="231" t="s">
        <v>43</v>
      </c>
      <c r="D142" s="231" t="s">
        <v>64</v>
      </c>
      <c r="E142" s="231" t="s">
        <v>4</v>
      </c>
      <c r="F142" s="66" t="s">
        <v>111</v>
      </c>
      <c r="G142" s="101" t="s">
        <v>111</v>
      </c>
      <c r="H142" s="88">
        <v>36000</v>
      </c>
      <c r="I142" s="249">
        <v>15908</v>
      </c>
      <c r="J142" s="249">
        <v>12543.5</v>
      </c>
      <c r="K142" s="89">
        <f t="shared" ref="K142:K143" si="45">I142-J142</f>
        <v>3364.5</v>
      </c>
      <c r="L142" s="52"/>
      <c r="M142" s="139"/>
      <c r="N142" s="1"/>
    </row>
    <row r="143" spans="1:14" s="56" customFormat="1" ht="25.5">
      <c r="A143" s="60" t="s">
        <v>190</v>
      </c>
      <c r="B143" s="231" t="s">
        <v>0</v>
      </c>
      <c r="C143" s="231" t="s">
        <v>43</v>
      </c>
      <c r="D143" s="231" t="s">
        <v>64</v>
      </c>
      <c r="E143" s="231" t="s">
        <v>7</v>
      </c>
      <c r="F143" s="66" t="s">
        <v>111</v>
      </c>
      <c r="G143" s="101" t="s">
        <v>111</v>
      </c>
      <c r="H143" s="88">
        <v>10058400</v>
      </c>
      <c r="I143" s="249">
        <v>2596918</v>
      </c>
      <c r="J143" s="249">
        <v>2552857.91</v>
      </c>
      <c r="K143" s="89">
        <f t="shared" si="45"/>
        <v>44060.089999999851</v>
      </c>
      <c r="M143" s="136"/>
      <c r="N143" s="1"/>
    </row>
    <row r="144" spans="1:14" s="56" customFormat="1" ht="76.5">
      <c r="A144" s="84" t="s">
        <v>172</v>
      </c>
      <c r="B144" s="4" t="s">
        <v>0</v>
      </c>
      <c r="C144" s="4" t="s">
        <v>43</v>
      </c>
      <c r="D144" s="4" t="s">
        <v>65</v>
      </c>
      <c r="E144" s="4" t="s">
        <v>1</v>
      </c>
      <c r="F144" s="3" t="s">
        <v>111</v>
      </c>
      <c r="G144" s="70" t="s">
        <v>111</v>
      </c>
      <c r="H144" s="87">
        <f>SUM(H145:H146)</f>
        <v>14350050</v>
      </c>
      <c r="I144" s="87">
        <f>SUM(I145:I146)</f>
        <v>6404753</v>
      </c>
      <c r="J144" s="128">
        <f>SUM(J145:J146)</f>
        <v>6186650.8899999997</v>
      </c>
      <c r="K144" s="87">
        <f>SUM(K145:K146)</f>
        <v>218102.11</v>
      </c>
      <c r="M144" s="136"/>
      <c r="N144" s="1"/>
    </row>
    <row r="145" spans="1:14" s="58" customFormat="1">
      <c r="A145" s="60" t="s">
        <v>95</v>
      </c>
      <c r="B145" s="231" t="s">
        <v>0</v>
      </c>
      <c r="C145" s="231" t="s">
        <v>43</v>
      </c>
      <c r="D145" s="231" t="s">
        <v>65</v>
      </c>
      <c r="E145" s="231" t="s">
        <v>4</v>
      </c>
      <c r="F145" s="66" t="s">
        <v>111</v>
      </c>
      <c r="G145" s="101" t="s">
        <v>111</v>
      </c>
      <c r="H145" s="88">
        <v>50050</v>
      </c>
      <c r="I145" s="249">
        <v>33326</v>
      </c>
      <c r="J145" s="249">
        <v>21312.89</v>
      </c>
      <c r="K145" s="89">
        <f t="shared" ref="K145:K146" si="46">I145-J145</f>
        <v>12013.11</v>
      </c>
      <c r="L145" s="52"/>
      <c r="M145" s="139"/>
      <c r="N145" s="1"/>
    </row>
    <row r="146" spans="1:14" s="56" customFormat="1" ht="25.5">
      <c r="A146" s="60" t="s">
        <v>190</v>
      </c>
      <c r="B146" s="231" t="s">
        <v>0</v>
      </c>
      <c r="C146" s="231" t="s">
        <v>43</v>
      </c>
      <c r="D146" s="231" t="s">
        <v>65</v>
      </c>
      <c r="E146" s="231" t="s">
        <v>7</v>
      </c>
      <c r="F146" s="66" t="s">
        <v>111</v>
      </c>
      <c r="G146" s="101" t="s">
        <v>111</v>
      </c>
      <c r="H146" s="88">
        <v>14300000</v>
      </c>
      <c r="I146" s="249">
        <v>6371427</v>
      </c>
      <c r="J146" s="249">
        <v>6165338</v>
      </c>
      <c r="K146" s="89">
        <f t="shared" si="46"/>
        <v>206089</v>
      </c>
      <c r="M146" s="136"/>
      <c r="N146" s="1"/>
    </row>
    <row r="147" spans="1:14" s="56" customFormat="1" ht="51.75" customHeight="1">
      <c r="A147" s="84" t="s">
        <v>173</v>
      </c>
      <c r="B147" s="4" t="s">
        <v>0</v>
      </c>
      <c r="C147" s="4" t="s">
        <v>43</v>
      </c>
      <c r="D147" s="4" t="s">
        <v>66</v>
      </c>
      <c r="E147" s="4" t="s">
        <v>1</v>
      </c>
      <c r="F147" s="3" t="s">
        <v>111</v>
      </c>
      <c r="G147" s="70" t="s">
        <v>111</v>
      </c>
      <c r="H147" s="87">
        <f>SUM(H148:H149)</f>
        <v>30075000</v>
      </c>
      <c r="I147" s="87">
        <f>SUM(I148:I149)</f>
        <v>8841628.129999999</v>
      </c>
      <c r="J147" s="128">
        <f>SUM(J148:J149)</f>
        <v>8585840.4500000011</v>
      </c>
      <c r="K147" s="87">
        <f>SUM(K148:K149)</f>
        <v>255787.67999999889</v>
      </c>
      <c r="M147" s="136"/>
      <c r="N147" s="1"/>
    </row>
    <row r="148" spans="1:14" s="58" customFormat="1">
      <c r="A148" s="60" t="s">
        <v>95</v>
      </c>
      <c r="B148" s="231" t="s">
        <v>0</v>
      </c>
      <c r="C148" s="231" t="s">
        <v>43</v>
      </c>
      <c r="D148" s="231" t="s">
        <v>66</v>
      </c>
      <c r="E148" s="231" t="s">
        <v>4</v>
      </c>
      <c r="F148" s="66" t="s">
        <v>111</v>
      </c>
      <c r="G148" s="101" t="s">
        <v>111</v>
      </c>
      <c r="H148" s="88">
        <v>75000</v>
      </c>
      <c r="I148" s="249">
        <v>37581.870000000003</v>
      </c>
      <c r="J148" s="249">
        <v>28014.99</v>
      </c>
      <c r="K148" s="89">
        <f t="shared" ref="K148:K149" si="47">I148-J148</f>
        <v>9566.880000000001</v>
      </c>
      <c r="L148" s="52"/>
      <c r="M148" s="139"/>
      <c r="N148" s="1"/>
    </row>
    <row r="149" spans="1:14" s="57" customFormat="1" ht="25.5">
      <c r="A149" s="60" t="s">
        <v>193</v>
      </c>
      <c r="B149" s="231" t="s">
        <v>0</v>
      </c>
      <c r="C149" s="231" t="s">
        <v>43</v>
      </c>
      <c r="D149" s="231" t="s">
        <v>66</v>
      </c>
      <c r="E149" s="231">
        <v>321</v>
      </c>
      <c r="F149" s="66" t="s">
        <v>111</v>
      </c>
      <c r="G149" s="101" t="s">
        <v>111</v>
      </c>
      <c r="H149" s="88">
        <v>30000000</v>
      </c>
      <c r="I149" s="249">
        <v>8804046.2599999998</v>
      </c>
      <c r="J149" s="249">
        <v>8557825.4600000009</v>
      </c>
      <c r="K149" s="89">
        <f t="shared" si="47"/>
        <v>246220.79999999888</v>
      </c>
      <c r="L149" s="82"/>
      <c r="M149" s="62"/>
      <c r="N149" s="1"/>
    </row>
    <row r="150" spans="1:14" s="56" customFormat="1" ht="51">
      <c r="A150" s="84" t="s">
        <v>174</v>
      </c>
      <c r="B150" s="4" t="s">
        <v>0</v>
      </c>
      <c r="C150" s="4" t="s">
        <v>43</v>
      </c>
      <c r="D150" s="4" t="s">
        <v>67</v>
      </c>
      <c r="E150" s="4" t="s">
        <v>1</v>
      </c>
      <c r="F150" s="3" t="s">
        <v>111</v>
      </c>
      <c r="G150" s="70" t="s">
        <v>111</v>
      </c>
      <c r="H150" s="87">
        <f>SUM(H151:H154)</f>
        <v>2609800</v>
      </c>
      <c r="I150" s="87">
        <f>SUM(I151:I154)</f>
        <v>339086.89</v>
      </c>
      <c r="J150" s="87">
        <f>SUM(J151:J154)</f>
        <v>321014.58</v>
      </c>
      <c r="K150" s="87">
        <f>SUM(K151:K154)</f>
        <v>18072.309999999987</v>
      </c>
      <c r="M150" s="136"/>
      <c r="N150" s="1"/>
    </row>
    <row r="151" spans="1:14" s="56" customFormat="1" ht="18.75" customHeight="1">
      <c r="A151" s="331" t="s">
        <v>95</v>
      </c>
      <c r="B151" s="231" t="s">
        <v>0</v>
      </c>
      <c r="C151" s="231" t="s">
        <v>43</v>
      </c>
      <c r="D151" s="231" t="s">
        <v>67</v>
      </c>
      <c r="E151" s="231" t="s">
        <v>4</v>
      </c>
      <c r="F151" s="360" t="s">
        <v>277</v>
      </c>
      <c r="G151" s="235" t="s">
        <v>231</v>
      </c>
      <c r="H151" s="314">
        <v>19550</v>
      </c>
      <c r="I151" s="315">
        <v>2681.7</v>
      </c>
      <c r="J151" s="239">
        <v>1211.9100000000001</v>
      </c>
      <c r="K151" s="237">
        <f t="shared" ref="K151:K154" si="48">I151-J151</f>
        <v>1469.7899999999997</v>
      </c>
      <c r="L151" s="136"/>
      <c r="M151" s="136"/>
      <c r="N151" s="140"/>
    </row>
    <row r="152" spans="1:14" s="58" customFormat="1" ht="18" customHeight="1">
      <c r="A152" s="332"/>
      <c r="B152" s="231" t="s">
        <v>0</v>
      </c>
      <c r="C152" s="231" t="s">
        <v>43</v>
      </c>
      <c r="D152" s="231" t="s">
        <v>67</v>
      </c>
      <c r="E152" s="231" t="s">
        <v>4</v>
      </c>
      <c r="F152" s="360"/>
      <c r="G152" s="236" t="s">
        <v>230</v>
      </c>
      <c r="H152" s="316">
        <v>6350</v>
      </c>
      <c r="I152" s="288">
        <v>862.3</v>
      </c>
      <c r="J152" s="289">
        <v>389.64</v>
      </c>
      <c r="K152" s="238">
        <f t="shared" si="48"/>
        <v>472.65999999999997</v>
      </c>
      <c r="L152" s="52"/>
      <c r="M152" s="139"/>
      <c r="N152" s="140"/>
    </row>
    <row r="153" spans="1:14" s="58" customFormat="1" ht="18" customHeight="1">
      <c r="A153" s="358" t="s">
        <v>190</v>
      </c>
      <c r="B153" s="231" t="s">
        <v>0</v>
      </c>
      <c r="C153" s="231" t="s">
        <v>43</v>
      </c>
      <c r="D153" s="231" t="s">
        <v>67</v>
      </c>
      <c r="E153" s="231" t="s">
        <v>7</v>
      </c>
      <c r="F153" s="360" t="s">
        <v>277</v>
      </c>
      <c r="G153" s="232" t="s">
        <v>231</v>
      </c>
      <c r="H153" s="316">
        <v>1955350</v>
      </c>
      <c r="I153" s="288">
        <v>253905.19</v>
      </c>
      <c r="J153" s="290">
        <v>241707.73</v>
      </c>
      <c r="K153" s="237">
        <f t="shared" si="48"/>
        <v>12197.459999999992</v>
      </c>
      <c r="L153" s="52"/>
      <c r="M153" s="139"/>
      <c r="N153" s="140"/>
    </row>
    <row r="154" spans="1:14" s="56" customFormat="1" ht="18.75" customHeight="1">
      <c r="A154" s="359"/>
      <c r="B154" s="231" t="s">
        <v>0</v>
      </c>
      <c r="C154" s="231" t="s">
        <v>43</v>
      </c>
      <c r="D154" s="231" t="s">
        <v>67</v>
      </c>
      <c r="E154" s="231" t="s">
        <v>7</v>
      </c>
      <c r="F154" s="360"/>
      <c r="G154" s="232" t="s">
        <v>230</v>
      </c>
      <c r="H154" s="316">
        <v>628550</v>
      </c>
      <c r="I154" s="288">
        <v>81637.7</v>
      </c>
      <c r="J154" s="289">
        <v>77705.3</v>
      </c>
      <c r="K154" s="89">
        <f t="shared" si="48"/>
        <v>3932.3999999999942</v>
      </c>
      <c r="M154" s="136"/>
      <c r="N154" s="1"/>
    </row>
    <row r="155" spans="1:14" s="56" customFormat="1" ht="25.5">
      <c r="A155" s="84" t="s">
        <v>175</v>
      </c>
      <c r="B155" s="4" t="s">
        <v>0</v>
      </c>
      <c r="C155" s="4" t="s">
        <v>43</v>
      </c>
      <c r="D155" s="4" t="s">
        <v>68</v>
      </c>
      <c r="E155" s="4" t="s">
        <v>1</v>
      </c>
      <c r="F155" s="233" t="s">
        <v>111</v>
      </c>
      <c r="G155" s="70" t="s">
        <v>111</v>
      </c>
      <c r="H155" s="87">
        <f>SUM(H156:H157)</f>
        <v>101086300</v>
      </c>
      <c r="I155" s="291">
        <f>SUM(I156:I157)</f>
        <v>15403079</v>
      </c>
      <c r="J155" s="128">
        <f>SUM(J156:J157)</f>
        <v>15063827.369999999</v>
      </c>
      <c r="K155" s="87">
        <f>SUM(K156:K157)</f>
        <v>339251.63000000076</v>
      </c>
      <c r="M155" s="136"/>
      <c r="N155" s="1"/>
    </row>
    <row r="156" spans="1:14" s="58" customFormat="1">
      <c r="A156" s="60" t="s">
        <v>95</v>
      </c>
      <c r="B156" s="231" t="s">
        <v>0</v>
      </c>
      <c r="C156" s="231" t="s">
        <v>43</v>
      </c>
      <c r="D156" s="231" t="s">
        <v>68</v>
      </c>
      <c r="E156" s="231" t="s">
        <v>4</v>
      </c>
      <c r="F156" s="66" t="s">
        <v>111</v>
      </c>
      <c r="G156" s="101" t="s">
        <v>111</v>
      </c>
      <c r="H156" s="88">
        <v>320300</v>
      </c>
      <c r="I156" s="249">
        <v>71062</v>
      </c>
      <c r="J156" s="249">
        <v>61521.42</v>
      </c>
      <c r="K156" s="89">
        <f t="shared" ref="K156:K157" si="49">I156-J156</f>
        <v>9540.5800000000017</v>
      </c>
      <c r="L156" s="52"/>
      <c r="M156" s="139"/>
      <c r="N156" s="1"/>
    </row>
    <row r="157" spans="1:14" s="58" customFormat="1" ht="25.5">
      <c r="A157" s="60" t="s">
        <v>190</v>
      </c>
      <c r="B157" s="231" t="s">
        <v>0</v>
      </c>
      <c r="C157" s="231" t="s">
        <v>43</v>
      </c>
      <c r="D157" s="231" t="s">
        <v>68</v>
      </c>
      <c r="E157" s="231" t="s">
        <v>7</v>
      </c>
      <c r="F157" s="66" t="s">
        <v>111</v>
      </c>
      <c r="G157" s="101" t="s">
        <v>111</v>
      </c>
      <c r="H157" s="88">
        <v>100766000</v>
      </c>
      <c r="I157" s="249">
        <v>15332017</v>
      </c>
      <c r="J157" s="249">
        <v>15002305.949999999</v>
      </c>
      <c r="K157" s="89">
        <f t="shared" si="49"/>
        <v>329711.05000000075</v>
      </c>
      <c r="L157" s="52"/>
      <c r="M157" s="139"/>
      <c r="N157" s="1"/>
    </row>
    <row r="158" spans="1:14" s="56" customFormat="1">
      <c r="A158" s="84" t="s">
        <v>150</v>
      </c>
      <c r="B158" s="4" t="s">
        <v>0</v>
      </c>
      <c r="C158" s="4" t="s">
        <v>43</v>
      </c>
      <c r="D158" s="4" t="s">
        <v>33</v>
      </c>
      <c r="E158" s="4" t="s">
        <v>1</v>
      </c>
      <c r="F158" s="3" t="s">
        <v>111</v>
      </c>
      <c r="G158" s="70" t="s">
        <v>111</v>
      </c>
      <c r="H158" s="87">
        <f>SUM(H159:H161)</f>
        <v>339398300</v>
      </c>
      <c r="I158" s="87">
        <f>SUM(I159:I161)</f>
        <v>40264020.829999998</v>
      </c>
      <c r="J158" s="87">
        <f>SUM(J159:J161)</f>
        <v>39776115.400000006</v>
      </c>
      <c r="K158" s="87">
        <f>SUM(K159:K161)</f>
        <v>487905.42999999586</v>
      </c>
      <c r="M158" s="136"/>
      <c r="N158" s="1"/>
    </row>
    <row r="159" spans="1:14" s="56" customFormat="1" ht="25.5">
      <c r="A159" s="149" t="s">
        <v>195</v>
      </c>
      <c r="B159" s="231" t="s">
        <v>0</v>
      </c>
      <c r="C159" s="231" t="s">
        <v>43</v>
      </c>
      <c r="D159" s="231" t="s">
        <v>33</v>
      </c>
      <c r="E159" s="231" t="s">
        <v>16</v>
      </c>
      <c r="F159" s="361" t="s">
        <v>275</v>
      </c>
      <c r="G159" s="234" t="s">
        <v>230</v>
      </c>
      <c r="H159" s="88">
        <v>3520000</v>
      </c>
      <c r="I159" s="249">
        <v>3000</v>
      </c>
      <c r="J159" s="249">
        <v>0</v>
      </c>
      <c r="K159" s="89">
        <f t="shared" ref="K159:K161" si="50">I159-J159</f>
        <v>3000</v>
      </c>
      <c r="M159" s="136"/>
      <c r="N159" s="1"/>
    </row>
    <row r="160" spans="1:14" s="93" customFormat="1">
      <c r="A160" s="149" t="s">
        <v>95</v>
      </c>
      <c r="B160" s="231" t="s">
        <v>0</v>
      </c>
      <c r="C160" s="231" t="s">
        <v>43</v>
      </c>
      <c r="D160" s="231" t="s">
        <v>33</v>
      </c>
      <c r="E160" s="231" t="s">
        <v>4</v>
      </c>
      <c r="F160" s="362"/>
      <c r="G160" s="234" t="s">
        <v>230</v>
      </c>
      <c r="H160" s="88">
        <v>1980000</v>
      </c>
      <c r="I160" s="249">
        <v>46876</v>
      </c>
      <c r="J160" s="249">
        <v>44255.09</v>
      </c>
      <c r="K160" s="89">
        <f t="shared" si="50"/>
        <v>2620.9100000000035</v>
      </c>
      <c r="L160" s="62"/>
      <c r="M160" s="142"/>
      <c r="N160" s="1"/>
    </row>
    <row r="161" spans="1:14" s="58" customFormat="1" ht="25.5">
      <c r="A161" s="149" t="s">
        <v>190</v>
      </c>
      <c r="B161" s="231" t="s">
        <v>0</v>
      </c>
      <c r="C161" s="231" t="s">
        <v>43</v>
      </c>
      <c r="D161" s="231" t="s">
        <v>33</v>
      </c>
      <c r="E161" s="231" t="s">
        <v>7</v>
      </c>
      <c r="F161" s="363"/>
      <c r="G161" s="234" t="s">
        <v>230</v>
      </c>
      <c r="H161" s="88">
        <v>333898300</v>
      </c>
      <c r="I161" s="249">
        <v>40214144.829999998</v>
      </c>
      <c r="J161" s="249">
        <v>39731860.310000002</v>
      </c>
      <c r="K161" s="89">
        <f t="shared" si="50"/>
        <v>482284.51999999583</v>
      </c>
      <c r="L161" s="52"/>
      <c r="M161" s="139"/>
      <c r="N161" s="1"/>
    </row>
    <row r="162" spans="1:14" s="58" customFormat="1">
      <c r="A162" s="84" t="s">
        <v>228</v>
      </c>
      <c r="B162" s="4">
        <v>148</v>
      </c>
      <c r="C162" s="4">
        <v>1003</v>
      </c>
      <c r="D162" s="4">
        <v>9990020680</v>
      </c>
      <c r="E162" s="4" t="s">
        <v>1</v>
      </c>
      <c r="F162" s="3"/>
      <c r="G162" s="70"/>
      <c r="H162" s="87">
        <f>SUM(H163:H163)</f>
        <v>560000000</v>
      </c>
      <c r="I162" s="87">
        <f>SUM(I163:I163)</f>
        <v>430000000</v>
      </c>
      <c r="J162" s="128">
        <f>SUM(J163:J163)</f>
        <v>417100000</v>
      </c>
      <c r="K162" s="87">
        <f>SUM(K163:K163)</f>
        <v>12900000</v>
      </c>
      <c r="L162" s="52"/>
      <c r="M162" s="139"/>
      <c r="N162" s="1"/>
    </row>
    <row r="163" spans="1:14" s="57" customFormat="1" ht="25.5">
      <c r="A163" s="60" t="s">
        <v>190</v>
      </c>
      <c r="B163" s="231">
        <v>148</v>
      </c>
      <c r="C163" s="231">
        <v>1003</v>
      </c>
      <c r="D163" s="231">
        <v>9990020680</v>
      </c>
      <c r="E163" s="231">
        <v>321</v>
      </c>
      <c r="F163" s="64"/>
      <c r="G163" s="231"/>
      <c r="H163" s="88">
        <v>560000000</v>
      </c>
      <c r="I163" s="249">
        <v>430000000</v>
      </c>
      <c r="J163" s="249">
        <v>417100000</v>
      </c>
      <c r="K163" s="88">
        <f>I163-J163</f>
        <v>12900000</v>
      </c>
      <c r="L163" s="62"/>
      <c r="M163" s="62"/>
      <c r="N163" s="1"/>
    </row>
    <row r="164" spans="1:14" s="58" customFormat="1" ht="40.5" customHeight="1">
      <c r="A164" s="84" t="s">
        <v>176</v>
      </c>
      <c r="B164" s="4" t="s">
        <v>0</v>
      </c>
      <c r="C164" s="4" t="s">
        <v>69</v>
      </c>
      <c r="D164" s="4" t="s">
        <v>70</v>
      </c>
      <c r="E164" s="4" t="s">
        <v>1</v>
      </c>
      <c r="F164" s="3" t="s">
        <v>111</v>
      </c>
      <c r="G164" s="70" t="s">
        <v>111</v>
      </c>
      <c r="H164" s="87">
        <f>SUM(H165)</f>
        <v>5316588700</v>
      </c>
      <c r="I164" s="87">
        <f>SUM(I165)</f>
        <v>886098200</v>
      </c>
      <c r="J164" s="128">
        <f>SUM(J165)</f>
        <v>886098200</v>
      </c>
      <c r="K164" s="87">
        <f>SUM(K165)</f>
        <v>0</v>
      </c>
      <c r="L164" s="52"/>
      <c r="M164" s="139"/>
      <c r="N164" s="1"/>
    </row>
    <row r="165" spans="1:14" s="57" customFormat="1">
      <c r="A165" s="60" t="s">
        <v>112</v>
      </c>
      <c r="B165" s="231" t="s">
        <v>0</v>
      </c>
      <c r="C165" s="231" t="s">
        <v>69</v>
      </c>
      <c r="D165" s="231" t="s">
        <v>70</v>
      </c>
      <c r="E165" s="231" t="s">
        <v>71</v>
      </c>
      <c r="F165" s="66" t="s">
        <v>111</v>
      </c>
      <c r="G165" s="101" t="s">
        <v>111</v>
      </c>
      <c r="H165" s="88">
        <v>5316588700</v>
      </c>
      <c r="I165" s="249">
        <v>886098200</v>
      </c>
      <c r="J165" s="249">
        <v>886098200</v>
      </c>
      <c r="K165" s="89">
        <f>I165-J165</f>
        <v>0</v>
      </c>
      <c r="L165" s="62"/>
      <c r="M165" s="62"/>
      <c r="N165" s="1"/>
    </row>
    <row r="166" spans="1:14" s="93" customFormat="1" ht="89.25">
      <c r="A166" s="84" t="s">
        <v>258</v>
      </c>
      <c r="B166" s="4" t="s">
        <v>0</v>
      </c>
      <c r="C166" s="4" t="s">
        <v>69</v>
      </c>
      <c r="D166" s="4" t="s">
        <v>72</v>
      </c>
      <c r="E166" s="4" t="s">
        <v>1</v>
      </c>
      <c r="F166" s="3" t="s">
        <v>111</v>
      </c>
      <c r="G166" s="70" t="s">
        <v>111</v>
      </c>
      <c r="H166" s="87">
        <f>SUM(H167)</f>
        <v>84900</v>
      </c>
      <c r="I166" s="87">
        <f>SUM(I167)</f>
        <v>0</v>
      </c>
      <c r="J166" s="128">
        <f>SUM(J167)</f>
        <v>0</v>
      </c>
      <c r="K166" s="87">
        <f>SUM(K167)</f>
        <v>0</v>
      </c>
      <c r="L166" s="62"/>
      <c r="M166" s="142"/>
      <c r="N166" s="1"/>
    </row>
    <row r="167" spans="1:14" s="58" customFormat="1" ht="25.5">
      <c r="A167" s="149" t="s">
        <v>200</v>
      </c>
      <c r="B167" s="231" t="s">
        <v>0</v>
      </c>
      <c r="C167" s="231" t="s">
        <v>69</v>
      </c>
      <c r="D167" s="231" t="s">
        <v>72</v>
      </c>
      <c r="E167" s="231" t="s">
        <v>73</v>
      </c>
      <c r="F167" s="86" t="s">
        <v>293</v>
      </c>
      <c r="G167" s="94" t="s">
        <v>230</v>
      </c>
      <c r="H167" s="88">
        <v>84900</v>
      </c>
      <c r="I167" s="249">
        <v>0</v>
      </c>
      <c r="J167" s="249">
        <v>0</v>
      </c>
      <c r="K167" s="89">
        <f>I167-J167</f>
        <v>0</v>
      </c>
      <c r="L167" s="52"/>
      <c r="M167" s="139"/>
      <c r="N167" s="1"/>
    </row>
    <row r="168" spans="1:14" s="57" customFormat="1">
      <c r="A168" s="84" t="s">
        <v>177</v>
      </c>
      <c r="B168" s="4" t="s">
        <v>0</v>
      </c>
      <c r="C168" s="4" t="s">
        <v>69</v>
      </c>
      <c r="D168" s="4" t="s">
        <v>74</v>
      </c>
      <c r="E168" s="4" t="s">
        <v>1</v>
      </c>
      <c r="F168" s="3"/>
      <c r="G168" s="70" t="s">
        <v>111</v>
      </c>
      <c r="H168" s="87">
        <f>SUM(H169:H170)</f>
        <v>40937650</v>
      </c>
      <c r="I168" s="87">
        <f>SUM(I169:I170)</f>
        <v>2436851.11</v>
      </c>
      <c r="J168" s="128">
        <f>SUM(J169:J170)</f>
        <v>2428337.11</v>
      </c>
      <c r="K168" s="128">
        <f>SUM(K169:K170)</f>
        <v>8514</v>
      </c>
      <c r="L168" s="62"/>
      <c r="M168" s="62"/>
      <c r="N168" s="1"/>
    </row>
    <row r="169" spans="1:14" s="93" customFormat="1">
      <c r="A169" s="60" t="s">
        <v>95</v>
      </c>
      <c r="B169" s="231" t="s">
        <v>0</v>
      </c>
      <c r="C169" s="231" t="s">
        <v>69</v>
      </c>
      <c r="D169" s="231" t="s">
        <v>74</v>
      </c>
      <c r="E169" s="231" t="s">
        <v>4</v>
      </c>
      <c r="F169" s="66"/>
      <c r="G169" s="101" t="s">
        <v>111</v>
      </c>
      <c r="H169" s="88">
        <v>10250</v>
      </c>
      <c r="I169" s="249">
        <v>410.11</v>
      </c>
      <c r="J169" s="249">
        <v>410.11</v>
      </c>
      <c r="K169" s="88">
        <f t="shared" ref="K169:K170" si="51">I169-J169</f>
        <v>0</v>
      </c>
      <c r="L169" s="62"/>
      <c r="M169" s="142"/>
      <c r="N169" s="1"/>
    </row>
    <row r="170" spans="1:14" s="58" customFormat="1" ht="25.5">
      <c r="A170" s="85" t="s">
        <v>193</v>
      </c>
      <c r="B170" s="231" t="s">
        <v>0</v>
      </c>
      <c r="C170" s="231" t="s">
        <v>69</v>
      </c>
      <c r="D170" s="231" t="s">
        <v>74</v>
      </c>
      <c r="E170" s="231" t="s">
        <v>32</v>
      </c>
      <c r="F170" s="59" t="s">
        <v>111</v>
      </c>
      <c r="G170" s="102" t="s">
        <v>111</v>
      </c>
      <c r="H170" s="88">
        <v>40927400</v>
      </c>
      <c r="I170" s="286">
        <v>2436441</v>
      </c>
      <c r="J170" s="286">
        <v>2427927</v>
      </c>
      <c r="K170" s="89">
        <f t="shared" si="51"/>
        <v>8514</v>
      </c>
      <c r="L170" s="52"/>
      <c r="M170" s="139"/>
      <c r="N170" s="1"/>
    </row>
    <row r="171" spans="1:14" s="57" customFormat="1" ht="25.5">
      <c r="A171" s="84" t="s">
        <v>178</v>
      </c>
      <c r="B171" s="4" t="s">
        <v>0</v>
      </c>
      <c r="C171" s="4" t="s">
        <v>69</v>
      </c>
      <c r="D171" s="4" t="s">
        <v>75</v>
      </c>
      <c r="E171" s="4" t="s">
        <v>1</v>
      </c>
      <c r="F171" s="3" t="s">
        <v>111</v>
      </c>
      <c r="G171" s="70" t="s">
        <v>111</v>
      </c>
      <c r="H171" s="87">
        <f>SUM(H172:H173)</f>
        <v>7632430</v>
      </c>
      <c r="I171" s="87">
        <f>SUM(I172:I173)</f>
        <v>0</v>
      </c>
      <c r="J171" s="128">
        <f>SUM(J172:J173)</f>
        <v>0</v>
      </c>
      <c r="K171" s="87">
        <f>SUM(K172:K173)</f>
        <v>0</v>
      </c>
      <c r="L171" s="62"/>
      <c r="M171" s="62"/>
      <c r="N171" s="1"/>
    </row>
    <row r="172" spans="1:14" s="111" customFormat="1">
      <c r="A172" s="60" t="s">
        <v>95</v>
      </c>
      <c r="B172" s="231" t="s">
        <v>0</v>
      </c>
      <c r="C172" s="231" t="s">
        <v>69</v>
      </c>
      <c r="D172" s="231" t="s">
        <v>75</v>
      </c>
      <c r="E172" s="231" t="s">
        <v>4</v>
      </c>
      <c r="F172" s="66" t="s">
        <v>111</v>
      </c>
      <c r="G172" s="101" t="s">
        <v>111</v>
      </c>
      <c r="H172" s="88">
        <v>1570</v>
      </c>
      <c r="I172" s="249">
        <v>0</v>
      </c>
      <c r="J172" s="249">
        <v>0</v>
      </c>
      <c r="K172" s="88">
        <f t="shared" ref="K172:K173" si="52">I172-J172</f>
        <v>0</v>
      </c>
      <c r="L172" s="110"/>
      <c r="M172" s="52"/>
      <c r="N172" s="1"/>
    </row>
    <row r="173" spans="1:14" s="112" customFormat="1" ht="25.5">
      <c r="A173" s="85" t="s">
        <v>193</v>
      </c>
      <c r="B173" s="231" t="s">
        <v>0</v>
      </c>
      <c r="C173" s="231" t="s">
        <v>69</v>
      </c>
      <c r="D173" s="231" t="s">
        <v>75</v>
      </c>
      <c r="E173" s="231" t="s">
        <v>32</v>
      </c>
      <c r="F173" s="59" t="s">
        <v>111</v>
      </c>
      <c r="G173" s="102" t="s">
        <v>111</v>
      </c>
      <c r="H173" s="88">
        <v>7630860</v>
      </c>
      <c r="I173" s="286">
        <v>0</v>
      </c>
      <c r="J173" s="286">
        <v>0</v>
      </c>
      <c r="K173" s="89">
        <f t="shared" si="52"/>
        <v>0</v>
      </c>
      <c r="L173" s="52"/>
      <c r="M173" s="52"/>
      <c r="N173" s="1"/>
    </row>
    <row r="174" spans="1:14" s="93" customFormat="1" ht="76.5">
      <c r="A174" s="84" t="s">
        <v>179</v>
      </c>
      <c r="B174" s="4" t="s">
        <v>0</v>
      </c>
      <c r="C174" s="4" t="s">
        <v>69</v>
      </c>
      <c r="D174" s="4" t="s">
        <v>76</v>
      </c>
      <c r="E174" s="4" t="s">
        <v>1</v>
      </c>
      <c r="F174" s="3" t="s">
        <v>111</v>
      </c>
      <c r="G174" s="70" t="s">
        <v>111</v>
      </c>
      <c r="H174" s="87">
        <f>SUM(H175:H176)</f>
        <v>38451350</v>
      </c>
      <c r="I174" s="87">
        <f>SUM(I175:I176)</f>
        <v>2880000</v>
      </c>
      <c r="J174" s="128">
        <f>SUM(J175:J176)</f>
        <v>2880000</v>
      </c>
      <c r="K174" s="87">
        <f>SUM(K175:K176)</f>
        <v>0</v>
      </c>
      <c r="L174" s="62"/>
      <c r="M174" s="142"/>
      <c r="N174" s="1"/>
    </row>
    <row r="175" spans="1:14" s="58" customFormat="1">
      <c r="A175" s="60" t="s">
        <v>95</v>
      </c>
      <c r="B175" s="231" t="s">
        <v>0</v>
      </c>
      <c r="C175" s="231" t="s">
        <v>69</v>
      </c>
      <c r="D175" s="231" t="s">
        <v>76</v>
      </c>
      <c r="E175" s="231" t="s">
        <v>4</v>
      </c>
      <c r="F175" s="66" t="s">
        <v>111</v>
      </c>
      <c r="G175" s="101" t="s">
        <v>111</v>
      </c>
      <c r="H175" s="88">
        <v>9011350</v>
      </c>
      <c r="I175" s="249">
        <v>0</v>
      </c>
      <c r="J175" s="249">
        <v>0</v>
      </c>
      <c r="K175" s="88">
        <f t="shared" ref="K175:K176" si="53">I175-J175</f>
        <v>0</v>
      </c>
      <c r="L175" s="52"/>
      <c r="M175" s="139"/>
      <c r="N175" s="1"/>
    </row>
    <row r="176" spans="1:14" s="56" customFormat="1" ht="25.5">
      <c r="A176" s="85" t="s">
        <v>193</v>
      </c>
      <c r="B176" s="231" t="s">
        <v>0</v>
      </c>
      <c r="C176" s="231" t="s">
        <v>69</v>
      </c>
      <c r="D176" s="231" t="s">
        <v>76</v>
      </c>
      <c r="E176" s="231" t="s">
        <v>32</v>
      </c>
      <c r="F176" s="59" t="s">
        <v>111</v>
      </c>
      <c r="G176" s="102" t="s">
        <v>111</v>
      </c>
      <c r="H176" s="88">
        <v>29440000</v>
      </c>
      <c r="I176" s="286">
        <v>2880000</v>
      </c>
      <c r="J176" s="286">
        <v>2880000</v>
      </c>
      <c r="K176" s="89">
        <f t="shared" si="53"/>
        <v>0</v>
      </c>
      <c r="M176" s="136"/>
      <c r="N176" s="1"/>
    </row>
    <row r="177" spans="1:14" s="56" customFormat="1" ht="38.25">
      <c r="A177" s="84" t="s">
        <v>180</v>
      </c>
      <c r="B177" s="4" t="s">
        <v>0</v>
      </c>
      <c r="C177" s="4" t="s">
        <v>69</v>
      </c>
      <c r="D177" s="4" t="s">
        <v>77</v>
      </c>
      <c r="E177" s="4" t="s">
        <v>1</v>
      </c>
      <c r="F177" s="3" t="s">
        <v>111</v>
      </c>
      <c r="G177" s="70" t="s">
        <v>111</v>
      </c>
      <c r="H177" s="87">
        <f>SUM(H178)</f>
        <v>25000</v>
      </c>
      <c r="I177" s="87">
        <f>SUM(I178)</f>
        <v>0</v>
      </c>
      <c r="J177" s="128">
        <f t="shared" ref="J177" si="54">SUM(J178)</f>
        <v>0</v>
      </c>
      <c r="K177" s="87">
        <f>SUM(K178)</f>
        <v>0</v>
      </c>
      <c r="M177" s="136"/>
      <c r="N177" s="1"/>
    </row>
    <row r="178" spans="1:14" s="58" customFormat="1" ht="25.5">
      <c r="A178" s="85" t="s">
        <v>193</v>
      </c>
      <c r="B178" s="231" t="s">
        <v>0</v>
      </c>
      <c r="C178" s="231" t="s">
        <v>69</v>
      </c>
      <c r="D178" s="231" t="s">
        <v>77</v>
      </c>
      <c r="E178" s="231" t="s">
        <v>32</v>
      </c>
      <c r="F178" s="59" t="s">
        <v>111</v>
      </c>
      <c r="G178" s="102" t="s">
        <v>111</v>
      </c>
      <c r="H178" s="88">
        <v>25000</v>
      </c>
      <c r="I178" s="88">
        <v>0</v>
      </c>
      <c r="J178" s="286">
        <v>0</v>
      </c>
      <c r="K178" s="89">
        <f>I178-J178</f>
        <v>0</v>
      </c>
      <c r="L178" s="52"/>
      <c r="M178" s="139"/>
      <c r="N178" s="1"/>
    </row>
    <row r="179" spans="1:14" s="58" customFormat="1" ht="38.25">
      <c r="A179" s="84" t="s">
        <v>181</v>
      </c>
      <c r="B179" s="4" t="s">
        <v>0</v>
      </c>
      <c r="C179" s="4" t="s">
        <v>69</v>
      </c>
      <c r="D179" s="4" t="s">
        <v>78</v>
      </c>
      <c r="E179" s="4" t="s">
        <v>1</v>
      </c>
      <c r="F179" s="3" t="s">
        <v>111</v>
      </c>
      <c r="G179" s="70" t="s">
        <v>111</v>
      </c>
      <c r="H179" s="87">
        <f>SUM(H180:H181)</f>
        <v>11911000</v>
      </c>
      <c r="I179" s="87">
        <f>SUM(I180:I181)</f>
        <v>0</v>
      </c>
      <c r="J179" s="128">
        <f t="shared" ref="J179" si="55">SUM(J180:J181)</f>
        <v>0</v>
      </c>
      <c r="K179" s="87">
        <f>SUM(K180:K181)</f>
        <v>0</v>
      </c>
      <c r="L179" s="52"/>
      <c r="M179" s="139"/>
      <c r="N179" s="1"/>
    </row>
    <row r="180" spans="1:14" s="58" customFormat="1">
      <c r="A180" s="60" t="s">
        <v>95</v>
      </c>
      <c r="B180" s="231" t="s">
        <v>0</v>
      </c>
      <c r="C180" s="231" t="s">
        <v>69</v>
      </c>
      <c r="D180" s="231" t="s">
        <v>78</v>
      </c>
      <c r="E180" s="231" t="s">
        <v>4</v>
      </c>
      <c r="F180" s="66" t="s">
        <v>111</v>
      </c>
      <c r="G180" s="101" t="s">
        <v>111</v>
      </c>
      <c r="H180" s="88">
        <v>9000</v>
      </c>
      <c r="I180" s="88">
        <v>0</v>
      </c>
      <c r="J180" s="249">
        <v>0</v>
      </c>
      <c r="K180" s="88">
        <f t="shared" ref="K180:K181" si="56">I180-J180</f>
        <v>0</v>
      </c>
      <c r="L180" s="52"/>
      <c r="M180" s="139"/>
      <c r="N180" s="1"/>
    </row>
    <row r="181" spans="1:14" s="56" customFormat="1" ht="25.5">
      <c r="A181" s="60" t="s">
        <v>190</v>
      </c>
      <c r="B181" s="231" t="s">
        <v>0</v>
      </c>
      <c r="C181" s="231" t="s">
        <v>69</v>
      </c>
      <c r="D181" s="231" t="s">
        <v>78</v>
      </c>
      <c r="E181" s="231" t="s">
        <v>7</v>
      </c>
      <c r="F181" s="66" t="s">
        <v>111</v>
      </c>
      <c r="G181" s="101" t="s">
        <v>111</v>
      </c>
      <c r="H181" s="88">
        <v>11902000</v>
      </c>
      <c r="I181" s="249">
        <v>0</v>
      </c>
      <c r="J181" s="249">
        <v>0</v>
      </c>
      <c r="K181" s="88">
        <f t="shared" si="56"/>
        <v>0</v>
      </c>
      <c r="M181" s="136"/>
      <c r="N181" s="1"/>
    </row>
    <row r="182" spans="1:14" s="58" customFormat="1" ht="38.25">
      <c r="A182" s="84" t="s">
        <v>237</v>
      </c>
      <c r="B182" s="4" t="s">
        <v>0</v>
      </c>
      <c r="C182" s="4" t="s">
        <v>69</v>
      </c>
      <c r="D182" s="4">
        <v>2240281520</v>
      </c>
      <c r="E182" s="4">
        <v>530</v>
      </c>
      <c r="F182" s="3" t="s">
        <v>111</v>
      </c>
      <c r="G182" s="70" t="s">
        <v>111</v>
      </c>
      <c r="H182" s="87">
        <v>234519700</v>
      </c>
      <c r="I182" s="87">
        <v>0</v>
      </c>
      <c r="J182" s="87">
        <v>0</v>
      </c>
      <c r="K182" s="87">
        <f>I182-J182</f>
        <v>0</v>
      </c>
      <c r="L182" s="52"/>
      <c r="M182" s="139"/>
      <c r="N182" s="1"/>
    </row>
    <row r="183" spans="1:14" s="58" customFormat="1" ht="63.75">
      <c r="A183" s="84" t="s">
        <v>236</v>
      </c>
      <c r="B183" s="4" t="s">
        <v>0</v>
      </c>
      <c r="C183" s="4" t="s">
        <v>69</v>
      </c>
      <c r="D183" s="4">
        <v>2240281530</v>
      </c>
      <c r="E183" s="4">
        <v>530</v>
      </c>
      <c r="F183" s="3" t="s">
        <v>111</v>
      </c>
      <c r="G183" s="70" t="s">
        <v>111</v>
      </c>
      <c r="H183" s="87">
        <v>2000000</v>
      </c>
      <c r="I183" s="87">
        <v>0</v>
      </c>
      <c r="J183" s="128">
        <v>0</v>
      </c>
      <c r="K183" s="89">
        <f>I183-J183</f>
        <v>0</v>
      </c>
      <c r="L183" s="52"/>
      <c r="M183" s="139"/>
      <c r="N183" s="1"/>
    </row>
    <row r="184" spans="1:14" s="58" customFormat="1" ht="51">
      <c r="A184" s="84" t="s">
        <v>182</v>
      </c>
      <c r="B184" s="4" t="s">
        <v>0</v>
      </c>
      <c r="C184" s="4" t="s">
        <v>69</v>
      </c>
      <c r="D184" s="4" t="s">
        <v>79</v>
      </c>
      <c r="E184" s="4" t="s">
        <v>1</v>
      </c>
      <c r="F184" s="3" t="s">
        <v>111</v>
      </c>
      <c r="G184" s="70" t="s">
        <v>111</v>
      </c>
      <c r="H184" s="87">
        <f>SUM(H185)</f>
        <v>4300</v>
      </c>
      <c r="I184" s="87">
        <f t="shared" ref="I184:J184" si="57">SUM(I185)</f>
        <v>0</v>
      </c>
      <c r="J184" s="128">
        <f t="shared" si="57"/>
        <v>0</v>
      </c>
      <c r="K184" s="87">
        <f>I184-J184</f>
        <v>0</v>
      </c>
      <c r="L184" s="52"/>
      <c r="M184" s="139"/>
      <c r="N184" s="1"/>
    </row>
    <row r="185" spans="1:14" s="58" customFormat="1" ht="25.5">
      <c r="A185" s="149" t="s">
        <v>200</v>
      </c>
      <c r="B185" s="231" t="s">
        <v>0</v>
      </c>
      <c r="C185" s="231" t="s">
        <v>69</v>
      </c>
      <c r="D185" s="231" t="s">
        <v>79</v>
      </c>
      <c r="E185" s="231" t="s">
        <v>73</v>
      </c>
      <c r="F185" s="66" t="s">
        <v>111</v>
      </c>
      <c r="G185" s="101" t="s">
        <v>111</v>
      </c>
      <c r="H185" s="88">
        <v>4300</v>
      </c>
      <c r="I185" s="88">
        <v>0</v>
      </c>
      <c r="J185" s="129">
        <v>0</v>
      </c>
      <c r="K185" s="88">
        <f>I185-J185</f>
        <v>0</v>
      </c>
      <c r="L185" s="52"/>
      <c r="M185" s="139"/>
      <c r="N185" s="1"/>
    </row>
    <row r="186" spans="1:14" s="58" customFormat="1" ht="25.5">
      <c r="A186" s="84" t="s">
        <v>184</v>
      </c>
      <c r="B186" s="4" t="s">
        <v>0</v>
      </c>
      <c r="C186" s="4" t="s">
        <v>80</v>
      </c>
      <c r="D186" s="4" t="s">
        <v>281</v>
      </c>
      <c r="E186" s="4" t="s">
        <v>1</v>
      </c>
      <c r="F186" s="3"/>
      <c r="G186" s="70"/>
      <c r="H186" s="87">
        <f>SUM(H187:H189)</f>
        <v>1100288618</v>
      </c>
      <c r="I186" s="87">
        <f>SUM(I187:I189)</f>
        <v>50984540.280000001</v>
      </c>
      <c r="J186" s="87">
        <f>SUM(J187:J189)</f>
        <v>50933885.140000001</v>
      </c>
      <c r="K186" s="87">
        <f>SUM(K187:K189)</f>
        <v>50655.140000001178</v>
      </c>
      <c r="L186" s="52"/>
      <c r="M186" s="139"/>
      <c r="N186" s="1"/>
    </row>
    <row r="187" spans="1:14" s="93" customFormat="1">
      <c r="A187" s="241" t="s">
        <v>203</v>
      </c>
      <c r="B187" s="231" t="s">
        <v>0</v>
      </c>
      <c r="C187" s="231" t="s">
        <v>80</v>
      </c>
      <c r="D187" s="231" t="s">
        <v>281</v>
      </c>
      <c r="E187" s="231">
        <v>244</v>
      </c>
      <c r="G187" s="135"/>
      <c r="H187" s="311">
        <v>2275000</v>
      </c>
      <c r="I187" s="309">
        <v>228696.76</v>
      </c>
      <c r="J187" s="289">
        <v>195630.63</v>
      </c>
      <c r="K187" s="89">
        <f t="shared" ref="K187:K189" si="58">I187-J187</f>
        <v>33066.130000000005</v>
      </c>
      <c r="L187" s="62"/>
      <c r="M187" s="142"/>
      <c r="N187" s="63"/>
    </row>
    <row r="188" spans="1:14" s="56" customFormat="1" ht="18" customHeight="1">
      <c r="A188" s="331" t="s">
        <v>190</v>
      </c>
      <c r="B188" s="231" t="s">
        <v>0</v>
      </c>
      <c r="C188" s="231" t="s">
        <v>80</v>
      </c>
      <c r="D188" s="231" t="s">
        <v>281</v>
      </c>
      <c r="E188" s="231">
        <v>321</v>
      </c>
      <c r="F188" s="326" t="s">
        <v>294</v>
      </c>
      <c r="G188" s="135" t="s">
        <v>231</v>
      </c>
      <c r="H188" s="311">
        <v>54900718</v>
      </c>
      <c r="I188" s="288">
        <v>2537792.1800000002</v>
      </c>
      <c r="J188" s="289">
        <v>2536914.38</v>
      </c>
      <c r="K188" s="89">
        <f t="shared" si="58"/>
        <v>877.8000000002794</v>
      </c>
      <c r="M188" s="136"/>
      <c r="N188" s="1"/>
    </row>
    <row r="189" spans="1:14" s="56" customFormat="1" ht="18" customHeight="1">
      <c r="A189" s="334"/>
      <c r="B189" s="231" t="s">
        <v>0</v>
      </c>
      <c r="C189" s="231" t="s">
        <v>80</v>
      </c>
      <c r="D189" s="231" t="s">
        <v>281</v>
      </c>
      <c r="E189" s="231">
        <v>321</v>
      </c>
      <c r="F189" s="328"/>
      <c r="G189" s="135" t="s">
        <v>230</v>
      </c>
      <c r="H189" s="311">
        <v>1043112900</v>
      </c>
      <c r="I189" s="288">
        <v>48218051.340000004</v>
      </c>
      <c r="J189" s="289">
        <v>48201340.130000003</v>
      </c>
      <c r="K189" s="89">
        <f t="shared" si="58"/>
        <v>16711.210000000894</v>
      </c>
      <c r="M189" s="136"/>
      <c r="N189" s="1"/>
    </row>
    <row r="190" spans="1:14" s="58" customFormat="1" ht="25.5">
      <c r="A190" s="84" t="s">
        <v>251</v>
      </c>
      <c r="B190" s="4" t="s">
        <v>0</v>
      </c>
      <c r="C190" s="4" t="s">
        <v>80</v>
      </c>
      <c r="D190" s="4" t="s">
        <v>279</v>
      </c>
      <c r="E190" s="4" t="s">
        <v>1</v>
      </c>
      <c r="F190" s="3"/>
      <c r="G190" s="70"/>
      <c r="H190" s="292">
        <f>SUM(H191:H192)</f>
        <v>104112626.3</v>
      </c>
      <c r="I190" s="87">
        <f>SUM(I191:I192)</f>
        <v>25613180</v>
      </c>
      <c r="J190" s="293">
        <f>SUM(J191:J192)</f>
        <v>25613180</v>
      </c>
      <c r="K190" s="87">
        <f>SUM(K191:K192)</f>
        <v>-1.3387762010097504E-9</v>
      </c>
      <c r="L190" s="52"/>
      <c r="M190" s="139"/>
      <c r="N190" s="1"/>
    </row>
    <row r="191" spans="1:14" s="93" customFormat="1" ht="21" customHeight="1">
      <c r="A191" s="331" t="s">
        <v>203</v>
      </c>
      <c r="B191" s="231" t="s">
        <v>0</v>
      </c>
      <c r="C191" s="231" t="s">
        <v>80</v>
      </c>
      <c r="D191" s="231" t="s">
        <v>279</v>
      </c>
      <c r="E191" s="231">
        <v>612</v>
      </c>
      <c r="F191" s="326" t="s">
        <v>278</v>
      </c>
      <c r="G191" s="135" t="s">
        <v>231</v>
      </c>
      <c r="H191" s="311">
        <v>1041126.3</v>
      </c>
      <c r="I191" s="288">
        <v>256140</v>
      </c>
      <c r="J191" s="289">
        <v>256131.81</v>
      </c>
      <c r="K191" s="89">
        <f t="shared" ref="K191:K192" si="59">I191-J191</f>
        <v>8.1900000000023283</v>
      </c>
      <c r="L191" s="62"/>
      <c r="M191" s="142"/>
      <c r="N191" s="63"/>
    </row>
    <row r="192" spans="1:14" s="56" customFormat="1" ht="18" customHeight="1">
      <c r="A192" s="334"/>
      <c r="B192" s="231" t="s">
        <v>0</v>
      </c>
      <c r="C192" s="231" t="s">
        <v>80</v>
      </c>
      <c r="D192" s="231" t="s">
        <v>279</v>
      </c>
      <c r="E192" s="231">
        <v>612</v>
      </c>
      <c r="F192" s="328"/>
      <c r="G192" s="135" t="s">
        <v>230</v>
      </c>
      <c r="H192" s="311">
        <v>103071500</v>
      </c>
      <c r="I192" s="288">
        <v>25357040</v>
      </c>
      <c r="J192" s="289">
        <v>25357048.190000001</v>
      </c>
      <c r="K192" s="89">
        <f t="shared" si="59"/>
        <v>-8.1900000013411045</v>
      </c>
      <c r="M192" s="136"/>
      <c r="N192" s="1"/>
    </row>
    <row r="193" spans="1:14" s="56" customFormat="1" ht="25.5">
      <c r="A193" s="84" t="s">
        <v>140</v>
      </c>
      <c r="B193" s="4" t="s">
        <v>0</v>
      </c>
      <c r="C193" s="4" t="s">
        <v>80</v>
      </c>
      <c r="D193" s="4" t="s">
        <v>81</v>
      </c>
      <c r="E193" s="4" t="s">
        <v>1</v>
      </c>
      <c r="F193" s="3" t="s">
        <v>111</v>
      </c>
      <c r="G193" s="70" t="s">
        <v>111</v>
      </c>
      <c r="H193" s="292">
        <f>SUM(H194:H203)</f>
        <v>698755050</v>
      </c>
      <c r="I193" s="87">
        <f>SUM(I194:I203)</f>
        <v>114683683.33</v>
      </c>
      <c r="J193" s="294">
        <f>SUM(J194:J203)</f>
        <v>99032347.480000004</v>
      </c>
      <c r="K193" s="87">
        <f>SUM(K194:K203)</f>
        <v>15651335.849999994</v>
      </c>
      <c r="M193" s="136"/>
      <c r="N193" s="1"/>
    </row>
    <row r="194" spans="1:14" s="56" customFormat="1">
      <c r="A194" s="60" t="s">
        <v>99</v>
      </c>
      <c r="B194" s="231" t="s">
        <v>0</v>
      </c>
      <c r="C194" s="231" t="s">
        <v>80</v>
      </c>
      <c r="D194" s="231" t="s">
        <v>81</v>
      </c>
      <c r="E194" s="231" t="s">
        <v>14</v>
      </c>
      <c r="F194" s="66" t="s">
        <v>111</v>
      </c>
      <c r="G194" s="101" t="s">
        <v>111</v>
      </c>
      <c r="H194" s="88">
        <v>496028270</v>
      </c>
      <c r="I194" s="312">
        <v>82671369.159999996</v>
      </c>
      <c r="J194" s="249">
        <v>71924393.420000002</v>
      </c>
      <c r="K194" s="89">
        <f t="shared" ref="K194:K203" si="60">I194-J194</f>
        <v>10746975.739999995</v>
      </c>
      <c r="M194" s="136"/>
      <c r="N194" s="1"/>
    </row>
    <row r="195" spans="1:14" s="56" customFormat="1" ht="25.5">
      <c r="A195" s="60" t="s">
        <v>194</v>
      </c>
      <c r="B195" s="231" t="s">
        <v>0</v>
      </c>
      <c r="C195" s="231" t="s">
        <v>80</v>
      </c>
      <c r="D195" s="231" t="s">
        <v>81</v>
      </c>
      <c r="E195" s="231" t="s">
        <v>15</v>
      </c>
      <c r="F195" s="66" t="s">
        <v>111</v>
      </c>
      <c r="G195" s="101" t="s">
        <v>111</v>
      </c>
      <c r="H195" s="88">
        <v>149800530</v>
      </c>
      <c r="I195" s="249">
        <v>24966757.5</v>
      </c>
      <c r="J195" s="249">
        <v>21002723.300000001</v>
      </c>
      <c r="K195" s="89">
        <f t="shared" si="60"/>
        <v>3964034.1999999993</v>
      </c>
      <c r="M195" s="136"/>
      <c r="N195" s="1"/>
    </row>
    <row r="196" spans="1:14" s="56" customFormat="1" ht="25.5">
      <c r="A196" s="60" t="s">
        <v>195</v>
      </c>
      <c r="B196" s="231" t="s">
        <v>0</v>
      </c>
      <c r="C196" s="231" t="s">
        <v>80</v>
      </c>
      <c r="D196" s="231" t="s">
        <v>81</v>
      </c>
      <c r="E196" s="231" t="s">
        <v>16</v>
      </c>
      <c r="F196" s="66" t="s">
        <v>111</v>
      </c>
      <c r="G196" s="101" t="s">
        <v>111</v>
      </c>
      <c r="H196" s="88">
        <v>24666900</v>
      </c>
      <c r="I196" s="249">
        <v>5666621</v>
      </c>
      <c r="J196" s="249">
        <v>5631169.9299999997</v>
      </c>
      <c r="K196" s="89">
        <f t="shared" si="60"/>
        <v>35451.070000000298</v>
      </c>
      <c r="N196" s="1"/>
    </row>
    <row r="197" spans="1:14" s="56" customFormat="1" ht="25.5">
      <c r="A197" s="60" t="s">
        <v>201</v>
      </c>
      <c r="B197" s="231" t="s">
        <v>0</v>
      </c>
      <c r="C197" s="231" t="s">
        <v>80</v>
      </c>
      <c r="D197" s="231" t="s">
        <v>81</v>
      </c>
      <c r="E197" s="231" t="s">
        <v>37</v>
      </c>
      <c r="F197" s="66" t="s">
        <v>111</v>
      </c>
      <c r="G197" s="101" t="s">
        <v>111</v>
      </c>
      <c r="H197" s="88">
        <v>7359250</v>
      </c>
      <c r="I197" s="249">
        <v>0</v>
      </c>
      <c r="J197" s="249">
        <v>0</v>
      </c>
      <c r="K197" s="89">
        <f t="shared" si="60"/>
        <v>0</v>
      </c>
      <c r="N197" s="1"/>
    </row>
    <row r="198" spans="1:14" s="56" customFormat="1">
      <c r="A198" s="60" t="s">
        <v>95</v>
      </c>
      <c r="B198" s="231" t="s">
        <v>0</v>
      </c>
      <c r="C198" s="231" t="s">
        <v>80</v>
      </c>
      <c r="D198" s="231" t="s">
        <v>81</v>
      </c>
      <c r="E198" s="231" t="s">
        <v>4</v>
      </c>
      <c r="F198" s="66" t="s">
        <v>111</v>
      </c>
      <c r="G198" s="101" t="s">
        <v>111</v>
      </c>
      <c r="H198" s="88">
        <v>13553300</v>
      </c>
      <c r="I198" s="249">
        <v>166959</v>
      </c>
      <c r="J198" s="249">
        <v>85750</v>
      </c>
      <c r="K198" s="89">
        <f t="shared" si="60"/>
        <v>81209</v>
      </c>
      <c r="N198" s="1"/>
    </row>
    <row r="199" spans="1:14" s="56" customFormat="1">
      <c r="A199" s="60" t="s">
        <v>196</v>
      </c>
      <c r="B199" s="231" t="s">
        <v>0</v>
      </c>
      <c r="C199" s="231" t="s">
        <v>80</v>
      </c>
      <c r="D199" s="231" t="s">
        <v>81</v>
      </c>
      <c r="E199" s="231" t="s">
        <v>17</v>
      </c>
      <c r="F199" s="66" t="s">
        <v>111</v>
      </c>
      <c r="G199" s="101" t="s">
        <v>111</v>
      </c>
      <c r="H199" s="88">
        <v>6660300</v>
      </c>
      <c r="I199" s="249">
        <v>1110055</v>
      </c>
      <c r="J199" s="249">
        <v>373857.53</v>
      </c>
      <c r="K199" s="89">
        <f t="shared" si="60"/>
        <v>736197.47</v>
      </c>
      <c r="N199" s="1"/>
    </row>
    <row r="200" spans="1:14" s="58" customFormat="1" ht="25.5">
      <c r="A200" s="60" t="s">
        <v>207</v>
      </c>
      <c r="B200" s="231" t="s">
        <v>0</v>
      </c>
      <c r="C200" s="231" t="s">
        <v>80</v>
      </c>
      <c r="D200" s="231" t="s">
        <v>81</v>
      </c>
      <c r="E200" s="231" t="s">
        <v>82</v>
      </c>
      <c r="F200" s="66" t="s">
        <v>111</v>
      </c>
      <c r="G200" s="101" t="s">
        <v>111</v>
      </c>
      <c r="H200" s="88">
        <v>74960</v>
      </c>
      <c r="I200" s="249">
        <v>0</v>
      </c>
      <c r="J200" s="249">
        <v>0</v>
      </c>
      <c r="K200" s="89">
        <f t="shared" si="60"/>
        <v>0</v>
      </c>
      <c r="L200" s="52"/>
      <c r="M200" s="111"/>
      <c r="N200" s="1"/>
    </row>
    <row r="201" spans="1:14" s="57" customFormat="1">
      <c r="A201" s="60" t="s">
        <v>197</v>
      </c>
      <c r="B201" s="231" t="s">
        <v>0</v>
      </c>
      <c r="C201" s="231" t="s">
        <v>80</v>
      </c>
      <c r="D201" s="231" t="s">
        <v>81</v>
      </c>
      <c r="E201" s="231" t="s">
        <v>18</v>
      </c>
      <c r="F201" s="66" t="s">
        <v>111</v>
      </c>
      <c r="G201" s="101" t="s">
        <v>111</v>
      </c>
      <c r="H201" s="88">
        <v>490240</v>
      </c>
      <c r="I201" s="249">
        <v>81703.33</v>
      </c>
      <c r="J201" s="249">
        <v>11386.3</v>
      </c>
      <c r="K201" s="89">
        <f t="shared" si="60"/>
        <v>70317.03</v>
      </c>
      <c r="L201" s="62"/>
      <c r="M201" s="62"/>
      <c r="N201" s="1"/>
    </row>
    <row r="202" spans="1:14" s="57" customFormat="1">
      <c r="A202" s="60" t="s">
        <v>198</v>
      </c>
      <c r="B202" s="231" t="s">
        <v>0</v>
      </c>
      <c r="C202" s="231" t="s">
        <v>80</v>
      </c>
      <c r="D202" s="231" t="s">
        <v>81</v>
      </c>
      <c r="E202" s="231" t="s">
        <v>19</v>
      </c>
      <c r="F202" s="66" t="s">
        <v>111</v>
      </c>
      <c r="G202" s="101" t="s">
        <v>111</v>
      </c>
      <c r="H202" s="88">
        <v>71300</v>
      </c>
      <c r="I202" s="249">
        <v>11881.67</v>
      </c>
      <c r="J202" s="249">
        <v>3067</v>
      </c>
      <c r="K202" s="88">
        <f t="shared" si="60"/>
        <v>8814.67</v>
      </c>
      <c r="L202" s="62"/>
      <c r="M202" s="62"/>
      <c r="N202" s="1"/>
    </row>
    <row r="203" spans="1:14" s="57" customFormat="1">
      <c r="A203" s="60" t="s">
        <v>204</v>
      </c>
      <c r="B203" s="231" t="s">
        <v>0</v>
      </c>
      <c r="C203" s="231" t="s">
        <v>80</v>
      </c>
      <c r="D203" s="231" t="s">
        <v>81</v>
      </c>
      <c r="E203" s="231" t="s">
        <v>40</v>
      </c>
      <c r="F203" s="66" t="s">
        <v>111</v>
      </c>
      <c r="G203" s="101" t="s">
        <v>111</v>
      </c>
      <c r="H203" s="88">
        <v>50000</v>
      </c>
      <c r="I203" s="249">
        <v>8336.67</v>
      </c>
      <c r="J203" s="249">
        <v>0</v>
      </c>
      <c r="K203" s="89">
        <f t="shared" si="60"/>
        <v>8336.67</v>
      </c>
      <c r="L203" s="62"/>
      <c r="M203" s="62"/>
      <c r="N203" s="1"/>
    </row>
    <row r="204" spans="1:14" s="56" customFormat="1" ht="25.5">
      <c r="A204" s="84" t="s">
        <v>183</v>
      </c>
      <c r="B204" s="4" t="s">
        <v>0</v>
      </c>
      <c r="C204" s="4" t="s">
        <v>80</v>
      </c>
      <c r="D204" s="4" t="s">
        <v>83</v>
      </c>
      <c r="E204" s="4" t="s">
        <v>1</v>
      </c>
      <c r="F204" s="3" t="s">
        <v>111</v>
      </c>
      <c r="G204" s="70" t="s">
        <v>111</v>
      </c>
      <c r="H204" s="87">
        <f>SUM(H205:H214)</f>
        <v>263572700</v>
      </c>
      <c r="I204" s="87">
        <f>SUM(I205:I214)</f>
        <v>37462851.880000003</v>
      </c>
      <c r="J204" s="128">
        <f>SUM(J205:J214)</f>
        <v>32652654.77</v>
      </c>
      <c r="K204" s="87">
        <f>SUM(K205:K214)</f>
        <v>4810197.1100000022</v>
      </c>
      <c r="N204" s="1"/>
    </row>
    <row r="205" spans="1:14" s="56" customFormat="1">
      <c r="A205" s="60" t="s">
        <v>208</v>
      </c>
      <c r="B205" s="231" t="s">
        <v>0</v>
      </c>
      <c r="C205" s="231" t="s">
        <v>80</v>
      </c>
      <c r="D205" s="231" t="s">
        <v>83</v>
      </c>
      <c r="E205" s="231" t="s">
        <v>84</v>
      </c>
      <c r="F205" s="66" t="s">
        <v>111</v>
      </c>
      <c r="G205" s="101" t="s">
        <v>111</v>
      </c>
      <c r="H205" s="88">
        <v>193343780</v>
      </c>
      <c r="I205" s="249">
        <v>27546285.34</v>
      </c>
      <c r="J205" s="249">
        <v>24548852.829999998</v>
      </c>
      <c r="K205" s="89">
        <f t="shared" ref="K205:K214" si="61">I205-J205</f>
        <v>2997432.5100000016</v>
      </c>
      <c r="N205" s="1"/>
    </row>
    <row r="206" spans="1:14" s="56" customFormat="1" ht="25.5">
      <c r="A206" s="60" t="s">
        <v>209</v>
      </c>
      <c r="B206" s="231" t="s">
        <v>0</v>
      </c>
      <c r="C206" s="231" t="s">
        <v>80</v>
      </c>
      <c r="D206" s="231" t="s">
        <v>83</v>
      </c>
      <c r="E206" s="231" t="s">
        <v>85</v>
      </c>
      <c r="F206" s="66" t="s">
        <v>111</v>
      </c>
      <c r="G206" s="101" t="s">
        <v>111</v>
      </c>
      <c r="H206" s="88">
        <v>600000</v>
      </c>
      <c r="I206" s="249">
        <v>0</v>
      </c>
      <c r="J206" s="249">
        <v>0</v>
      </c>
      <c r="K206" s="89">
        <f t="shared" si="61"/>
        <v>0</v>
      </c>
      <c r="N206" s="1"/>
    </row>
    <row r="207" spans="1:14" s="56" customFormat="1" ht="38.25">
      <c r="A207" s="60" t="s">
        <v>210</v>
      </c>
      <c r="B207" s="231" t="s">
        <v>0</v>
      </c>
      <c r="C207" s="231" t="s">
        <v>80</v>
      </c>
      <c r="D207" s="231" t="s">
        <v>83</v>
      </c>
      <c r="E207" s="231" t="s">
        <v>86</v>
      </c>
      <c r="F207" s="66" t="s">
        <v>111</v>
      </c>
      <c r="G207" s="101" t="s">
        <v>111</v>
      </c>
      <c r="H207" s="88">
        <v>58389820</v>
      </c>
      <c r="I207" s="249">
        <v>8318974.6699999999</v>
      </c>
      <c r="J207" s="249">
        <v>7098080.1699999999</v>
      </c>
      <c r="K207" s="89">
        <f t="shared" si="61"/>
        <v>1220894.5</v>
      </c>
      <c r="N207" s="1"/>
    </row>
    <row r="208" spans="1:14" s="56" customFormat="1" ht="25.5">
      <c r="A208" s="60" t="s">
        <v>195</v>
      </c>
      <c r="B208" s="231" t="s">
        <v>0</v>
      </c>
      <c r="C208" s="231" t="s">
        <v>80</v>
      </c>
      <c r="D208" s="231" t="s">
        <v>83</v>
      </c>
      <c r="E208" s="231" t="s">
        <v>16</v>
      </c>
      <c r="F208" s="66" t="s">
        <v>111</v>
      </c>
      <c r="G208" s="101" t="s">
        <v>111</v>
      </c>
      <c r="H208" s="88">
        <v>3050550</v>
      </c>
      <c r="I208" s="249">
        <v>269470.67</v>
      </c>
      <c r="J208" s="249">
        <v>264604.52</v>
      </c>
      <c r="K208" s="89">
        <f t="shared" si="61"/>
        <v>4866.1499999999651</v>
      </c>
      <c r="N208" s="1"/>
    </row>
    <row r="209" spans="1:30" s="56" customFormat="1">
      <c r="A209" s="60" t="s">
        <v>95</v>
      </c>
      <c r="B209" s="231" t="s">
        <v>0</v>
      </c>
      <c r="C209" s="231" t="s">
        <v>80</v>
      </c>
      <c r="D209" s="231" t="s">
        <v>83</v>
      </c>
      <c r="E209" s="231" t="s">
        <v>4</v>
      </c>
      <c r="F209" s="66" t="s">
        <v>111</v>
      </c>
      <c r="G209" s="101" t="s">
        <v>111</v>
      </c>
      <c r="H209" s="88">
        <v>2429350</v>
      </c>
      <c r="I209" s="249">
        <v>276405.95</v>
      </c>
      <c r="J209" s="249">
        <v>276405.95</v>
      </c>
      <c r="K209" s="89">
        <f t="shared" si="61"/>
        <v>0</v>
      </c>
      <c r="N209" s="1"/>
    </row>
    <row r="210" spans="1:30" s="56" customFormat="1">
      <c r="A210" s="60" t="s">
        <v>196</v>
      </c>
      <c r="B210" s="231" t="s">
        <v>0</v>
      </c>
      <c r="C210" s="231" t="s">
        <v>80</v>
      </c>
      <c r="D210" s="231" t="s">
        <v>83</v>
      </c>
      <c r="E210" s="231" t="s">
        <v>17</v>
      </c>
      <c r="F210" s="66" t="s">
        <v>111</v>
      </c>
      <c r="G210" s="101" t="s">
        <v>111</v>
      </c>
      <c r="H210" s="88">
        <v>4125900</v>
      </c>
      <c r="I210" s="249">
        <v>784496.92</v>
      </c>
      <c r="J210" s="249">
        <v>464711.3</v>
      </c>
      <c r="K210" s="89">
        <f t="shared" si="61"/>
        <v>319785.62000000005</v>
      </c>
      <c r="N210" s="1"/>
    </row>
    <row r="211" spans="1:30" s="58" customFormat="1" ht="25.5">
      <c r="A211" s="60" t="s">
        <v>207</v>
      </c>
      <c r="B211" s="231" t="s">
        <v>0</v>
      </c>
      <c r="C211" s="231" t="s">
        <v>80</v>
      </c>
      <c r="D211" s="231" t="s">
        <v>83</v>
      </c>
      <c r="E211" s="231" t="s">
        <v>82</v>
      </c>
      <c r="F211" s="66" t="s">
        <v>111</v>
      </c>
      <c r="G211" s="101" t="s">
        <v>111</v>
      </c>
      <c r="H211" s="88">
        <v>30000</v>
      </c>
      <c r="I211" s="249">
        <v>0</v>
      </c>
      <c r="J211" s="249">
        <v>0</v>
      </c>
      <c r="K211" s="89">
        <f t="shared" si="61"/>
        <v>0</v>
      </c>
      <c r="L211" s="52"/>
      <c r="M211" s="111"/>
      <c r="N211" s="1"/>
    </row>
    <row r="212" spans="1:30" s="57" customFormat="1">
      <c r="A212" s="60" t="s">
        <v>197</v>
      </c>
      <c r="B212" s="231" t="s">
        <v>0</v>
      </c>
      <c r="C212" s="231" t="s">
        <v>80</v>
      </c>
      <c r="D212" s="231" t="s">
        <v>83</v>
      </c>
      <c r="E212" s="231" t="s">
        <v>18</v>
      </c>
      <c r="F212" s="66" t="s">
        <v>111</v>
      </c>
      <c r="G212" s="101" t="s">
        <v>111</v>
      </c>
      <c r="H212" s="88">
        <v>1554300</v>
      </c>
      <c r="I212" s="249">
        <v>259055</v>
      </c>
      <c r="J212" s="249">
        <v>0</v>
      </c>
      <c r="K212" s="89">
        <f t="shared" si="61"/>
        <v>259055</v>
      </c>
      <c r="L212" s="62"/>
      <c r="M212" s="62"/>
      <c r="N212" s="1"/>
    </row>
    <row r="213" spans="1:30" s="83" customFormat="1">
      <c r="A213" s="60" t="s">
        <v>198</v>
      </c>
      <c r="B213" s="231" t="s">
        <v>0</v>
      </c>
      <c r="C213" s="231" t="s">
        <v>80</v>
      </c>
      <c r="D213" s="231" t="s">
        <v>83</v>
      </c>
      <c r="E213" s="231" t="s">
        <v>19</v>
      </c>
      <c r="F213" s="66" t="s">
        <v>111</v>
      </c>
      <c r="G213" s="101" t="s">
        <v>111</v>
      </c>
      <c r="H213" s="88">
        <v>19000</v>
      </c>
      <c r="I213" s="249">
        <v>3163.33</v>
      </c>
      <c r="J213" s="249">
        <v>0</v>
      </c>
      <c r="K213" s="88">
        <f t="shared" si="61"/>
        <v>3163.33</v>
      </c>
      <c r="L213" s="62"/>
      <c r="M213" s="62"/>
      <c r="N213" s="1"/>
    </row>
    <row r="214" spans="1:30" s="57" customFormat="1">
      <c r="A214" s="60" t="s">
        <v>204</v>
      </c>
      <c r="B214" s="231" t="s">
        <v>0</v>
      </c>
      <c r="C214" s="231" t="s">
        <v>80</v>
      </c>
      <c r="D214" s="231" t="s">
        <v>83</v>
      </c>
      <c r="E214" s="231" t="s">
        <v>40</v>
      </c>
      <c r="F214" s="66" t="s">
        <v>111</v>
      </c>
      <c r="G214" s="101" t="s">
        <v>111</v>
      </c>
      <c r="H214" s="88">
        <v>30000</v>
      </c>
      <c r="I214" s="249">
        <v>5000</v>
      </c>
      <c r="J214" s="249">
        <v>0</v>
      </c>
      <c r="K214" s="89">
        <f t="shared" si="61"/>
        <v>5000</v>
      </c>
      <c r="L214" s="82"/>
      <c r="M214" s="62"/>
      <c r="N214" s="1"/>
    </row>
    <row r="215" spans="1:30" s="58" customFormat="1" ht="38.25">
      <c r="A215" s="84" t="s">
        <v>185</v>
      </c>
      <c r="B215" s="4" t="s">
        <v>0</v>
      </c>
      <c r="C215" s="4" t="s">
        <v>80</v>
      </c>
      <c r="D215" s="4" t="s">
        <v>88</v>
      </c>
      <c r="E215" s="4" t="s">
        <v>1</v>
      </c>
      <c r="F215" s="3" t="s">
        <v>111</v>
      </c>
      <c r="G215" s="70" t="s">
        <v>111</v>
      </c>
      <c r="H215" s="87">
        <f>SUM(H216)</f>
        <v>29400000</v>
      </c>
      <c r="I215" s="87">
        <f>SUM(I216:I216)</f>
        <v>17640000</v>
      </c>
      <c r="J215" s="128">
        <f t="shared" ref="J215" si="62">SUM(J216)</f>
        <v>17640000</v>
      </c>
      <c r="K215" s="87">
        <f>SUM(K216)</f>
        <v>0</v>
      </c>
      <c r="L215" s="52"/>
      <c r="M215" s="111"/>
      <c r="N215" s="1"/>
    </row>
    <row r="216" spans="1:30" s="56" customFormat="1">
      <c r="A216" s="60" t="s">
        <v>112</v>
      </c>
      <c r="B216" s="231" t="s">
        <v>0</v>
      </c>
      <c r="C216" s="231" t="s">
        <v>80</v>
      </c>
      <c r="D216" s="231" t="s">
        <v>88</v>
      </c>
      <c r="E216" s="231" t="s">
        <v>71</v>
      </c>
      <c r="F216" s="66" t="s">
        <v>111</v>
      </c>
      <c r="G216" s="101" t="s">
        <v>111</v>
      </c>
      <c r="H216" s="88">
        <v>29400000</v>
      </c>
      <c r="I216" s="249">
        <v>17640000</v>
      </c>
      <c r="J216" s="249">
        <v>17640000</v>
      </c>
      <c r="K216" s="89">
        <f>I216-J216</f>
        <v>0</v>
      </c>
      <c r="N216" s="1"/>
    </row>
    <row r="217" spans="1:30" s="58" customFormat="1" ht="25.5">
      <c r="A217" s="84" t="s">
        <v>211</v>
      </c>
      <c r="B217" s="4" t="s">
        <v>0</v>
      </c>
      <c r="C217" s="4" t="s">
        <v>80</v>
      </c>
      <c r="D217" s="4" t="s">
        <v>89</v>
      </c>
      <c r="E217" s="4" t="s">
        <v>1</v>
      </c>
      <c r="F217" s="3" t="s">
        <v>111</v>
      </c>
      <c r="G217" s="70" t="s">
        <v>111</v>
      </c>
      <c r="H217" s="87">
        <f>SUM(H218)</f>
        <v>135000</v>
      </c>
      <c r="I217" s="87">
        <f>SUM(I218)</f>
        <v>0</v>
      </c>
      <c r="J217" s="128">
        <f t="shared" ref="J217" si="63">SUM(J218)</f>
        <v>0</v>
      </c>
      <c r="K217" s="87">
        <f>SUM(K218)</f>
        <v>0</v>
      </c>
      <c r="L217" s="52"/>
      <c r="M217" s="111"/>
      <c r="N217" s="1"/>
    </row>
    <row r="218" spans="1:30" s="56" customFormat="1">
      <c r="A218" s="60" t="s">
        <v>95</v>
      </c>
      <c r="B218" s="231" t="s">
        <v>0</v>
      </c>
      <c r="C218" s="231" t="s">
        <v>80</v>
      </c>
      <c r="D218" s="231" t="s">
        <v>89</v>
      </c>
      <c r="E218" s="231" t="s">
        <v>4</v>
      </c>
      <c r="F218" s="66" t="s">
        <v>111</v>
      </c>
      <c r="G218" s="101" t="s">
        <v>111</v>
      </c>
      <c r="H218" s="88">
        <v>135000</v>
      </c>
      <c r="I218" s="249">
        <v>0</v>
      </c>
      <c r="J218" s="249">
        <v>0</v>
      </c>
      <c r="K218" s="89">
        <f>I218-J218</f>
        <v>0</v>
      </c>
      <c r="N218" s="1"/>
    </row>
    <row r="219" spans="1:30" s="58" customFormat="1" ht="25.5">
      <c r="A219" s="84" t="s">
        <v>186</v>
      </c>
      <c r="B219" s="4" t="s">
        <v>0</v>
      </c>
      <c r="C219" s="4" t="s">
        <v>80</v>
      </c>
      <c r="D219" s="4" t="s">
        <v>91</v>
      </c>
      <c r="E219" s="4" t="s">
        <v>1</v>
      </c>
      <c r="F219" s="3" t="s">
        <v>111</v>
      </c>
      <c r="G219" s="70" t="s">
        <v>111</v>
      </c>
      <c r="H219" s="87">
        <f>SUM(H220)</f>
        <v>3000000</v>
      </c>
      <c r="I219" s="87">
        <f>SUM(I220)</f>
        <v>3000000</v>
      </c>
      <c r="J219" s="128">
        <f>SUM(J220)</f>
        <v>3000000</v>
      </c>
      <c r="K219" s="87">
        <f>SUM(K220)</f>
        <v>0</v>
      </c>
      <c r="L219" s="52"/>
      <c r="M219" s="111"/>
      <c r="N219" s="1"/>
    </row>
    <row r="220" spans="1:30" s="63" customFormat="1" ht="25.5">
      <c r="A220" s="60" t="s">
        <v>212</v>
      </c>
      <c r="B220" s="231" t="s">
        <v>0</v>
      </c>
      <c r="C220" s="231" t="s">
        <v>80</v>
      </c>
      <c r="D220" s="231" t="s">
        <v>91</v>
      </c>
      <c r="E220" s="231" t="s">
        <v>90</v>
      </c>
      <c r="F220" s="66" t="s">
        <v>111</v>
      </c>
      <c r="G220" s="101" t="s">
        <v>111</v>
      </c>
      <c r="H220" s="88">
        <v>3000000</v>
      </c>
      <c r="I220" s="249">
        <v>3000000</v>
      </c>
      <c r="J220" s="249">
        <v>3000000</v>
      </c>
      <c r="K220" s="89">
        <f>I220-J220</f>
        <v>0</v>
      </c>
      <c r="M220" s="56"/>
      <c r="N220" s="1"/>
    </row>
    <row r="221" spans="1:30" s="63" customFormat="1" ht="41.25" customHeight="1">
      <c r="A221" s="84" t="s">
        <v>187</v>
      </c>
      <c r="B221" s="4" t="s">
        <v>0</v>
      </c>
      <c r="C221" s="4" t="s">
        <v>80</v>
      </c>
      <c r="D221" s="4" t="s">
        <v>92</v>
      </c>
      <c r="E221" s="4" t="s">
        <v>1</v>
      </c>
      <c r="F221" s="3" t="s">
        <v>111</v>
      </c>
      <c r="G221" s="70" t="s">
        <v>111</v>
      </c>
      <c r="H221" s="87">
        <f>SUM(H222)</f>
        <v>10000000</v>
      </c>
      <c r="I221" s="87">
        <f>SUM(I222)</f>
        <v>10000000</v>
      </c>
      <c r="J221" s="128">
        <f>SUM(J222)</f>
        <v>10000000</v>
      </c>
      <c r="K221" s="87">
        <f>SUM(K222)</f>
        <v>0</v>
      </c>
      <c r="M221" s="56"/>
      <c r="N221" s="138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</row>
    <row r="222" spans="1:30" s="63" customFormat="1" ht="25.5">
      <c r="A222" s="60" t="s">
        <v>212</v>
      </c>
      <c r="B222" s="231" t="s">
        <v>0</v>
      </c>
      <c r="C222" s="231" t="s">
        <v>80</v>
      </c>
      <c r="D222" s="231" t="s">
        <v>92</v>
      </c>
      <c r="E222" s="231" t="s">
        <v>90</v>
      </c>
      <c r="F222" s="66" t="s">
        <v>111</v>
      </c>
      <c r="G222" s="101" t="s">
        <v>111</v>
      </c>
      <c r="H222" s="88">
        <v>10000000</v>
      </c>
      <c r="I222" s="249">
        <v>10000000</v>
      </c>
      <c r="J222" s="249">
        <v>10000000</v>
      </c>
      <c r="K222" s="89">
        <f>I222-J222</f>
        <v>0</v>
      </c>
      <c r="M222" s="56"/>
      <c r="N222" s="138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</row>
    <row r="223" spans="1:30" s="63" customFormat="1" ht="25.5">
      <c r="A223" s="84" t="s">
        <v>283</v>
      </c>
      <c r="B223" s="4" t="s">
        <v>0</v>
      </c>
      <c r="C223" s="4" t="s">
        <v>80</v>
      </c>
      <c r="D223" s="4" t="s">
        <v>282</v>
      </c>
      <c r="E223" s="4" t="s">
        <v>1</v>
      </c>
      <c r="F223" s="3" t="s">
        <v>111</v>
      </c>
      <c r="G223" s="70" t="s">
        <v>111</v>
      </c>
      <c r="H223" s="87">
        <f>SUM(H224)</f>
        <v>50000000</v>
      </c>
      <c r="I223" s="87">
        <f>SUM(I224)</f>
        <v>0</v>
      </c>
      <c r="J223" s="128">
        <f>SUM(J224)</f>
        <v>0</v>
      </c>
      <c r="K223" s="87">
        <f>SUM(K224)</f>
        <v>0</v>
      </c>
      <c r="M223" s="56"/>
      <c r="N223" s="138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</row>
    <row r="224" spans="1:30" s="63" customFormat="1" ht="25.5">
      <c r="A224" s="60" t="s">
        <v>212</v>
      </c>
      <c r="B224" s="231" t="s">
        <v>0</v>
      </c>
      <c r="C224" s="231" t="s">
        <v>80</v>
      </c>
      <c r="D224" s="231" t="s">
        <v>282</v>
      </c>
      <c r="E224" s="231" t="s">
        <v>90</v>
      </c>
      <c r="F224" s="66" t="s">
        <v>111</v>
      </c>
      <c r="G224" s="101" t="s">
        <v>111</v>
      </c>
      <c r="H224" s="313">
        <v>50000000</v>
      </c>
      <c r="I224" s="308">
        <v>0</v>
      </c>
      <c r="J224" s="249">
        <v>0</v>
      </c>
      <c r="K224" s="89">
        <f>I224-J224</f>
        <v>0</v>
      </c>
      <c r="M224" s="56"/>
      <c r="N224" s="138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</row>
    <row r="225" spans="1:30" s="58" customFormat="1" ht="38.25">
      <c r="A225" s="84" t="s">
        <v>188</v>
      </c>
      <c r="B225" s="4" t="s">
        <v>0</v>
      </c>
      <c r="C225" s="4" t="s">
        <v>80</v>
      </c>
      <c r="D225" s="4" t="s">
        <v>93</v>
      </c>
      <c r="E225" s="4" t="s">
        <v>1</v>
      </c>
      <c r="F225" s="3" t="s">
        <v>111</v>
      </c>
      <c r="G225" s="295" t="s">
        <v>111</v>
      </c>
      <c r="H225" s="87">
        <f>SUM(H226:H231)</f>
        <v>42571060</v>
      </c>
      <c r="I225" s="87">
        <f>SUM(I226:I231)</f>
        <v>0</v>
      </c>
      <c r="J225" s="293">
        <f>SUM(J226:J231)</f>
        <v>0</v>
      </c>
      <c r="K225" s="87">
        <f>SUM(K226:K231)</f>
        <v>0</v>
      </c>
      <c r="L225" s="52"/>
      <c r="M225" s="111"/>
      <c r="N225" s="138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</row>
    <row r="226" spans="1:30" s="58" customFormat="1">
      <c r="A226" s="331" t="s">
        <v>95</v>
      </c>
      <c r="B226" s="231" t="s">
        <v>0</v>
      </c>
      <c r="C226" s="231" t="s">
        <v>80</v>
      </c>
      <c r="D226" s="231" t="s">
        <v>93</v>
      </c>
      <c r="E226" s="231" t="s">
        <v>4</v>
      </c>
      <c r="F226" s="326" t="s">
        <v>280</v>
      </c>
      <c r="G226" s="296" t="s">
        <v>231</v>
      </c>
      <c r="H226" s="317">
        <v>938040</v>
      </c>
      <c r="I226" s="309">
        <v>0</v>
      </c>
      <c r="J226" s="289">
        <v>0</v>
      </c>
      <c r="K226" s="227">
        <f t="shared" ref="K226:K231" si="64">I226-J226</f>
        <v>0</v>
      </c>
      <c r="L226" s="52"/>
      <c r="M226" s="137"/>
      <c r="N226" s="138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</row>
    <row r="227" spans="1:30" s="58" customFormat="1">
      <c r="A227" s="332"/>
      <c r="B227" s="231" t="s">
        <v>0</v>
      </c>
      <c r="C227" s="231" t="s">
        <v>80</v>
      </c>
      <c r="D227" s="231" t="s">
        <v>93</v>
      </c>
      <c r="E227" s="231" t="s">
        <v>4</v>
      </c>
      <c r="F227" s="327"/>
      <c r="G227" s="296" t="s">
        <v>230</v>
      </c>
      <c r="H227" s="317">
        <v>17822800</v>
      </c>
      <c r="I227" s="309">
        <v>0</v>
      </c>
      <c r="J227" s="289">
        <v>0</v>
      </c>
      <c r="K227" s="227">
        <f t="shared" si="64"/>
        <v>0</v>
      </c>
      <c r="L227" s="52"/>
      <c r="M227" s="111"/>
      <c r="N227" s="138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</row>
    <row r="228" spans="1:30" s="58" customFormat="1">
      <c r="A228" s="333" t="s">
        <v>203</v>
      </c>
      <c r="B228" s="231" t="s">
        <v>0</v>
      </c>
      <c r="C228" s="231" t="s">
        <v>80</v>
      </c>
      <c r="D228" s="231" t="s">
        <v>93</v>
      </c>
      <c r="E228" s="231" t="s">
        <v>39</v>
      </c>
      <c r="F228" s="327"/>
      <c r="G228" s="296" t="s">
        <v>231</v>
      </c>
      <c r="H228" s="288">
        <v>348410</v>
      </c>
      <c r="I228" s="309">
        <v>0</v>
      </c>
      <c r="J228" s="289">
        <v>0</v>
      </c>
      <c r="K228" s="227">
        <f t="shared" si="64"/>
        <v>0</v>
      </c>
      <c r="L228" s="52"/>
      <c r="M228" s="111"/>
      <c r="N228" s="138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</row>
    <row r="229" spans="1:30">
      <c r="A229" s="334"/>
      <c r="B229" s="231" t="s">
        <v>0</v>
      </c>
      <c r="C229" s="231" t="s">
        <v>80</v>
      </c>
      <c r="D229" s="231" t="s">
        <v>93</v>
      </c>
      <c r="E229" s="231" t="s">
        <v>39</v>
      </c>
      <c r="F229" s="327"/>
      <c r="G229" s="296" t="s">
        <v>230</v>
      </c>
      <c r="H229" s="288">
        <v>6619700</v>
      </c>
      <c r="I229" s="309">
        <v>0</v>
      </c>
      <c r="J229" s="289">
        <v>0</v>
      </c>
      <c r="K229" s="227">
        <f t="shared" si="64"/>
        <v>0</v>
      </c>
      <c r="L229" s="194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</row>
    <row r="230" spans="1:30" s="58" customFormat="1">
      <c r="A230" s="240" t="s">
        <v>95</v>
      </c>
      <c r="B230" s="231" t="s">
        <v>0</v>
      </c>
      <c r="C230" s="231" t="s">
        <v>80</v>
      </c>
      <c r="D230" s="231" t="s">
        <v>93</v>
      </c>
      <c r="E230" s="231">
        <v>242</v>
      </c>
      <c r="F230" s="327"/>
      <c r="G230" s="296" t="s">
        <v>231</v>
      </c>
      <c r="H230" s="288">
        <v>842110</v>
      </c>
      <c r="I230" s="309">
        <v>0</v>
      </c>
      <c r="J230" s="289">
        <v>0</v>
      </c>
      <c r="K230" s="227">
        <f t="shared" si="64"/>
        <v>0</v>
      </c>
      <c r="L230" s="52"/>
      <c r="M230" s="137"/>
      <c r="N230" s="138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</row>
    <row r="231" spans="1:30" s="58" customFormat="1">
      <c r="A231" s="195" t="s">
        <v>203</v>
      </c>
      <c r="B231" s="231" t="s">
        <v>0</v>
      </c>
      <c r="C231" s="231" t="s">
        <v>80</v>
      </c>
      <c r="D231" s="231" t="s">
        <v>93</v>
      </c>
      <c r="E231" s="231">
        <v>242</v>
      </c>
      <c r="F231" s="328"/>
      <c r="G231" s="296" t="s">
        <v>230</v>
      </c>
      <c r="H231" s="288">
        <v>16000000</v>
      </c>
      <c r="I231" s="309">
        <v>0</v>
      </c>
      <c r="J231" s="289">
        <v>0</v>
      </c>
      <c r="K231" s="227">
        <f t="shared" si="64"/>
        <v>0</v>
      </c>
      <c r="L231" s="52"/>
      <c r="M231" s="111"/>
      <c r="N231" s="138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</row>
    <row r="232" spans="1:30">
      <c r="A232" s="84" t="s">
        <v>228</v>
      </c>
      <c r="B232" s="4" t="s">
        <v>0</v>
      </c>
      <c r="C232" s="4" t="s">
        <v>80</v>
      </c>
      <c r="D232" s="4">
        <v>9990020680</v>
      </c>
      <c r="E232" s="4">
        <v>633</v>
      </c>
      <c r="F232" s="3"/>
      <c r="G232" s="295"/>
      <c r="H232" s="310">
        <v>100000000</v>
      </c>
      <c r="I232" s="310">
        <v>100000000</v>
      </c>
      <c r="J232" s="303">
        <v>100000000</v>
      </c>
      <c r="K232" s="87">
        <f>I232-J232</f>
        <v>0</v>
      </c>
      <c r="L232" s="56"/>
      <c r="M232" s="55"/>
    </row>
    <row r="233" spans="1:30">
      <c r="A233" s="84" t="s">
        <v>228</v>
      </c>
      <c r="B233" s="4" t="s">
        <v>0</v>
      </c>
      <c r="C233" s="4" t="s">
        <v>80</v>
      </c>
      <c r="D233" s="4">
        <v>9990020680</v>
      </c>
      <c r="E233" s="4">
        <v>811</v>
      </c>
      <c r="F233" s="3"/>
      <c r="G233" s="295"/>
      <c r="H233" s="310">
        <v>7288064</v>
      </c>
      <c r="I233" s="310">
        <v>7288064</v>
      </c>
      <c r="J233" s="303">
        <v>7288064</v>
      </c>
      <c r="K233" s="87">
        <f>I233-J233</f>
        <v>0</v>
      </c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</row>
    <row r="234" spans="1:30" s="144" customFormat="1" ht="27.75" customHeight="1">
      <c r="A234" s="166" t="s">
        <v>249</v>
      </c>
      <c r="B234" s="167" t="s">
        <v>0</v>
      </c>
      <c r="C234" s="167" t="s">
        <v>11</v>
      </c>
      <c r="D234" s="167" t="s">
        <v>250</v>
      </c>
      <c r="E234" s="161" t="s">
        <v>1</v>
      </c>
      <c r="F234" s="162"/>
      <c r="G234" s="297"/>
      <c r="H234" s="164">
        <f>SUM(H235:H244)</f>
        <v>0</v>
      </c>
      <c r="I234" s="172">
        <f>SUM(I235:I244)</f>
        <v>0</v>
      </c>
      <c r="J234" s="304">
        <f>SUM(J235)</f>
        <v>0</v>
      </c>
      <c r="K234" s="145">
        <f>I234-J234</f>
        <v>0</v>
      </c>
      <c r="L234" s="143"/>
    </row>
    <row r="235" spans="1:30" s="111" customFormat="1" ht="14.25">
      <c r="A235" s="184" t="s">
        <v>99</v>
      </c>
      <c r="B235" s="174" t="s">
        <v>0</v>
      </c>
      <c r="C235" s="174" t="s">
        <v>11</v>
      </c>
      <c r="D235" s="174" t="s">
        <v>250</v>
      </c>
      <c r="E235" s="175" t="s">
        <v>14</v>
      </c>
      <c r="F235" s="176"/>
      <c r="G235" s="298"/>
      <c r="H235" s="165">
        <v>0</v>
      </c>
      <c r="I235" s="185">
        <v>0</v>
      </c>
      <c r="J235" s="305">
        <v>0</v>
      </c>
      <c r="K235" s="89">
        <f>I235-J235</f>
        <v>0</v>
      </c>
      <c r="L235" s="52"/>
    </row>
    <row r="236" spans="1:30" s="56" customFormat="1" ht="38.25">
      <c r="A236" s="160" t="s">
        <v>265</v>
      </c>
      <c r="B236" s="161" t="s">
        <v>0</v>
      </c>
      <c r="C236" s="161">
        <v>1004</v>
      </c>
      <c r="D236" s="161">
        <v>2230471310</v>
      </c>
      <c r="E236" s="161" t="s">
        <v>1</v>
      </c>
      <c r="F236" s="162"/>
      <c r="G236" s="299"/>
      <c r="H236" s="164">
        <f>SUM(H237)</f>
        <v>0</v>
      </c>
      <c r="I236" s="164">
        <f t="shared" ref="I236" si="65">SUM(I237)</f>
        <v>0</v>
      </c>
      <c r="J236" s="306">
        <f>SUM(J237)</f>
        <v>0</v>
      </c>
      <c r="K236" s="87">
        <f>SUM(K237)</f>
        <v>0</v>
      </c>
      <c r="M236" s="136"/>
      <c r="N236" s="1"/>
    </row>
    <row r="237" spans="1:30" s="56" customFormat="1" ht="25.5">
      <c r="A237" s="119" t="s">
        <v>213</v>
      </c>
      <c r="B237" s="120" t="s">
        <v>0</v>
      </c>
      <c r="C237" s="120">
        <v>1004</v>
      </c>
      <c r="D237" s="120">
        <v>2230171310</v>
      </c>
      <c r="E237" s="120">
        <v>313</v>
      </c>
      <c r="F237" s="121"/>
      <c r="G237" s="300"/>
      <c r="H237" s="165">
        <v>0</v>
      </c>
      <c r="I237" s="199">
        <v>0</v>
      </c>
      <c r="J237" s="307">
        <v>0</v>
      </c>
      <c r="K237" s="89">
        <f>I237-J237</f>
        <v>0</v>
      </c>
      <c r="M237" s="136"/>
      <c r="N237" s="1"/>
    </row>
    <row r="238" spans="1:30" s="144" customFormat="1" ht="30" customHeight="1">
      <c r="A238" s="166" t="s">
        <v>222</v>
      </c>
      <c r="B238" s="167" t="s">
        <v>0</v>
      </c>
      <c r="C238" s="167" t="s">
        <v>43</v>
      </c>
      <c r="D238" s="167" t="s">
        <v>223</v>
      </c>
      <c r="E238" s="161" t="s">
        <v>1</v>
      </c>
      <c r="F238" s="162"/>
      <c r="G238" s="297"/>
      <c r="H238" s="172">
        <f t="shared" ref="H238:I238" si="66">SUM(H240:H241)</f>
        <v>0</v>
      </c>
      <c r="I238" s="172">
        <f t="shared" si="66"/>
        <v>0</v>
      </c>
      <c r="J238" s="304">
        <f>SUM(J239:J241)</f>
        <v>-136539.22999999998</v>
      </c>
      <c r="K238" s="146">
        <f>SUM(K239:K241)</f>
        <v>136539.22999999998</v>
      </c>
      <c r="L238" s="143"/>
    </row>
    <row r="239" spans="1:30" s="111" customFormat="1" ht="12.75">
      <c r="A239" s="319" t="s">
        <v>213</v>
      </c>
      <c r="B239" s="275" t="s">
        <v>0</v>
      </c>
      <c r="C239" s="275" t="s">
        <v>43</v>
      </c>
      <c r="D239" s="275" t="s">
        <v>50</v>
      </c>
      <c r="E239" s="196" t="s">
        <v>7</v>
      </c>
      <c r="F239" s="132"/>
      <c r="G239" s="301"/>
      <c r="H239" s="165">
        <v>0</v>
      </c>
      <c r="I239" s="153">
        <v>0</v>
      </c>
      <c r="J239" s="318">
        <v>-1602.71</v>
      </c>
      <c r="K239" s="89">
        <f>I239-J239</f>
        <v>1602.71</v>
      </c>
      <c r="L239" s="52"/>
    </row>
    <row r="240" spans="1:30" s="111" customFormat="1" ht="22.5">
      <c r="A240" s="320"/>
      <c r="B240" s="276" t="s">
        <v>0</v>
      </c>
      <c r="C240" s="276" t="s">
        <v>43</v>
      </c>
      <c r="D240" s="276" t="s">
        <v>50</v>
      </c>
      <c r="E240" s="169" t="s">
        <v>7</v>
      </c>
      <c r="F240" s="159" t="s">
        <v>248</v>
      </c>
      <c r="G240" s="302" t="s">
        <v>230</v>
      </c>
      <c r="H240" s="165">
        <v>0</v>
      </c>
      <c r="I240" s="153">
        <v>0</v>
      </c>
      <c r="J240" s="318">
        <v>-134936.51999999999</v>
      </c>
      <c r="K240" s="89">
        <f>I240-J240</f>
        <v>134936.51999999999</v>
      </c>
      <c r="L240" s="52"/>
    </row>
    <row r="241" spans="1:14" s="111" customFormat="1" ht="22.5">
      <c r="A241" s="321"/>
      <c r="B241" s="276" t="s">
        <v>0</v>
      </c>
      <c r="C241" s="276" t="s">
        <v>43</v>
      </c>
      <c r="D241" s="276" t="s">
        <v>223</v>
      </c>
      <c r="E241" s="170" t="s">
        <v>7</v>
      </c>
      <c r="F241" s="159" t="s">
        <v>224</v>
      </c>
      <c r="G241" s="157" t="s">
        <v>230</v>
      </c>
      <c r="H241" s="165">
        <v>0</v>
      </c>
      <c r="I241" s="153">
        <v>0</v>
      </c>
      <c r="J241" s="202">
        <v>0</v>
      </c>
      <c r="K241" s="89">
        <f>I241-J241</f>
        <v>0</v>
      </c>
      <c r="L241" s="52"/>
    </row>
    <row r="242" spans="1:14" s="56" customFormat="1">
      <c r="A242" s="160" t="s">
        <v>165</v>
      </c>
      <c r="B242" s="161" t="s">
        <v>0</v>
      </c>
      <c r="C242" s="161" t="s">
        <v>43</v>
      </c>
      <c r="D242" s="161" t="s">
        <v>256</v>
      </c>
      <c r="E242" s="161" t="s">
        <v>1</v>
      </c>
      <c r="F242" s="162"/>
      <c r="G242" s="163"/>
      <c r="H242" s="164">
        <f>SUM(H243)</f>
        <v>0</v>
      </c>
      <c r="I242" s="164">
        <f>SUM(I243)</f>
        <v>0</v>
      </c>
      <c r="J242" s="164">
        <f>SUM(J243)</f>
        <v>0</v>
      </c>
      <c r="K242" s="87">
        <f>SUM(K243)</f>
        <v>0</v>
      </c>
      <c r="M242" s="136"/>
      <c r="N242" s="1"/>
    </row>
    <row r="243" spans="1:14" s="56" customFormat="1" ht="25.5">
      <c r="A243" s="130" t="s">
        <v>213</v>
      </c>
      <c r="B243" s="120" t="s">
        <v>0</v>
      </c>
      <c r="C243" s="120" t="s">
        <v>43</v>
      </c>
      <c r="D243" s="120" t="s">
        <v>256</v>
      </c>
      <c r="E243" s="120">
        <v>313</v>
      </c>
      <c r="F243" s="124"/>
      <c r="G243" s="125"/>
      <c r="H243" s="165">
        <v>0</v>
      </c>
      <c r="I243" s="131">
        <v>0</v>
      </c>
      <c r="J243" s="215">
        <v>0</v>
      </c>
      <c r="K243" s="89">
        <f>I243-J243</f>
        <v>0</v>
      </c>
      <c r="M243" s="136"/>
      <c r="N243" s="63"/>
    </row>
    <row r="244" spans="1:14" s="63" customFormat="1" ht="25.5">
      <c r="A244" s="160" t="s">
        <v>266</v>
      </c>
      <c r="B244" s="161" t="s">
        <v>0</v>
      </c>
      <c r="C244" s="161" t="s">
        <v>43</v>
      </c>
      <c r="D244" s="161" t="s">
        <v>267</v>
      </c>
      <c r="E244" s="161" t="s">
        <v>1</v>
      </c>
      <c r="F244" s="162"/>
      <c r="G244" s="163"/>
      <c r="H244" s="164">
        <f>SUM(H245:H245)</f>
        <v>0</v>
      </c>
      <c r="I244" s="164">
        <f>SUM(I245:I245)</f>
        <v>0</v>
      </c>
      <c r="J244" s="171">
        <f>SUM(J245:J245)</f>
        <v>0</v>
      </c>
      <c r="K244" s="87">
        <f>SUM(K245:K245)</f>
        <v>0</v>
      </c>
      <c r="M244" s="136"/>
      <c r="N244" s="1"/>
    </row>
    <row r="245" spans="1:14" s="213" customFormat="1" ht="25.5">
      <c r="A245" s="216" t="s">
        <v>193</v>
      </c>
      <c r="B245" s="120" t="s">
        <v>0</v>
      </c>
      <c r="C245" s="120" t="s">
        <v>43</v>
      </c>
      <c r="D245" s="120" t="s">
        <v>267</v>
      </c>
      <c r="E245" s="120">
        <v>313</v>
      </c>
      <c r="F245" s="134" t="s">
        <v>268</v>
      </c>
      <c r="G245" s="125" t="s">
        <v>230</v>
      </c>
      <c r="H245" s="165">
        <v>0</v>
      </c>
      <c r="I245" s="131">
        <v>0</v>
      </c>
      <c r="J245" s="133">
        <v>0</v>
      </c>
      <c r="K245" s="212">
        <f>I245-J245</f>
        <v>0</v>
      </c>
      <c r="M245" s="214"/>
      <c r="N245" s="206"/>
    </row>
    <row r="246" spans="1:14" s="56" customFormat="1" ht="25.5">
      <c r="A246" s="166" t="s">
        <v>166</v>
      </c>
      <c r="B246" s="167" t="s">
        <v>0</v>
      </c>
      <c r="C246" s="161" t="s">
        <v>43</v>
      </c>
      <c r="D246" s="167" t="s">
        <v>253</v>
      </c>
      <c r="E246" s="161" t="s">
        <v>1</v>
      </c>
      <c r="F246" s="162"/>
      <c r="G246" s="162"/>
      <c r="H246" s="172">
        <f>SUM(H247:H247)</f>
        <v>0</v>
      </c>
      <c r="I246" s="172">
        <f>SUM(I247:I247)</f>
        <v>0</v>
      </c>
      <c r="J246" s="168">
        <f>SUM(J247:J247)</f>
        <v>0</v>
      </c>
      <c r="K246" s="145">
        <f>SUM(K247:K247)</f>
        <v>0</v>
      </c>
      <c r="M246" s="136"/>
      <c r="N246" s="1"/>
    </row>
    <row r="247" spans="1:14" s="56" customFormat="1" ht="25.5">
      <c r="A247" s="186" t="s">
        <v>213</v>
      </c>
      <c r="B247" s="187" t="s">
        <v>0</v>
      </c>
      <c r="C247" s="120" t="s">
        <v>43</v>
      </c>
      <c r="D247" s="187" t="s">
        <v>253</v>
      </c>
      <c r="E247" s="120">
        <v>313</v>
      </c>
      <c r="F247" s="124"/>
      <c r="G247" s="124"/>
      <c r="H247" s="153">
        <v>0</v>
      </c>
      <c r="I247" s="153">
        <v>0</v>
      </c>
      <c r="J247" s="153">
        <v>0</v>
      </c>
      <c r="K247" s="89">
        <f>I247-J247</f>
        <v>0</v>
      </c>
      <c r="M247" s="136"/>
      <c r="N247" s="1"/>
    </row>
    <row r="248" spans="1:14" s="56" customFormat="1" ht="38.25">
      <c r="A248" s="166" t="s">
        <v>169</v>
      </c>
      <c r="B248" s="167" t="s">
        <v>0</v>
      </c>
      <c r="C248" s="161" t="s">
        <v>43</v>
      </c>
      <c r="D248" s="167" t="s">
        <v>254</v>
      </c>
      <c r="E248" s="161" t="s">
        <v>1</v>
      </c>
      <c r="F248" s="162"/>
      <c r="G248" s="162"/>
      <c r="H248" s="172">
        <f>SUM(H249:H249)</f>
        <v>0</v>
      </c>
      <c r="I248" s="172">
        <f>SUM(I249:I249)</f>
        <v>0</v>
      </c>
      <c r="J248" s="168">
        <f>SUM(J249:J249)</f>
        <v>0</v>
      </c>
      <c r="K248" s="145">
        <f>SUM(K249:K249)</f>
        <v>0</v>
      </c>
      <c r="M248" s="136"/>
      <c r="N248" s="1"/>
    </row>
    <row r="249" spans="1:14" s="56" customFormat="1" ht="25.5">
      <c r="A249" s="173" t="s">
        <v>213</v>
      </c>
      <c r="B249" s="174" t="s">
        <v>0</v>
      </c>
      <c r="C249" s="175" t="s">
        <v>43</v>
      </c>
      <c r="D249" s="174" t="s">
        <v>254</v>
      </c>
      <c r="E249" s="175" t="s">
        <v>7</v>
      </c>
      <c r="F249" s="176"/>
      <c r="G249" s="176"/>
      <c r="H249" s="153">
        <v>0</v>
      </c>
      <c r="I249" s="153">
        <v>0</v>
      </c>
      <c r="J249" s="153">
        <v>0</v>
      </c>
      <c r="K249" s="89">
        <f>I249-J249</f>
        <v>0</v>
      </c>
      <c r="M249" s="136"/>
      <c r="N249" s="1"/>
    </row>
    <row r="250" spans="1:14" s="93" customFormat="1" ht="38.25">
      <c r="A250" s="160" t="s">
        <v>170</v>
      </c>
      <c r="B250" s="161" t="s">
        <v>0</v>
      </c>
      <c r="C250" s="161" t="s">
        <v>43</v>
      </c>
      <c r="D250" s="161" t="s">
        <v>214</v>
      </c>
      <c r="E250" s="161" t="s">
        <v>1</v>
      </c>
      <c r="F250" s="162"/>
      <c r="G250" s="163"/>
      <c r="H250" s="164">
        <f>SUM(H251:H252)</f>
        <v>0</v>
      </c>
      <c r="I250" s="164">
        <f t="shared" ref="I250:J250" si="67">SUM(I251:I252)</f>
        <v>0</v>
      </c>
      <c r="J250" s="164">
        <f t="shared" si="67"/>
        <v>-15651</v>
      </c>
      <c r="K250" s="164">
        <f>SUM(K251:K252)</f>
        <v>15651</v>
      </c>
      <c r="L250" s="62"/>
      <c r="M250" s="142"/>
      <c r="N250" s="1"/>
    </row>
    <row r="251" spans="1:14" s="56" customFormat="1" ht="25.5" customHeight="1">
      <c r="A251" s="322" t="s">
        <v>213</v>
      </c>
      <c r="B251" s="120" t="s">
        <v>0</v>
      </c>
      <c r="C251" s="120" t="s">
        <v>43</v>
      </c>
      <c r="D251" s="120" t="s">
        <v>214</v>
      </c>
      <c r="E251" s="120" t="s">
        <v>32</v>
      </c>
      <c r="F251" s="124"/>
      <c r="G251" s="125"/>
      <c r="H251" s="165">
        <v>0</v>
      </c>
      <c r="I251" s="198">
        <v>0</v>
      </c>
      <c r="J251" s="217">
        <v>-15651</v>
      </c>
      <c r="K251" s="89">
        <f>I251-J251</f>
        <v>15651</v>
      </c>
      <c r="M251" s="136"/>
      <c r="N251" s="1"/>
    </row>
    <row r="252" spans="1:14" s="56" customFormat="1" ht="22.5">
      <c r="A252" s="323"/>
      <c r="B252" s="120" t="s">
        <v>0</v>
      </c>
      <c r="C252" s="120" t="s">
        <v>43</v>
      </c>
      <c r="D252" s="120">
        <v>2240172009</v>
      </c>
      <c r="E252" s="120" t="s">
        <v>32</v>
      </c>
      <c r="F252" s="134" t="s">
        <v>248</v>
      </c>
      <c r="G252" s="125"/>
      <c r="H252" s="165">
        <v>0</v>
      </c>
      <c r="I252" s="199">
        <v>0</v>
      </c>
      <c r="J252" s="199">
        <v>0</v>
      </c>
      <c r="K252" s="89">
        <f>I252-J252</f>
        <v>0</v>
      </c>
      <c r="M252" s="136"/>
      <c r="N252" s="1"/>
    </row>
    <row r="253" spans="1:14" s="57" customFormat="1" ht="32.25" customHeight="1">
      <c r="A253" s="160" t="s">
        <v>225</v>
      </c>
      <c r="B253" s="161" t="s">
        <v>0</v>
      </c>
      <c r="C253" s="161" t="s">
        <v>43</v>
      </c>
      <c r="D253" s="161" t="s">
        <v>226</v>
      </c>
      <c r="E253" s="161" t="s">
        <v>1</v>
      </c>
      <c r="F253" s="162"/>
      <c r="G253" s="163"/>
      <c r="H253" s="164">
        <f>SUM(H254:H255)</f>
        <v>0</v>
      </c>
      <c r="I253" s="164">
        <f>SUM(I254:I255)</f>
        <v>0</v>
      </c>
      <c r="J253" s="171">
        <f>SUM(J254:J255)</f>
        <v>0</v>
      </c>
      <c r="K253" s="87">
        <f>SUM(K254:K255)</f>
        <v>0</v>
      </c>
      <c r="L253" s="82"/>
      <c r="M253" s="62"/>
      <c r="N253" s="1"/>
    </row>
    <row r="254" spans="1:14" s="58" customFormat="1">
      <c r="A254" s="324" t="s">
        <v>213</v>
      </c>
      <c r="B254" s="120" t="s">
        <v>0</v>
      </c>
      <c r="C254" s="120" t="s">
        <v>43</v>
      </c>
      <c r="D254" s="120" t="s">
        <v>226</v>
      </c>
      <c r="E254" s="120">
        <v>321</v>
      </c>
      <c r="F254" s="132"/>
      <c r="G254" s="103"/>
      <c r="H254" s="165">
        <v>0</v>
      </c>
      <c r="I254" s="131">
        <v>0</v>
      </c>
      <c r="J254" s="133">
        <v>0</v>
      </c>
      <c r="K254" s="89">
        <f>I254-J254</f>
        <v>0</v>
      </c>
      <c r="L254" s="52"/>
      <c r="M254" s="139"/>
      <c r="N254" s="1"/>
    </row>
    <row r="255" spans="1:14" s="56" customFormat="1" ht="22.5">
      <c r="A255" s="325"/>
      <c r="B255" s="120" t="s">
        <v>0</v>
      </c>
      <c r="C255" s="120" t="s">
        <v>43</v>
      </c>
      <c r="D255" s="120" t="s">
        <v>226</v>
      </c>
      <c r="E255" s="120" t="s">
        <v>7</v>
      </c>
      <c r="F255" s="132" t="s">
        <v>227</v>
      </c>
      <c r="G255" s="103" t="s">
        <v>230</v>
      </c>
      <c r="H255" s="165">
        <v>0</v>
      </c>
      <c r="I255" s="131">
        <v>0</v>
      </c>
      <c r="J255" s="133">
        <v>0</v>
      </c>
      <c r="K255" s="89">
        <f>I255-J255</f>
        <v>0</v>
      </c>
      <c r="M255" s="136"/>
      <c r="N255" s="1"/>
    </row>
    <row r="256" spans="1:14" s="57" customFormat="1" ht="38.25">
      <c r="A256" s="160" t="s">
        <v>219</v>
      </c>
      <c r="B256" s="161" t="s">
        <v>0</v>
      </c>
      <c r="C256" s="161" t="s">
        <v>43</v>
      </c>
      <c r="D256" s="161" t="s">
        <v>220</v>
      </c>
      <c r="E256" s="161" t="s">
        <v>1</v>
      </c>
      <c r="F256" s="162"/>
      <c r="G256" s="163"/>
      <c r="H256" s="164">
        <f>SUM(H261:H261)</f>
        <v>0</v>
      </c>
      <c r="I256" s="164">
        <f>SUM(I261:I261)</f>
        <v>0</v>
      </c>
      <c r="J256" s="171">
        <f>SUM(J257:J261)</f>
        <v>-81207.81</v>
      </c>
      <c r="K256" s="128">
        <f>SUM(K257:K261)</f>
        <v>81207.81</v>
      </c>
      <c r="L256" s="62"/>
      <c r="M256" s="62"/>
      <c r="N256" s="1"/>
    </row>
    <row r="257" spans="1:16" s="56" customFormat="1" ht="22.5">
      <c r="A257" s="324" t="s">
        <v>213</v>
      </c>
      <c r="B257" s="120" t="s">
        <v>0</v>
      </c>
      <c r="C257" s="120" t="s">
        <v>43</v>
      </c>
      <c r="D257" s="120" t="s">
        <v>220</v>
      </c>
      <c r="E257" s="120">
        <v>313</v>
      </c>
      <c r="F257" s="134" t="s">
        <v>287</v>
      </c>
      <c r="G257" s="103"/>
      <c r="H257" s="165">
        <v>0</v>
      </c>
      <c r="I257" s="131">
        <v>0</v>
      </c>
      <c r="J257" s="133">
        <v>0</v>
      </c>
      <c r="K257" s="89">
        <f>I257-J257</f>
        <v>0</v>
      </c>
      <c r="M257" s="136"/>
      <c r="N257" s="1"/>
    </row>
    <row r="258" spans="1:16" s="56" customFormat="1" ht="22.5">
      <c r="A258" s="355"/>
      <c r="B258" s="120" t="s">
        <v>0</v>
      </c>
      <c r="C258" s="120" t="s">
        <v>43</v>
      </c>
      <c r="D258" s="120" t="s">
        <v>220</v>
      </c>
      <c r="E258" s="120">
        <v>321</v>
      </c>
      <c r="F258" s="134" t="s">
        <v>221</v>
      </c>
      <c r="G258" s="103" t="s">
        <v>230</v>
      </c>
      <c r="H258" s="165">
        <v>0</v>
      </c>
      <c r="I258" s="131">
        <v>0</v>
      </c>
      <c r="J258" s="133">
        <v>0</v>
      </c>
      <c r="K258" s="89">
        <f>I258-J258</f>
        <v>0</v>
      </c>
      <c r="M258" s="136"/>
      <c r="N258" s="1"/>
    </row>
    <row r="259" spans="1:16" s="56" customFormat="1" ht="22.5">
      <c r="A259" s="355"/>
      <c r="B259" s="120" t="s">
        <v>0</v>
      </c>
      <c r="C259" s="120" t="s">
        <v>43</v>
      </c>
      <c r="D259" s="120" t="s">
        <v>33</v>
      </c>
      <c r="E259" s="120">
        <v>321</v>
      </c>
      <c r="F259" s="134" t="s">
        <v>235</v>
      </c>
      <c r="G259" s="103" t="s">
        <v>230</v>
      </c>
      <c r="H259" s="165">
        <v>0</v>
      </c>
      <c r="I259" s="131">
        <v>0</v>
      </c>
      <c r="J259" s="133">
        <v>-80764.62</v>
      </c>
      <c r="K259" s="89">
        <f t="shared" ref="K259:K260" si="68">I259-J259</f>
        <v>80764.62</v>
      </c>
      <c r="M259" s="136"/>
      <c r="N259" s="1"/>
    </row>
    <row r="260" spans="1:16" s="56" customFormat="1">
      <c r="A260" s="355"/>
      <c r="B260" s="120">
        <v>148</v>
      </c>
      <c r="C260" s="120">
        <v>1003</v>
      </c>
      <c r="D260" s="120" t="s">
        <v>33</v>
      </c>
      <c r="E260" s="120">
        <v>321</v>
      </c>
      <c r="F260" s="134"/>
      <c r="G260" s="103"/>
      <c r="H260" s="182">
        <v>0</v>
      </c>
      <c r="I260" s="182">
        <v>0</v>
      </c>
      <c r="J260" s="133">
        <v>-443.19</v>
      </c>
      <c r="K260" s="89">
        <f t="shared" si="68"/>
        <v>443.19</v>
      </c>
      <c r="M260" s="136"/>
      <c r="N260" s="1"/>
    </row>
    <row r="261" spans="1:16" s="56" customFormat="1" ht="22.5">
      <c r="A261" s="325"/>
      <c r="B261" s="120" t="s">
        <v>0</v>
      </c>
      <c r="C261" s="120" t="s">
        <v>43</v>
      </c>
      <c r="D261" s="120" t="s">
        <v>220</v>
      </c>
      <c r="E261" s="120">
        <v>321</v>
      </c>
      <c r="F261" s="134" t="s">
        <v>221</v>
      </c>
      <c r="G261" s="103" t="s">
        <v>230</v>
      </c>
      <c r="H261" s="165">
        <v>0</v>
      </c>
      <c r="I261" s="131">
        <v>0</v>
      </c>
      <c r="J261" s="133">
        <v>0</v>
      </c>
      <c r="K261" s="89">
        <f>I261-J261</f>
        <v>0</v>
      </c>
      <c r="M261" s="136"/>
      <c r="N261" s="1"/>
    </row>
    <row r="262" spans="1:16" s="144" customFormat="1" ht="38.25">
      <c r="A262" s="160" t="s">
        <v>157</v>
      </c>
      <c r="B262" s="161" t="s">
        <v>0</v>
      </c>
      <c r="C262" s="161" t="s">
        <v>43</v>
      </c>
      <c r="D262" s="161" t="s">
        <v>50</v>
      </c>
      <c r="E262" s="161" t="s">
        <v>1</v>
      </c>
      <c r="F262" s="162"/>
      <c r="G262" s="162"/>
      <c r="H262" s="164">
        <f>SUM(H263:H263)</f>
        <v>0</v>
      </c>
      <c r="I262" s="172">
        <f>SUM(I263:I263)</f>
        <v>0</v>
      </c>
      <c r="J262" s="168">
        <f>SUM(J263:J263)</f>
        <v>0</v>
      </c>
      <c r="K262" s="146">
        <f>SUM(K263:K263)</f>
        <v>0</v>
      </c>
      <c r="L262" s="143"/>
    </row>
    <row r="263" spans="1:16" s="115" customFormat="1" ht="27" customHeight="1">
      <c r="A263" s="177" t="s">
        <v>193</v>
      </c>
      <c r="B263" s="157" t="s">
        <v>0</v>
      </c>
      <c r="C263" s="158" t="s">
        <v>43</v>
      </c>
      <c r="D263" s="157" t="s">
        <v>50</v>
      </c>
      <c r="E263" s="158" t="s">
        <v>32</v>
      </c>
      <c r="F263" s="178"/>
      <c r="G263" s="178"/>
      <c r="H263" s="165">
        <v>0</v>
      </c>
      <c r="I263" s="153">
        <v>0</v>
      </c>
      <c r="J263" s="154">
        <v>0</v>
      </c>
      <c r="K263" s="89">
        <f>I263-J263</f>
        <v>0</v>
      </c>
      <c r="L263" s="52"/>
    </row>
    <row r="264" spans="1:16" s="114" customFormat="1" ht="25.5">
      <c r="A264" s="179" t="s">
        <v>242</v>
      </c>
      <c r="B264" s="167" t="s">
        <v>0</v>
      </c>
      <c r="C264" s="161" t="s">
        <v>69</v>
      </c>
      <c r="D264" s="167" t="s">
        <v>243</v>
      </c>
      <c r="E264" s="161" t="s">
        <v>1</v>
      </c>
      <c r="F264" s="162"/>
      <c r="G264" s="162"/>
      <c r="H264" s="164">
        <f>SUM(H265:H270)</f>
        <v>0</v>
      </c>
      <c r="I264" s="164">
        <f t="shared" ref="I264:J264" si="69">SUM(I265:I270)</f>
        <v>0</v>
      </c>
      <c r="J264" s="164">
        <f t="shared" si="69"/>
        <v>-139216.65</v>
      </c>
      <c r="K264" s="164">
        <f>SUM(K265:K270)</f>
        <v>139216.65</v>
      </c>
      <c r="L264" s="113"/>
      <c r="M264" s="52"/>
      <c r="N264" s="1"/>
      <c r="O264" s="147"/>
      <c r="P264" s="148"/>
    </row>
    <row r="265" spans="1:16" s="211" customFormat="1" ht="22.5" customHeight="1">
      <c r="A265" s="319" t="s">
        <v>213</v>
      </c>
      <c r="B265" s="187" t="s">
        <v>0</v>
      </c>
      <c r="C265" s="120" t="s">
        <v>69</v>
      </c>
      <c r="D265" s="120" t="s">
        <v>243</v>
      </c>
      <c r="E265" s="120" t="s">
        <v>32</v>
      </c>
      <c r="F265" s="132" t="s">
        <v>245</v>
      </c>
      <c r="G265" s="132" t="s">
        <v>230</v>
      </c>
      <c r="H265" s="153">
        <v>0</v>
      </c>
      <c r="I265" s="182">
        <v>0</v>
      </c>
      <c r="J265" s="155">
        <v>-33193.29</v>
      </c>
      <c r="K265" s="277">
        <f t="shared" ref="K265:K270" si="70">I265-J265</f>
        <v>33193.29</v>
      </c>
      <c r="L265" s="210"/>
      <c r="M265" s="204"/>
      <c r="N265" s="206"/>
    </row>
    <row r="266" spans="1:16" s="209" customFormat="1" ht="22.5">
      <c r="A266" s="356"/>
      <c r="B266" s="187" t="s">
        <v>0</v>
      </c>
      <c r="C266" s="120" t="s">
        <v>69</v>
      </c>
      <c r="D266" s="120" t="s">
        <v>243</v>
      </c>
      <c r="E266" s="120" t="s">
        <v>32</v>
      </c>
      <c r="F266" s="197" t="s">
        <v>257</v>
      </c>
      <c r="G266" s="132" t="s">
        <v>230</v>
      </c>
      <c r="H266" s="182">
        <v>0</v>
      </c>
      <c r="I266" s="182">
        <v>0</v>
      </c>
      <c r="J266" s="155">
        <v>-77776.09</v>
      </c>
      <c r="K266" s="277">
        <f t="shared" si="70"/>
        <v>77776.09</v>
      </c>
      <c r="L266" s="208"/>
      <c r="M266" s="116"/>
      <c r="N266" s="206"/>
    </row>
    <row r="267" spans="1:16" s="209" customFormat="1">
      <c r="A267" s="356"/>
      <c r="B267" s="187">
        <v>148</v>
      </c>
      <c r="C267" s="120" t="s">
        <v>69</v>
      </c>
      <c r="D267" s="120" t="s">
        <v>243</v>
      </c>
      <c r="E267" s="120" t="s">
        <v>32</v>
      </c>
      <c r="F267" s="197"/>
      <c r="G267" s="132"/>
      <c r="H267" s="182">
        <v>0</v>
      </c>
      <c r="I267" s="182">
        <v>0</v>
      </c>
      <c r="J267" s="155">
        <v>-6960.78</v>
      </c>
      <c r="K267" s="277">
        <f t="shared" si="70"/>
        <v>6960.78</v>
      </c>
      <c r="L267" s="208"/>
      <c r="M267" s="116"/>
      <c r="N267" s="206"/>
    </row>
    <row r="268" spans="1:16" s="209" customFormat="1" ht="22.5">
      <c r="A268" s="356"/>
      <c r="B268" s="187" t="s">
        <v>0</v>
      </c>
      <c r="C268" s="120" t="s">
        <v>69</v>
      </c>
      <c r="D268" s="120" t="s">
        <v>243</v>
      </c>
      <c r="E268" s="120" t="s">
        <v>32</v>
      </c>
      <c r="F268" s="197" t="s">
        <v>244</v>
      </c>
      <c r="G268" s="132" t="s">
        <v>230</v>
      </c>
      <c r="H268" s="182">
        <v>0</v>
      </c>
      <c r="I268" s="182">
        <v>0</v>
      </c>
      <c r="J268" s="155">
        <v>-21286.49</v>
      </c>
      <c r="K268" s="277">
        <f t="shared" si="70"/>
        <v>21286.49</v>
      </c>
      <c r="L268" s="208"/>
      <c r="M268" s="116"/>
      <c r="N268" s="206"/>
    </row>
    <row r="269" spans="1:16" s="207" customFormat="1" ht="22.5">
      <c r="A269" s="356"/>
      <c r="B269" s="187" t="s">
        <v>0</v>
      </c>
      <c r="C269" s="120" t="s">
        <v>69</v>
      </c>
      <c r="D269" s="120" t="s">
        <v>243</v>
      </c>
      <c r="E269" s="120" t="s">
        <v>32</v>
      </c>
      <c r="F269" s="197" t="s">
        <v>263</v>
      </c>
      <c r="G269" s="132" t="s">
        <v>230</v>
      </c>
      <c r="H269" s="182">
        <v>0</v>
      </c>
      <c r="I269" s="182">
        <v>0</v>
      </c>
      <c r="J269" s="155">
        <v>0</v>
      </c>
      <c r="K269" s="278">
        <f t="shared" si="70"/>
        <v>0</v>
      </c>
      <c r="L269" s="204"/>
      <c r="M269" s="205"/>
      <c r="N269" s="206"/>
    </row>
    <row r="270" spans="1:16" s="93" customFormat="1" ht="22.5">
      <c r="A270" s="357"/>
      <c r="B270" s="187" t="s">
        <v>0</v>
      </c>
      <c r="C270" s="120" t="s">
        <v>69</v>
      </c>
      <c r="D270" s="120" t="s">
        <v>243</v>
      </c>
      <c r="E270" s="120" t="s">
        <v>32</v>
      </c>
      <c r="F270" s="197" t="s">
        <v>260</v>
      </c>
      <c r="G270" s="132"/>
      <c r="H270" s="182">
        <v>0</v>
      </c>
      <c r="I270" s="182">
        <v>0</v>
      </c>
      <c r="J270" s="203">
        <v>0</v>
      </c>
      <c r="K270" s="279">
        <f t="shared" si="70"/>
        <v>0</v>
      </c>
      <c r="L270" s="62"/>
      <c r="M270" s="142"/>
      <c r="N270" s="1"/>
    </row>
    <row r="271" spans="1:16" s="114" customFormat="1" ht="25.5">
      <c r="A271" s="179" t="s">
        <v>184</v>
      </c>
      <c r="B271" s="167" t="s">
        <v>0</v>
      </c>
      <c r="C271" s="161">
        <v>1006</v>
      </c>
      <c r="D271" s="167" t="s">
        <v>255</v>
      </c>
      <c r="E271" s="161" t="s">
        <v>1</v>
      </c>
      <c r="F271" s="162"/>
      <c r="G271" s="162"/>
      <c r="H271" s="164">
        <f>SUM(H273:H276)</f>
        <v>0</v>
      </c>
      <c r="I271" s="180">
        <f>SUM(I273:I276)</f>
        <v>0</v>
      </c>
      <c r="J271" s="181">
        <f>SUM(J272:J276)</f>
        <v>-200000</v>
      </c>
      <c r="K271" s="181">
        <f>SUM(K272:K276)</f>
        <v>200000</v>
      </c>
      <c r="L271" s="113"/>
      <c r="M271" s="52"/>
      <c r="N271" s="1"/>
      <c r="O271" s="147"/>
      <c r="P271" s="148"/>
    </row>
    <row r="272" spans="1:16" s="114" customFormat="1" ht="18.75" customHeight="1">
      <c r="A272" s="329" t="s">
        <v>213</v>
      </c>
      <c r="B272" s="157" t="s">
        <v>0</v>
      </c>
      <c r="C272" s="158">
        <v>1006</v>
      </c>
      <c r="D272" s="158" t="s">
        <v>255</v>
      </c>
      <c r="E272" s="120">
        <v>321</v>
      </c>
      <c r="F272" s="159"/>
      <c r="G272" s="159"/>
      <c r="H272" s="153">
        <v>0</v>
      </c>
      <c r="I272" s="182">
        <v>0</v>
      </c>
      <c r="J272" s="155">
        <v>-0.02</v>
      </c>
      <c r="K272" s="279">
        <f>I272-J272</f>
        <v>0.02</v>
      </c>
      <c r="L272" s="113"/>
      <c r="M272" s="52"/>
      <c r="N272" s="1"/>
    </row>
    <row r="273" spans="1:30" s="114" customFormat="1" ht="18" customHeight="1">
      <c r="A273" s="320"/>
      <c r="B273" s="157" t="s">
        <v>0</v>
      </c>
      <c r="C273" s="158">
        <v>1006</v>
      </c>
      <c r="D273" s="158" t="s">
        <v>255</v>
      </c>
      <c r="E273" s="120">
        <v>321</v>
      </c>
      <c r="F273" s="159" t="s">
        <v>264</v>
      </c>
      <c r="G273" s="159"/>
      <c r="H273" s="153">
        <v>0</v>
      </c>
      <c r="I273" s="182">
        <v>0</v>
      </c>
      <c r="J273" s="155">
        <v>0.02</v>
      </c>
      <c r="K273" s="279">
        <f>I273-J273</f>
        <v>-0.02</v>
      </c>
      <c r="L273" s="113"/>
      <c r="M273" s="52"/>
      <c r="N273" s="1"/>
    </row>
    <row r="274" spans="1:30" s="115" customFormat="1">
      <c r="A274" s="320"/>
      <c r="B274" s="157" t="s">
        <v>0</v>
      </c>
      <c r="C274" s="158">
        <v>1006</v>
      </c>
      <c r="D274" s="158" t="s">
        <v>87</v>
      </c>
      <c r="E274" s="120">
        <v>321</v>
      </c>
      <c r="F274" s="183"/>
      <c r="G274" s="159"/>
      <c r="H274" s="182">
        <v>0</v>
      </c>
      <c r="I274" s="182">
        <v>0</v>
      </c>
      <c r="J274" s="155">
        <v>-10000.030000000001</v>
      </c>
      <c r="K274" s="279">
        <f>I274-J274</f>
        <v>10000.030000000001</v>
      </c>
      <c r="L274" s="82"/>
      <c r="M274" s="116"/>
      <c r="N274" s="1"/>
    </row>
    <row r="275" spans="1:30" s="209" customFormat="1" ht="22.5">
      <c r="A275" s="320"/>
      <c r="B275" s="187" t="s">
        <v>0</v>
      </c>
      <c r="C275" s="120">
        <v>1006</v>
      </c>
      <c r="D275" s="120" t="s">
        <v>87</v>
      </c>
      <c r="E275" s="120">
        <v>321</v>
      </c>
      <c r="F275" s="197" t="s">
        <v>246</v>
      </c>
      <c r="G275" s="132" t="s">
        <v>230</v>
      </c>
      <c r="H275" s="182">
        <v>0</v>
      </c>
      <c r="I275" s="182">
        <v>0</v>
      </c>
      <c r="J275" s="155">
        <v>-47499.98</v>
      </c>
      <c r="K275" s="277">
        <f>I275-J275</f>
        <v>47499.98</v>
      </c>
      <c r="L275" s="208"/>
      <c r="M275" s="116"/>
      <c r="N275" s="206"/>
    </row>
    <row r="276" spans="1:30" s="207" customFormat="1" ht="23.25" thickBot="1">
      <c r="A276" s="330"/>
      <c r="B276" s="187" t="s">
        <v>0</v>
      </c>
      <c r="C276" s="120">
        <v>1006</v>
      </c>
      <c r="D276" s="120" t="s">
        <v>87</v>
      </c>
      <c r="E276" s="120">
        <v>321</v>
      </c>
      <c r="F276" s="197" t="s">
        <v>294</v>
      </c>
      <c r="G276" s="132" t="s">
        <v>230</v>
      </c>
      <c r="H276" s="182">
        <v>0</v>
      </c>
      <c r="I276" s="182">
        <v>0</v>
      </c>
      <c r="J276" s="155">
        <v>-142499.99</v>
      </c>
      <c r="K276" s="278">
        <f>I276-J276</f>
        <v>142499.99</v>
      </c>
      <c r="L276" s="204"/>
      <c r="M276" s="205"/>
      <c r="N276" s="206"/>
    </row>
    <row r="277" spans="1:30" ht="15.75" thickBot="1">
      <c r="A277" s="51" t="s">
        <v>110</v>
      </c>
      <c r="B277" s="71" t="s">
        <v>111</v>
      </c>
      <c r="C277" s="71" t="s">
        <v>111</v>
      </c>
      <c r="D277" s="71" t="s">
        <v>111</v>
      </c>
      <c r="E277" s="35" t="s">
        <v>111</v>
      </c>
      <c r="F277" s="36" t="s">
        <v>111</v>
      </c>
      <c r="G277" s="35" t="s">
        <v>111</v>
      </c>
      <c r="H277" s="188">
        <f>H19+H21+H26+H28+H30+H39+H41+H44+H46+H48+H50+H52+H55+H57+H59+H61+H64+H66+H80+H82+H84+H86+H88+H90+H93+H96+H99+H101+H104+H106+H109+H112+H116+H118+H121+H123+H126+H129+H132+H135+H138+H141+H144+H147+H150+H155+H158+H162+H164+H166+H168+H171+H174+H177+H179+H182+H183+H184+H186+H190+H193+H204+H215+H217+H219+H221+H223+H225+H232+H233</f>
        <v>15410295245.299999</v>
      </c>
      <c r="I277" s="188">
        <f>I19+I21+I26+I28+I30+I39+I41+I44+I46+I48+I50+I52+I55+I57+I59+I61+I64+I66+I80+I82+I84+I86+I88+I90+I93+I96+I99+I101+I104+I106+I109+I112+I116+I118+I121+I123+I126+I129+I132+I135+I138+I141+I144+I147+I150+I155+I158+I162+I164+I166+I168+I171+I174+I177+I179+I182+I183+I184+I186+I190+I193+I204+I215+I217+I219+I221+I223+I225+I232+I233</f>
        <v>3099768117.5900006</v>
      </c>
      <c r="J277" s="188">
        <f>J19+J21+J26+J28+J30+J39+J41+J44+J46+J48+J50+J52+J55+J57+J59+J61+J64+J66+J80+J82+J84+J86+J88+J90+J93+J96+J99+J101+J104+J106+J109+J112+J116+J118+J121+J123+J126+J129+J132+J135+J138+J141+J144+J147+J150+J155+J158+J162+J164+J166+J168+J171+J174+J177+J179+J182+J183+J184+J186+J190+J193+J204+J215+J217+J219+J221+J223+J225+J232+J271+J264+J262+J256+J253+J250+J248+J246+J244+J242+J238+J236+J234+J233</f>
        <v>3023590269.7400002</v>
      </c>
      <c r="K277" s="188">
        <f>K19+K21+K26+K28+K30+K39+K41+K44+K46+K48+K50+K52+K55+K57+K59+K61+K64+K66+K80+K82+K84+K86+K88+K90+K93+K96+K99+K101+K104+K106+K109+K112+K116+K118+K121+K123+K126+K129+K132+K135+K138+K141+K144+K147+K150+K155+K158+K162+K164+K166+K168+K171+K174+K177+K179+K182+K183+K184+K186+K190+K193+K204+K215+K217+K219+K221+K223+K225+K232+K271+K264+K262+K256+K253+K250+K248+K246+K244+K242+K238+K236+K234+K233</f>
        <v>76177847.849999994</v>
      </c>
      <c r="L277" s="156"/>
      <c r="M277" s="141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</row>
    <row r="278" spans="1:30" ht="15.75" thickBot="1">
      <c r="A278" s="46" t="s">
        <v>111</v>
      </c>
      <c r="B278" s="72" t="s">
        <v>111</v>
      </c>
      <c r="C278" s="72" t="s">
        <v>111</v>
      </c>
      <c r="D278" s="72" t="s">
        <v>111</v>
      </c>
      <c r="E278" s="72" t="s">
        <v>111</v>
      </c>
      <c r="F278" s="2" t="s">
        <v>111</v>
      </c>
      <c r="G278" s="104" t="s">
        <v>111</v>
      </c>
      <c r="H278" s="271"/>
      <c r="I278" s="118"/>
      <c r="J278" s="118"/>
      <c r="K278" s="283" t="s">
        <v>215</v>
      </c>
      <c r="L278" s="53">
        <f>H63+H74+H92+H95+H103+H108+H117+H120+H122+H125+H128+H131+H140+H170+H173+H176+H178+H105</f>
        <v>1844428130</v>
      </c>
      <c r="M278" s="141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</row>
    <row r="279" spans="1:30" ht="15.75" thickBot="1">
      <c r="A279" s="6" t="s">
        <v>111</v>
      </c>
      <c r="B279" s="73" t="s">
        <v>111</v>
      </c>
      <c r="C279" s="73" t="s">
        <v>111</v>
      </c>
      <c r="D279" s="73" t="s">
        <v>111</v>
      </c>
      <c r="E279" s="73" t="s">
        <v>111</v>
      </c>
      <c r="F279" s="7" t="s">
        <v>111</v>
      </c>
      <c r="G279" s="105" t="s">
        <v>111</v>
      </c>
      <c r="H279" s="272"/>
      <c r="I279" s="264"/>
      <c r="J279" s="264"/>
      <c r="K279" s="284" t="s">
        <v>216</v>
      </c>
      <c r="L279" s="54">
        <f>H19+H21+H26+H28+H30+H39+H41+H44+H46+H48+H50+H52+H55+H57+H59+H62+H64+H66-H74+H80+H82+H84+H86+H88+H91+H94+H96+H99+H102+H107+H109+H112+H119+H124+H127+H130+H132+H135+H139+H141+H144+H147+H150+H155+H158+H162+H164+H166+H169+H172+H175+H179+H182+H183+H184+H186+H190+H193+H204+H215+H217+H219+H221+H223+H225+H232+H233</f>
        <v>13565867115.299999</v>
      </c>
      <c r="M279" s="141">
        <f>13565867115.3-L279</f>
        <v>0</v>
      </c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</row>
    <row r="280" spans="1:30" ht="15.75" thickBot="1">
      <c r="A280" s="350" t="s">
        <v>113</v>
      </c>
      <c r="B280" s="351"/>
      <c r="C280" s="351"/>
      <c r="D280" s="351"/>
      <c r="E280" s="351"/>
      <c r="F280" s="351"/>
      <c r="G280" s="351"/>
      <c r="H280" s="351"/>
      <c r="I280" s="351"/>
      <c r="J280" s="8"/>
      <c r="K280" s="284" t="s">
        <v>217</v>
      </c>
      <c r="L280" s="53">
        <f>I277</f>
        <v>3099768117.5900006</v>
      </c>
      <c r="M280" s="141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</row>
    <row r="281" spans="1:30" ht="15.75" thickBot="1">
      <c r="A281" s="350" t="s">
        <v>114</v>
      </c>
      <c r="B281" s="351"/>
      <c r="C281" s="351"/>
      <c r="D281" s="351"/>
      <c r="E281" s="351"/>
      <c r="F281" s="351"/>
      <c r="G281" s="351"/>
      <c r="H281" s="351"/>
      <c r="I281" s="351"/>
      <c r="J281" s="8" t="s">
        <v>111</v>
      </c>
      <c r="K281" s="284" t="s">
        <v>218</v>
      </c>
      <c r="L281" s="53">
        <f>J277</f>
        <v>3023590269.7400002</v>
      </c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</row>
    <row r="282" spans="1:30" ht="45.75" thickBot="1">
      <c r="A282" s="47" t="s">
        <v>115</v>
      </c>
      <c r="B282" s="92" t="s">
        <v>100</v>
      </c>
      <c r="C282" s="91" t="s">
        <v>101</v>
      </c>
      <c r="D282" s="352" t="s">
        <v>102</v>
      </c>
      <c r="E282" s="353"/>
      <c r="F282" s="354"/>
      <c r="G282" s="352" t="s">
        <v>103</v>
      </c>
      <c r="H282" s="354"/>
      <c r="I282" s="117" t="s">
        <v>104</v>
      </c>
      <c r="J282" s="10"/>
      <c r="K282" s="285" t="s">
        <v>139</v>
      </c>
      <c r="L282" s="287">
        <f>L280-L281</f>
        <v>76177847.850000381</v>
      </c>
      <c r="M282" s="141" t="s">
        <v>288</v>
      </c>
    </row>
    <row r="283" spans="1:30" ht="42.75">
      <c r="A283" s="11" t="s">
        <v>238</v>
      </c>
      <c r="B283" s="12" t="s">
        <v>105</v>
      </c>
      <c r="C283" s="13" t="s">
        <v>111</v>
      </c>
      <c r="D283" s="338">
        <f>I277</f>
        <v>3099768117.5900006</v>
      </c>
      <c r="E283" s="339"/>
      <c r="F283" s="340"/>
      <c r="G283" s="338">
        <f>J277</f>
        <v>3023590269.7400002</v>
      </c>
      <c r="H283" s="340"/>
      <c r="I283" s="14">
        <f>K277</f>
        <v>76177847.849999994</v>
      </c>
      <c r="J283" s="10"/>
      <c r="K283" s="107" t="s">
        <v>111</v>
      </c>
      <c r="L283" s="55"/>
    </row>
    <row r="284" spans="1:30">
      <c r="A284" s="11" t="s">
        <v>239</v>
      </c>
      <c r="B284" s="12" t="s">
        <v>106</v>
      </c>
      <c r="C284" s="12" t="s">
        <v>111</v>
      </c>
      <c r="D284" s="344"/>
      <c r="E284" s="345"/>
      <c r="F284" s="346"/>
      <c r="G284" s="338"/>
      <c r="H284" s="340"/>
      <c r="I284" s="16"/>
      <c r="J284" s="10"/>
      <c r="K284" s="107" t="s">
        <v>111</v>
      </c>
    </row>
    <row r="285" spans="1:30">
      <c r="A285" s="15" t="s">
        <v>240</v>
      </c>
      <c r="B285" s="12" t="s">
        <v>107</v>
      </c>
      <c r="C285" s="12" t="s">
        <v>111</v>
      </c>
      <c r="D285" s="344"/>
      <c r="E285" s="345"/>
      <c r="F285" s="346"/>
      <c r="G285" s="344"/>
      <c r="H285" s="346"/>
      <c r="I285" s="16"/>
      <c r="J285" s="10" t="s">
        <v>111</v>
      </c>
      <c r="K285" s="107" t="s">
        <v>139</v>
      </c>
      <c r="L285" s="55" t="s">
        <v>230</v>
      </c>
      <c r="M285" s="141" t="e">
        <f>K23+K25+#REF!+K54+K84+K86+K88+K90+K93+K96+K152+K154+K158+K166+K192+#REF!+K64</f>
        <v>#REF!</v>
      </c>
    </row>
    <row r="286" spans="1:30">
      <c r="A286" s="11" t="s">
        <v>241</v>
      </c>
      <c r="B286" s="12" t="s">
        <v>108</v>
      </c>
      <c r="C286" s="12" t="s">
        <v>111</v>
      </c>
      <c r="D286" s="347"/>
      <c r="E286" s="348"/>
      <c r="F286" s="349"/>
      <c r="G286" s="344"/>
      <c r="H286" s="346"/>
      <c r="I286" s="16"/>
      <c r="J286" s="10" t="s">
        <v>111</v>
      </c>
      <c r="L286" s="55" t="s">
        <v>231</v>
      </c>
      <c r="M286" s="141" t="e">
        <f>K19+#REF!+K22+K24+K26+K28+K30+K39+K41+K44+K46+K48+K50+#REF!+K53+K55+K57+K61+K66+K80+K99+#REF!+K101+K106+K109+K112+K116+K118+K121+K123+K126+K129+K132+K135+K138+K141+K144+K147+K151+K153+K155+K162+K164+K168+K171+K174+K177+K179+K182+K183+K184+K191+#REF!+K193+K204+#REF!+#REF!+K215+K217+K219+K221+K230+K231+K232+K233</f>
        <v>#REF!</v>
      </c>
    </row>
    <row r="287" spans="1:30">
      <c r="A287" s="17" t="s">
        <v>111</v>
      </c>
      <c r="B287" s="74" t="s">
        <v>111</v>
      </c>
      <c r="C287" s="74" t="s">
        <v>111</v>
      </c>
      <c r="D287" s="74" t="s">
        <v>111</v>
      </c>
      <c r="E287" s="18" t="s">
        <v>111</v>
      </c>
      <c r="F287" s="19" t="s">
        <v>111</v>
      </c>
      <c r="G287" s="106" t="s">
        <v>111</v>
      </c>
      <c r="H287" s="21" t="s">
        <v>111</v>
      </c>
      <c r="I287" s="9" t="s">
        <v>111</v>
      </c>
      <c r="J287" s="10" t="s">
        <v>111</v>
      </c>
      <c r="L287" s="55" t="s">
        <v>230</v>
      </c>
      <c r="M287" s="141">
        <f>K238+K255+K256+K266+K268+K269</f>
        <v>316809.62</v>
      </c>
      <c r="N287" s="55"/>
    </row>
    <row r="288" spans="1:30">
      <c r="A288" s="22" t="s">
        <v>111</v>
      </c>
      <c r="B288" s="74" t="s">
        <v>111</v>
      </c>
      <c r="C288" s="74" t="s">
        <v>111</v>
      </c>
      <c r="D288" s="74" t="s">
        <v>111</v>
      </c>
      <c r="E288" s="18" t="s">
        <v>111</v>
      </c>
      <c r="F288" s="19" t="s">
        <v>111</v>
      </c>
      <c r="G288" s="18" t="s">
        <v>111</v>
      </c>
      <c r="H288" s="20"/>
      <c r="I288" s="9" t="s">
        <v>111</v>
      </c>
      <c r="J288" s="10" t="s">
        <v>111</v>
      </c>
      <c r="L288" s="55" t="s">
        <v>231</v>
      </c>
      <c r="M288" s="141" t="e">
        <f>#REF!+K234+K236+K242+K244+K250+K254+K262+K265</f>
        <v>#REF!</v>
      </c>
    </row>
    <row r="289" spans="1:13">
      <c r="A289" s="22" t="s">
        <v>111</v>
      </c>
      <c r="B289" s="74" t="s">
        <v>111</v>
      </c>
      <c r="C289" s="74" t="s">
        <v>111</v>
      </c>
      <c r="D289" s="74" t="s">
        <v>111</v>
      </c>
      <c r="E289" s="18" t="s">
        <v>111</v>
      </c>
      <c r="F289" s="19" t="s">
        <v>111</v>
      </c>
      <c r="G289" s="18" t="s">
        <v>111</v>
      </c>
      <c r="H289" s="20"/>
      <c r="I289" s="9" t="s">
        <v>111</v>
      </c>
      <c r="J289" s="10" t="s">
        <v>111</v>
      </c>
      <c r="L289" s="55"/>
      <c r="M289" s="141" t="e">
        <f>SUM(M285:M288)</f>
        <v>#REF!</v>
      </c>
    </row>
    <row r="290" spans="1:13">
      <c r="A290" s="22" t="s">
        <v>111</v>
      </c>
      <c r="B290" s="74" t="s">
        <v>111</v>
      </c>
      <c r="C290" s="74" t="s">
        <v>111</v>
      </c>
      <c r="D290" s="74" t="s">
        <v>111</v>
      </c>
      <c r="E290" s="18" t="s">
        <v>111</v>
      </c>
      <c r="F290" s="19" t="s">
        <v>111</v>
      </c>
      <c r="G290" s="18" t="s">
        <v>111</v>
      </c>
      <c r="H290" s="19" t="s">
        <v>111</v>
      </c>
      <c r="I290" s="9" t="s">
        <v>111</v>
      </c>
      <c r="J290" s="23" t="s">
        <v>111</v>
      </c>
      <c r="K290" s="107" t="s">
        <v>111</v>
      </c>
      <c r="M290" s="141"/>
    </row>
    <row r="291" spans="1:13">
      <c r="A291" s="22" t="s">
        <v>111</v>
      </c>
      <c r="B291" s="74" t="s">
        <v>111</v>
      </c>
      <c r="C291" s="74" t="s">
        <v>111</v>
      </c>
      <c r="D291" s="74" t="s">
        <v>111</v>
      </c>
      <c r="E291" s="18" t="s">
        <v>111</v>
      </c>
      <c r="F291" s="19" t="s">
        <v>111</v>
      </c>
      <c r="G291" s="18" t="s">
        <v>111</v>
      </c>
      <c r="H291" s="21" t="s">
        <v>111</v>
      </c>
      <c r="I291" s="9" t="s">
        <v>111</v>
      </c>
      <c r="J291" s="10" t="s">
        <v>111</v>
      </c>
      <c r="K291" s="107" t="s">
        <v>111</v>
      </c>
    </row>
    <row r="292" spans="1:13" ht="15.75">
      <c r="A292" s="335" t="s">
        <v>269</v>
      </c>
      <c r="B292" s="336"/>
      <c r="C292" s="336"/>
      <c r="D292" s="79" t="s">
        <v>111</v>
      </c>
      <c r="E292" s="79" t="s">
        <v>111</v>
      </c>
      <c r="F292" s="24" t="s">
        <v>111</v>
      </c>
      <c r="G292" s="337" t="s">
        <v>252</v>
      </c>
      <c r="H292" s="337"/>
      <c r="I292" s="9" t="s">
        <v>111</v>
      </c>
      <c r="J292" s="23" t="s">
        <v>111</v>
      </c>
      <c r="K292" s="107" t="s">
        <v>111</v>
      </c>
      <c r="L292" s="200"/>
    </row>
    <row r="293" spans="1:13" ht="15.75">
      <c r="A293" s="218" t="s">
        <v>111</v>
      </c>
      <c r="B293" s="219" t="s">
        <v>111</v>
      </c>
      <c r="C293" s="219" t="s">
        <v>111</v>
      </c>
      <c r="D293" s="80" t="s">
        <v>111</v>
      </c>
      <c r="E293" s="25" t="s">
        <v>111</v>
      </c>
      <c r="F293" s="26" t="s">
        <v>111</v>
      </c>
      <c r="G293" s="219" t="s">
        <v>111</v>
      </c>
      <c r="H293" s="220" t="s">
        <v>111</v>
      </c>
      <c r="I293" s="27" t="s">
        <v>111</v>
      </c>
      <c r="J293" s="23" t="s">
        <v>111</v>
      </c>
      <c r="K293" s="107" t="s">
        <v>111</v>
      </c>
      <c r="L293" s="201"/>
    </row>
    <row r="294" spans="1:13" ht="15.75">
      <c r="A294" s="218" t="s">
        <v>111</v>
      </c>
      <c r="B294" s="219" t="s">
        <v>111</v>
      </c>
      <c r="C294" s="219" t="s">
        <v>111</v>
      </c>
      <c r="D294" s="80" t="s">
        <v>111</v>
      </c>
      <c r="E294" s="25" t="s">
        <v>111</v>
      </c>
      <c r="F294" s="26" t="s">
        <v>111</v>
      </c>
      <c r="G294" s="219" t="s">
        <v>111</v>
      </c>
      <c r="H294" s="220" t="s">
        <v>111</v>
      </c>
      <c r="I294" s="27" t="s">
        <v>111</v>
      </c>
      <c r="J294" s="23" t="s">
        <v>111</v>
      </c>
      <c r="K294" s="107" t="s">
        <v>111</v>
      </c>
      <c r="L294" s="201"/>
    </row>
    <row r="295" spans="1:13" ht="15.75">
      <c r="A295" s="28" t="s">
        <v>111</v>
      </c>
      <c r="B295" s="80" t="s">
        <v>111</v>
      </c>
      <c r="C295" s="75" t="s">
        <v>111</v>
      </c>
      <c r="D295" s="80" t="s">
        <v>111</v>
      </c>
      <c r="E295" s="25" t="s">
        <v>111</v>
      </c>
      <c r="F295" s="26" t="s">
        <v>111</v>
      </c>
      <c r="G295" s="25" t="s">
        <v>111</v>
      </c>
      <c r="H295" s="26" t="s">
        <v>111</v>
      </c>
      <c r="I295" s="27" t="s">
        <v>111</v>
      </c>
      <c r="J295" s="23" t="s">
        <v>111</v>
      </c>
      <c r="K295" s="107" t="s">
        <v>111</v>
      </c>
      <c r="L295" s="201"/>
      <c r="M295" s="141">
        <v>1851477000</v>
      </c>
    </row>
    <row r="296" spans="1:13" ht="15.75">
      <c r="A296" s="341" t="s">
        <v>233</v>
      </c>
      <c r="B296" s="342"/>
      <c r="C296" s="342"/>
      <c r="D296" s="80" t="s">
        <v>111</v>
      </c>
      <c r="E296" s="25" t="s">
        <v>111</v>
      </c>
      <c r="F296" s="26" t="s">
        <v>111</v>
      </c>
      <c r="G296" s="343" t="s">
        <v>109</v>
      </c>
      <c r="H296" s="343"/>
      <c r="I296" s="9" t="s">
        <v>111</v>
      </c>
      <c r="J296" s="23" t="s">
        <v>111</v>
      </c>
      <c r="K296" s="107" t="s">
        <v>111</v>
      </c>
      <c r="L296" s="201"/>
      <c r="M296" s="141">
        <v>14886158006.530001</v>
      </c>
    </row>
    <row r="297" spans="1:13">
      <c r="A297" s="22" t="s">
        <v>111</v>
      </c>
      <c r="B297" s="74" t="s">
        <v>111</v>
      </c>
      <c r="C297" s="74" t="s">
        <v>111</v>
      </c>
      <c r="D297" s="74" t="s">
        <v>111</v>
      </c>
      <c r="E297" s="18" t="s">
        <v>111</v>
      </c>
      <c r="F297" s="19" t="s">
        <v>111</v>
      </c>
      <c r="G297" s="18" t="s">
        <v>111</v>
      </c>
      <c r="H297" s="21" t="s">
        <v>111</v>
      </c>
      <c r="I297" s="27" t="s">
        <v>111</v>
      </c>
      <c r="J297" s="23" t="s">
        <v>111</v>
      </c>
      <c r="L297" s="201"/>
      <c r="M297" s="141">
        <f>M296+M295</f>
        <v>16737635006.530001</v>
      </c>
    </row>
    <row r="298" spans="1:13" ht="15.75" thickBot="1">
      <c r="A298" s="29" t="s">
        <v>111</v>
      </c>
      <c r="B298" s="76" t="s">
        <v>111</v>
      </c>
      <c r="C298" s="76" t="s">
        <v>111</v>
      </c>
      <c r="D298" s="76" t="s">
        <v>111</v>
      </c>
      <c r="E298" s="30" t="s">
        <v>111</v>
      </c>
      <c r="F298" s="31" t="s">
        <v>111</v>
      </c>
      <c r="G298" s="30" t="s">
        <v>111</v>
      </c>
      <c r="H298" s="32" t="s">
        <v>111</v>
      </c>
      <c r="I298" s="33" t="s">
        <v>111</v>
      </c>
      <c r="J298" s="34" t="s">
        <v>111</v>
      </c>
      <c r="L298" s="201"/>
      <c r="M298" s="141">
        <f>M297-H277</f>
        <v>1327339761.2300014</v>
      </c>
    </row>
    <row r="299" spans="1:13">
      <c r="L299" s="201"/>
    </row>
    <row r="300" spans="1:13">
      <c r="L300" s="201"/>
    </row>
    <row r="301" spans="1:13">
      <c r="L301" s="201"/>
    </row>
    <row r="302" spans="1:13">
      <c r="L302" s="201"/>
    </row>
    <row r="303" spans="1:13">
      <c r="L303" s="201"/>
    </row>
    <row r="304" spans="1:13">
      <c r="L304" s="201"/>
    </row>
    <row r="305" spans="1:30">
      <c r="L305" s="201"/>
    </row>
    <row r="306" spans="1:30">
      <c r="L306" s="201"/>
    </row>
    <row r="307" spans="1:30" s="138" customFormat="1">
      <c r="A307" s="5"/>
      <c r="B307" s="77"/>
      <c r="C307" s="77"/>
      <c r="D307" s="77"/>
      <c r="E307" s="77"/>
      <c r="F307" s="1"/>
      <c r="G307" s="107"/>
      <c r="H307" s="273"/>
      <c r="I307" s="265"/>
      <c r="J307" s="265"/>
      <c r="K307" s="107"/>
      <c r="L307" s="20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s="138" customFormat="1">
      <c r="A308" s="5"/>
      <c r="B308" s="77"/>
      <c r="C308" s="77"/>
      <c r="D308" s="77"/>
      <c r="E308" s="77"/>
      <c r="F308" s="1"/>
      <c r="G308" s="107"/>
      <c r="H308" s="273"/>
      <c r="I308" s="265"/>
      <c r="J308" s="265"/>
      <c r="K308" s="107"/>
      <c r="L308" s="20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s="138" customFormat="1">
      <c r="A309" s="1"/>
      <c r="B309" s="77"/>
      <c r="C309" s="77"/>
      <c r="D309" s="77"/>
      <c r="E309" s="77"/>
      <c r="F309" s="1"/>
      <c r="G309" s="107"/>
      <c r="H309" s="273"/>
      <c r="I309" s="266"/>
      <c r="J309" s="266"/>
      <c r="K309" s="107"/>
      <c r="L309" s="20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s="138" customFormat="1">
      <c r="A310" s="1"/>
      <c r="B310" s="77"/>
      <c r="C310" s="77"/>
      <c r="D310" s="77"/>
      <c r="E310" s="77"/>
      <c r="F310" s="1"/>
      <c r="G310" s="107"/>
      <c r="H310" s="273"/>
      <c r="I310" s="266"/>
      <c r="J310" s="266"/>
      <c r="K310" s="107"/>
      <c r="L310" s="20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s="138" customFormat="1">
      <c r="A311" s="5"/>
      <c r="B311" s="77"/>
      <c r="C311" s="77"/>
      <c r="D311" s="77"/>
      <c r="E311" s="77"/>
      <c r="F311" s="1"/>
      <c r="G311" s="107"/>
      <c r="H311" s="273"/>
      <c r="I311" s="265"/>
      <c r="J311" s="265"/>
      <c r="K311" s="107"/>
      <c r="L311" s="20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s="138" customFormat="1">
      <c r="A312" s="5"/>
      <c r="B312" s="77"/>
      <c r="C312" s="77"/>
      <c r="D312" s="77"/>
      <c r="E312" s="77"/>
      <c r="F312" s="1"/>
      <c r="G312" s="107"/>
      <c r="H312" s="273"/>
      <c r="I312" s="265"/>
      <c r="J312" s="265"/>
      <c r="K312" s="107"/>
      <c r="L312" s="20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s="138" customFormat="1">
      <c r="A313" s="5"/>
      <c r="B313" s="77"/>
      <c r="C313" s="77"/>
      <c r="D313" s="77"/>
      <c r="E313" s="77"/>
      <c r="F313" s="1"/>
      <c r="G313" s="107"/>
      <c r="H313" s="273"/>
      <c r="I313" s="265"/>
      <c r="J313" s="265"/>
      <c r="K313" s="107"/>
      <c r="L313" s="20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s="138" customFormat="1">
      <c r="A314" s="5"/>
      <c r="B314" s="77"/>
      <c r="C314" s="77"/>
      <c r="D314" s="77"/>
      <c r="E314" s="77"/>
      <c r="F314" s="1"/>
      <c r="G314" s="107"/>
      <c r="H314" s="273"/>
      <c r="I314" s="265"/>
      <c r="J314" s="265"/>
      <c r="K314" s="107"/>
      <c r="L314" s="20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s="138" customFormat="1">
      <c r="A315" s="5"/>
      <c r="B315" s="77"/>
      <c r="C315" s="77"/>
      <c r="D315" s="77"/>
      <c r="E315" s="77"/>
      <c r="F315" s="1"/>
      <c r="G315" s="107"/>
      <c r="H315" s="273"/>
      <c r="I315" s="265"/>
      <c r="J315" s="265"/>
      <c r="K315" s="107"/>
      <c r="L315" s="20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s="138" customFormat="1">
      <c r="A316" s="5"/>
      <c r="B316" s="77"/>
      <c r="C316" s="77"/>
      <c r="D316" s="77"/>
      <c r="E316" s="77"/>
      <c r="F316" s="1"/>
      <c r="G316" s="107"/>
      <c r="H316" s="273"/>
      <c r="I316" s="265"/>
      <c r="J316" s="265"/>
      <c r="K316" s="107"/>
      <c r="L316" s="20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s="138" customFormat="1">
      <c r="A317" s="5"/>
      <c r="B317" s="77"/>
      <c r="C317" s="77"/>
      <c r="D317" s="77"/>
      <c r="E317" s="77"/>
      <c r="F317" s="1"/>
      <c r="G317" s="107"/>
      <c r="H317" s="273"/>
      <c r="I317" s="265"/>
      <c r="J317" s="265"/>
      <c r="K317" s="107"/>
      <c r="L317" s="20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s="138" customFormat="1">
      <c r="A318" s="5"/>
      <c r="B318" s="77"/>
      <c r="C318" s="77"/>
      <c r="D318" s="77"/>
      <c r="E318" s="77"/>
      <c r="F318" s="1"/>
      <c r="G318" s="107"/>
      <c r="H318" s="273"/>
      <c r="I318" s="265"/>
      <c r="J318" s="265"/>
      <c r="K318" s="107"/>
      <c r="L318" s="20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s="138" customFormat="1">
      <c r="A319" s="5"/>
      <c r="B319" s="77"/>
      <c r="C319" s="77"/>
      <c r="D319" s="77"/>
      <c r="E319" s="77"/>
      <c r="F319" s="1"/>
      <c r="G319" s="107"/>
      <c r="H319" s="273"/>
      <c r="I319" s="265"/>
      <c r="J319" s="265"/>
      <c r="K319" s="107"/>
      <c r="L319" s="20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s="138" customFormat="1">
      <c r="A320" s="5"/>
      <c r="B320" s="77"/>
      <c r="C320" s="77"/>
      <c r="D320" s="77"/>
      <c r="E320" s="77"/>
      <c r="F320" s="1"/>
      <c r="G320" s="107"/>
      <c r="H320" s="273"/>
      <c r="I320" s="265"/>
      <c r="J320" s="265"/>
      <c r="K320" s="107"/>
      <c r="L320" s="20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s="138" customFormat="1">
      <c r="A321" s="5"/>
      <c r="B321" s="77"/>
      <c r="C321" s="77"/>
      <c r="D321" s="77"/>
      <c r="E321" s="77"/>
      <c r="F321" s="1"/>
      <c r="G321" s="107"/>
      <c r="H321" s="273"/>
      <c r="I321" s="265"/>
      <c r="J321" s="265"/>
      <c r="K321" s="107"/>
      <c r="L321" s="20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s="138" customFormat="1">
      <c r="A322" s="5"/>
      <c r="B322" s="77"/>
      <c r="C322" s="77"/>
      <c r="D322" s="77"/>
      <c r="E322" s="77"/>
      <c r="F322" s="1"/>
      <c r="G322" s="107"/>
      <c r="H322" s="273"/>
      <c r="I322" s="265"/>
      <c r="J322" s="265"/>
      <c r="K322" s="107"/>
      <c r="L322" s="20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s="138" customFormat="1">
      <c r="A323" s="5"/>
      <c r="B323" s="77"/>
      <c r="C323" s="77"/>
      <c r="D323" s="77"/>
      <c r="E323" s="77"/>
      <c r="F323" s="1"/>
      <c r="G323" s="107"/>
      <c r="H323" s="273"/>
      <c r="I323" s="265"/>
      <c r="J323" s="265"/>
      <c r="K323" s="107"/>
      <c r="L323" s="20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s="138" customFormat="1">
      <c r="A324" s="5"/>
      <c r="B324" s="77"/>
      <c r="C324" s="77"/>
      <c r="D324" s="77"/>
      <c r="E324" s="77"/>
      <c r="F324" s="1"/>
      <c r="G324" s="107"/>
      <c r="H324" s="273"/>
      <c r="I324" s="265"/>
      <c r="J324" s="265"/>
      <c r="K324" s="107"/>
      <c r="L324" s="20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s="138" customFormat="1">
      <c r="A325" s="5"/>
      <c r="B325" s="77"/>
      <c r="C325" s="77"/>
      <c r="D325" s="77"/>
      <c r="E325" s="77"/>
      <c r="F325" s="1"/>
      <c r="G325" s="107"/>
      <c r="H325" s="273"/>
      <c r="I325" s="265"/>
      <c r="J325" s="265"/>
      <c r="K325" s="107"/>
      <c r="L325" s="20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s="138" customFormat="1">
      <c r="A326" s="5"/>
      <c r="B326" s="77"/>
      <c r="C326" s="77"/>
      <c r="D326" s="77"/>
      <c r="E326" s="77"/>
      <c r="F326" s="1"/>
      <c r="G326" s="107"/>
      <c r="H326" s="273"/>
      <c r="I326" s="265"/>
      <c r="J326" s="265"/>
      <c r="K326" s="107"/>
      <c r="L326" s="20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s="138" customFormat="1">
      <c r="A327" s="5"/>
      <c r="B327" s="77"/>
      <c r="C327" s="77"/>
      <c r="D327" s="77"/>
      <c r="E327" s="77"/>
      <c r="F327" s="1"/>
      <c r="G327" s="107"/>
      <c r="H327" s="273"/>
      <c r="I327" s="265"/>
      <c r="J327" s="265"/>
      <c r="K327" s="107"/>
      <c r="L327" s="20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s="138" customFormat="1">
      <c r="A328" s="5"/>
      <c r="B328" s="77"/>
      <c r="C328" s="77"/>
      <c r="D328" s="77"/>
      <c r="E328" s="77"/>
      <c r="F328" s="1"/>
      <c r="G328" s="107"/>
      <c r="H328" s="273"/>
      <c r="I328" s="265"/>
      <c r="J328" s="265"/>
      <c r="K328" s="107"/>
      <c r="L328" s="20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s="138" customFormat="1">
      <c r="A329" s="5"/>
      <c r="B329" s="77"/>
      <c r="C329" s="77"/>
      <c r="D329" s="77"/>
      <c r="E329" s="77"/>
      <c r="F329" s="1"/>
      <c r="G329" s="107"/>
      <c r="H329" s="273"/>
      <c r="I329" s="265"/>
      <c r="J329" s="265"/>
      <c r="K329" s="107"/>
      <c r="L329" s="20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s="138" customFormat="1">
      <c r="A330" s="5"/>
      <c r="B330" s="77"/>
      <c r="C330" s="77"/>
      <c r="D330" s="77"/>
      <c r="E330" s="77"/>
      <c r="F330" s="1"/>
      <c r="G330" s="107"/>
      <c r="H330" s="273"/>
      <c r="I330" s="265"/>
      <c r="J330" s="265"/>
      <c r="K330" s="107"/>
      <c r="L330" s="20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s="138" customFormat="1">
      <c r="A331" s="5"/>
      <c r="B331" s="77"/>
      <c r="C331" s="77"/>
      <c r="D331" s="77"/>
      <c r="E331" s="77"/>
      <c r="F331" s="1"/>
      <c r="G331" s="107"/>
      <c r="H331" s="273"/>
      <c r="I331" s="265"/>
      <c r="J331" s="265"/>
      <c r="K331" s="107"/>
      <c r="L331" s="20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s="138" customFormat="1">
      <c r="A332" s="5"/>
      <c r="B332" s="77"/>
      <c r="C332" s="77"/>
      <c r="D332" s="77"/>
      <c r="E332" s="77"/>
      <c r="F332" s="1"/>
      <c r="G332" s="107"/>
      <c r="H332" s="273"/>
      <c r="I332" s="265"/>
      <c r="J332" s="265"/>
      <c r="K332" s="107"/>
      <c r="L332" s="20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s="138" customFormat="1">
      <c r="A333" s="5"/>
      <c r="B333" s="77"/>
      <c r="C333" s="77"/>
      <c r="D333" s="77"/>
      <c r="E333" s="77"/>
      <c r="F333" s="1"/>
      <c r="G333" s="107"/>
      <c r="H333" s="273"/>
      <c r="I333" s="265"/>
      <c r="J333" s="265"/>
      <c r="K333" s="107"/>
      <c r="L333" s="20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s="138" customFormat="1">
      <c r="A334" s="5"/>
      <c r="B334" s="77"/>
      <c r="C334" s="77"/>
      <c r="D334" s="77"/>
      <c r="E334" s="77"/>
      <c r="F334" s="1"/>
      <c r="G334" s="107"/>
      <c r="H334" s="273"/>
      <c r="I334" s="265"/>
      <c r="J334" s="265"/>
      <c r="K334" s="107"/>
      <c r="L334" s="20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s="138" customFormat="1">
      <c r="A335" s="5"/>
      <c r="B335" s="77"/>
      <c r="C335" s="77"/>
      <c r="D335" s="77"/>
      <c r="E335" s="77"/>
      <c r="F335" s="1"/>
      <c r="G335" s="107"/>
      <c r="H335" s="273"/>
      <c r="I335" s="265"/>
      <c r="J335" s="265"/>
      <c r="K335" s="107"/>
      <c r="L335" s="20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s="138" customFormat="1">
      <c r="A336" s="5"/>
      <c r="B336" s="77"/>
      <c r="C336" s="77"/>
      <c r="D336" s="77"/>
      <c r="E336" s="77"/>
      <c r="F336" s="1"/>
      <c r="G336" s="107"/>
      <c r="H336" s="273"/>
      <c r="I336" s="265"/>
      <c r="J336" s="265"/>
      <c r="K336" s="107"/>
      <c r="L336" s="20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s="138" customFormat="1">
      <c r="A337" s="5"/>
      <c r="B337" s="77"/>
      <c r="C337" s="77"/>
      <c r="D337" s="77"/>
      <c r="E337" s="77"/>
      <c r="F337" s="1"/>
      <c r="G337" s="107"/>
      <c r="H337" s="273"/>
      <c r="I337" s="265"/>
      <c r="J337" s="265"/>
      <c r="K337" s="107"/>
      <c r="L337" s="20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38" customFormat="1">
      <c r="A338" s="5"/>
      <c r="B338" s="77"/>
      <c r="C338" s="77"/>
      <c r="D338" s="77"/>
      <c r="E338" s="77"/>
      <c r="F338" s="1"/>
      <c r="G338" s="107"/>
      <c r="H338" s="273"/>
      <c r="I338" s="265"/>
      <c r="J338" s="265"/>
      <c r="K338" s="107"/>
      <c r="L338" s="20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>
      <c r="L339" s="200"/>
    </row>
    <row r="346" spans="1:30">
      <c r="M346" s="141" t="e">
        <f>#REF!+H63+H74+#REF!+H92+#REF!+#REF!+#REF!+H103+#REF!+H108+#REF!+H117+#REF!+H120+#REF!+H122+H245+H125+#REF!+H128+#REF!+H131+H251+H140+H149+#REF!+#REF!+H170+#REF!+H173+#REF!+H176+#REF!+H178</f>
        <v>#REF!</v>
      </c>
    </row>
    <row r="350" spans="1:30">
      <c r="A350" s="1"/>
      <c r="H350" s="266"/>
      <c r="I350" s="266"/>
      <c r="J350" s="266"/>
    </row>
  </sheetData>
  <sheetProtection password="CC43" sheet="1" objects="1" scenarios="1"/>
  <autoFilter ref="A18:AD298"/>
  <mergeCells count="50">
    <mergeCell ref="A10:F10"/>
    <mergeCell ref="A2:I2"/>
    <mergeCell ref="A3:I3"/>
    <mergeCell ref="A4:I4"/>
    <mergeCell ref="D7:G7"/>
    <mergeCell ref="D9:G9"/>
    <mergeCell ref="A53:A54"/>
    <mergeCell ref="F53:F54"/>
    <mergeCell ref="A11:F11"/>
    <mergeCell ref="A22:A23"/>
    <mergeCell ref="F22:F23"/>
    <mergeCell ref="A24:A25"/>
    <mergeCell ref="F24:F25"/>
    <mergeCell ref="A151:A152"/>
    <mergeCell ref="F151:F152"/>
    <mergeCell ref="F91:F92"/>
    <mergeCell ref="F94:F95"/>
    <mergeCell ref="F97:F98"/>
    <mergeCell ref="A153:A154"/>
    <mergeCell ref="F153:F154"/>
    <mergeCell ref="F159:F161"/>
    <mergeCell ref="A191:A192"/>
    <mergeCell ref="F191:F192"/>
    <mergeCell ref="A188:A189"/>
    <mergeCell ref="F188:F189"/>
    <mergeCell ref="A280:I280"/>
    <mergeCell ref="A281:I281"/>
    <mergeCell ref="D282:F282"/>
    <mergeCell ref="G282:H282"/>
    <mergeCell ref="A257:A261"/>
    <mergeCell ref="A265:A270"/>
    <mergeCell ref="A292:C292"/>
    <mergeCell ref="G292:H292"/>
    <mergeCell ref="D283:F283"/>
    <mergeCell ref="G283:H283"/>
    <mergeCell ref="A296:C296"/>
    <mergeCell ref="G296:H296"/>
    <mergeCell ref="D284:F284"/>
    <mergeCell ref="G284:H284"/>
    <mergeCell ref="D285:F285"/>
    <mergeCell ref="G285:H285"/>
    <mergeCell ref="D286:F286"/>
    <mergeCell ref="G286:H286"/>
    <mergeCell ref="A239:A241"/>
    <mergeCell ref="A251:A252"/>
    <mergeCell ref="A254:A255"/>
    <mergeCell ref="F226:F231"/>
    <mergeCell ref="A272:A276"/>
    <mergeCell ref="A226:A227"/>
    <mergeCell ref="A228:A22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2025-03-05T13:08:16Z</cp:lastPrinted>
  <dcterms:created xsi:type="dcterms:W3CDTF">2024-01-12T08:00:34Z</dcterms:created>
  <dcterms:modified xsi:type="dcterms:W3CDTF">2025-04-11T08:09:01Z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