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60" yWindow="15" windowWidth="12765" windowHeight="13140" tabRatio="412"/>
  </bookViews>
  <sheets>
    <sheet name="1ММ (ФБ)РБ (2)" sheetId="9" r:id="rId1"/>
  </sheets>
  <definedNames>
    <definedName name="_xlnm._FilterDatabase" localSheetId="0" hidden="1">'1ММ (ФБ)РБ (2)'!$A$18:$AD$328</definedName>
    <definedName name="XDO_?C9_S2_1?" localSheetId="0">'1ММ (ФБ)РБ (2)'!$B$3:$B$132</definedName>
    <definedName name="_xlnm.Print_Titles" localSheetId="0">'1ММ (ФБ)РБ (2)'!$3:$5</definedName>
    <definedName name="_xlnm.Print_Area" localSheetId="0">'1ММ (ФБ)РБ (2)'!$A$1:$J$328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01" i="9" l="1"/>
  <c r="J301" i="9"/>
  <c r="K302" i="9"/>
  <c r="K111" i="9"/>
  <c r="K108" i="9"/>
  <c r="J139" i="9"/>
  <c r="K77" i="9"/>
  <c r="K78" i="9"/>
  <c r="K79" i="9"/>
  <c r="K80" i="9"/>
  <c r="K81" i="9"/>
  <c r="K82" i="9"/>
  <c r="K83" i="9"/>
  <c r="K84" i="9"/>
  <c r="K85" i="9"/>
  <c r="K86" i="9"/>
  <c r="I70" i="9"/>
  <c r="J70" i="9"/>
  <c r="I93" i="9"/>
  <c r="J93" i="9"/>
  <c r="I96" i="9"/>
  <c r="J96" i="9"/>
  <c r="I99" i="9"/>
  <c r="J99" i="9"/>
  <c r="I102" i="9"/>
  <c r="J102" i="9"/>
  <c r="I105" i="9"/>
  <c r="J105" i="9"/>
  <c r="J251" i="9"/>
  <c r="J204" i="9"/>
  <c r="I204" i="9"/>
  <c r="I171" i="9"/>
  <c r="J171" i="9"/>
  <c r="I192" i="9"/>
  <c r="H192" i="9"/>
  <c r="I251" i="9"/>
  <c r="H102" i="9"/>
  <c r="H163" i="9"/>
  <c r="H236" i="9"/>
  <c r="H225" i="9"/>
  <c r="H214" i="9"/>
  <c r="H208" i="9"/>
  <c r="H204" i="9"/>
  <c r="H189" i="9"/>
  <c r="H186" i="9"/>
  <c r="H184" i="9"/>
  <c r="H171" i="9"/>
  <c r="H73" i="9"/>
  <c r="H70" i="9"/>
  <c r="H67" i="9"/>
  <c r="H33" i="9"/>
  <c r="H24" i="9"/>
  <c r="H19" i="9"/>
  <c r="K75" i="9"/>
  <c r="K90" i="9"/>
  <c r="K89" i="9" s="1"/>
  <c r="J89" i="9"/>
  <c r="I89" i="9"/>
  <c r="H89" i="9"/>
  <c r="K71" i="9"/>
  <c r="K66" i="9"/>
  <c r="K65" i="9" s="1"/>
  <c r="J65" i="9"/>
  <c r="I65" i="9"/>
  <c r="H65" i="9"/>
  <c r="H251" i="9"/>
  <c r="K250" i="9"/>
  <c r="K249" i="9" s="1"/>
  <c r="J249" i="9"/>
  <c r="I249" i="9"/>
  <c r="H249" i="9"/>
  <c r="K244" i="9"/>
  <c r="K243" i="9" s="1"/>
  <c r="J243" i="9"/>
  <c r="I243" i="9"/>
  <c r="H243" i="9"/>
  <c r="K206" i="9"/>
  <c r="K205" i="9"/>
  <c r="K207" i="9"/>
  <c r="H105" i="9"/>
  <c r="K255" i="9"/>
  <c r="K254" i="9"/>
  <c r="K253" i="9"/>
  <c r="K252" i="9"/>
  <c r="K256" i="9"/>
  <c r="K257" i="9"/>
  <c r="H58" i="9"/>
  <c r="K174" i="9"/>
  <c r="K173" i="9"/>
  <c r="K172" i="9"/>
  <c r="K107" i="9"/>
  <c r="K106" i="9"/>
  <c r="K104" i="9"/>
  <c r="K103" i="9"/>
  <c r="H96" i="9"/>
  <c r="K97" i="9"/>
  <c r="K98" i="9"/>
  <c r="H93" i="9"/>
  <c r="K94" i="9"/>
  <c r="M376" i="9"/>
  <c r="M327" i="9"/>
  <c r="L308" i="9"/>
  <c r="K306" i="9"/>
  <c r="K305" i="9"/>
  <c r="K304" i="9"/>
  <c r="K303" i="9"/>
  <c r="I301" i="9"/>
  <c r="H301" i="9"/>
  <c r="K300" i="9"/>
  <c r="K299" i="9"/>
  <c r="K298" i="9"/>
  <c r="K297" i="9"/>
  <c r="K296" i="9"/>
  <c r="K295" i="9"/>
  <c r="J294" i="9"/>
  <c r="I294" i="9"/>
  <c r="H294" i="9"/>
  <c r="K293" i="9"/>
  <c r="K292" i="9" s="1"/>
  <c r="J292" i="9"/>
  <c r="I292" i="9"/>
  <c r="H292" i="9"/>
  <c r="K291" i="9"/>
  <c r="K290" i="9"/>
  <c r="K289" i="9"/>
  <c r="K288" i="9"/>
  <c r="K287" i="9"/>
  <c r="J286" i="9"/>
  <c r="I286" i="9"/>
  <c r="H286" i="9"/>
  <c r="K285" i="9"/>
  <c r="K284" i="9"/>
  <c r="J283" i="9"/>
  <c r="I283" i="9"/>
  <c r="H283" i="9"/>
  <c r="K282" i="9"/>
  <c r="K281" i="9"/>
  <c r="J280" i="9"/>
  <c r="I280" i="9"/>
  <c r="H280" i="9"/>
  <c r="K279" i="9"/>
  <c r="K278" i="9" s="1"/>
  <c r="J278" i="9"/>
  <c r="I278" i="9"/>
  <c r="H278" i="9"/>
  <c r="K277" i="9"/>
  <c r="K276" i="9" s="1"/>
  <c r="J276" i="9"/>
  <c r="I276" i="9"/>
  <c r="H276" i="9"/>
  <c r="K275" i="9"/>
  <c r="K274" i="9" s="1"/>
  <c r="J274" i="9"/>
  <c r="I274" i="9"/>
  <c r="H274" i="9"/>
  <c r="K273" i="9"/>
  <c r="K272" i="9" s="1"/>
  <c r="J272" i="9"/>
  <c r="I272" i="9"/>
  <c r="H272" i="9"/>
  <c r="K271" i="9"/>
  <c r="K270" i="9"/>
  <c r="K269" i="9"/>
  <c r="J268" i="9"/>
  <c r="I268" i="9"/>
  <c r="H268" i="9"/>
  <c r="K267" i="9"/>
  <c r="K266" i="9" s="1"/>
  <c r="J266" i="9"/>
  <c r="I266" i="9"/>
  <c r="H266" i="9"/>
  <c r="K265" i="9"/>
  <c r="J264" i="9"/>
  <c r="K263" i="9"/>
  <c r="K262" i="9" s="1"/>
  <c r="J262" i="9"/>
  <c r="I262" i="9"/>
  <c r="H262" i="9"/>
  <c r="K261" i="9"/>
  <c r="K260" i="9"/>
  <c r="K259" i="9"/>
  <c r="K258" i="9"/>
  <c r="K248" i="9"/>
  <c r="K247" i="9" s="1"/>
  <c r="J247" i="9"/>
  <c r="I247" i="9"/>
  <c r="H247" i="9"/>
  <c r="K246" i="9"/>
  <c r="K245" i="9" s="1"/>
  <c r="J245" i="9"/>
  <c r="I245" i="9"/>
  <c r="H245" i="9"/>
  <c r="K242" i="9"/>
  <c r="K241" i="9" s="1"/>
  <c r="J241" i="9"/>
  <c r="I241" i="9"/>
  <c r="H241" i="9"/>
  <c r="K240" i="9"/>
  <c r="K239" i="9" s="1"/>
  <c r="J239" i="9"/>
  <c r="I239" i="9"/>
  <c r="H239" i="9"/>
  <c r="K238" i="9"/>
  <c r="K237" i="9"/>
  <c r="J236" i="9"/>
  <c r="I236" i="9"/>
  <c r="K235" i="9"/>
  <c r="K234" i="9"/>
  <c r="K233" i="9"/>
  <c r="K232" i="9"/>
  <c r="K231" i="9"/>
  <c r="K230" i="9"/>
  <c r="K229" i="9"/>
  <c r="K228" i="9"/>
  <c r="K227" i="9"/>
  <c r="K226" i="9"/>
  <c r="J225" i="9"/>
  <c r="I225" i="9"/>
  <c r="K224" i="9"/>
  <c r="K223" i="9"/>
  <c r="K222" i="9"/>
  <c r="K221" i="9"/>
  <c r="K220" i="9"/>
  <c r="K219" i="9"/>
  <c r="K218" i="9"/>
  <c r="K217" i="9"/>
  <c r="K216" i="9"/>
  <c r="K215" i="9"/>
  <c r="J214" i="9"/>
  <c r="I214" i="9"/>
  <c r="K213" i="9"/>
  <c r="K212" i="9"/>
  <c r="J211" i="9"/>
  <c r="I211" i="9"/>
  <c r="H211" i="9"/>
  <c r="K210" i="9"/>
  <c r="K209" i="9"/>
  <c r="J208" i="9"/>
  <c r="I208" i="9"/>
  <c r="K203" i="9"/>
  <c r="K202" i="9" s="1"/>
  <c r="J202" i="9"/>
  <c r="I202" i="9"/>
  <c r="H202" i="9"/>
  <c r="K201" i="9"/>
  <c r="K200" i="9"/>
  <c r="K199" i="9"/>
  <c r="K198" i="9"/>
  <c r="J197" i="9"/>
  <c r="I197" i="9"/>
  <c r="H197" i="9"/>
  <c r="K196" i="9"/>
  <c r="K195" i="9" s="1"/>
  <c r="J195" i="9"/>
  <c r="I195" i="9"/>
  <c r="H195" i="9"/>
  <c r="K194" i="9"/>
  <c r="K193" i="9"/>
  <c r="J192" i="9"/>
  <c r="K191" i="9"/>
  <c r="K190" i="9"/>
  <c r="J189" i="9"/>
  <c r="I189" i="9"/>
  <c r="K188" i="9"/>
  <c r="K187" i="9"/>
  <c r="K186" i="9" s="1"/>
  <c r="J186" i="9"/>
  <c r="I186" i="9"/>
  <c r="K185" i="9"/>
  <c r="K184" i="9" s="1"/>
  <c r="J184" i="9"/>
  <c r="I184" i="9"/>
  <c r="K183" i="9"/>
  <c r="K182" i="9" s="1"/>
  <c r="J182" i="9"/>
  <c r="I182" i="9"/>
  <c r="H182" i="9"/>
  <c r="K181" i="9"/>
  <c r="K180" i="9" s="1"/>
  <c r="J180" i="9"/>
  <c r="I180" i="9"/>
  <c r="H180" i="9"/>
  <c r="K179" i="9"/>
  <c r="K178" i="9" s="1"/>
  <c r="J178" i="9"/>
  <c r="I178" i="9"/>
  <c r="H178" i="9"/>
  <c r="K177" i="9"/>
  <c r="K176" i="9"/>
  <c r="K175" i="9"/>
  <c r="K170" i="9"/>
  <c r="K169" i="9"/>
  <c r="J168" i="9"/>
  <c r="I168" i="9"/>
  <c r="H168" i="9"/>
  <c r="K167" i="9"/>
  <c r="K165" i="9"/>
  <c r="K163" i="9" s="1"/>
  <c r="J163" i="9"/>
  <c r="I163" i="9"/>
  <c r="K162" i="9"/>
  <c r="K161" i="9"/>
  <c r="J160" i="9"/>
  <c r="I160" i="9"/>
  <c r="H160" i="9"/>
  <c r="K159" i="9"/>
  <c r="K158" i="9"/>
  <c r="J157" i="9"/>
  <c r="I157" i="9"/>
  <c r="H157" i="9"/>
  <c r="K156" i="9"/>
  <c r="K155" i="9"/>
  <c r="J154" i="9"/>
  <c r="I154" i="9"/>
  <c r="H154" i="9"/>
  <c r="K153" i="9"/>
  <c r="K152" i="9"/>
  <c r="J151" i="9"/>
  <c r="I151" i="9"/>
  <c r="H151" i="9"/>
  <c r="K150" i="9"/>
  <c r="K149" i="9"/>
  <c r="J148" i="9"/>
  <c r="I148" i="9"/>
  <c r="H148" i="9"/>
  <c r="K147" i="9"/>
  <c r="K146" i="9"/>
  <c r="J145" i="9"/>
  <c r="I145" i="9"/>
  <c r="H145" i="9"/>
  <c r="K144" i="9"/>
  <c r="K143" i="9"/>
  <c r="J142" i="9"/>
  <c r="I142" i="9"/>
  <c r="H142" i="9"/>
  <c r="K141" i="9"/>
  <c r="K140" i="9"/>
  <c r="I139" i="9"/>
  <c r="H139" i="9"/>
  <c r="K138" i="9"/>
  <c r="K137" i="9"/>
  <c r="J136" i="9"/>
  <c r="I136" i="9"/>
  <c r="H136" i="9"/>
  <c r="K135" i="9"/>
  <c r="K134" i="9" s="1"/>
  <c r="J134" i="9"/>
  <c r="I134" i="9"/>
  <c r="H134" i="9"/>
  <c r="K133" i="9"/>
  <c r="K132" i="9"/>
  <c r="J131" i="9"/>
  <c r="I131" i="9"/>
  <c r="H131" i="9"/>
  <c r="K130" i="9"/>
  <c r="K129" i="9" s="1"/>
  <c r="J129" i="9"/>
  <c r="I129" i="9"/>
  <c r="H129" i="9"/>
  <c r="K128" i="9"/>
  <c r="K127" i="9"/>
  <c r="K126" i="9"/>
  <c r="J125" i="9"/>
  <c r="I125" i="9"/>
  <c r="H125" i="9"/>
  <c r="K124" i="9"/>
  <c r="K123" i="9"/>
  <c r="J122" i="9"/>
  <c r="I122" i="9"/>
  <c r="H122" i="9"/>
  <c r="K121" i="9"/>
  <c r="K120" i="9"/>
  <c r="J119" i="9"/>
  <c r="I119" i="9"/>
  <c r="H119" i="9"/>
  <c r="K118" i="9"/>
  <c r="K117" i="9" s="1"/>
  <c r="J117" i="9"/>
  <c r="I117" i="9"/>
  <c r="H117" i="9"/>
  <c r="K116" i="9"/>
  <c r="K115" i="9"/>
  <c r="K114" i="9" s="1"/>
  <c r="J114" i="9"/>
  <c r="I114" i="9"/>
  <c r="H114" i="9"/>
  <c r="K113" i="9"/>
  <c r="K112" i="9" s="1"/>
  <c r="J112" i="9"/>
  <c r="I112" i="9"/>
  <c r="H112" i="9"/>
  <c r="J110" i="9"/>
  <c r="I110" i="9"/>
  <c r="K110" i="9" s="1"/>
  <c r="H110" i="9"/>
  <c r="K109" i="9"/>
  <c r="K101" i="9"/>
  <c r="K100" i="9"/>
  <c r="K99" i="9" s="1"/>
  <c r="H99" i="9"/>
  <c r="K95" i="9"/>
  <c r="K92" i="9"/>
  <c r="K91" i="9" s="1"/>
  <c r="J91" i="9"/>
  <c r="I91" i="9"/>
  <c r="H91" i="9"/>
  <c r="K88" i="9"/>
  <c r="K87" i="9" s="1"/>
  <c r="J87" i="9"/>
  <c r="I87" i="9"/>
  <c r="H87" i="9"/>
  <c r="K76" i="9"/>
  <c r="K74" i="9"/>
  <c r="J73" i="9"/>
  <c r="I73" i="9"/>
  <c r="K72" i="9"/>
  <c r="K70" i="9" s="1"/>
  <c r="K69" i="9"/>
  <c r="K68" i="9"/>
  <c r="K67" i="9" s="1"/>
  <c r="J67" i="9"/>
  <c r="I67" i="9"/>
  <c r="K64" i="9"/>
  <c r="K63" i="9" s="1"/>
  <c r="J63" i="9"/>
  <c r="I63" i="9"/>
  <c r="H63" i="9"/>
  <c r="K62" i="9"/>
  <c r="K61" i="9" s="1"/>
  <c r="J61" i="9"/>
  <c r="I61" i="9"/>
  <c r="H61" i="9"/>
  <c r="K60" i="9"/>
  <c r="K59" i="9"/>
  <c r="J58" i="9"/>
  <c r="I58" i="9"/>
  <c r="L57" i="9"/>
  <c r="K57" i="9"/>
  <c r="K56" i="9"/>
  <c r="J55" i="9"/>
  <c r="I55" i="9"/>
  <c r="H55" i="9"/>
  <c r="K54" i="9"/>
  <c r="K53" i="9" s="1"/>
  <c r="J53" i="9"/>
  <c r="I53" i="9"/>
  <c r="H53" i="9"/>
  <c r="K52" i="9"/>
  <c r="K51" i="9" s="1"/>
  <c r="J51" i="9"/>
  <c r="I51" i="9"/>
  <c r="H51" i="9"/>
  <c r="K50" i="9"/>
  <c r="K49" i="9" s="1"/>
  <c r="J49" i="9"/>
  <c r="I49" i="9"/>
  <c r="H49" i="9"/>
  <c r="K48" i="9"/>
  <c r="K47" i="9" s="1"/>
  <c r="J47" i="9"/>
  <c r="I47" i="9"/>
  <c r="H47" i="9"/>
  <c r="K46" i="9"/>
  <c r="K45" i="9"/>
  <c r="J44" i="9"/>
  <c r="I44" i="9"/>
  <c r="H44" i="9"/>
  <c r="K43" i="9"/>
  <c r="K42" i="9" s="1"/>
  <c r="J42" i="9"/>
  <c r="I42" i="9"/>
  <c r="H42" i="9"/>
  <c r="K41" i="9"/>
  <c r="K40" i="9"/>
  <c r="I33" i="9"/>
  <c r="K38" i="9"/>
  <c r="K37" i="9"/>
  <c r="K36" i="9"/>
  <c r="K35" i="9"/>
  <c r="K34" i="9"/>
  <c r="J33" i="9"/>
  <c r="K32" i="9"/>
  <c r="K31" i="9" s="1"/>
  <c r="J31" i="9"/>
  <c r="I31" i="9"/>
  <c r="H31" i="9"/>
  <c r="K30" i="9"/>
  <c r="K29" i="9" s="1"/>
  <c r="J29" i="9"/>
  <c r="I29" i="9"/>
  <c r="H29" i="9"/>
  <c r="K28" i="9"/>
  <c r="K27" i="9"/>
  <c r="K26" i="9"/>
  <c r="K25" i="9"/>
  <c r="J24" i="9"/>
  <c r="I24" i="9"/>
  <c r="K23" i="9"/>
  <c r="K22" i="9"/>
  <c r="K21" i="9" s="1"/>
  <c r="J21" i="9"/>
  <c r="I21" i="9"/>
  <c r="H21" i="9"/>
  <c r="K20" i="9"/>
  <c r="K19" i="9" s="1"/>
  <c r="J19" i="9"/>
  <c r="I19" i="9"/>
  <c r="J307" i="9" l="1"/>
  <c r="L311" i="9" s="1"/>
  <c r="K24" i="9"/>
  <c r="K96" i="9"/>
  <c r="K171" i="9"/>
  <c r="K105" i="9"/>
  <c r="K93" i="9"/>
  <c r="K251" i="9"/>
  <c r="L309" i="9"/>
  <c r="K73" i="9"/>
  <c r="K102" i="9"/>
  <c r="M315" i="9" s="1"/>
  <c r="K204" i="9"/>
  <c r="I307" i="9"/>
  <c r="L310" i="9" s="1"/>
  <c r="H307" i="9"/>
  <c r="K189" i="9"/>
  <c r="K55" i="9"/>
  <c r="K136" i="9"/>
  <c r="K154" i="9"/>
  <c r="K280" i="9"/>
  <c r="K197" i="9"/>
  <c r="K44" i="9"/>
  <c r="K145" i="9"/>
  <c r="K208" i="9"/>
  <c r="K211" i="9"/>
  <c r="K139" i="9"/>
  <c r="K157" i="9"/>
  <c r="K125" i="9"/>
  <c r="K283" i="9"/>
  <c r="K131" i="9"/>
  <c r="K236" i="9"/>
  <c r="K142" i="9"/>
  <c r="K168" i="9"/>
  <c r="K122" i="9"/>
  <c r="K58" i="9"/>
  <c r="K119" i="9"/>
  <c r="K151" i="9"/>
  <c r="K268" i="9"/>
  <c r="K294" i="9"/>
  <c r="H264" i="9"/>
  <c r="I264" i="9"/>
  <c r="K264" i="9" s="1"/>
  <c r="K148" i="9"/>
  <c r="K160" i="9"/>
  <c r="K192" i="9"/>
  <c r="K225" i="9"/>
  <c r="K214" i="9"/>
  <c r="K286" i="9"/>
  <c r="K39" i="9"/>
  <c r="K33" i="9" s="1"/>
  <c r="L312" i="9" l="1"/>
  <c r="M318" i="9"/>
  <c r="K307" i="9"/>
  <c r="I313" i="9" s="1"/>
  <c r="M317" i="9"/>
  <c r="G313" i="9"/>
  <c r="M316" i="9"/>
  <c r="M328" i="9" l="1"/>
  <c r="M319" i="9"/>
  <c r="D313" i="9"/>
</calcChain>
</file>

<file path=xl/sharedStrings.xml><?xml version="1.0" encoding="utf-8"?>
<sst xmlns="http://schemas.openxmlformats.org/spreadsheetml/2006/main" count="2095" uniqueCount="321">
  <si>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</si>
  <si>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</si>
  <si>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</si>
  <si>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</si>
  <si>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</si>
  <si>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</si>
  <si>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</si>
  <si>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</si>
  <si>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</si>
  <si>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</si>
  <si>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</si>
  <si>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</si>
  <si>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</si>
  <si>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</si>
  <si>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</si>
  <si>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</si>
  <si>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</si>
  <si>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</si>
  <si>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</si>
  <si>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</si>
  <si>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</si>
  <si>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</si>
  <si>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</si>
  <si>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</si>
  <si>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</si>
  <si>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</si>
  <si>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</si>
  <si>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</si>
  <si>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231P252920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</si>
  <si>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</si>
  <si>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</si>
  <si>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</si>
  <si>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</si>
  <si>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</si>
  <si>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</si>
  <si>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</si>
  <si>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</si>
  <si>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</si>
  <si>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</si>
  <si>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</si>
  <si>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</si>
  <si>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</si>
  <si>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</si>
  <si>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</si>
  <si>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</si>
  <si>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</si>
  <si>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</si>
  <si>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</si>
  <si>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</si>
  <si>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</si>
  <si>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</si>
  <si>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</si>
  <si>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2240171110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</si>
  <si>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</si>
  <si>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</si>
  <si>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</si>
  <si>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</si>
  <si>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</si>
  <si>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</si>
  <si>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</si>
  <si>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</si>
  <si>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</si>
  <si>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</si>
  <si>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</si>
  <si>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</si>
  <si>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</si>
  <si>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</si>
  <si>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</si>
  <si>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</si>
  <si>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</si>
  <si>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</si>
  <si>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</si>
  <si>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</si>
  <si>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</si>
  <si>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</si>
  <si>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</si>
  <si>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</si>
  <si>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</si>
  <si>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</si>
  <si>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</si>
  <si>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</si>
  <si>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</si>
  <si>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</si>
  <si>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</si>
  <si>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</si>
  <si>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</si>
  <si>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</si>
  <si>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</si>
  <si>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</si>
  <si>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</si>
  <si>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</si>
  <si>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</si>
  <si>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</si>
  <si>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</si>
  <si>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</si>
  <si>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</si>
  <si>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</si>
  <si>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</si>
  <si>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</si>
  <si>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</si>
  <si>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</si>
  <si>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</si>
  <si>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</si>
  <si>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</si>
  <si>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</si>
  <si>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</si>
  <si>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</si>
  <si>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</si>
  <si>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</si>
  <si>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</si>
  <si>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</si>
  <si>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</si>
  <si>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</si>
  <si>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</si>
  <si>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</si>
  <si>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</si>
  <si>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</si>
  <si>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</si>
  <si>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</si>
  <si>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</si>
  <si>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</si>
  <si>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</si>
  <si>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</si>
  <si>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</si>
  <si>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</si>
  <si>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</si>
  <si>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</si>
  <si>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</si>
  <si>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</si>
  <si>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</si>
  <si>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</si>
  <si>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</si>
  <si>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</si>
  <si>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</si>
  <si>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</si>
  <si>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</si>
  <si>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</si>
  <si>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</si>
  <si>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</si>
  <si>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</si>
  <si>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</si>
  <si>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</si>
  <si>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</si>
  <si>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</si>
  <si>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</si>
  <si>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</si>
  <si>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</si>
  <si>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</si>
  <si>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</si>
  <si>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</si>
  <si>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</si>
  <si>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</si>
  <si>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</si>
  <si>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</si>
  <si>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</si>
  <si>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</si>
  <si>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</si>
  <si>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</si>
  <si>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</si>
  <si>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</si>
  <si>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Ежемесячная денежная выплата гражданам, больным фенилкетонурией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</si>
  <si>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</si>
  <si>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</si>
  <si>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</si>
  <si>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</si>
  <si>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</si>
  <si>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</si>
  <si>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</si>
  <si>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</si>
  <si>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</si>
  <si>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</si>
  <si>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</si>
  <si>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</si>
  <si>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</si>
  <si>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</si>
  <si>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</si>
  <si>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</si>
  <si>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</si>
  <si>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</si>
  <si>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</si>
  <si>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</si>
  <si>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</si>
  <si>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</si>
  <si>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</si>
  <si>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</si>
  <si>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</si>
  <si>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</si>
  <si>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</si>
  <si>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</si>
  <si>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</si>
  <si>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</si>
  <si>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</si>
  <si>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</si>
  <si>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</si>
  <si>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</si>
  <si>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</si>
  <si>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</si>
  <si>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</si>
  <si>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</si>
  <si>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</si>
  <si>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</si>
  <si>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</si>
  <si>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</si>
  <si>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</si>
  <si>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</si>
  <si>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</si>
  <si>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</si>
  <si>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</si>
  <si>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</si>
  <si>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</si>
  <si>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</si>
  <si>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</si>
  <si>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</si>
  <si>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</si>
  <si>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</si>
  <si>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</si>
  <si>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</si>
  <si>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</si>
  <si>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</si>
  <si>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</si>
  <si>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</si>
  <si>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</si>
  <si>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0310</t>
  </si>
  <si>
    <t>9990020670</t>
  </si>
  <si>
    <t>360</t>
  </si>
  <si>
    <t>Развитие предпринимательской инициативы граждан</t>
  </si>
  <si>
    <t>2310181016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</si>
  <si>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</si>
  <si>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</si>
  <si>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</si>
  <si>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</si>
  <si>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</si>
  <si>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</si>
  <si>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</si>
  <si>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</si>
  <si>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</si>
  <si>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222P351630</t>
  </si>
  <si>
    <t>Резервный фонд Правительства Республики Дагестан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</si>
  <si>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</si>
  <si>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</si>
  <si>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</si>
  <si>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</si>
  <si>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</si>
  <si>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</si>
  <si>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</si>
  <si>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</si>
  <si>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</si>
  <si>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>24-51350-00000-00000</t>
  </si>
  <si>
    <t>24-51760-00000-00000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</si>
  <si>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</si>
  <si>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</si>
  <si>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</si>
  <si>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</si>
  <si>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</si>
  <si>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</si>
  <si>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</si>
  <si>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</si>
  <si>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</si>
  <si>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</si>
  <si>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</si>
  <si>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</si>
  <si>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24-52500-00000-00000</t>
  </si>
  <si>
    <t>добав 01.05.2024</t>
  </si>
  <si>
    <t>22401R1570</t>
  </si>
  <si>
    <t>222P35163F</t>
  </si>
  <si>
    <t>221P35163F</t>
  </si>
  <si>
    <t>24-5163F-00000-00000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</si>
  <si>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</si>
  <si>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0402</t>
  </si>
  <si>
    <t>Приобретение товаров, работ, услуг в пользу граждан в целях их социального обеспечения</t>
  </si>
  <si>
    <t>Расходы на обеспечение деятельности (оказание услуг) государственных учреждений</t>
  </si>
  <si>
    <t>2310800590</t>
  </si>
  <si>
    <t>2451570X252170000000</t>
  </si>
  <si>
    <t>2240852500</t>
  </si>
  <si>
    <t>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</t>
  </si>
  <si>
    <t>Создание системы долговременного ухода за гражданами пожилого возраста и инвалидами</t>
  </si>
  <si>
    <t>Расходы на исполнение решений, принятых судебными органами</t>
  </si>
  <si>
    <t>М. Кихасуров</t>
  </si>
  <si>
    <t>2210872004</t>
  </si>
  <si>
    <t>2210872008</t>
  </si>
  <si>
    <t>22127R4040</t>
  </si>
  <si>
    <t>23-54040-00000-00000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</si>
  <si>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</si>
  <si>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</si>
  <si>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</si>
  <si>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9990020680</t>
  </si>
  <si>
    <t>2240152520</t>
  </si>
  <si>
    <t>23-50230-00000-00000</t>
  </si>
  <si>
    <t>2240171130</t>
  </si>
  <si>
    <t>Ежемесячная денежная выплата больным фенилкетонурией</t>
  </si>
  <si>
    <t>2240231440</t>
  </si>
  <si>
    <t>Ежемесячная денежная выплата на ребенка в возрасте от восьми до семнадцати лет</t>
  </si>
  <si>
    <t>Обязательное государственное страхование государственных гражданских служащих Республики Дагестан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</si>
  <si>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</si>
  <si>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</si>
  <si>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</si>
  <si>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</si>
  <si>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</si>
  <si>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</si>
  <si>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>Министр</t>
  </si>
  <si>
    <t>25-52200-00000-00000</t>
  </si>
  <si>
    <t>25-52400-00000-00000</t>
  </si>
  <si>
    <t>25-50860-00000-00000</t>
  </si>
  <si>
    <t>25-52920-00000-00000</t>
  </si>
  <si>
    <t>231Л252920</t>
  </si>
  <si>
    <t>25-52900-00000-00000</t>
  </si>
  <si>
    <t>25-52500-00000-00000</t>
  </si>
  <si>
    <t>25-54620-00000-00000</t>
  </si>
  <si>
    <t>25-51630-00000-00000</t>
  </si>
  <si>
    <t>221Я451630</t>
  </si>
  <si>
    <t>25-55140-00000-00000</t>
  </si>
  <si>
    <t>221Я254040</t>
  </si>
  <si>
    <t>Государственная поддержка на конкурсной основе социально ориентированных некоммерческих организаций Республики Дагестан в части реализации проектов социальной направленности (повышение качества жизни людей пожилого возраста, социальная адаптация и поддер</t>
  </si>
  <si>
    <t>2240481960</t>
  </si>
  <si>
    <t>Субсидия Дагестанскому региональному социальному фонду "Все вместе" на финансовое обеспечение деятельности</t>
  </si>
  <si>
    <t>0909</t>
  </si>
  <si>
    <t>Организация системы комплексной реабилитации и ресоциализации потребителей наркотических средств и психотропных веществ, успешно завершивших курс комплексной реабилитации</t>
  </si>
  <si>
    <t>Социальное обеспечение и иные выплаты населению</t>
  </si>
  <si>
    <t>22-52900-00000-00000</t>
  </si>
  <si>
    <t>=</t>
  </si>
  <si>
    <t xml:space="preserve"> на 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</si>
</sst>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i/>
      <u/>
      <sz val="11"/>
      <name val="Calibri"/>
      <family val="2"/>
      <scheme val="minor"/>
    </font>
    <font>
      <b/>
      <sz val="10"/>
      <color rgb="FF00000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74">
    <xf numFmtId="0" fontId="0" fillId="0" borderId="0" xfId="0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4" fontId="9" fillId="0" borderId="1" xfId="0" applyNumberFormat="1" applyFont="1" applyBorder="1" applyProtection="1">
      <protection locked="0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6" fillId="0" borderId="30" xfId="0" applyNumberFormat="1" applyFont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0" xfId="0" applyFont="1" applyFill="1" applyProtection="1">
      <protection locked="0"/>
    </xf>
    <xf numFmtId="0" fontId="9" fillId="6" borderId="1" xfId="0" applyFont="1" applyFill="1" applyBorder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24" fillId="6" borderId="4" xfId="9" applyNumberFormat="1" applyFont="1" applyFill="1" applyBorder="1" applyProtection="1">
      <alignment horizontal="left" vertical="top" wrapText="1"/>
    </xf>
    <xf numFmtId="0" fontId="24" fillId="6" borderId="4" xfId="9" applyNumberFormat="1" applyFont="1" applyFill="1" applyBorder="1" applyAlignment="1" applyProtection="1">
      <alignment horizontal="center" vertical="center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8" fillId="0" borderId="0" xfId="0" applyFont="1" applyFill="1" applyProtection="1">
      <protection locked="0"/>
    </xf>
    <xf numFmtId="4" fontId="25" fillId="6" borderId="1" xfId="0" applyNumberFormat="1" applyFont="1" applyFill="1" applyBorder="1" applyProtection="1">
      <protection locked="0"/>
    </xf>
    <xf numFmtId="0" fontId="25" fillId="6" borderId="0" xfId="0" applyFont="1" applyFill="1" applyProtection="1">
      <protection locked="0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0" fontId="1" fillId="6" borderId="11" xfId="9" applyNumberFormat="1" applyFill="1" applyBorder="1" applyAlignment="1" applyProtection="1">
      <alignment horizontal="left" vertical="top" wrapText="1"/>
    </xf>
    <xf numFmtId="4" fontId="20" fillId="6" borderId="7" xfId="11" applyNumberFormat="1" applyFont="1" applyFill="1" applyBorder="1" applyAlignment="1" applyProtection="1">
      <alignment horizontal="center" vertical="center" shrinkToFit="1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9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0" fontId="1" fillId="6" borderId="7" xfId="9" applyNumberFormat="1" applyFill="1" applyBorder="1" applyAlignment="1" applyProtection="1">
      <alignment horizontal="left" vertical="top" wrapText="1"/>
    </xf>
    <xf numFmtId="0" fontId="22" fillId="6" borderId="6" xfId="43" quotePrefix="1" applyNumberFormat="1" applyFont="1" applyFill="1" applyBorder="1" applyAlignment="1" applyProtection="1">
      <alignment horizontal="center" vertical="center" wrapTex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10" fontId="0" fillId="6" borderId="0" xfId="0" applyNumberFormat="1" applyFont="1" applyFill="1" applyProtection="1">
      <protection locked="0"/>
    </xf>
    <xf numFmtId="0" fontId="0" fillId="0" borderId="71" xfId="0" applyFill="1" applyBorder="1" applyProtection="1">
      <protection locked="0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30" fillId="5" borderId="9" xfId="36" applyNumberFormat="1" applyFont="1" applyFill="1" applyBorder="1" applyAlignment="1" applyProtection="1">
      <alignment horizontal="left" vertical="top" wrapText="1"/>
    </xf>
    <xf numFmtId="0" fontId="31" fillId="5" borderId="7" xfId="36" quotePrefix="1" applyNumberFormat="1" applyFont="1" applyFill="1" applyBorder="1" applyAlignment="1" applyProtection="1">
      <alignment horizontal="center" vertical="center" wrapText="1"/>
    </xf>
    <xf numFmtId="0" fontId="31" fillId="5" borderId="7" xfId="36" applyNumberFormat="1" applyFont="1" applyFill="1" applyBorder="1" applyAlignment="1" applyProtection="1">
      <alignment horizontal="left" vertical="center" wrapText="1"/>
    </xf>
    <xf numFmtId="0" fontId="31" fillId="5" borderId="7" xfId="36" applyNumberFormat="1" applyFont="1" applyFill="1" applyBorder="1" applyAlignment="1" applyProtection="1">
      <alignment horizontal="center" vertical="center" wrapText="1"/>
    </xf>
    <xf numFmtId="4" fontId="30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1" fillId="5" borderId="9" xfId="36" applyNumberFormat="1" applyFont="1" applyFill="1" applyBorder="1" applyAlignment="1" applyProtection="1">
      <alignment horizontal="left" vertical="top" wrapText="1"/>
    </xf>
    <xf numFmtId="0" fontId="31" fillId="5" borderId="7" xfId="36" quotePrefix="1" applyNumberFormat="1" applyFont="1" applyFill="1" applyBorder="1" applyAlignment="1" applyProtection="1">
      <alignment horizontal="left" vertical="center" wrapText="1"/>
    </xf>
    <xf numFmtId="4" fontId="31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67" xfId="36" quotePrefix="1" applyNumberFormat="1" applyFont="1" applyFill="1" applyBorder="1" applyAlignment="1" applyProtection="1">
      <alignment vertical="center" wrapTex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30" fillId="5" borderId="10" xfId="37" applyNumberFormat="1" applyFont="1" applyFill="1" applyBorder="1" applyAlignment="1" applyProtection="1">
      <alignment horizontal="center" vertical="center" shrinkToFit="1"/>
    </xf>
    <xf numFmtId="4" fontId="31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1" fillId="5" borderId="9" xfId="40" applyNumberFormat="1" applyFont="1" applyFill="1" applyBorder="1" applyAlignment="1" applyProtection="1">
      <alignment vertical="top" wrapText="1"/>
    </xf>
    <xf numFmtId="4" fontId="31" fillId="5" borderId="7" xfId="39" applyNumberFormat="1" applyFont="1" applyFill="1" applyBorder="1" applyAlignment="1" applyProtection="1">
      <alignment horizontal="center" vertical="center" shrinkToFit="1"/>
    </xf>
    <xf numFmtId="4" fontId="31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7" xfId="36" quotePrefix="1" applyNumberFormat="1" applyFont="1" applyFill="1" applyBorder="1" applyAlignment="1" applyProtection="1">
      <alignment vertical="center" wrapText="1"/>
    </xf>
    <xf numFmtId="0" fontId="32" fillId="0" borderId="9" xfId="36" applyNumberFormat="1" applyFont="1" applyFill="1" applyBorder="1" applyAlignment="1" applyProtection="1">
      <alignment horizontal="left" vertical="top" wrapText="1"/>
    </xf>
    <xf numFmtId="4" fontId="32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17" fillId="5" borderId="15" xfId="36" applyNumberFormat="1" applyFont="1" applyFill="1" applyBorder="1" applyAlignment="1" applyProtection="1">
      <alignment horizontal="left" vertical="top" wrapText="1"/>
    </xf>
    <xf numFmtId="49" fontId="9" fillId="6" borderId="67" xfId="37" applyNumberFormat="1" applyFont="1" applyFill="1" applyBorder="1" applyAlignment="1" applyProtection="1">
      <alignment horizontal="center" vertical="center" shrinkToFit="1"/>
    </xf>
    <xf numFmtId="49" fontId="9" fillId="6" borderId="67" xfId="36" applyNumberFormat="1" applyFont="1" applyFill="1" applyBorder="1" applyAlignment="1" applyProtection="1">
      <alignment horizontal="center" vertical="center" wrapText="1"/>
    </xf>
    <xf numFmtId="4" fontId="8" fillId="6" borderId="67" xfId="37" applyNumberFormat="1" applyFont="1" applyFill="1" applyBorder="1" applyAlignment="1" applyProtection="1">
      <alignment horizontal="center" vertical="center" shrinkToFit="1"/>
    </xf>
    <xf numFmtId="49" fontId="6" fillId="5" borderId="7" xfId="36" quotePrefix="1" applyNumberFormat="1" applyFont="1" applyFill="1" applyBorder="1" applyAlignment="1" applyProtection="1">
      <alignment horizontal="center" vertical="center" wrapText="1"/>
    </xf>
    <xf numFmtId="4" fontId="29" fillId="6" borderId="3" xfId="11" applyNumberFormat="1" applyFont="1" applyFill="1" applyBorder="1" applyAlignment="1" applyProtection="1">
      <alignment horizontal="center" vertical="center" shrinkToFit="1"/>
    </xf>
    <xf numFmtId="0" fontId="9" fillId="6" borderId="67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5" fillId="6" borderId="67" xfId="36" quotePrefix="1" applyNumberFormat="1" applyFont="1" applyFill="1" applyBorder="1" applyAlignment="1" applyProtection="1">
      <alignment vertical="center" wrapText="1"/>
    </xf>
    <xf numFmtId="0" fontId="21" fillId="6" borderId="67" xfId="36" quotePrefix="1" applyNumberFormat="1" applyFont="1" applyFill="1" applyBorder="1" applyAlignment="1" applyProtection="1">
      <alignment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18" fillId="6" borderId="67" xfId="37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4" fontId="1" fillId="9" borderId="1" xfId="42" applyNumberFormat="1" applyFont="1" applyFill="1" applyBorder="1" applyProtection="1">
      <alignment horizontal="right" vertical="top" shrinkToFit="1"/>
    </xf>
    <xf numFmtId="0" fontId="9" fillId="9" borderId="0" xfId="0" applyFont="1" applyFill="1" applyProtection="1">
      <protection locked="0"/>
    </xf>
    <xf numFmtId="4" fontId="15" fillId="9" borderId="1" xfId="37" applyNumberFormat="1" applyFont="1" applyFill="1" applyBorder="1" applyAlignment="1" applyProtection="1">
      <alignment horizontal="center" vertical="center" shrinkToFit="1"/>
    </xf>
    <xf numFmtId="0" fontId="14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4" fontId="27" fillId="6" borderId="62" xfId="11" applyNumberFormat="1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3" xfId="9" applyNumberFormat="1" applyFont="1" applyFill="1" applyBorder="1" applyAlignment="1" applyProtection="1">
      <alignment horizontal="center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70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6" fillId="6" borderId="72" xfId="36" applyNumberFormat="1" applyFont="1" applyFill="1" applyBorder="1" applyAlignment="1" applyProtection="1">
      <alignment horizontal="left" vertical="center" wrapText="1"/>
    </xf>
    <xf numFmtId="0" fontId="22" fillId="6" borderId="73" xfId="9" applyNumberFormat="1" applyFont="1" applyFill="1" applyBorder="1" applyAlignment="1" applyProtection="1">
      <alignment horizontal="center"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5" xfId="9" applyNumberFormat="1" applyFont="1" applyFill="1" applyBorder="1" applyAlignment="1" applyProtection="1">
      <alignment horizontal="center" vertical="center" wrapText="1"/>
    </xf>
    <xf numFmtId="0" fontId="22" fillId="6" borderId="76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77" xfId="11" applyNumberFormat="1" applyFont="1" applyFill="1" applyBorder="1" applyAlignment="1" applyProtection="1">
      <alignment horizontal="center" vertical="center" shrinkToFit="1"/>
    </xf>
    <xf numFmtId="4" fontId="20" fillId="6" borderId="74" xfId="11" applyNumberFormat="1" applyFont="1" applyFill="1" applyBorder="1" applyAlignment="1" applyProtection="1">
      <alignment horizontal="center" vertical="center" shrinkToFit="1"/>
    </xf>
    <xf numFmtId="4" fontId="18" fillId="6" borderId="78" xfId="37" applyNumberFormat="1" applyFont="1" applyFill="1" applyBorder="1" applyAlignment="1" applyProtection="1">
      <alignment horizontal="center" vertical="center" shrinkToFit="1"/>
    </xf>
    <xf numFmtId="0" fontId="22" fillId="6" borderId="65" xfId="43" quotePrefix="1" applyNumberFormat="1" applyFont="1" applyFill="1" applyBorder="1" applyAlignment="1" applyProtection="1">
      <alignment vertical="center" wrapText="1"/>
    </xf>
    <xf numFmtId="0" fontId="22" fillId="6" borderId="68" xfId="43" quotePrefix="1" applyNumberFormat="1" applyFont="1" applyFill="1" applyBorder="1" applyAlignment="1" applyProtection="1">
      <alignment vertical="center" wrapText="1"/>
    </xf>
    <xf numFmtId="0" fontId="1" fillId="6" borderId="52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top" wrapText="1"/>
    </xf>
    <xf numFmtId="0" fontId="1" fillId="6" borderId="3" xfId="9" applyNumberFormat="1" applyFont="1" applyFill="1" applyBorder="1" applyAlignment="1" applyProtection="1">
      <alignment vertical="top" wrapText="1"/>
    </xf>
    <xf numFmtId="0" fontId="9" fillId="6" borderId="67" xfId="36" quotePrefix="1" applyNumberFormat="1" applyFont="1" applyFill="1" applyBorder="1" applyAlignment="1" applyProtection="1">
      <alignment horizontal="center" wrapText="1"/>
    </xf>
    <xf numFmtId="0" fontId="9" fillId="6" borderId="65" xfId="36" quotePrefix="1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 applyProtection="1">
      <alignment horizontal="center"/>
      <protection locked="0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52" xfId="9" applyNumberFormat="1" applyFill="1" applyBorder="1" applyAlignment="1" applyProtection="1">
      <alignment vertical="top" wrapText="1"/>
    </xf>
    <xf numFmtId="0" fontId="6" fillId="6" borderId="72" xfId="36" applyNumberFormat="1" applyFont="1" applyFill="1" applyBorder="1" applyAlignment="1" applyProtection="1">
      <alignment vertical="center" wrapText="1"/>
    </xf>
    <xf numFmtId="0" fontId="19" fillId="6" borderId="63" xfId="36" applyNumberFormat="1" applyFont="1" applyFill="1" applyBorder="1" applyAlignment="1" applyProtection="1">
      <alignment vertical="center" wrapText="1"/>
    </xf>
    <xf numFmtId="4" fontId="1" fillId="6" borderId="4" xfId="10" applyNumberFormat="1" applyFill="1" applyAlignment="1" applyProtection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4" fontId="1" fillId="0" borderId="7" xfId="10" applyNumberFormat="1" applyFill="1" applyBorder="1" applyAlignment="1" applyProtection="1">
      <alignment horizontal="center" vertical="center" shrinkToFit="1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4" fontId="33" fillId="6" borderId="1" xfId="11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6" borderId="3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4" fontId="29" fillId="6" borderId="1" xfId="10" applyNumberFormat="1" applyFont="1" applyFill="1" applyBorder="1" applyAlignment="1" applyProtection="1">
      <alignment horizontal="right" vertical="center" shrinkToFit="1"/>
    </xf>
    <xf numFmtId="4" fontId="1" fillId="0" borderId="1" xfId="11" applyNumberFormat="1" applyFill="1" applyBorder="1" applyAlignment="1" applyProtection="1">
      <alignment horizontal="center" vertical="center" shrinkToFit="1"/>
    </xf>
    <xf numFmtId="4" fontId="0" fillId="6" borderId="0" xfId="0" applyNumberFormat="1" applyFill="1" applyAlignment="1" applyProtection="1">
      <alignment horizontal="center" vertical="center"/>
      <protection locked="0"/>
    </xf>
    <xf numFmtId="4" fontId="18" fillId="6" borderId="70" xfId="37" applyNumberFormat="1" applyFont="1" applyFill="1" applyBorder="1" applyAlignment="1" applyProtection="1">
      <alignment horizontal="center" vertical="center" shrinkToFit="1"/>
    </xf>
    <xf numFmtId="0" fontId="25" fillId="6" borderId="7" xfId="36" quotePrefix="1" applyNumberFormat="1" applyFont="1" applyFill="1" applyBorder="1" applyAlignment="1" applyProtection="1">
      <alignment vertical="center" wrapText="1"/>
    </xf>
    <xf numFmtId="0" fontId="25" fillId="10" borderId="7" xfId="36" quotePrefix="1" applyNumberFormat="1" applyFont="1" applyFill="1" applyBorder="1" applyAlignment="1" applyProtection="1">
      <alignment vertical="center" wrapText="1"/>
    </xf>
    <xf numFmtId="4" fontId="9" fillId="9" borderId="7" xfId="0" applyNumberFormat="1" applyFont="1" applyFill="1" applyBorder="1" applyAlignment="1" applyProtection="1">
      <alignment horizontal="center" vertical="center"/>
      <protection locked="0"/>
    </xf>
    <xf numFmtId="4" fontId="9" fillId="9" borderId="6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4" fontId="18" fillId="5" borderId="67" xfId="37" applyNumberFormat="1" applyFont="1" applyFill="1" applyBorder="1" applyAlignment="1" applyProtection="1">
      <alignment horizontal="center" vertical="center" shrinkToFit="1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4" fontId="1" fillId="6" borderId="4" xfId="10" applyFill="1" applyAlignment="1">
      <alignment horizontal="right" vertical="center" shrinkToFit="1"/>
    </xf>
    <xf numFmtId="4" fontId="20" fillId="6" borderId="4" xfId="10" applyNumberFormat="1" applyFont="1" applyFill="1" applyAlignment="1" applyProtection="1">
      <alignment horizontal="center" vertical="center" shrinkToFit="1"/>
    </xf>
    <xf numFmtId="4" fontId="20" fillId="6" borderId="4" xfId="10" applyFont="1" applyFill="1" applyAlignment="1">
      <alignment horizontal="center" vertical="center" shrinkToFit="1"/>
    </xf>
    <xf numFmtId="0" fontId="0" fillId="0" borderId="36" xfId="0" applyBorder="1"/>
    <xf numFmtId="0" fontId="0" fillId="0" borderId="23" xfId="0" applyBorder="1"/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1" fillId="6" borderId="52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19" fillId="6" borderId="64" xfId="36" quotePrefix="1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left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" fillId="6" borderId="61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22" fillId="6" borderId="65" xfId="9" applyNumberFormat="1" applyFont="1" applyFill="1" applyBorder="1" applyAlignment="1" applyProtection="1">
      <alignment horizontal="center" vertical="center" wrapText="1"/>
    </xf>
    <xf numFmtId="0" fontId="22" fillId="6" borderId="64" xfId="9" applyNumberFormat="1" applyFont="1" applyFill="1" applyBorder="1" applyAlignment="1" applyProtection="1">
      <alignment horizontal="center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53" xfId="9" applyNumberForma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0" fontId="22" fillId="6" borderId="64" xfId="43" quotePrefix="1" applyNumberFormat="1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2" fillId="6" borderId="68" xfId="43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66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4" fontId="6" fillId="0" borderId="14" xfId="0" applyNumberFormat="1" applyFont="1" applyFill="1" applyBorder="1" applyAlignment="1">
      <alignment horizontal="center" vertical="center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10" borderId="44" xfId="40" applyNumberFormat="1" applyFont="1" applyFill="1" applyBorder="1" applyAlignment="1" applyProtection="1">
      <alignment horizontal="center" vertical="center" wrapText="1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4" fillId="6" borderId="66" xfId="9" applyNumberFormat="1" applyFont="1" applyFill="1" applyBorder="1" applyAlignment="1" applyProtection="1">
      <alignment horizontal="left" vertical="center" wrapText="1"/>
    </xf>
    <xf numFmtId="0" fontId="25" fillId="6" borderId="66" xfId="40" applyNumberFormat="1" applyFont="1" applyFill="1" applyBorder="1" applyAlignment="1" applyProtection="1">
      <alignment horizontal="center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380"/>
  <sheetViews>
    <sheetView showGridLines="0" tabSelected="1" view="pageBreakPreview" topLeftCell="A232" zoomScale="85" zoomScaleNormal="100" zoomScaleSheetLayoutView="85" workbookViewId="0">
      <selection activeCell="B320" sqref="B320"/>
    </sheetView>
  </sheetViews>
  <sheetFormatPr defaultRowHeight="15"/>
  <cols>
    <col min="1" max="1" width="68.140625" style="5" customWidth="1"/>
    <col min="2" max="2" width="5.85546875" style="79" customWidth="1"/>
    <col min="3" max="3" width="6.85546875" style="79" customWidth="1"/>
    <col min="4" max="4" width="12.28515625" style="79" customWidth="1"/>
    <col min="5" max="5" width="6.28515625" style="79" customWidth="1"/>
    <col min="6" max="6" width="17.5703125" style="1" bestFit="1" customWidth="1"/>
    <col min="7" max="7" width="6.42578125" style="109" customWidth="1"/>
    <col min="8" max="8" width="18.140625" style="296" customWidth="1"/>
    <col min="9" max="9" width="21.140625" style="288" customWidth="1"/>
    <col min="10" max="10" width="20.7109375" style="288" customWidth="1"/>
    <col min="11" max="11" width="13.85546875" style="109" bestFit="1" customWidth="1"/>
    <col min="12" max="12" width="16.42578125" style="1" bestFit="1" customWidth="1"/>
    <col min="13" max="13" width="22.140625" style="144" bestFit="1" customWidth="1"/>
    <col min="14" max="14" width="12.42578125" style="1" bestFit="1" customWidth="1"/>
    <col min="15" max="15" width="13.85546875" style="1" bestFit="1" customWidth="1"/>
    <col min="16" max="16" width="16.28515625" style="1" customWidth="1"/>
    <col min="17" max="16384" width="9.140625" style="1"/>
  </cols>
  <sheetData>
    <row r="1" spans="1:11">
      <c r="A1" s="42" t="s">
        <v>113</v>
      </c>
      <c r="B1" s="69" t="s">
        <v>113</v>
      </c>
      <c r="C1" s="69" t="s">
        <v>113</v>
      </c>
      <c r="D1" s="69" t="s">
        <v>113</v>
      </c>
      <c r="E1" s="69" t="s">
        <v>113</v>
      </c>
      <c r="F1" s="43" t="s">
        <v>113</v>
      </c>
      <c r="G1" s="98" t="s">
        <v>113</v>
      </c>
      <c r="H1" s="290" t="s">
        <v>113</v>
      </c>
      <c r="I1" s="273" t="s">
        <v>113</v>
      </c>
      <c r="J1" s="274" t="s">
        <v>113</v>
      </c>
      <c r="K1" s="109" t="s">
        <v>113</v>
      </c>
    </row>
    <row r="2" spans="1:11">
      <c r="A2" s="314" t="s">
        <v>118</v>
      </c>
      <c r="B2" s="315"/>
      <c r="C2" s="315"/>
      <c r="D2" s="315"/>
      <c r="E2" s="315"/>
      <c r="F2" s="315"/>
      <c r="G2" s="315"/>
      <c r="H2" s="316"/>
      <c r="I2" s="317"/>
      <c r="J2" s="275" t="s">
        <v>113</v>
      </c>
      <c r="K2" s="109" t="s">
        <v>113</v>
      </c>
    </row>
    <row r="3" spans="1:11">
      <c r="A3" s="314" t="s">
        <v>119</v>
      </c>
      <c r="B3" s="315"/>
      <c r="C3" s="315"/>
      <c r="D3" s="315"/>
      <c r="E3" s="315"/>
      <c r="F3" s="315"/>
      <c r="G3" s="315"/>
      <c r="H3" s="316"/>
      <c r="I3" s="315"/>
      <c r="J3" s="276" t="s">
        <v>113</v>
      </c>
      <c r="K3" s="303" t="s">
        <v>113</v>
      </c>
    </row>
    <row r="4" spans="1:11">
      <c r="A4" s="314" t="s">
        <v>120</v>
      </c>
      <c r="B4" s="315"/>
      <c r="C4" s="315"/>
      <c r="D4" s="315"/>
      <c r="E4" s="315"/>
      <c r="F4" s="315"/>
      <c r="G4" s="315"/>
      <c r="H4" s="316"/>
      <c r="I4" s="315"/>
      <c r="J4" s="276" t="s">
        <v>113</v>
      </c>
      <c r="K4" s="303" t="s">
        <v>113</v>
      </c>
    </row>
    <row r="5" spans="1:11">
      <c r="A5" s="240" t="s">
        <v>113</v>
      </c>
      <c r="B5" s="70" t="s">
        <v>113</v>
      </c>
      <c r="C5" s="70" t="s">
        <v>113</v>
      </c>
      <c r="D5" s="70" t="s">
        <v>113</v>
      </c>
      <c r="E5" s="70" t="s">
        <v>113</v>
      </c>
      <c r="F5" s="241" t="s">
        <v>113</v>
      </c>
      <c r="G5" s="99" t="s">
        <v>113</v>
      </c>
      <c r="H5" s="291" t="s">
        <v>113</v>
      </c>
      <c r="I5" s="277" t="s">
        <v>113</v>
      </c>
      <c r="J5" s="278" t="s">
        <v>113</v>
      </c>
      <c r="K5" s="303" t="s">
        <v>113</v>
      </c>
    </row>
    <row r="6" spans="1:11">
      <c r="A6" s="240" t="s">
        <v>113</v>
      </c>
      <c r="B6" s="70" t="s">
        <v>113</v>
      </c>
      <c r="C6" s="70" t="s">
        <v>113</v>
      </c>
      <c r="D6" s="70" t="s">
        <v>113</v>
      </c>
      <c r="E6" s="70" t="s">
        <v>113</v>
      </c>
      <c r="F6" s="241" t="s">
        <v>113</v>
      </c>
      <c r="G6" s="99" t="s">
        <v>113</v>
      </c>
      <c r="H6" s="291" t="s">
        <v>113</v>
      </c>
      <c r="I6" s="279" t="s">
        <v>113</v>
      </c>
      <c r="J6" s="278" t="s">
        <v>113</v>
      </c>
      <c r="K6" s="109" t="s">
        <v>113</v>
      </c>
    </row>
    <row r="7" spans="1:11">
      <c r="A7" s="240" t="s">
        <v>113</v>
      </c>
      <c r="B7" s="70" t="s">
        <v>113</v>
      </c>
      <c r="C7" s="70" t="s">
        <v>113</v>
      </c>
      <c r="D7" s="318" t="s">
        <v>121</v>
      </c>
      <c r="E7" s="318"/>
      <c r="F7" s="318"/>
      <c r="G7" s="318"/>
      <c r="H7" s="292" t="s">
        <v>113</v>
      </c>
      <c r="I7" s="280" t="s">
        <v>122</v>
      </c>
      <c r="J7" s="281" t="s">
        <v>113</v>
      </c>
      <c r="K7" s="109" t="s">
        <v>113</v>
      </c>
    </row>
    <row r="8" spans="1:11">
      <c r="A8" s="240" t="s">
        <v>113</v>
      </c>
      <c r="B8" s="70" t="s">
        <v>113</v>
      </c>
      <c r="C8" s="70" t="s">
        <v>113</v>
      </c>
      <c r="D8" s="80" t="s">
        <v>113</v>
      </c>
      <c r="E8" s="80" t="s">
        <v>113</v>
      </c>
      <c r="F8" s="239" t="s">
        <v>113</v>
      </c>
      <c r="G8" s="100" t="s">
        <v>113</v>
      </c>
      <c r="H8" s="292" t="s">
        <v>113</v>
      </c>
      <c r="I8" s="280">
        <v>503010</v>
      </c>
      <c r="J8" s="282" t="s">
        <v>113</v>
      </c>
      <c r="K8" s="109" t="s">
        <v>113</v>
      </c>
    </row>
    <row r="9" spans="1:11">
      <c r="A9" s="240" t="s">
        <v>123</v>
      </c>
      <c r="B9" s="70" t="s">
        <v>113</v>
      </c>
      <c r="C9" s="70" t="s">
        <v>113</v>
      </c>
      <c r="D9" s="318" t="s">
        <v>320</v>
      </c>
      <c r="E9" s="318"/>
      <c r="F9" s="318"/>
      <c r="G9" s="318"/>
      <c r="H9" s="292" t="s">
        <v>124</v>
      </c>
      <c r="I9" s="280" t="s">
        <v>113</v>
      </c>
      <c r="J9" s="283" t="s">
        <v>113</v>
      </c>
      <c r="K9" s="109" t="s">
        <v>113</v>
      </c>
    </row>
    <row r="10" spans="1:11">
      <c r="A10" s="312" t="s">
        <v>125</v>
      </c>
      <c r="B10" s="313"/>
      <c r="C10" s="313"/>
      <c r="D10" s="313"/>
      <c r="E10" s="313"/>
      <c r="F10" s="313"/>
      <c r="G10" s="99" t="s">
        <v>113</v>
      </c>
      <c r="H10" s="292" t="s">
        <v>126</v>
      </c>
      <c r="I10" s="280" t="s">
        <v>113</v>
      </c>
      <c r="J10" s="283" t="s">
        <v>113</v>
      </c>
      <c r="K10" s="109" t="s">
        <v>113</v>
      </c>
    </row>
    <row r="11" spans="1:11">
      <c r="A11" s="312" t="s">
        <v>127</v>
      </c>
      <c r="B11" s="313"/>
      <c r="C11" s="313"/>
      <c r="D11" s="313"/>
      <c r="E11" s="313"/>
      <c r="F11" s="313"/>
      <c r="G11" s="99" t="s">
        <v>113</v>
      </c>
      <c r="H11" s="292" t="s">
        <v>128</v>
      </c>
      <c r="I11" s="280" t="s">
        <v>113</v>
      </c>
      <c r="J11" s="283" t="s">
        <v>113</v>
      </c>
      <c r="K11" s="109" t="s">
        <v>113</v>
      </c>
    </row>
    <row r="12" spans="1:11">
      <c r="A12" s="240" t="s">
        <v>129</v>
      </c>
      <c r="B12" s="70" t="s">
        <v>113</v>
      </c>
      <c r="C12" s="70" t="s">
        <v>113</v>
      </c>
      <c r="D12" s="70" t="s">
        <v>113</v>
      </c>
      <c r="E12" s="70" t="s">
        <v>113</v>
      </c>
      <c r="F12" s="241" t="s">
        <v>113</v>
      </c>
      <c r="G12" s="99" t="s">
        <v>113</v>
      </c>
      <c r="H12" s="292" t="s">
        <v>130</v>
      </c>
      <c r="I12" s="280" t="s">
        <v>131</v>
      </c>
      <c r="J12" s="281" t="s">
        <v>113</v>
      </c>
      <c r="K12" s="109" t="s">
        <v>113</v>
      </c>
    </row>
    <row r="13" spans="1:11">
      <c r="A13" s="240" t="s">
        <v>132</v>
      </c>
      <c r="B13" s="70" t="s">
        <v>113</v>
      </c>
      <c r="C13" s="70" t="s">
        <v>113</v>
      </c>
      <c r="D13" s="70" t="s">
        <v>113</v>
      </c>
      <c r="E13" s="70" t="s">
        <v>113</v>
      </c>
      <c r="F13" s="241" t="s">
        <v>113</v>
      </c>
      <c r="G13" s="99" t="s">
        <v>113</v>
      </c>
      <c r="H13" s="292" t="s">
        <v>133</v>
      </c>
      <c r="I13" s="280" t="s">
        <v>134</v>
      </c>
      <c r="J13" s="281" t="s">
        <v>113</v>
      </c>
      <c r="K13" s="109" t="s">
        <v>113</v>
      </c>
    </row>
    <row r="14" spans="1:11">
      <c r="A14" s="240" t="s">
        <v>113</v>
      </c>
      <c r="B14" s="70" t="s">
        <v>113</v>
      </c>
      <c r="C14" s="70" t="s">
        <v>113</v>
      </c>
      <c r="D14" s="70" t="s">
        <v>113</v>
      </c>
      <c r="E14" s="70" t="s">
        <v>113</v>
      </c>
      <c r="F14" s="241" t="s">
        <v>113</v>
      </c>
      <c r="G14" s="99" t="s">
        <v>113</v>
      </c>
      <c r="H14" s="291" t="s">
        <v>113</v>
      </c>
      <c r="I14" s="284" t="s">
        <v>113</v>
      </c>
      <c r="J14" s="285" t="s">
        <v>113</v>
      </c>
      <c r="K14" s="109" t="s">
        <v>113</v>
      </c>
    </row>
    <row r="15" spans="1:11" ht="15.75" thickBot="1">
      <c r="A15" s="44" t="s">
        <v>113</v>
      </c>
      <c r="B15" s="83" t="s">
        <v>113</v>
      </c>
      <c r="C15" s="71" t="s">
        <v>113</v>
      </c>
      <c r="D15" s="71" t="s">
        <v>113</v>
      </c>
      <c r="E15" s="71" t="s">
        <v>113</v>
      </c>
      <c r="F15" s="41" t="s">
        <v>113</v>
      </c>
      <c r="G15" s="101" t="s">
        <v>113</v>
      </c>
      <c r="H15" s="293" t="s">
        <v>113</v>
      </c>
      <c r="I15" s="286" t="s">
        <v>113</v>
      </c>
      <c r="J15" s="282" t="s">
        <v>113</v>
      </c>
      <c r="K15" s="109" t="s">
        <v>113</v>
      </c>
    </row>
    <row r="16" spans="1:11" ht="90" thickBot="1">
      <c r="A16" s="45" t="s">
        <v>135</v>
      </c>
      <c r="B16" s="39" t="s">
        <v>243</v>
      </c>
      <c r="C16" s="39" t="s">
        <v>136</v>
      </c>
      <c r="D16" s="38" t="s">
        <v>137</v>
      </c>
      <c r="E16" s="38" t="s">
        <v>138</v>
      </c>
      <c r="F16" s="38" t="s">
        <v>139</v>
      </c>
      <c r="G16" s="38" t="s">
        <v>140</v>
      </c>
      <c r="H16" s="67" t="s">
        <v>240</v>
      </c>
      <c r="I16" s="67" t="s">
        <v>104</v>
      </c>
      <c r="J16" s="129" t="s">
        <v>105</v>
      </c>
      <c r="K16" s="111" t="s">
        <v>141</v>
      </c>
    </row>
    <row r="17" spans="1:14" ht="15.75" thickBot="1">
      <c r="A17" s="40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130">
        <v>10</v>
      </c>
      <c r="K17" s="304" t="s">
        <v>113</v>
      </c>
    </row>
    <row r="18" spans="1:14" ht="15.75" thickBot="1">
      <c r="A18" s="37" t="s">
        <v>113</v>
      </c>
      <c r="B18" s="49" t="s">
        <v>113</v>
      </c>
      <c r="C18" s="49" t="s">
        <v>113</v>
      </c>
      <c r="D18" s="49" t="s">
        <v>113</v>
      </c>
      <c r="E18" s="49" t="s">
        <v>113</v>
      </c>
      <c r="F18" s="49" t="s">
        <v>113</v>
      </c>
      <c r="G18" s="49" t="s">
        <v>113</v>
      </c>
      <c r="H18" s="67" t="s">
        <v>113</v>
      </c>
      <c r="I18" s="50" t="s">
        <v>113</v>
      </c>
      <c r="J18" s="48" t="s">
        <v>113</v>
      </c>
      <c r="K18" s="304" t="s">
        <v>113</v>
      </c>
    </row>
    <row r="19" spans="1:14" s="60" customFormat="1" ht="51">
      <c r="A19" s="86" t="s">
        <v>96</v>
      </c>
      <c r="B19" s="4" t="s">
        <v>0</v>
      </c>
      <c r="C19" s="4" t="s">
        <v>2</v>
      </c>
      <c r="D19" s="4">
        <v>4240172340</v>
      </c>
      <c r="E19" s="4" t="s">
        <v>1</v>
      </c>
      <c r="F19" s="3" t="s">
        <v>113</v>
      </c>
      <c r="G19" s="72" t="s">
        <v>113</v>
      </c>
      <c r="H19" s="89">
        <f>SUM(H20)</f>
        <v>75000</v>
      </c>
      <c r="I19" s="89">
        <f>SUM(I20)</f>
        <v>0</v>
      </c>
      <c r="J19" s="131">
        <f t="shared" ref="J19:K19" si="0">SUM(J20)</f>
        <v>0</v>
      </c>
      <c r="K19" s="131">
        <f t="shared" si="0"/>
        <v>0</v>
      </c>
      <c r="L19" s="52"/>
      <c r="M19" s="145"/>
      <c r="N19" s="1"/>
    </row>
    <row r="20" spans="1:14" s="65" customFormat="1">
      <c r="A20" s="62" t="s">
        <v>97</v>
      </c>
      <c r="B20" s="110" t="s">
        <v>0</v>
      </c>
      <c r="C20" s="110" t="s">
        <v>2</v>
      </c>
      <c r="D20" s="249" t="s">
        <v>3</v>
      </c>
      <c r="E20" s="249" t="s">
        <v>4</v>
      </c>
      <c r="F20" s="63" t="s">
        <v>113</v>
      </c>
      <c r="G20" s="102" t="s">
        <v>113</v>
      </c>
      <c r="H20" s="90">
        <v>75000</v>
      </c>
      <c r="I20" s="272">
        <v>0</v>
      </c>
      <c r="J20" s="272">
        <v>0</v>
      </c>
      <c r="K20" s="91">
        <f>I20-J20</f>
        <v>0</v>
      </c>
      <c r="M20" s="142"/>
      <c r="N20" s="1"/>
    </row>
    <row r="21" spans="1:14" s="60" customFormat="1" ht="38.25">
      <c r="A21" s="86" t="s">
        <v>239</v>
      </c>
      <c r="B21" s="4" t="s">
        <v>0</v>
      </c>
      <c r="C21" s="4" t="s">
        <v>222</v>
      </c>
      <c r="D21" s="4" t="s">
        <v>223</v>
      </c>
      <c r="E21" s="4" t="s">
        <v>1</v>
      </c>
      <c r="F21" s="3" t="s">
        <v>113</v>
      </c>
      <c r="G21" s="72" t="s">
        <v>113</v>
      </c>
      <c r="H21" s="89">
        <f>SUM(H22)</f>
        <v>0</v>
      </c>
      <c r="I21" s="89">
        <f>SUM(I22)</f>
        <v>0</v>
      </c>
      <c r="J21" s="131">
        <f t="shared" ref="J21:K21" si="1">SUM(J22)</f>
        <v>0</v>
      </c>
      <c r="K21" s="131">
        <f t="shared" si="1"/>
        <v>0</v>
      </c>
      <c r="L21" s="52"/>
      <c r="M21" s="145"/>
      <c r="N21" s="1"/>
    </row>
    <row r="22" spans="1:14" s="57" customFormat="1">
      <c r="A22" s="62" t="s">
        <v>238</v>
      </c>
      <c r="B22" s="201" t="s">
        <v>0</v>
      </c>
      <c r="C22" s="202" t="s">
        <v>222</v>
      </c>
      <c r="D22" s="242" t="s">
        <v>223</v>
      </c>
      <c r="E22" s="242" t="s">
        <v>224</v>
      </c>
      <c r="F22" s="203"/>
      <c r="G22" s="203"/>
      <c r="H22" s="219">
        <v>0</v>
      </c>
      <c r="I22" s="272">
        <v>0</v>
      </c>
      <c r="J22" s="272">
        <v>0</v>
      </c>
      <c r="K22" s="245">
        <f>I22-J22</f>
        <v>0</v>
      </c>
      <c r="M22" s="142"/>
      <c r="N22" s="1"/>
    </row>
    <row r="23" spans="1:14" s="60" customFormat="1">
      <c r="A23" s="200" t="s">
        <v>237</v>
      </c>
      <c r="B23" s="204">
        <v>148</v>
      </c>
      <c r="C23" s="204" t="s">
        <v>222</v>
      </c>
      <c r="D23" s="204" t="s">
        <v>285</v>
      </c>
      <c r="E23" s="204" t="s">
        <v>224</v>
      </c>
      <c r="F23" s="3"/>
      <c r="G23" s="72"/>
      <c r="H23" s="89">
        <v>0</v>
      </c>
      <c r="I23" s="89">
        <v>0</v>
      </c>
      <c r="J23" s="89">
        <v>0</v>
      </c>
      <c r="K23" s="205">
        <f>I23-J23</f>
        <v>0</v>
      </c>
      <c r="L23" s="57"/>
      <c r="M23" s="145"/>
      <c r="N23" s="1"/>
    </row>
    <row r="24" spans="1:14" s="60" customFormat="1" ht="63.75">
      <c r="A24" s="86" t="s">
        <v>100</v>
      </c>
      <c r="B24" s="4" t="s">
        <v>0</v>
      </c>
      <c r="C24" s="4" t="s">
        <v>5</v>
      </c>
      <c r="D24" s="4" t="s">
        <v>6</v>
      </c>
      <c r="E24" s="4" t="s">
        <v>1</v>
      </c>
      <c r="F24" s="3" t="s">
        <v>113</v>
      </c>
      <c r="G24" s="72" t="s">
        <v>113</v>
      </c>
      <c r="H24" s="89">
        <f>SUM(H25:H28)</f>
        <v>728000</v>
      </c>
      <c r="I24" s="89">
        <f t="shared" ref="I24:J24" si="2">SUM(I25:I28)</f>
        <v>0</v>
      </c>
      <c r="J24" s="89">
        <f t="shared" si="2"/>
        <v>0</v>
      </c>
      <c r="K24" s="89">
        <f>SUM(K25:K28)</f>
        <v>0</v>
      </c>
      <c r="L24" s="52"/>
      <c r="M24" s="145"/>
      <c r="N24" s="1"/>
    </row>
    <row r="25" spans="1:14" s="60" customFormat="1" ht="20.25" customHeight="1">
      <c r="A25" s="323" t="s">
        <v>97</v>
      </c>
      <c r="B25" s="102" t="s">
        <v>0</v>
      </c>
      <c r="C25" s="102" t="s">
        <v>5</v>
      </c>
      <c r="D25" s="102" t="s">
        <v>6</v>
      </c>
      <c r="E25" s="249" t="s">
        <v>4</v>
      </c>
      <c r="F25" s="324" t="s">
        <v>302</v>
      </c>
      <c r="G25" s="96" t="s">
        <v>242</v>
      </c>
      <c r="H25" s="90">
        <v>3400</v>
      </c>
      <c r="I25" s="272">
        <v>0</v>
      </c>
      <c r="J25" s="272">
        <v>0</v>
      </c>
      <c r="K25" s="91">
        <f>I25-J25</f>
        <v>0</v>
      </c>
      <c r="L25" s="52"/>
      <c r="M25" s="145"/>
      <c r="N25" s="1"/>
    </row>
    <row r="26" spans="1:14" s="65" customFormat="1" ht="24" customHeight="1">
      <c r="A26" s="323"/>
      <c r="B26" s="102" t="s">
        <v>0</v>
      </c>
      <c r="C26" s="102" t="s">
        <v>5</v>
      </c>
      <c r="D26" s="102" t="s">
        <v>6</v>
      </c>
      <c r="E26" s="249" t="s">
        <v>4</v>
      </c>
      <c r="F26" s="325"/>
      <c r="G26" s="96" t="s">
        <v>241</v>
      </c>
      <c r="H26" s="90">
        <v>64600</v>
      </c>
      <c r="I26" s="272">
        <v>0</v>
      </c>
      <c r="J26" s="272">
        <v>0</v>
      </c>
      <c r="K26" s="91">
        <f>I26-J26</f>
        <v>0</v>
      </c>
      <c r="M26" s="142"/>
      <c r="N26" s="1"/>
    </row>
    <row r="27" spans="1:14" s="65" customFormat="1" ht="21.75" customHeight="1">
      <c r="A27" s="326" t="s">
        <v>193</v>
      </c>
      <c r="B27" s="102" t="s">
        <v>0</v>
      </c>
      <c r="C27" s="102" t="s">
        <v>5</v>
      </c>
      <c r="D27" s="102" t="s">
        <v>6</v>
      </c>
      <c r="E27" s="249" t="s">
        <v>7</v>
      </c>
      <c r="F27" s="324" t="s">
        <v>302</v>
      </c>
      <c r="G27" s="96" t="s">
        <v>242</v>
      </c>
      <c r="H27" s="90">
        <v>33000</v>
      </c>
      <c r="I27" s="272">
        <v>0</v>
      </c>
      <c r="J27" s="272">
        <v>0</v>
      </c>
      <c r="K27" s="91">
        <f>I27-J27</f>
        <v>0</v>
      </c>
      <c r="M27" s="142"/>
      <c r="N27" s="1"/>
    </row>
    <row r="28" spans="1:14" s="65" customFormat="1" ht="20.25" customHeight="1">
      <c r="A28" s="327"/>
      <c r="B28" s="102" t="s">
        <v>0</v>
      </c>
      <c r="C28" s="102" t="s">
        <v>5</v>
      </c>
      <c r="D28" s="102" t="s">
        <v>6</v>
      </c>
      <c r="E28" s="249" t="s">
        <v>7</v>
      </c>
      <c r="F28" s="325"/>
      <c r="G28" s="96" t="s">
        <v>241</v>
      </c>
      <c r="H28" s="90">
        <v>627000</v>
      </c>
      <c r="I28" s="272">
        <v>0</v>
      </c>
      <c r="J28" s="272">
        <v>0</v>
      </c>
      <c r="K28" s="91">
        <f>I28-J28</f>
        <v>0</v>
      </c>
      <c r="M28" s="142"/>
      <c r="N28" s="1"/>
    </row>
    <row r="29" spans="1:14" s="60" customFormat="1" ht="38.25">
      <c r="A29" s="86" t="s">
        <v>98</v>
      </c>
      <c r="B29" s="4" t="s">
        <v>0</v>
      </c>
      <c r="C29" s="4" t="s">
        <v>8</v>
      </c>
      <c r="D29" s="4" t="s">
        <v>9</v>
      </c>
      <c r="E29" s="4" t="s">
        <v>1</v>
      </c>
      <c r="F29" s="3" t="s">
        <v>113</v>
      </c>
      <c r="G29" s="72" t="s">
        <v>113</v>
      </c>
      <c r="H29" s="89">
        <f>SUM(H30)</f>
        <v>50000</v>
      </c>
      <c r="I29" s="89">
        <f>SUM(I30)</f>
        <v>0</v>
      </c>
      <c r="J29" s="131">
        <f t="shared" ref="J29" si="3">SUM(J30)</f>
        <v>0</v>
      </c>
      <c r="K29" s="89">
        <f>SUM(K30)</f>
        <v>0</v>
      </c>
      <c r="L29" s="52"/>
      <c r="M29" s="145"/>
      <c r="N29" s="1"/>
    </row>
    <row r="30" spans="1:14" s="57" customFormat="1">
      <c r="A30" s="62" t="s">
        <v>97</v>
      </c>
      <c r="B30" s="249" t="s">
        <v>0</v>
      </c>
      <c r="C30" s="249" t="s">
        <v>8</v>
      </c>
      <c r="D30" s="249" t="s">
        <v>9</v>
      </c>
      <c r="E30" s="249" t="s">
        <v>4</v>
      </c>
      <c r="F30" s="68" t="s">
        <v>113</v>
      </c>
      <c r="G30" s="103" t="s">
        <v>113</v>
      </c>
      <c r="H30" s="90">
        <v>50000</v>
      </c>
      <c r="I30" s="272">
        <v>0</v>
      </c>
      <c r="J30" s="272">
        <v>0</v>
      </c>
      <c r="K30" s="91">
        <f>I30-J30</f>
        <v>0</v>
      </c>
      <c r="M30" s="142"/>
      <c r="N30" s="1"/>
    </row>
    <row r="31" spans="1:14" s="60" customFormat="1" ht="25.5">
      <c r="A31" s="86" t="s">
        <v>99</v>
      </c>
      <c r="B31" s="4" t="s">
        <v>0</v>
      </c>
      <c r="C31" s="4" t="s">
        <v>8</v>
      </c>
      <c r="D31" s="4" t="s">
        <v>10</v>
      </c>
      <c r="E31" s="4" t="s">
        <v>1</v>
      </c>
      <c r="F31" s="3" t="s">
        <v>113</v>
      </c>
      <c r="G31" s="72" t="s">
        <v>113</v>
      </c>
      <c r="H31" s="89">
        <f>SUM(H32)</f>
        <v>100000</v>
      </c>
      <c r="I31" s="89">
        <f>SUM(I32)</f>
        <v>0</v>
      </c>
      <c r="J31" s="131">
        <f t="shared" ref="J31" si="4">SUM(J32)</f>
        <v>0</v>
      </c>
      <c r="K31" s="89">
        <f>SUM(K32)</f>
        <v>0</v>
      </c>
      <c r="L31" s="52"/>
      <c r="M31" s="145"/>
      <c r="N31" s="1"/>
    </row>
    <row r="32" spans="1:14" s="57" customFormat="1">
      <c r="A32" s="62" t="s">
        <v>97</v>
      </c>
      <c r="B32" s="249" t="s">
        <v>0</v>
      </c>
      <c r="C32" s="249" t="s">
        <v>8</v>
      </c>
      <c r="D32" s="249" t="s">
        <v>10</v>
      </c>
      <c r="E32" s="249" t="s">
        <v>4</v>
      </c>
      <c r="F32" s="68" t="s">
        <v>113</v>
      </c>
      <c r="G32" s="103" t="s">
        <v>113</v>
      </c>
      <c r="H32" s="90">
        <v>100000</v>
      </c>
      <c r="I32" s="272">
        <v>0</v>
      </c>
      <c r="J32" s="272">
        <v>0</v>
      </c>
      <c r="K32" s="91">
        <f>I32-J32</f>
        <v>0</v>
      </c>
      <c r="M32" s="142"/>
      <c r="N32" s="1"/>
    </row>
    <row r="33" spans="1:14" s="60" customFormat="1" ht="25.5">
      <c r="A33" s="86" t="s">
        <v>142</v>
      </c>
      <c r="B33" s="4" t="s">
        <v>0</v>
      </c>
      <c r="C33" s="4" t="s">
        <v>11</v>
      </c>
      <c r="D33" s="4" t="s">
        <v>13</v>
      </c>
      <c r="E33" s="4" t="s">
        <v>1</v>
      </c>
      <c r="F33" s="3" t="s">
        <v>113</v>
      </c>
      <c r="G33" s="72" t="s">
        <v>113</v>
      </c>
      <c r="H33" s="89">
        <f>SUM(H34:H41)</f>
        <v>315041325</v>
      </c>
      <c r="I33" s="89">
        <f>SUM(I34:I41)</f>
        <v>28050716.670000002</v>
      </c>
      <c r="J33" s="131">
        <f t="shared" ref="J33" si="5">SUM(J34:J41)</f>
        <v>24828630.050000001</v>
      </c>
      <c r="K33" s="89">
        <f>SUM(K34:K41)</f>
        <v>3222086.62</v>
      </c>
      <c r="L33" s="52"/>
      <c r="M33" s="145"/>
      <c r="N33" s="1"/>
    </row>
    <row r="34" spans="1:14" s="57" customFormat="1">
      <c r="A34" s="62" t="s">
        <v>101</v>
      </c>
      <c r="B34" s="249" t="s">
        <v>0</v>
      </c>
      <c r="C34" s="249" t="s">
        <v>11</v>
      </c>
      <c r="D34" s="249" t="s">
        <v>13</v>
      </c>
      <c r="E34" s="249" t="s">
        <v>14</v>
      </c>
      <c r="F34" s="68" t="s">
        <v>113</v>
      </c>
      <c r="G34" s="103" t="s">
        <v>113</v>
      </c>
      <c r="H34" s="91">
        <v>217923660</v>
      </c>
      <c r="I34" s="272">
        <v>18160305</v>
      </c>
      <c r="J34" s="272">
        <v>16324942.09</v>
      </c>
      <c r="K34" s="91">
        <f t="shared" ref="K34:K41" si="6">I34-J34</f>
        <v>1835362.9100000001</v>
      </c>
      <c r="M34" s="142"/>
      <c r="N34" s="1"/>
    </row>
    <row r="35" spans="1:14" s="57" customFormat="1" ht="25.5">
      <c r="A35" s="62" t="s">
        <v>197</v>
      </c>
      <c r="B35" s="249" t="s">
        <v>0</v>
      </c>
      <c r="C35" s="249" t="s">
        <v>11</v>
      </c>
      <c r="D35" s="249" t="s">
        <v>13</v>
      </c>
      <c r="E35" s="249" t="s">
        <v>15</v>
      </c>
      <c r="F35" s="68" t="s">
        <v>113</v>
      </c>
      <c r="G35" s="103" t="s">
        <v>113</v>
      </c>
      <c r="H35" s="91">
        <v>65812940</v>
      </c>
      <c r="I35" s="272">
        <v>5484411.6699999999</v>
      </c>
      <c r="J35" s="272">
        <v>4509379.1399999997</v>
      </c>
      <c r="K35" s="91">
        <f t="shared" si="6"/>
        <v>975032.53000000026</v>
      </c>
      <c r="M35" s="142"/>
      <c r="N35" s="1"/>
    </row>
    <row r="36" spans="1:14" s="57" customFormat="1" ht="25.5">
      <c r="A36" s="62" t="s">
        <v>198</v>
      </c>
      <c r="B36" s="249" t="s">
        <v>0</v>
      </c>
      <c r="C36" s="249" t="s">
        <v>11</v>
      </c>
      <c r="D36" s="249" t="s">
        <v>13</v>
      </c>
      <c r="E36" s="249" t="s">
        <v>16</v>
      </c>
      <c r="F36" s="68" t="s">
        <v>113</v>
      </c>
      <c r="G36" s="103" t="s">
        <v>113</v>
      </c>
      <c r="H36" s="91">
        <v>18505240</v>
      </c>
      <c r="I36" s="272">
        <v>3841100</v>
      </c>
      <c r="J36" s="272">
        <v>3841100</v>
      </c>
      <c r="K36" s="91">
        <f t="shared" si="6"/>
        <v>0</v>
      </c>
      <c r="M36" s="142"/>
      <c r="N36" s="1"/>
    </row>
    <row r="37" spans="1:14" s="57" customFormat="1">
      <c r="A37" s="62" t="s">
        <v>97</v>
      </c>
      <c r="B37" s="249" t="s">
        <v>0</v>
      </c>
      <c r="C37" s="249" t="s">
        <v>11</v>
      </c>
      <c r="D37" s="249" t="s">
        <v>13</v>
      </c>
      <c r="E37" s="249" t="s">
        <v>4</v>
      </c>
      <c r="F37" s="68" t="s">
        <v>113</v>
      </c>
      <c r="G37" s="103" t="s">
        <v>113</v>
      </c>
      <c r="H37" s="91">
        <v>6020685</v>
      </c>
      <c r="I37" s="272">
        <v>0</v>
      </c>
      <c r="J37" s="272">
        <v>0</v>
      </c>
      <c r="K37" s="91">
        <f t="shared" si="6"/>
        <v>0</v>
      </c>
      <c r="M37" s="142"/>
      <c r="N37" s="1"/>
    </row>
    <row r="38" spans="1:14" s="57" customFormat="1">
      <c r="A38" s="62" t="s">
        <v>199</v>
      </c>
      <c r="B38" s="249" t="s">
        <v>0</v>
      </c>
      <c r="C38" s="249" t="s">
        <v>11</v>
      </c>
      <c r="D38" s="249" t="s">
        <v>13</v>
      </c>
      <c r="E38" s="249" t="s">
        <v>17</v>
      </c>
      <c r="F38" s="68" t="s">
        <v>113</v>
      </c>
      <c r="G38" s="103" t="s">
        <v>113</v>
      </c>
      <c r="H38" s="91">
        <v>6113800</v>
      </c>
      <c r="I38" s="272">
        <v>509483.33</v>
      </c>
      <c r="J38" s="272">
        <v>129458.32</v>
      </c>
      <c r="K38" s="91">
        <f t="shared" si="6"/>
        <v>380025.01</v>
      </c>
      <c r="M38" s="142"/>
      <c r="N38" s="1"/>
    </row>
    <row r="39" spans="1:14" s="57" customFormat="1" ht="25.5">
      <c r="A39" s="62" t="s">
        <v>210</v>
      </c>
      <c r="B39" s="249" t="s">
        <v>0</v>
      </c>
      <c r="C39" s="249" t="s">
        <v>11</v>
      </c>
      <c r="D39" s="249" t="s">
        <v>13</v>
      </c>
      <c r="E39" s="249">
        <v>831</v>
      </c>
      <c r="F39" s="68"/>
      <c r="G39" s="103"/>
      <c r="H39" s="91">
        <v>0</v>
      </c>
      <c r="I39" s="272">
        <v>0</v>
      </c>
      <c r="J39" s="272">
        <v>0</v>
      </c>
      <c r="K39" s="91">
        <f t="shared" si="6"/>
        <v>0</v>
      </c>
      <c r="M39" s="142"/>
      <c r="N39" s="1"/>
    </row>
    <row r="40" spans="1:14" s="57" customFormat="1">
      <c r="A40" s="62" t="s">
        <v>200</v>
      </c>
      <c r="B40" s="249" t="s">
        <v>0</v>
      </c>
      <c r="C40" s="249" t="s">
        <v>11</v>
      </c>
      <c r="D40" s="249" t="s">
        <v>13</v>
      </c>
      <c r="E40" s="249" t="s">
        <v>18</v>
      </c>
      <c r="F40" s="68" t="s">
        <v>113</v>
      </c>
      <c r="G40" s="103" t="s">
        <v>113</v>
      </c>
      <c r="H40" s="91">
        <v>534557</v>
      </c>
      <c r="I40" s="272">
        <v>44546.42</v>
      </c>
      <c r="J40" s="272">
        <v>19270</v>
      </c>
      <c r="K40" s="91">
        <f t="shared" si="6"/>
        <v>25276.42</v>
      </c>
      <c r="M40" s="142"/>
      <c r="N40" s="1"/>
    </row>
    <row r="41" spans="1:14" s="57" customFormat="1">
      <c r="A41" s="62" t="s">
        <v>201</v>
      </c>
      <c r="B41" s="249" t="s">
        <v>0</v>
      </c>
      <c r="C41" s="249" t="s">
        <v>11</v>
      </c>
      <c r="D41" s="249" t="s">
        <v>13</v>
      </c>
      <c r="E41" s="249" t="s">
        <v>19</v>
      </c>
      <c r="F41" s="68" t="s">
        <v>113</v>
      </c>
      <c r="G41" s="103" t="s">
        <v>113</v>
      </c>
      <c r="H41" s="91">
        <v>130443</v>
      </c>
      <c r="I41" s="272">
        <v>10870.25</v>
      </c>
      <c r="J41" s="272">
        <v>4480.5</v>
      </c>
      <c r="K41" s="91">
        <f t="shared" si="6"/>
        <v>6389.75</v>
      </c>
      <c r="M41" s="142"/>
      <c r="N41" s="1"/>
    </row>
    <row r="42" spans="1:14" s="60" customFormat="1">
      <c r="A42" s="86" t="s">
        <v>143</v>
      </c>
      <c r="B42" s="4" t="s">
        <v>0</v>
      </c>
      <c r="C42" s="4" t="s">
        <v>11</v>
      </c>
      <c r="D42" s="4" t="s">
        <v>20</v>
      </c>
      <c r="E42" s="4" t="s">
        <v>1</v>
      </c>
      <c r="F42" s="3" t="s">
        <v>113</v>
      </c>
      <c r="G42" s="72" t="s">
        <v>113</v>
      </c>
      <c r="H42" s="89">
        <f>SUM(H43)</f>
        <v>1518223.93</v>
      </c>
      <c r="I42" s="89">
        <f>SUM(I43)</f>
        <v>0</v>
      </c>
      <c r="J42" s="131">
        <f t="shared" ref="J42" si="7">SUM(J43)</f>
        <v>0</v>
      </c>
      <c r="K42" s="89">
        <f>SUM(K43)</f>
        <v>0</v>
      </c>
      <c r="L42" s="52"/>
      <c r="M42" s="145"/>
      <c r="N42" s="1"/>
    </row>
    <row r="43" spans="1:14" s="57" customFormat="1">
      <c r="A43" s="62" t="s">
        <v>97</v>
      </c>
      <c r="B43" s="249" t="s">
        <v>0</v>
      </c>
      <c r="C43" s="249" t="s">
        <v>11</v>
      </c>
      <c r="D43" s="249" t="s">
        <v>20</v>
      </c>
      <c r="E43" s="249" t="s">
        <v>4</v>
      </c>
      <c r="F43" s="68" t="s">
        <v>113</v>
      </c>
      <c r="G43" s="103" t="s">
        <v>113</v>
      </c>
      <c r="H43" s="90">
        <v>1518223.93</v>
      </c>
      <c r="I43" s="272">
        <v>0</v>
      </c>
      <c r="J43" s="272">
        <v>0</v>
      </c>
      <c r="K43" s="91">
        <f>I43-J43</f>
        <v>0</v>
      </c>
      <c r="M43" s="142"/>
      <c r="N43" s="1"/>
    </row>
    <row r="44" spans="1:14" s="60" customFormat="1" ht="163.5" customHeight="1">
      <c r="A44" s="86" t="s">
        <v>144</v>
      </c>
      <c r="B44" s="4" t="s">
        <v>0</v>
      </c>
      <c r="C44" s="4" t="s">
        <v>11</v>
      </c>
      <c r="D44" s="4" t="s">
        <v>21</v>
      </c>
      <c r="E44" s="4" t="s">
        <v>1</v>
      </c>
      <c r="F44" s="3" t="s">
        <v>113</v>
      </c>
      <c r="G44" s="72" t="s">
        <v>113</v>
      </c>
      <c r="H44" s="89">
        <f>SUM(H45:H46)</f>
        <v>13887705.5</v>
      </c>
      <c r="I44" s="89">
        <f>SUM(I45:I46)</f>
        <v>0</v>
      </c>
      <c r="J44" s="131">
        <f t="shared" ref="J44" si="8">SUM(J45:J46)</f>
        <v>0</v>
      </c>
      <c r="K44" s="89">
        <f>SUM(K45:K46)</f>
        <v>0</v>
      </c>
      <c r="L44" s="52"/>
      <c r="M44" s="145"/>
      <c r="N44" s="1"/>
    </row>
    <row r="45" spans="1:14" s="57" customFormat="1">
      <c r="A45" s="62" t="s">
        <v>97</v>
      </c>
      <c r="B45" s="249" t="s">
        <v>0</v>
      </c>
      <c r="C45" s="249" t="s">
        <v>11</v>
      </c>
      <c r="D45" s="249" t="s">
        <v>21</v>
      </c>
      <c r="E45" s="249" t="s">
        <v>4</v>
      </c>
      <c r="F45" s="68" t="s">
        <v>113</v>
      </c>
      <c r="G45" s="103" t="s">
        <v>113</v>
      </c>
      <c r="H45" s="90">
        <v>38793.5</v>
      </c>
      <c r="I45" s="272">
        <v>0</v>
      </c>
      <c r="J45" s="272">
        <v>0</v>
      </c>
      <c r="K45" s="91">
        <f>I45-J45</f>
        <v>0</v>
      </c>
      <c r="M45" s="142"/>
      <c r="N45" s="1"/>
    </row>
    <row r="46" spans="1:14" s="57" customFormat="1" ht="25.5">
      <c r="A46" s="62" t="s">
        <v>193</v>
      </c>
      <c r="B46" s="249" t="s">
        <v>0</v>
      </c>
      <c r="C46" s="249" t="s">
        <v>11</v>
      </c>
      <c r="D46" s="249" t="s">
        <v>21</v>
      </c>
      <c r="E46" s="249" t="s">
        <v>7</v>
      </c>
      <c r="F46" s="68" t="s">
        <v>113</v>
      </c>
      <c r="G46" s="103" t="s">
        <v>113</v>
      </c>
      <c r="H46" s="90">
        <v>13848912</v>
      </c>
      <c r="I46" s="272">
        <v>0</v>
      </c>
      <c r="J46" s="272">
        <v>0</v>
      </c>
      <c r="K46" s="91">
        <f>I46-J46</f>
        <v>0</v>
      </c>
      <c r="M46" s="142"/>
      <c r="N46" s="1"/>
    </row>
    <row r="47" spans="1:14" s="60" customFormat="1" ht="38.25">
      <c r="A47" s="86" t="s">
        <v>145</v>
      </c>
      <c r="B47" s="4" t="s">
        <v>0</v>
      </c>
      <c r="C47" s="4" t="s">
        <v>11</v>
      </c>
      <c r="D47" s="4" t="s">
        <v>22</v>
      </c>
      <c r="E47" s="4" t="s">
        <v>1</v>
      </c>
      <c r="F47" s="3" t="s">
        <v>113</v>
      </c>
      <c r="G47" s="72" t="s">
        <v>113</v>
      </c>
      <c r="H47" s="89">
        <f>SUM(H48)</f>
        <v>763000</v>
      </c>
      <c r="I47" s="89">
        <f>SUM(I48)</f>
        <v>0</v>
      </c>
      <c r="J47" s="131">
        <f t="shared" ref="J47" si="9">SUM(J48)</f>
        <v>0</v>
      </c>
      <c r="K47" s="89">
        <f>SUM(K48)</f>
        <v>0</v>
      </c>
      <c r="L47" s="52"/>
      <c r="M47" s="145"/>
      <c r="N47" s="1"/>
    </row>
    <row r="48" spans="1:14" s="57" customFormat="1" ht="38.25">
      <c r="A48" s="62" t="s">
        <v>194</v>
      </c>
      <c r="B48" s="249" t="s">
        <v>0</v>
      </c>
      <c r="C48" s="249" t="s">
        <v>11</v>
      </c>
      <c r="D48" s="249" t="s">
        <v>22</v>
      </c>
      <c r="E48" s="249" t="s">
        <v>23</v>
      </c>
      <c r="F48" s="68" t="s">
        <v>113</v>
      </c>
      <c r="G48" s="103" t="s">
        <v>113</v>
      </c>
      <c r="H48" s="90">
        <v>763000</v>
      </c>
      <c r="I48" s="272">
        <v>0</v>
      </c>
      <c r="J48" s="272">
        <v>0</v>
      </c>
      <c r="K48" s="91">
        <f>I48-J48</f>
        <v>0</v>
      </c>
      <c r="M48" s="142"/>
      <c r="N48" s="1"/>
    </row>
    <row r="49" spans="1:14" s="60" customFormat="1" ht="63.75">
      <c r="A49" s="86" t="s">
        <v>146</v>
      </c>
      <c r="B49" s="4" t="s">
        <v>0</v>
      </c>
      <c r="C49" s="4" t="s">
        <v>11</v>
      </c>
      <c r="D49" s="4" t="s">
        <v>24</v>
      </c>
      <c r="E49" s="4" t="s">
        <v>1</v>
      </c>
      <c r="F49" s="3" t="s">
        <v>113</v>
      </c>
      <c r="G49" s="72" t="s">
        <v>113</v>
      </c>
      <c r="H49" s="89">
        <f>SUM(H50)</f>
        <v>3944278.8</v>
      </c>
      <c r="I49" s="89">
        <f>SUM(I50)</f>
        <v>0</v>
      </c>
      <c r="J49" s="131">
        <f t="shared" ref="J49" si="10">SUM(J50)</f>
        <v>0</v>
      </c>
      <c r="K49" s="89">
        <f>SUM(K50)</f>
        <v>0</v>
      </c>
      <c r="L49" s="52"/>
      <c r="M49" s="145"/>
      <c r="N49" s="1"/>
    </row>
    <row r="50" spans="1:14" s="57" customFormat="1" ht="38.25">
      <c r="A50" s="62" t="s">
        <v>194</v>
      </c>
      <c r="B50" s="249" t="s">
        <v>0</v>
      </c>
      <c r="C50" s="249" t="s">
        <v>11</v>
      </c>
      <c r="D50" s="249" t="s">
        <v>24</v>
      </c>
      <c r="E50" s="249" t="s">
        <v>23</v>
      </c>
      <c r="F50" s="68" t="s">
        <v>113</v>
      </c>
      <c r="G50" s="103" t="s">
        <v>113</v>
      </c>
      <c r="H50" s="90">
        <v>3944278.8</v>
      </c>
      <c r="I50" s="272">
        <v>0</v>
      </c>
      <c r="J50" s="272">
        <v>0</v>
      </c>
      <c r="K50" s="91">
        <f>I50-J50</f>
        <v>0</v>
      </c>
      <c r="M50" s="142"/>
      <c r="N50" s="1"/>
    </row>
    <row r="51" spans="1:14" s="60" customFormat="1" ht="114.75">
      <c r="A51" s="86" t="s">
        <v>147</v>
      </c>
      <c r="B51" s="4" t="s">
        <v>0</v>
      </c>
      <c r="C51" s="4" t="s">
        <v>11</v>
      </c>
      <c r="D51" s="4" t="s">
        <v>25</v>
      </c>
      <c r="E51" s="4" t="s">
        <v>1</v>
      </c>
      <c r="F51" s="3" t="s">
        <v>113</v>
      </c>
      <c r="G51" s="72" t="s">
        <v>113</v>
      </c>
      <c r="H51" s="89">
        <f>SUM(H52)</f>
        <v>438253.2</v>
      </c>
      <c r="I51" s="89">
        <f>SUM(I52)</f>
        <v>0</v>
      </c>
      <c r="J51" s="131">
        <f t="shared" ref="J51" si="11">SUM(J52)</f>
        <v>0</v>
      </c>
      <c r="K51" s="89">
        <f>SUM(K52)</f>
        <v>0</v>
      </c>
      <c r="L51" s="52"/>
      <c r="M51" s="145"/>
      <c r="N51" s="1"/>
    </row>
    <row r="52" spans="1:14" s="57" customFormat="1" ht="38.25">
      <c r="A52" s="62" t="s">
        <v>194</v>
      </c>
      <c r="B52" s="249" t="s">
        <v>0</v>
      </c>
      <c r="C52" s="249" t="s">
        <v>11</v>
      </c>
      <c r="D52" s="249" t="s">
        <v>25</v>
      </c>
      <c r="E52" s="249" t="s">
        <v>23</v>
      </c>
      <c r="F52" s="68" t="s">
        <v>113</v>
      </c>
      <c r="G52" s="103" t="s">
        <v>113</v>
      </c>
      <c r="H52" s="90">
        <v>438253.2</v>
      </c>
      <c r="I52" s="272">
        <v>0</v>
      </c>
      <c r="J52" s="272">
        <v>0</v>
      </c>
      <c r="K52" s="91">
        <f>I52-J52</f>
        <v>0</v>
      </c>
      <c r="M52" s="142"/>
      <c r="N52" s="1"/>
    </row>
    <row r="53" spans="1:14" s="60" customFormat="1" ht="127.5">
      <c r="A53" s="86" t="s">
        <v>148</v>
      </c>
      <c r="B53" s="4" t="s">
        <v>0</v>
      </c>
      <c r="C53" s="4" t="s">
        <v>11</v>
      </c>
      <c r="D53" s="4" t="s">
        <v>26</v>
      </c>
      <c r="E53" s="4" t="s">
        <v>1</v>
      </c>
      <c r="F53" s="3" t="s">
        <v>113</v>
      </c>
      <c r="G53" s="72" t="s">
        <v>113</v>
      </c>
      <c r="H53" s="89">
        <f>SUM(H54)</f>
        <v>3817915.79</v>
      </c>
      <c r="I53" s="89">
        <f>SUM(I54)</f>
        <v>0</v>
      </c>
      <c r="J53" s="131">
        <f t="shared" ref="J53" si="12">SUM(J54)</f>
        <v>0</v>
      </c>
      <c r="K53" s="89">
        <f>SUM(K54)</f>
        <v>0</v>
      </c>
      <c r="L53" s="52"/>
      <c r="M53" s="145"/>
      <c r="N53" s="1"/>
    </row>
    <row r="54" spans="1:14" s="57" customFormat="1" ht="38.25">
      <c r="A54" s="62" t="s">
        <v>194</v>
      </c>
      <c r="B54" s="249" t="s">
        <v>0</v>
      </c>
      <c r="C54" s="249" t="s">
        <v>11</v>
      </c>
      <c r="D54" s="249" t="s">
        <v>26</v>
      </c>
      <c r="E54" s="249" t="s">
        <v>23</v>
      </c>
      <c r="F54" s="68" t="s">
        <v>113</v>
      </c>
      <c r="G54" s="103" t="s">
        <v>113</v>
      </c>
      <c r="H54" s="90">
        <v>3817915.79</v>
      </c>
      <c r="I54" s="272">
        <v>0</v>
      </c>
      <c r="J54" s="272">
        <v>0</v>
      </c>
      <c r="K54" s="91">
        <f>I54-J54</f>
        <v>0</v>
      </c>
      <c r="M54" s="142"/>
      <c r="N54" s="1"/>
    </row>
    <row r="55" spans="1:14" s="57" customFormat="1" ht="38.25">
      <c r="A55" s="86" t="s">
        <v>267</v>
      </c>
      <c r="B55" s="4">
        <v>148</v>
      </c>
      <c r="C55" s="4" t="s">
        <v>268</v>
      </c>
      <c r="D55" s="4" t="s">
        <v>263</v>
      </c>
      <c r="E55" s="4" t="s">
        <v>1</v>
      </c>
      <c r="F55" s="3"/>
      <c r="G55" s="72"/>
      <c r="H55" s="89">
        <f>SUM(H56:H57)</f>
        <v>0</v>
      </c>
      <c r="I55" s="89">
        <f t="shared" ref="I55:J55" si="13">SUM(I56:I57)</f>
        <v>0</v>
      </c>
      <c r="J55" s="89">
        <f t="shared" si="13"/>
        <v>0</v>
      </c>
      <c r="K55" s="89">
        <f>SUM(K56:K57)</f>
        <v>0</v>
      </c>
      <c r="L55" s="57" t="s">
        <v>262</v>
      </c>
      <c r="M55" s="142"/>
      <c r="N55" s="1"/>
    </row>
    <row r="56" spans="1:14" s="57" customFormat="1" ht="25.5">
      <c r="A56" s="155" t="s">
        <v>269</v>
      </c>
      <c r="B56" s="249">
        <v>148</v>
      </c>
      <c r="C56" s="249" t="s">
        <v>268</v>
      </c>
      <c r="D56" s="249" t="s">
        <v>263</v>
      </c>
      <c r="E56" s="249">
        <v>323</v>
      </c>
      <c r="F56" s="328" t="s">
        <v>272</v>
      </c>
      <c r="G56" s="96" t="s">
        <v>242</v>
      </c>
      <c r="H56" s="90">
        <v>0</v>
      </c>
      <c r="I56" s="272">
        <v>0</v>
      </c>
      <c r="J56" s="272">
        <v>0</v>
      </c>
      <c r="K56" s="150">
        <f>I56-J56</f>
        <v>0</v>
      </c>
      <c r="M56" s="166"/>
      <c r="N56" s="1"/>
    </row>
    <row r="57" spans="1:14" s="57" customFormat="1" ht="25.5">
      <c r="A57" s="149" t="s">
        <v>269</v>
      </c>
      <c r="B57" s="249">
        <v>148</v>
      </c>
      <c r="C57" s="249" t="s">
        <v>268</v>
      </c>
      <c r="D57" s="249" t="s">
        <v>263</v>
      </c>
      <c r="E57" s="249">
        <v>323</v>
      </c>
      <c r="F57" s="329"/>
      <c r="G57" s="96" t="s">
        <v>241</v>
      </c>
      <c r="H57" s="90">
        <v>0</v>
      </c>
      <c r="I57" s="272">
        <v>0</v>
      </c>
      <c r="J57" s="272">
        <v>0</v>
      </c>
      <c r="K57" s="150">
        <f>I57-J57</f>
        <v>0</v>
      </c>
      <c r="L57" s="142">
        <f>18933985.91-I56</f>
        <v>18933985.91</v>
      </c>
      <c r="M57" s="166"/>
      <c r="N57" s="1"/>
    </row>
    <row r="58" spans="1:14" s="60" customFormat="1" ht="38.25">
      <c r="A58" s="86" t="s">
        <v>149</v>
      </c>
      <c r="B58" s="4" t="s">
        <v>0</v>
      </c>
      <c r="C58" s="4" t="s">
        <v>27</v>
      </c>
      <c r="D58" s="4" t="s">
        <v>28</v>
      </c>
      <c r="E58" s="4" t="s">
        <v>1</v>
      </c>
      <c r="F58" s="3" t="s">
        <v>113</v>
      </c>
      <c r="G58" s="72" t="s">
        <v>113</v>
      </c>
      <c r="H58" s="89">
        <f>SUM(H59:H60)</f>
        <v>9949860</v>
      </c>
      <c r="I58" s="89">
        <f t="shared" ref="I58:J58" si="14">SUM(I59:I60)</f>
        <v>0</v>
      </c>
      <c r="J58" s="89">
        <f t="shared" si="14"/>
        <v>0</v>
      </c>
      <c r="K58" s="89">
        <f>SUM(K59:K60)</f>
        <v>0</v>
      </c>
      <c r="L58" s="52"/>
      <c r="M58" s="145"/>
      <c r="N58" s="1"/>
    </row>
    <row r="59" spans="1:14" s="57" customFormat="1" ht="21.75" customHeight="1">
      <c r="A59" s="319" t="s">
        <v>195</v>
      </c>
      <c r="B59" s="249" t="s">
        <v>0</v>
      </c>
      <c r="C59" s="249" t="s">
        <v>27</v>
      </c>
      <c r="D59" s="249" t="s">
        <v>304</v>
      </c>
      <c r="E59" s="249">
        <v>811</v>
      </c>
      <c r="F59" s="321" t="s">
        <v>303</v>
      </c>
      <c r="G59" s="96" t="s">
        <v>242</v>
      </c>
      <c r="H59" s="309">
        <v>99460</v>
      </c>
      <c r="I59" s="91">
        <v>0</v>
      </c>
      <c r="J59" s="272">
        <v>0</v>
      </c>
      <c r="K59" s="91">
        <f>I59-J59</f>
        <v>0</v>
      </c>
      <c r="M59" s="142"/>
      <c r="N59" s="1"/>
    </row>
    <row r="60" spans="1:14" s="57" customFormat="1" ht="24.75" customHeight="1">
      <c r="A60" s="320"/>
      <c r="B60" s="249" t="s">
        <v>0</v>
      </c>
      <c r="C60" s="249" t="s">
        <v>27</v>
      </c>
      <c r="D60" s="249" t="s">
        <v>304</v>
      </c>
      <c r="E60" s="249">
        <v>811</v>
      </c>
      <c r="F60" s="322"/>
      <c r="G60" s="96" t="s">
        <v>241</v>
      </c>
      <c r="H60" s="309">
        <v>9850400</v>
      </c>
      <c r="I60" s="91">
        <v>0</v>
      </c>
      <c r="J60" s="272">
        <v>0</v>
      </c>
      <c r="K60" s="91">
        <f>I60-J60</f>
        <v>0</v>
      </c>
      <c r="M60" s="142"/>
      <c r="N60" s="1"/>
    </row>
    <row r="61" spans="1:14" s="60" customFormat="1" ht="25.5">
      <c r="A61" s="86" t="s">
        <v>150</v>
      </c>
      <c r="B61" s="4" t="s">
        <v>0</v>
      </c>
      <c r="C61" s="4" t="s">
        <v>27</v>
      </c>
      <c r="D61" s="4" t="s">
        <v>29</v>
      </c>
      <c r="E61" s="4" t="s">
        <v>1</v>
      </c>
      <c r="F61" s="3" t="s">
        <v>113</v>
      </c>
      <c r="G61" s="72" t="s">
        <v>113</v>
      </c>
      <c r="H61" s="89">
        <f>SUM(H62)</f>
        <v>2125000</v>
      </c>
      <c r="I61" s="89">
        <f>SUM(I62)</f>
        <v>0</v>
      </c>
      <c r="J61" s="131">
        <f t="shared" ref="J61" si="15">SUM(J62)</f>
        <v>0</v>
      </c>
      <c r="K61" s="89">
        <f>SUM(K62)</f>
        <v>0</v>
      </c>
      <c r="L61" s="52"/>
      <c r="M61" s="145"/>
      <c r="N61" s="1"/>
    </row>
    <row r="62" spans="1:14" s="57" customFormat="1">
      <c r="A62" s="62" t="s">
        <v>97</v>
      </c>
      <c r="B62" s="249" t="s">
        <v>0</v>
      </c>
      <c r="C62" s="249" t="s">
        <v>27</v>
      </c>
      <c r="D62" s="249" t="s">
        <v>29</v>
      </c>
      <c r="E62" s="249" t="s">
        <v>4</v>
      </c>
      <c r="F62" s="68" t="s">
        <v>113</v>
      </c>
      <c r="G62" s="103" t="s">
        <v>113</v>
      </c>
      <c r="H62" s="90">
        <v>2125000</v>
      </c>
      <c r="I62" s="272">
        <v>0</v>
      </c>
      <c r="J62" s="272">
        <v>0</v>
      </c>
      <c r="K62" s="91">
        <f>I62-J62</f>
        <v>0</v>
      </c>
      <c r="M62" s="142"/>
      <c r="N62" s="1"/>
    </row>
    <row r="63" spans="1:14" s="60" customFormat="1" ht="38.25">
      <c r="A63" s="86" t="s">
        <v>245</v>
      </c>
      <c r="B63" s="4" t="s">
        <v>0</v>
      </c>
      <c r="C63" s="4" t="s">
        <v>27</v>
      </c>
      <c r="D63" s="4" t="s">
        <v>30</v>
      </c>
      <c r="E63" s="4" t="s">
        <v>1</v>
      </c>
      <c r="F63" s="3" t="s">
        <v>113</v>
      </c>
      <c r="G63" s="72" t="s">
        <v>113</v>
      </c>
      <c r="H63" s="89">
        <f>SUM(H64)</f>
        <v>375000</v>
      </c>
      <c r="I63" s="89">
        <f>SUM(I64)</f>
        <v>0</v>
      </c>
      <c r="J63" s="131">
        <f t="shared" ref="J63:J65" si="16">SUM(J64)</f>
        <v>0</v>
      </c>
      <c r="K63" s="89">
        <f>SUM(K64)</f>
        <v>0</v>
      </c>
      <c r="L63" s="52"/>
      <c r="M63" s="145"/>
      <c r="N63" s="1"/>
    </row>
    <row r="64" spans="1:14" s="57" customFormat="1">
      <c r="A64" s="62" t="s">
        <v>97</v>
      </c>
      <c r="B64" s="249" t="s">
        <v>0</v>
      </c>
      <c r="C64" s="249" t="s">
        <v>27</v>
      </c>
      <c r="D64" s="249" t="s">
        <v>30</v>
      </c>
      <c r="E64" s="249" t="s">
        <v>4</v>
      </c>
      <c r="F64" s="68" t="s">
        <v>113</v>
      </c>
      <c r="G64" s="103" t="s">
        <v>113</v>
      </c>
      <c r="H64" s="90">
        <v>375000</v>
      </c>
      <c r="I64" s="272">
        <v>0</v>
      </c>
      <c r="J64" s="272">
        <v>0</v>
      </c>
      <c r="K64" s="91">
        <f>I64-J64</f>
        <v>0</v>
      </c>
      <c r="M64" s="142"/>
      <c r="N64" s="1"/>
    </row>
    <row r="65" spans="1:14" s="60" customFormat="1" ht="51">
      <c r="A65" s="86" t="s">
        <v>316</v>
      </c>
      <c r="B65" s="4" t="s">
        <v>0</v>
      </c>
      <c r="C65" s="4" t="s">
        <v>315</v>
      </c>
      <c r="D65" s="4">
        <v>2120500115</v>
      </c>
      <c r="E65" s="4" t="s">
        <v>1</v>
      </c>
      <c r="F65" s="3" t="s">
        <v>113</v>
      </c>
      <c r="G65" s="72" t="s">
        <v>113</v>
      </c>
      <c r="H65" s="89">
        <f>SUM(H66)</f>
        <v>2500000</v>
      </c>
      <c r="I65" s="89">
        <f>SUM(I66)</f>
        <v>0</v>
      </c>
      <c r="J65" s="131">
        <f t="shared" si="16"/>
        <v>0</v>
      </c>
      <c r="K65" s="89">
        <f>SUM(K66)</f>
        <v>0</v>
      </c>
      <c r="L65" s="52"/>
      <c r="M65" s="145"/>
      <c r="N65" s="1"/>
    </row>
    <row r="66" spans="1:14" s="57" customFormat="1" ht="25.5">
      <c r="A66" s="62" t="s">
        <v>215</v>
      </c>
      <c r="B66" s="249" t="s">
        <v>0</v>
      </c>
      <c r="C66" s="249" t="s">
        <v>315</v>
      </c>
      <c r="D66" s="249">
        <v>2120500115</v>
      </c>
      <c r="E66" s="249">
        <v>633</v>
      </c>
      <c r="F66" s="68" t="s">
        <v>113</v>
      </c>
      <c r="G66" s="103" t="s">
        <v>113</v>
      </c>
      <c r="H66" s="90">
        <v>2500000</v>
      </c>
      <c r="I66" s="272">
        <v>0</v>
      </c>
      <c r="J66" s="272">
        <v>0</v>
      </c>
      <c r="K66" s="91">
        <f>I66-J66</f>
        <v>0</v>
      </c>
      <c r="M66" s="142"/>
      <c r="N66" s="1"/>
    </row>
    <row r="67" spans="1:14" s="65" customFormat="1" ht="51">
      <c r="A67" s="86" t="s">
        <v>151</v>
      </c>
      <c r="B67" s="4" t="s">
        <v>0</v>
      </c>
      <c r="C67" s="4" t="s">
        <v>31</v>
      </c>
      <c r="D67" s="4" t="s">
        <v>32</v>
      </c>
      <c r="E67" s="4" t="s">
        <v>1</v>
      </c>
      <c r="F67" s="3" t="s">
        <v>113</v>
      </c>
      <c r="G67" s="72" t="s">
        <v>113</v>
      </c>
      <c r="H67" s="89">
        <f>SUM(H68:H69)</f>
        <v>219566000</v>
      </c>
      <c r="I67" s="89">
        <f>SUM(I68:I69)</f>
        <v>17250000</v>
      </c>
      <c r="J67" s="131">
        <f t="shared" ref="J67" si="17">SUM(J68:J69)</f>
        <v>17214869.029999997</v>
      </c>
      <c r="K67" s="89">
        <f>SUM(K68:K69)</f>
        <v>35130.970000000896</v>
      </c>
      <c r="M67" s="142"/>
      <c r="N67" s="1"/>
    </row>
    <row r="68" spans="1:14" s="60" customFormat="1">
      <c r="A68" s="62" t="s">
        <v>97</v>
      </c>
      <c r="B68" s="249" t="s">
        <v>0</v>
      </c>
      <c r="C68" s="249" t="s">
        <v>31</v>
      </c>
      <c r="D68" s="249" t="s">
        <v>32</v>
      </c>
      <c r="E68" s="249" t="s">
        <v>4</v>
      </c>
      <c r="F68" s="161"/>
      <c r="G68" s="103" t="s">
        <v>113</v>
      </c>
      <c r="H68" s="90">
        <v>650000</v>
      </c>
      <c r="I68" s="272">
        <v>90000</v>
      </c>
      <c r="J68" s="272">
        <v>63979.49</v>
      </c>
      <c r="K68" s="91">
        <f>I68-J68</f>
        <v>26020.510000000002</v>
      </c>
      <c r="L68" s="52"/>
      <c r="M68" s="145"/>
      <c r="N68" s="1"/>
    </row>
    <row r="69" spans="1:14" s="57" customFormat="1" ht="25.5">
      <c r="A69" s="62" t="s">
        <v>196</v>
      </c>
      <c r="B69" s="249" t="s">
        <v>0</v>
      </c>
      <c r="C69" s="249" t="s">
        <v>31</v>
      </c>
      <c r="D69" s="249" t="s">
        <v>32</v>
      </c>
      <c r="E69" s="249" t="s">
        <v>33</v>
      </c>
      <c r="F69" s="161"/>
      <c r="G69" s="102" t="s">
        <v>113</v>
      </c>
      <c r="H69" s="90">
        <v>218916000</v>
      </c>
      <c r="I69" s="310">
        <v>17160000</v>
      </c>
      <c r="J69" s="310">
        <v>17150889.539999999</v>
      </c>
      <c r="K69" s="91">
        <f>I69-J69</f>
        <v>9110.4600000008941</v>
      </c>
      <c r="M69" s="142"/>
      <c r="N69" s="1"/>
    </row>
    <row r="70" spans="1:14" s="60" customFormat="1">
      <c r="A70" s="86" t="s">
        <v>152</v>
      </c>
      <c r="B70" s="4" t="s">
        <v>0</v>
      </c>
      <c r="C70" s="4" t="s">
        <v>31</v>
      </c>
      <c r="D70" s="4" t="s">
        <v>34</v>
      </c>
      <c r="E70" s="4" t="s">
        <v>1</v>
      </c>
      <c r="F70" s="3" t="s">
        <v>113</v>
      </c>
      <c r="G70" s="72" t="s">
        <v>113</v>
      </c>
      <c r="H70" s="89">
        <f>SUM(H71:H72)</f>
        <v>32824800</v>
      </c>
      <c r="I70" s="89">
        <f t="shared" ref="I70:J70" si="18">SUM(I71:I72)</f>
        <v>0</v>
      </c>
      <c r="J70" s="89">
        <f t="shared" si="18"/>
        <v>0</v>
      </c>
      <c r="K70" s="89">
        <f>SUM(K72)</f>
        <v>0</v>
      </c>
      <c r="L70" s="52"/>
      <c r="M70" s="145"/>
      <c r="N70" s="1"/>
    </row>
    <row r="71" spans="1:14" s="57" customFormat="1">
      <c r="A71" s="62" t="s">
        <v>202</v>
      </c>
      <c r="B71" s="249" t="s">
        <v>0</v>
      </c>
      <c r="C71" s="249" t="s">
        <v>31</v>
      </c>
      <c r="D71" s="249" t="s">
        <v>34</v>
      </c>
      <c r="E71" s="249" t="s">
        <v>35</v>
      </c>
      <c r="F71" s="88"/>
      <c r="G71" s="96"/>
      <c r="H71" s="90">
        <v>4324800</v>
      </c>
      <c r="I71" s="272">
        <v>0</v>
      </c>
      <c r="J71" s="272">
        <v>0</v>
      </c>
      <c r="K71" s="91">
        <f>I71-J71</f>
        <v>0</v>
      </c>
      <c r="M71" s="142"/>
      <c r="N71" s="1"/>
    </row>
    <row r="72" spans="1:14" s="57" customFormat="1">
      <c r="A72" s="62" t="s">
        <v>202</v>
      </c>
      <c r="B72" s="249" t="s">
        <v>0</v>
      </c>
      <c r="C72" s="249" t="s">
        <v>31</v>
      </c>
      <c r="D72" s="249" t="s">
        <v>34</v>
      </c>
      <c r="E72" s="249" t="s">
        <v>35</v>
      </c>
      <c r="F72" s="88" t="s">
        <v>305</v>
      </c>
      <c r="G72" s="96" t="s">
        <v>241</v>
      </c>
      <c r="H72" s="90">
        <v>28500000</v>
      </c>
      <c r="I72" s="272">
        <v>0</v>
      </c>
      <c r="J72" s="272">
        <v>0</v>
      </c>
      <c r="K72" s="91">
        <f>I72-J72</f>
        <v>0</v>
      </c>
      <c r="M72" s="142"/>
      <c r="N72" s="1"/>
    </row>
    <row r="73" spans="1:14" s="57" customFormat="1" ht="25.5">
      <c r="A73" s="86" t="s">
        <v>142</v>
      </c>
      <c r="B73" s="4" t="s">
        <v>0</v>
      </c>
      <c r="C73" s="4" t="s">
        <v>36</v>
      </c>
      <c r="D73" s="4" t="s">
        <v>37</v>
      </c>
      <c r="E73" s="4" t="s">
        <v>1</v>
      </c>
      <c r="F73" s="3" t="s">
        <v>113</v>
      </c>
      <c r="G73" s="72" t="s">
        <v>113</v>
      </c>
      <c r="H73" s="89">
        <f>SUM(H74:H86)</f>
        <v>4010041600.5</v>
      </c>
      <c r="I73" s="89">
        <f>SUM(I74:I86)</f>
        <v>345610836.97999996</v>
      </c>
      <c r="J73" s="131">
        <f>SUM(J74:J86)</f>
        <v>327649831.20999998</v>
      </c>
      <c r="K73" s="89">
        <f>SUM(K74:K86)</f>
        <v>17961005.769999996</v>
      </c>
      <c r="M73" s="142"/>
      <c r="N73" s="1"/>
    </row>
    <row r="74" spans="1:14" s="57" customFormat="1">
      <c r="A74" s="62" t="s">
        <v>101</v>
      </c>
      <c r="B74" s="249" t="s">
        <v>0</v>
      </c>
      <c r="C74" s="249" t="s">
        <v>36</v>
      </c>
      <c r="D74" s="249" t="s">
        <v>37</v>
      </c>
      <c r="E74" s="249" t="s">
        <v>14</v>
      </c>
      <c r="F74" s="68" t="s">
        <v>113</v>
      </c>
      <c r="G74" s="103" t="s">
        <v>113</v>
      </c>
      <c r="H74" s="90">
        <v>502868364</v>
      </c>
      <c r="I74" s="272">
        <v>41905697</v>
      </c>
      <c r="J74" s="272">
        <v>31507164.93</v>
      </c>
      <c r="K74" s="91">
        <f>I74-J74</f>
        <v>10398532.07</v>
      </c>
      <c r="M74" s="142"/>
      <c r="N74" s="1"/>
    </row>
    <row r="75" spans="1:14" s="57" customFormat="1" ht="15" customHeight="1">
      <c r="A75" s="263" t="s">
        <v>203</v>
      </c>
      <c r="B75" s="206" t="s">
        <v>0</v>
      </c>
      <c r="C75" s="265" t="s">
        <v>36</v>
      </c>
      <c r="D75" s="265" t="s">
        <v>37</v>
      </c>
      <c r="E75" s="266" t="s">
        <v>75</v>
      </c>
      <c r="F75" s="264" t="s">
        <v>113</v>
      </c>
      <c r="G75" s="96"/>
      <c r="H75" s="90">
        <v>130500</v>
      </c>
      <c r="I75" s="272">
        <v>0</v>
      </c>
      <c r="J75" s="272">
        <v>0</v>
      </c>
      <c r="K75" s="91">
        <f>I75-J75</f>
        <v>0</v>
      </c>
      <c r="M75" s="142"/>
      <c r="N75" s="1"/>
    </row>
    <row r="76" spans="1:14" s="57" customFormat="1" ht="25.5">
      <c r="A76" s="62" t="s">
        <v>197</v>
      </c>
      <c r="B76" s="249" t="s">
        <v>0</v>
      </c>
      <c r="C76" s="249" t="s">
        <v>36</v>
      </c>
      <c r="D76" s="249" t="s">
        <v>37</v>
      </c>
      <c r="E76" s="249" t="s">
        <v>15</v>
      </c>
      <c r="F76" s="68" t="s">
        <v>113</v>
      </c>
      <c r="G76" s="103" t="s">
        <v>113</v>
      </c>
      <c r="H76" s="90">
        <v>151866312</v>
      </c>
      <c r="I76" s="272">
        <v>12655526</v>
      </c>
      <c r="J76" s="272">
        <v>7041720.96</v>
      </c>
      <c r="K76" s="91">
        <f>I76-J76</f>
        <v>5613805.04</v>
      </c>
      <c r="M76" s="142"/>
      <c r="N76" s="1"/>
    </row>
    <row r="77" spans="1:14" s="57" customFormat="1" ht="15" customHeight="1">
      <c r="A77" s="263" t="s">
        <v>198</v>
      </c>
      <c r="B77" s="242" t="s">
        <v>0</v>
      </c>
      <c r="C77" s="242" t="s">
        <v>36</v>
      </c>
      <c r="D77" s="242" t="s">
        <v>37</v>
      </c>
      <c r="E77" s="242" t="s">
        <v>16</v>
      </c>
      <c r="F77" s="244" t="s">
        <v>113</v>
      </c>
      <c r="G77" s="96"/>
      <c r="H77" s="90">
        <v>6944810</v>
      </c>
      <c r="I77" s="272">
        <v>2172000</v>
      </c>
      <c r="J77" s="272">
        <v>2172000</v>
      </c>
      <c r="K77" s="91">
        <f t="shared" ref="K77:K86" si="19">I77-J77</f>
        <v>0</v>
      </c>
      <c r="L77" s="142"/>
      <c r="M77" s="142"/>
      <c r="N77" s="1"/>
    </row>
    <row r="78" spans="1:14" s="57" customFormat="1" ht="25.5">
      <c r="A78" s="62" t="s">
        <v>204</v>
      </c>
      <c r="B78" s="249" t="s">
        <v>0</v>
      </c>
      <c r="C78" s="249" t="s">
        <v>36</v>
      </c>
      <c r="D78" s="249" t="s">
        <v>37</v>
      </c>
      <c r="E78" s="249" t="s">
        <v>38</v>
      </c>
      <c r="F78" s="68" t="s">
        <v>113</v>
      </c>
      <c r="G78" s="103" t="s">
        <v>113</v>
      </c>
      <c r="H78" s="90">
        <v>26787558.5</v>
      </c>
      <c r="I78" s="272">
        <v>0</v>
      </c>
      <c r="J78" s="272">
        <v>0</v>
      </c>
      <c r="K78" s="91">
        <f t="shared" si="19"/>
        <v>0</v>
      </c>
      <c r="M78" s="142"/>
      <c r="N78" s="1"/>
    </row>
    <row r="79" spans="1:14" s="267" customFormat="1">
      <c r="A79" s="247" t="s">
        <v>97</v>
      </c>
      <c r="B79" s="246" t="s">
        <v>0</v>
      </c>
      <c r="C79" s="242" t="s">
        <v>36</v>
      </c>
      <c r="D79" s="242" t="s">
        <v>37</v>
      </c>
      <c r="E79" s="242" t="s">
        <v>4</v>
      </c>
      <c r="F79" s="244" t="s">
        <v>113</v>
      </c>
      <c r="G79" s="96"/>
      <c r="H79" s="90">
        <v>102799231.5</v>
      </c>
      <c r="I79" s="272">
        <v>0</v>
      </c>
      <c r="J79" s="272">
        <v>0</v>
      </c>
      <c r="K79" s="91">
        <f t="shared" si="19"/>
        <v>0</v>
      </c>
      <c r="M79" s="268"/>
      <c r="N79" s="79"/>
    </row>
    <row r="80" spans="1:14" s="57" customFormat="1">
      <c r="A80" s="62" t="s">
        <v>199</v>
      </c>
      <c r="B80" s="249" t="s">
        <v>0</v>
      </c>
      <c r="C80" s="249" t="s">
        <v>36</v>
      </c>
      <c r="D80" s="249" t="s">
        <v>37</v>
      </c>
      <c r="E80" s="249" t="s">
        <v>17</v>
      </c>
      <c r="F80" s="68" t="s">
        <v>113</v>
      </c>
      <c r="G80" s="103" t="s">
        <v>113</v>
      </c>
      <c r="H80" s="90">
        <v>23623120</v>
      </c>
      <c r="I80" s="272">
        <v>1968593.33</v>
      </c>
      <c r="J80" s="272">
        <v>100791</v>
      </c>
      <c r="K80" s="91">
        <f t="shared" si="19"/>
        <v>1867802.33</v>
      </c>
      <c r="M80" s="142"/>
      <c r="N80" s="1"/>
    </row>
    <row r="81" spans="1:14" s="57" customFormat="1" ht="25.5">
      <c r="A81" s="62" t="s">
        <v>196</v>
      </c>
      <c r="B81" s="249" t="s">
        <v>0</v>
      </c>
      <c r="C81" s="249" t="s">
        <v>36</v>
      </c>
      <c r="D81" s="249" t="s">
        <v>37</v>
      </c>
      <c r="E81" s="249" t="s">
        <v>33</v>
      </c>
      <c r="F81" s="63" t="s">
        <v>113</v>
      </c>
      <c r="G81" s="102" t="s">
        <v>113</v>
      </c>
      <c r="H81" s="90">
        <v>899400</v>
      </c>
      <c r="I81" s="310">
        <v>0</v>
      </c>
      <c r="J81" s="310">
        <v>0</v>
      </c>
      <c r="K81" s="91">
        <f t="shared" si="19"/>
        <v>0</v>
      </c>
      <c r="M81" s="142"/>
      <c r="N81" s="1"/>
    </row>
    <row r="82" spans="1:14" s="57" customFormat="1" ht="38.25">
      <c r="A82" s="62" t="s">
        <v>205</v>
      </c>
      <c r="B82" s="249" t="s">
        <v>0</v>
      </c>
      <c r="C82" s="249" t="s">
        <v>36</v>
      </c>
      <c r="D82" s="249" t="s">
        <v>37</v>
      </c>
      <c r="E82" s="249" t="s">
        <v>39</v>
      </c>
      <c r="F82" s="68" t="s">
        <v>113</v>
      </c>
      <c r="G82" s="103" t="s">
        <v>113</v>
      </c>
      <c r="H82" s="90">
        <v>3175747841</v>
      </c>
      <c r="I82" s="272">
        <v>286740960.31999999</v>
      </c>
      <c r="J82" s="272">
        <v>286740960.31999999</v>
      </c>
      <c r="K82" s="91">
        <f t="shared" si="19"/>
        <v>0</v>
      </c>
      <c r="M82" s="142"/>
      <c r="N82" s="1"/>
    </row>
    <row r="83" spans="1:14" s="57" customFormat="1">
      <c r="A83" s="62" t="s">
        <v>206</v>
      </c>
      <c r="B83" s="249" t="s">
        <v>0</v>
      </c>
      <c r="C83" s="249" t="s">
        <v>36</v>
      </c>
      <c r="D83" s="249" t="s">
        <v>37</v>
      </c>
      <c r="E83" s="249" t="s">
        <v>40</v>
      </c>
      <c r="F83" s="68" t="s">
        <v>113</v>
      </c>
      <c r="G83" s="103" t="s">
        <v>113</v>
      </c>
      <c r="H83" s="90">
        <v>16354343.5</v>
      </c>
      <c r="I83" s="272">
        <v>0</v>
      </c>
      <c r="J83" s="272">
        <v>0</v>
      </c>
      <c r="K83" s="91">
        <f t="shared" si="19"/>
        <v>0</v>
      </c>
      <c r="M83" s="142"/>
      <c r="N83" s="1"/>
    </row>
    <row r="84" spans="1:14" s="57" customFormat="1">
      <c r="A84" s="62" t="s">
        <v>200</v>
      </c>
      <c r="B84" s="249" t="s">
        <v>0</v>
      </c>
      <c r="C84" s="249" t="s">
        <v>36</v>
      </c>
      <c r="D84" s="249" t="s">
        <v>37</v>
      </c>
      <c r="E84" s="249" t="s">
        <v>18</v>
      </c>
      <c r="F84" s="68" t="s">
        <v>113</v>
      </c>
      <c r="G84" s="103" t="s">
        <v>113</v>
      </c>
      <c r="H84" s="90">
        <v>1943655</v>
      </c>
      <c r="I84" s="272">
        <v>161971.25</v>
      </c>
      <c r="J84" s="272">
        <v>84507</v>
      </c>
      <c r="K84" s="91">
        <f t="shared" si="19"/>
        <v>77464.25</v>
      </c>
      <c r="M84" s="142"/>
      <c r="N84" s="1"/>
    </row>
    <row r="85" spans="1:14" s="60" customFormat="1">
      <c r="A85" s="62" t="s">
        <v>201</v>
      </c>
      <c r="B85" s="249" t="s">
        <v>0</v>
      </c>
      <c r="C85" s="249" t="s">
        <v>36</v>
      </c>
      <c r="D85" s="249" t="s">
        <v>37</v>
      </c>
      <c r="E85" s="249" t="s">
        <v>19</v>
      </c>
      <c r="F85" s="68" t="s">
        <v>113</v>
      </c>
      <c r="G85" s="103" t="s">
        <v>113</v>
      </c>
      <c r="H85" s="90">
        <v>66465</v>
      </c>
      <c r="I85" s="272">
        <v>5255.75</v>
      </c>
      <c r="J85" s="272">
        <v>2687</v>
      </c>
      <c r="K85" s="91">
        <f t="shared" si="19"/>
        <v>2568.75</v>
      </c>
      <c r="L85" s="52"/>
      <c r="M85" s="145"/>
      <c r="N85" s="1"/>
    </row>
    <row r="86" spans="1:14" s="57" customFormat="1">
      <c r="A86" s="62" t="s">
        <v>207</v>
      </c>
      <c r="B86" s="249" t="s">
        <v>0</v>
      </c>
      <c r="C86" s="249" t="s">
        <v>36</v>
      </c>
      <c r="D86" s="249" t="s">
        <v>37</v>
      </c>
      <c r="E86" s="249" t="s">
        <v>41</v>
      </c>
      <c r="F86" s="68" t="s">
        <v>113</v>
      </c>
      <c r="G86" s="103" t="s">
        <v>113</v>
      </c>
      <c r="H86" s="90">
        <v>10000</v>
      </c>
      <c r="I86" s="272">
        <v>833.33</v>
      </c>
      <c r="J86" s="272">
        <v>0</v>
      </c>
      <c r="K86" s="91">
        <f t="shared" si="19"/>
        <v>833.33</v>
      </c>
      <c r="M86" s="142"/>
      <c r="N86" s="1"/>
    </row>
    <row r="87" spans="1:14" s="60" customFormat="1" ht="63.75">
      <c r="A87" s="86" t="s">
        <v>153</v>
      </c>
      <c r="B87" s="4" t="s">
        <v>0</v>
      </c>
      <c r="C87" s="4" t="s">
        <v>36</v>
      </c>
      <c r="D87" s="4" t="s">
        <v>42</v>
      </c>
      <c r="E87" s="4" t="s">
        <v>1</v>
      </c>
      <c r="F87" s="3" t="s">
        <v>113</v>
      </c>
      <c r="G87" s="72" t="s">
        <v>113</v>
      </c>
      <c r="H87" s="89">
        <f>SUM(H88)</f>
        <v>1048950</v>
      </c>
      <c r="I87" s="89">
        <f>SUM(I88)</f>
        <v>0</v>
      </c>
      <c r="J87" s="131">
        <f>SUM(J88)</f>
        <v>0</v>
      </c>
      <c r="K87" s="89">
        <f>SUM(K88)</f>
        <v>0</v>
      </c>
      <c r="L87" s="52"/>
      <c r="M87" s="145"/>
      <c r="N87" s="1"/>
    </row>
    <row r="88" spans="1:14" s="57" customFormat="1" ht="25.5">
      <c r="A88" s="62" t="s">
        <v>208</v>
      </c>
      <c r="B88" s="249" t="s">
        <v>0</v>
      </c>
      <c r="C88" s="249" t="s">
        <v>36</v>
      </c>
      <c r="D88" s="249" t="s">
        <v>42</v>
      </c>
      <c r="E88" s="249" t="s">
        <v>43</v>
      </c>
      <c r="F88" s="68" t="s">
        <v>113</v>
      </c>
      <c r="G88" s="103" t="s">
        <v>113</v>
      </c>
      <c r="H88" s="90">
        <v>1048950</v>
      </c>
      <c r="I88" s="272">
        <v>0</v>
      </c>
      <c r="J88" s="272">
        <v>0</v>
      </c>
      <c r="K88" s="91">
        <f>I88-J88</f>
        <v>0</v>
      </c>
      <c r="M88" s="142"/>
      <c r="N88" s="1"/>
    </row>
    <row r="89" spans="1:14" s="60" customFormat="1">
      <c r="A89" s="86" t="s">
        <v>317</v>
      </c>
      <c r="B89" s="4" t="s">
        <v>0</v>
      </c>
      <c r="C89" s="4" t="s">
        <v>44</v>
      </c>
      <c r="D89" s="4">
        <v>1620215300</v>
      </c>
      <c r="E89" s="4" t="s">
        <v>1</v>
      </c>
      <c r="F89" s="3" t="s">
        <v>113</v>
      </c>
      <c r="G89" s="72" t="s">
        <v>113</v>
      </c>
      <c r="H89" s="89">
        <f>SUM(H90)</f>
        <v>258130800</v>
      </c>
      <c r="I89" s="89">
        <f>SUM(I90)</f>
        <v>0</v>
      </c>
      <c r="J89" s="131">
        <f>SUM(J90)</f>
        <v>0</v>
      </c>
      <c r="K89" s="89">
        <f>SUM(K90)</f>
        <v>0</v>
      </c>
      <c r="L89" s="52"/>
      <c r="M89" s="145"/>
      <c r="N89" s="1"/>
    </row>
    <row r="90" spans="1:14" s="57" customFormat="1">
      <c r="A90" s="62" t="s">
        <v>209</v>
      </c>
      <c r="B90" s="249" t="s">
        <v>0</v>
      </c>
      <c r="C90" s="249">
        <v>1003</v>
      </c>
      <c r="D90" s="249">
        <v>1620215300</v>
      </c>
      <c r="E90" s="249">
        <v>322</v>
      </c>
      <c r="F90" s="68" t="s">
        <v>113</v>
      </c>
      <c r="G90" s="103" t="s">
        <v>113</v>
      </c>
      <c r="H90" s="90">
        <v>258130800</v>
      </c>
      <c r="I90" s="272">
        <v>0</v>
      </c>
      <c r="J90" s="272">
        <v>0</v>
      </c>
      <c r="K90" s="91">
        <f>I90-J90</f>
        <v>0</v>
      </c>
      <c r="M90" s="142"/>
      <c r="N90" s="1"/>
    </row>
    <row r="91" spans="1:14" s="60" customFormat="1" ht="63.75">
      <c r="A91" s="86" t="s">
        <v>154</v>
      </c>
      <c r="B91" s="4" t="s">
        <v>0</v>
      </c>
      <c r="C91" s="4" t="s">
        <v>44</v>
      </c>
      <c r="D91" s="4" t="s">
        <v>46</v>
      </c>
      <c r="E91" s="4" t="s">
        <v>1</v>
      </c>
      <c r="F91" s="3" t="s">
        <v>113</v>
      </c>
      <c r="G91" s="72" t="s">
        <v>113</v>
      </c>
      <c r="H91" s="89">
        <f>SUM(H92)</f>
        <v>13125100</v>
      </c>
      <c r="I91" s="89">
        <f>SUM(I92)</f>
        <v>0</v>
      </c>
      <c r="J91" s="131">
        <f t="shared" ref="J91" si="20">SUM(J92)</f>
        <v>0</v>
      </c>
      <c r="K91" s="89">
        <f>SUM(K92)</f>
        <v>0</v>
      </c>
      <c r="L91" s="52"/>
      <c r="M91" s="145"/>
      <c r="N91" s="1"/>
    </row>
    <row r="92" spans="1:14" s="57" customFormat="1">
      <c r="A92" s="159" t="s">
        <v>209</v>
      </c>
      <c r="B92" s="249" t="s">
        <v>0</v>
      </c>
      <c r="C92" s="249" t="s">
        <v>44</v>
      </c>
      <c r="D92" s="249" t="s">
        <v>46</v>
      </c>
      <c r="E92" s="249" t="s">
        <v>45</v>
      </c>
      <c r="F92" s="92"/>
      <c r="G92" s="96" t="s">
        <v>241</v>
      </c>
      <c r="H92" s="90">
        <v>13125100</v>
      </c>
      <c r="I92" s="272">
        <v>0</v>
      </c>
      <c r="J92" s="272">
        <v>0</v>
      </c>
      <c r="K92" s="91">
        <f>I92-J92</f>
        <v>0</v>
      </c>
      <c r="M92" s="142"/>
      <c r="N92" s="1"/>
    </row>
    <row r="93" spans="1:14" s="60" customFormat="1" ht="28.5" customHeight="1">
      <c r="A93" s="86" t="s">
        <v>155</v>
      </c>
      <c r="B93" s="4" t="s">
        <v>0</v>
      </c>
      <c r="C93" s="4" t="s">
        <v>44</v>
      </c>
      <c r="D93" s="4" t="s">
        <v>47</v>
      </c>
      <c r="E93" s="4" t="s">
        <v>1</v>
      </c>
      <c r="F93" s="3" t="s">
        <v>113</v>
      </c>
      <c r="G93" s="72" t="s">
        <v>113</v>
      </c>
      <c r="H93" s="89">
        <f>SUM(H94:H95)</f>
        <v>286270900</v>
      </c>
      <c r="I93" s="89">
        <f t="shared" ref="I93:K93" si="21">SUM(I94:I95)</f>
        <v>0</v>
      </c>
      <c r="J93" s="89">
        <f t="shared" si="21"/>
        <v>0</v>
      </c>
      <c r="K93" s="89">
        <f t="shared" si="21"/>
        <v>0</v>
      </c>
      <c r="L93" s="52"/>
      <c r="M93" s="145"/>
      <c r="N93" s="1"/>
    </row>
    <row r="94" spans="1:14" s="57" customFormat="1">
      <c r="A94" s="159" t="s">
        <v>209</v>
      </c>
      <c r="B94" s="249" t="s">
        <v>0</v>
      </c>
      <c r="C94" s="249" t="s">
        <v>44</v>
      </c>
      <c r="D94" s="249" t="s">
        <v>47</v>
      </c>
      <c r="E94" s="249" t="s">
        <v>45</v>
      </c>
      <c r="F94" s="88"/>
      <c r="G94" s="96"/>
      <c r="H94" s="90">
        <v>148130800</v>
      </c>
      <c r="I94" s="272">
        <v>0</v>
      </c>
      <c r="J94" s="272">
        <v>0</v>
      </c>
      <c r="K94" s="91">
        <f>I94-J94</f>
        <v>0</v>
      </c>
      <c r="M94" s="142"/>
      <c r="N94" s="1"/>
    </row>
    <row r="95" spans="1:14" s="57" customFormat="1">
      <c r="A95" s="159" t="s">
        <v>209</v>
      </c>
      <c r="B95" s="249" t="s">
        <v>0</v>
      </c>
      <c r="C95" s="249" t="s">
        <v>44</v>
      </c>
      <c r="D95" s="249" t="s">
        <v>47</v>
      </c>
      <c r="E95" s="249" t="s">
        <v>45</v>
      </c>
      <c r="F95" s="88" t="s">
        <v>247</v>
      </c>
      <c r="G95" s="96" t="s">
        <v>241</v>
      </c>
      <c r="H95" s="90">
        <v>138140100</v>
      </c>
      <c r="I95" s="272">
        <v>0</v>
      </c>
      <c r="J95" s="272">
        <v>0</v>
      </c>
      <c r="K95" s="91">
        <f>I95-J95</f>
        <v>0</v>
      </c>
      <c r="M95" s="142"/>
      <c r="N95" s="1"/>
    </row>
    <row r="96" spans="1:14" s="60" customFormat="1" ht="38.25">
      <c r="A96" s="86" t="s">
        <v>156</v>
      </c>
      <c r="B96" s="4" t="s">
        <v>0</v>
      </c>
      <c r="C96" s="4" t="s">
        <v>44</v>
      </c>
      <c r="D96" s="4" t="s">
        <v>48</v>
      </c>
      <c r="E96" s="4" t="s">
        <v>1</v>
      </c>
      <c r="F96" s="3" t="s">
        <v>113</v>
      </c>
      <c r="G96" s="72" t="s">
        <v>113</v>
      </c>
      <c r="H96" s="89">
        <f>SUM(H97:H98)</f>
        <v>420731400</v>
      </c>
      <c r="I96" s="89">
        <f t="shared" ref="I96:K96" si="22">SUM(I97:I98)</f>
        <v>0</v>
      </c>
      <c r="J96" s="89">
        <f t="shared" si="22"/>
        <v>0</v>
      </c>
      <c r="K96" s="89">
        <f t="shared" si="22"/>
        <v>0</v>
      </c>
      <c r="L96" s="52"/>
      <c r="M96" s="145"/>
      <c r="N96" s="1"/>
    </row>
    <row r="97" spans="1:14" s="59" customFormat="1">
      <c r="A97" s="159" t="s">
        <v>209</v>
      </c>
      <c r="B97" s="249" t="s">
        <v>0</v>
      </c>
      <c r="C97" s="249" t="s">
        <v>44</v>
      </c>
      <c r="D97" s="249" t="s">
        <v>48</v>
      </c>
      <c r="E97" s="249" t="s">
        <v>45</v>
      </c>
      <c r="F97" s="88"/>
      <c r="G97" s="96" t="s">
        <v>241</v>
      </c>
      <c r="H97" s="90">
        <v>204799200</v>
      </c>
      <c r="I97" s="272">
        <v>0</v>
      </c>
      <c r="J97" s="272">
        <v>0</v>
      </c>
      <c r="K97" s="91">
        <f>I97-J97</f>
        <v>0</v>
      </c>
      <c r="L97" s="64"/>
      <c r="M97" s="64"/>
      <c r="N97" s="1"/>
    </row>
    <row r="98" spans="1:14" s="59" customFormat="1">
      <c r="A98" s="159" t="s">
        <v>209</v>
      </c>
      <c r="B98" s="249" t="s">
        <v>0</v>
      </c>
      <c r="C98" s="249" t="s">
        <v>44</v>
      </c>
      <c r="D98" s="249" t="s">
        <v>48</v>
      </c>
      <c r="E98" s="249" t="s">
        <v>45</v>
      </c>
      <c r="F98" s="88" t="s">
        <v>248</v>
      </c>
      <c r="G98" s="96" t="s">
        <v>241</v>
      </c>
      <c r="H98" s="90">
        <v>215932200</v>
      </c>
      <c r="I98" s="272">
        <v>0</v>
      </c>
      <c r="J98" s="272">
        <v>0</v>
      </c>
      <c r="K98" s="91">
        <f>I98-J98</f>
        <v>0</v>
      </c>
      <c r="L98" s="64"/>
      <c r="M98" s="64"/>
      <c r="N98" s="1"/>
    </row>
    <row r="99" spans="1:14" ht="25.5">
      <c r="A99" s="86" t="s">
        <v>157</v>
      </c>
      <c r="B99" s="4" t="s">
        <v>0</v>
      </c>
      <c r="C99" s="4" t="s">
        <v>44</v>
      </c>
      <c r="D99" s="4" t="s">
        <v>49</v>
      </c>
      <c r="E99" s="4" t="s">
        <v>1</v>
      </c>
      <c r="F99" s="3" t="s">
        <v>113</v>
      </c>
      <c r="G99" s="72" t="s">
        <v>113</v>
      </c>
      <c r="H99" s="89">
        <f>SUM(H100:H101)</f>
        <v>16263000</v>
      </c>
      <c r="I99" s="89">
        <f t="shared" ref="I99:K99" si="23">SUM(I100:I101)</f>
        <v>0</v>
      </c>
      <c r="J99" s="89">
        <f t="shared" si="23"/>
        <v>0</v>
      </c>
      <c r="K99" s="89">
        <f t="shared" si="23"/>
        <v>0</v>
      </c>
      <c r="M99" s="147"/>
    </row>
    <row r="100" spans="1:14" s="60" customFormat="1">
      <c r="A100" s="159" t="s">
        <v>97</v>
      </c>
      <c r="B100" s="249" t="s">
        <v>0</v>
      </c>
      <c r="C100" s="249" t="s">
        <v>44</v>
      </c>
      <c r="D100" s="249" t="s">
        <v>49</v>
      </c>
      <c r="E100" s="249" t="s">
        <v>4</v>
      </c>
      <c r="F100" s="321" t="s">
        <v>300</v>
      </c>
      <c r="G100" s="96" t="s">
        <v>241</v>
      </c>
      <c r="H100" s="90">
        <v>81300</v>
      </c>
      <c r="I100" s="272">
        <v>0</v>
      </c>
      <c r="J100" s="272">
        <v>0</v>
      </c>
      <c r="K100" s="91">
        <f>I100-J100</f>
        <v>0</v>
      </c>
      <c r="L100" s="52"/>
      <c r="M100" s="145"/>
      <c r="N100" s="1"/>
    </row>
    <row r="101" spans="1:14" s="57" customFormat="1" ht="25.5">
      <c r="A101" s="160" t="s">
        <v>196</v>
      </c>
      <c r="B101" s="249" t="s">
        <v>0</v>
      </c>
      <c r="C101" s="249" t="s">
        <v>44</v>
      </c>
      <c r="D101" s="249" t="s">
        <v>49</v>
      </c>
      <c r="E101" s="249" t="s">
        <v>33</v>
      </c>
      <c r="F101" s="322"/>
      <c r="G101" s="97" t="s">
        <v>241</v>
      </c>
      <c r="H101" s="90">
        <v>16181700</v>
      </c>
      <c r="I101" s="310">
        <v>0</v>
      </c>
      <c r="J101" s="310">
        <v>0</v>
      </c>
      <c r="K101" s="91">
        <f>I101-J101</f>
        <v>0</v>
      </c>
      <c r="M101" s="142"/>
      <c r="N101" s="1"/>
    </row>
    <row r="102" spans="1:14" ht="25.5">
      <c r="A102" s="86" t="s">
        <v>158</v>
      </c>
      <c r="B102" s="4" t="s">
        <v>0</v>
      </c>
      <c r="C102" s="4" t="s">
        <v>44</v>
      </c>
      <c r="D102" s="4" t="s">
        <v>50</v>
      </c>
      <c r="E102" s="4" t="s">
        <v>1</v>
      </c>
      <c r="F102" s="3" t="s">
        <v>113</v>
      </c>
      <c r="G102" s="72" t="s">
        <v>113</v>
      </c>
      <c r="H102" s="89">
        <f>SUM(H103:H104)</f>
        <v>123200</v>
      </c>
      <c r="I102" s="89">
        <f t="shared" ref="I102:K102" si="24">SUM(I103:I104)</f>
        <v>0</v>
      </c>
      <c r="J102" s="89">
        <f t="shared" si="24"/>
        <v>0</v>
      </c>
      <c r="K102" s="89">
        <f t="shared" si="24"/>
        <v>0</v>
      </c>
      <c r="M102" s="147"/>
    </row>
    <row r="103" spans="1:14" s="60" customFormat="1">
      <c r="A103" s="159" t="s">
        <v>97</v>
      </c>
      <c r="B103" s="249" t="s">
        <v>0</v>
      </c>
      <c r="C103" s="249" t="s">
        <v>44</v>
      </c>
      <c r="D103" s="249" t="s">
        <v>50</v>
      </c>
      <c r="E103" s="249" t="s">
        <v>4</v>
      </c>
      <c r="F103" s="321" t="s">
        <v>301</v>
      </c>
      <c r="G103" s="96" t="s">
        <v>241</v>
      </c>
      <c r="H103" s="90">
        <v>600</v>
      </c>
      <c r="I103" s="90">
        <v>0</v>
      </c>
      <c r="J103" s="272">
        <v>0</v>
      </c>
      <c r="K103" s="91">
        <f>I103-J103</f>
        <v>0</v>
      </c>
      <c r="L103" s="52"/>
      <c r="M103" s="145"/>
      <c r="N103" s="1"/>
    </row>
    <row r="104" spans="1:14" s="210" customFormat="1" ht="25.5">
      <c r="A104" s="212" t="s">
        <v>196</v>
      </c>
      <c r="B104" s="206" t="s">
        <v>0</v>
      </c>
      <c r="C104" s="206" t="s">
        <v>44</v>
      </c>
      <c r="D104" s="242" t="s">
        <v>50</v>
      </c>
      <c r="E104" s="242" t="s">
        <v>33</v>
      </c>
      <c r="F104" s="322"/>
      <c r="G104" s="96" t="s">
        <v>241</v>
      </c>
      <c r="H104" s="90">
        <v>122600</v>
      </c>
      <c r="I104" s="310">
        <v>0</v>
      </c>
      <c r="J104" s="132">
        <v>0</v>
      </c>
      <c r="K104" s="207">
        <f>I104-J104</f>
        <v>0</v>
      </c>
      <c r="L104" s="208"/>
      <c r="M104" s="209"/>
      <c r="N104" s="211"/>
    </row>
    <row r="105" spans="1:14" s="57" customFormat="1" ht="38.25">
      <c r="A105" s="86" t="s">
        <v>159</v>
      </c>
      <c r="B105" s="4" t="s">
        <v>0</v>
      </c>
      <c r="C105" s="4" t="s">
        <v>44</v>
      </c>
      <c r="D105" s="4" t="s">
        <v>51</v>
      </c>
      <c r="E105" s="4" t="s">
        <v>1</v>
      </c>
      <c r="F105" s="3" t="s">
        <v>113</v>
      </c>
      <c r="G105" s="72" t="s">
        <v>113</v>
      </c>
      <c r="H105" s="89">
        <f>SUM(H106:H109)</f>
        <v>720688100</v>
      </c>
      <c r="I105" s="89">
        <f t="shared" ref="I105:J105" si="25">SUM(I106:I109)</f>
        <v>68922954</v>
      </c>
      <c r="J105" s="89">
        <f t="shared" si="25"/>
        <v>0</v>
      </c>
      <c r="K105" s="89">
        <f>SUM(K106:K109)</f>
        <v>68922954</v>
      </c>
      <c r="M105" s="142"/>
      <c r="N105" s="1"/>
    </row>
    <row r="106" spans="1:14" s="60" customFormat="1">
      <c r="A106" s="62" t="s">
        <v>97</v>
      </c>
      <c r="B106" s="249" t="s">
        <v>0</v>
      </c>
      <c r="C106" s="249" t="s">
        <v>44</v>
      </c>
      <c r="D106" s="249" t="s">
        <v>51</v>
      </c>
      <c r="E106" s="249" t="s">
        <v>4</v>
      </c>
      <c r="F106" s="250"/>
      <c r="G106" s="96"/>
      <c r="H106" s="90">
        <v>280000</v>
      </c>
      <c r="I106" s="272">
        <v>0</v>
      </c>
      <c r="J106" s="272">
        <v>0</v>
      </c>
      <c r="K106" s="91">
        <f t="shared" ref="K106:K111" si="26">I106-J106</f>
        <v>0</v>
      </c>
      <c r="L106" s="52"/>
      <c r="M106" s="145"/>
      <c r="N106" s="1"/>
    </row>
    <row r="107" spans="1:14" s="59" customFormat="1" ht="25.5">
      <c r="A107" s="62" t="s">
        <v>193</v>
      </c>
      <c r="B107" s="249" t="s">
        <v>0</v>
      </c>
      <c r="C107" s="249" t="s">
        <v>44</v>
      </c>
      <c r="D107" s="249" t="s">
        <v>51</v>
      </c>
      <c r="E107" s="249" t="s">
        <v>7</v>
      </c>
      <c r="F107" s="250"/>
      <c r="G107" s="96"/>
      <c r="H107" s="90">
        <v>35437900</v>
      </c>
      <c r="I107" s="272">
        <v>0</v>
      </c>
      <c r="J107" s="272">
        <v>0</v>
      </c>
      <c r="K107" s="91">
        <f t="shared" si="26"/>
        <v>0</v>
      </c>
      <c r="L107" s="64"/>
      <c r="M107" s="145"/>
      <c r="N107" s="1"/>
    </row>
    <row r="108" spans="1:14" s="60" customFormat="1">
      <c r="A108" s="62" t="s">
        <v>97</v>
      </c>
      <c r="B108" s="249" t="s">
        <v>0</v>
      </c>
      <c r="C108" s="249" t="s">
        <v>44</v>
      </c>
      <c r="D108" s="249" t="s">
        <v>51</v>
      </c>
      <c r="E108" s="249" t="s">
        <v>4</v>
      </c>
      <c r="F108" s="321" t="s">
        <v>306</v>
      </c>
      <c r="G108" s="96" t="s">
        <v>241</v>
      </c>
      <c r="H108" s="90">
        <v>5270000</v>
      </c>
      <c r="I108" s="272">
        <v>512515</v>
      </c>
      <c r="J108" s="272">
        <v>0</v>
      </c>
      <c r="K108" s="91">
        <f t="shared" si="26"/>
        <v>512515</v>
      </c>
      <c r="L108" s="52"/>
      <c r="M108" s="145"/>
      <c r="N108" s="1"/>
    </row>
    <row r="109" spans="1:14" s="59" customFormat="1" ht="25.5">
      <c r="A109" s="62" t="s">
        <v>193</v>
      </c>
      <c r="B109" s="249" t="s">
        <v>0</v>
      </c>
      <c r="C109" s="249" t="s">
        <v>44</v>
      </c>
      <c r="D109" s="249" t="s">
        <v>51</v>
      </c>
      <c r="E109" s="249" t="s">
        <v>7</v>
      </c>
      <c r="F109" s="322"/>
      <c r="G109" s="96" t="s">
        <v>241</v>
      </c>
      <c r="H109" s="90">
        <v>679700200</v>
      </c>
      <c r="I109" s="272">
        <v>68410439</v>
      </c>
      <c r="J109" s="272">
        <v>0</v>
      </c>
      <c r="K109" s="91">
        <f t="shared" si="26"/>
        <v>68410439</v>
      </c>
      <c r="L109" s="64"/>
      <c r="M109" s="145"/>
      <c r="N109" s="1"/>
    </row>
    <row r="110" spans="1:14" s="60" customFormat="1" ht="25.5">
      <c r="A110" s="86" t="s">
        <v>260</v>
      </c>
      <c r="B110" s="4" t="s">
        <v>0</v>
      </c>
      <c r="C110" s="4" t="s">
        <v>44</v>
      </c>
      <c r="D110" s="4" t="s">
        <v>286</v>
      </c>
      <c r="E110" s="4" t="s">
        <v>1</v>
      </c>
      <c r="F110" s="3"/>
      <c r="G110" s="72"/>
      <c r="H110" s="89">
        <f>SUM(H111:H111)</f>
        <v>10800</v>
      </c>
      <c r="I110" s="89">
        <f>SUM(I111:I111)</f>
        <v>10800</v>
      </c>
      <c r="J110" s="89">
        <f>SUM(J111:J111)</f>
        <v>0</v>
      </c>
      <c r="K110" s="89">
        <f t="shared" si="26"/>
        <v>10800</v>
      </c>
      <c r="L110" s="52"/>
      <c r="M110" s="145"/>
      <c r="N110" s="1"/>
    </row>
    <row r="111" spans="1:14" s="95" customFormat="1" ht="15" customHeight="1">
      <c r="A111" s="269" t="s">
        <v>216</v>
      </c>
      <c r="B111" s="242" t="s">
        <v>0</v>
      </c>
      <c r="C111" s="242" t="s">
        <v>44</v>
      </c>
      <c r="D111" s="242">
        <v>2240152520</v>
      </c>
      <c r="E111" s="242">
        <v>321</v>
      </c>
      <c r="F111" s="270"/>
      <c r="G111" s="162"/>
      <c r="H111" s="90">
        <v>10800</v>
      </c>
      <c r="I111" s="272">
        <v>10800</v>
      </c>
      <c r="J111" s="297">
        <v>0</v>
      </c>
      <c r="K111" s="305">
        <f t="shared" si="26"/>
        <v>10800</v>
      </c>
      <c r="L111" s="64"/>
      <c r="M111" s="148"/>
      <c r="N111" s="65"/>
    </row>
    <row r="112" spans="1:14" s="60" customFormat="1" ht="25.5">
      <c r="A112" s="86" t="s">
        <v>160</v>
      </c>
      <c r="B112" s="4" t="s">
        <v>0</v>
      </c>
      <c r="C112" s="4" t="s">
        <v>44</v>
      </c>
      <c r="D112" s="4" t="s">
        <v>52</v>
      </c>
      <c r="E112" s="4" t="s">
        <v>1</v>
      </c>
      <c r="F112" s="3" t="s">
        <v>113</v>
      </c>
      <c r="G112" s="72" t="s">
        <v>113</v>
      </c>
      <c r="H112" s="89">
        <f>SUM(H113)</f>
        <v>3660000</v>
      </c>
      <c r="I112" s="89">
        <f>SUM(I113)</f>
        <v>0</v>
      </c>
      <c r="J112" s="131">
        <f t="shared" ref="J112" si="27">SUM(J113)</f>
        <v>0</v>
      </c>
      <c r="K112" s="89">
        <f>SUM(K113)</f>
        <v>0</v>
      </c>
      <c r="L112" s="52"/>
      <c r="M112" s="145"/>
      <c r="N112" s="1"/>
    </row>
    <row r="113" spans="1:14" s="59" customFormat="1" ht="25.5">
      <c r="A113" s="62" t="s">
        <v>193</v>
      </c>
      <c r="B113" s="249" t="s">
        <v>0</v>
      </c>
      <c r="C113" s="249" t="s">
        <v>44</v>
      </c>
      <c r="D113" s="249" t="s">
        <v>52</v>
      </c>
      <c r="E113" s="249" t="s">
        <v>7</v>
      </c>
      <c r="F113" s="68" t="s">
        <v>113</v>
      </c>
      <c r="G113" s="103" t="s">
        <v>113</v>
      </c>
      <c r="H113" s="90">
        <v>3660000</v>
      </c>
      <c r="I113" s="272">
        <v>0</v>
      </c>
      <c r="J113" s="272">
        <v>0</v>
      </c>
      <c r="K113" s="91">
        <f>I113-J113</f>
        <v>0</v>
      </c>
      <c r="L113" s="64"/>
      <c r="M113" s="148"/>
      <c r="N113" s="1"/>
    </row>
    <row r="114" spans="1:14" s="65" customFormat="1" ht="25.5">
      <c r="A114" s="86" t="s">
        <v>161</v>
      </c>
      <c r="B114" s="4" t="s">
        <v>0</v>
      </c>
      <c r="C114" s="4" t="s">
        <v>44</v>
      </c>
      <c r="D114" s="4" t="s">
        <v>53</v>
      </c>
      <c r="E114" s="4" t="s">
        <v>1</v>
      </c>
      <c r="F114" s="3" t="s">
        <v>113</v>
      </c>
      <c r="G114" s="72" t="s">
        <v>113</v>
      </c>
      <c r="H114" s="89">
        <f>SUM(H115:H116)</f>
        <v>39512000</v>
      </c>
      <c r="I114" s="89">
        <f>SUM(I115:I116)</f>
        <v>3176000</v>
      </c>
      <c r="J114" s="131">
        <f t="shared" ref="J114" si="28">SUM(J115:J116)</f>
        <v>3153654.98</v>
      </c>
      <c r="K114" s="89">
        <f>SUM(K115:K116)</f>
        <v>22345.02</v>
      </c>
      <c r="M114" s="142"/>
      <c r="N114" s="1"/>
    </row>
    <row r="115" spans="1:14" s="60" customFormat="1">
      <c r="A115" s="62" t="s">
        <v>97</v>
      </c>
      <c r="B115" s="249" t="s">
        <v>0</v>
      </c>
      <c r="C115" s="249" t="s">
        <v>44</v>
      </c>
      <c r="D115" s="249" t="s">
        <v>53</v>
      </c>
      <c r="E115" s="249" t="s">
        <v>4</v>
      </c>
      <c r="F115" s="68" t="s">
        <v>113</v>
      </c>
      <c r="G115" s="103" t="s">
        <v>113</v>
      </c>
      <c r="H115" s="90">
        <v>200000</v>
      </c>
      <c r="I115" s="272">
        <v>22000</v>
      </c>
      <c r="J115" s="272">
        <v>12070.98</v>
      </c>
      <c r="K115" s="91">
        <f>I115-J115</f>
        <v>9929.02</v>
      </c>
      <c r="L115" s="52"/>
      <c r="M115" s="145"/>
      <c r="N115" s="1"/>
    </row>
    <row r="116" spans="1:14" s="57" customFormat="1" ht="25.5">
      <c r="A116" s="62" t="s">
        <v>196</v>
      </c>
      <c r="B116" s="249" t="s">
        <v>0</v>
      </c>
      <c r="C116" s="249" t="s">
        <v>44</v>
      </c>
      <c r="D116" s="249" t="s">
        <v>53</v>
      </c>
      <c r="E116" s="249" t="s">
        <v>33</v>
      </c>
      <c r="F116" s="63" t="s">
        <v>113</v>
      </c>
      <c r="G116" s="102" t="s">
        <v>113</v>
      </c>
      <c r="H116" s="90">
        <v>39312000</v>
      </c>
      <c r="I116" s="310">
        <v>3154000</v>
      </c>
      <c r="J116" s="310">
        <v>3141584</v>
      </c>
      <c r="K116" s="91">
        <f>I116-J116</f>
        <v>12416</v>
      </c>
      <c r="M116" s="142"/>
      <c r="N116" s="1"/>
    </row>
    <row r="117" spans="1:14" s="65" customFormat="1">
      <c r="A117" s="86" t="s">
        <v>289</v>
      </c>
      <c r="B117" s="4" t="s">
        <v>0</v>
      </c>
      <c r="C117" s="4" t="s">
        <v>44</v>
      </c>
      <c r="D117" s="4" t="s">
        <v>288</v>
      </c>
      <c r="E117" s="4" t="s">
        <v>1</v>
      </c>
      <c r="F117" s="3" t="s">
        <v>113</v>
      </c>
      <c r="G117" s="72" t="s">
        <v>113</v>
      </c>
      <c r="H117" s="89">
        <f>SUM(H118:H118)</f>
        <v>7320000</v>
      </c>
      <c r="I117" s="89">
        <f>SUM(I118:I118)</f>
        <v>517000</v>
      </c>
      <c r="J117" s="131">
        <f>SUM(J118:J118)</f>
        <v>501000</v>
      </c>
      <c r="K117" s="89">
        <f>SUM(K118:K118)</f>
        <v>16000</v>
      </c>
      <c r="M117" s="142"/>
      <c r="N117" s="1"/>
    </row>
    <row r="118" spans="1:14" s="57" customFormat="1" ht="25.5">
      <c r="A118" s="62" t="s">
        <v>196</v>
      </c>
      <c r="B118" s="249" t="s">
        <v>0</v>
      </c>
      <c r="C118" s="249" t="s">
        <v>44</v>
      </c>
      <c r="D118" s="249" t="s">
        <v>288</v>
      </c>
      <c r="E118" s="249" t="s">
        <v>33</v>
      </c>
      <c r="F118" s="63" t="s">
        <v>113</v>
      </c>
      <c r="G118" s="102" t="s">
        <v>113</v>
      </c>
      <c r="H118" s="90">
        <v>7320000</v>
      </c>
      <c r="I118" s="310">
        <v>517000</v>
      </c>
      <c r="J118" s="310">
        <v>501000</v>
      </c>
      <c r="K118" s="91">
        <f>I118-J118</f>
        <v>16000</v>
      </c>
      <c r="M118" s="142"/>
      <c r="N118" s="1"/>
    </row>
    <row r="119" spans="1:14" s="65" customFormat="1" ht="63.75">
      <c r="A119" s="86" t="s">
        <v>162</v>
      </c>
      <c r="B119" s="4" t="s">
        <v>0</v>
      </c>
      <c r="C119" s="4" t="s">
        <v>44</v>
      </c>
      <c r="D119" s="4" t="s">
        <v>54</v>
      </c>
      <c r="E119" s="4" t="s">
        <v>1</v>
      </c>
      <c r="F119" s="3" t="s">
        <v>113</v>
      </c>
      <c r="G119" s="72" t="s">
        <v>113</v>
      </c>
      <c r="H119" s="89">
        <f>SUM(H120:H121)</f>
        <v>6551250</v>
      </c>
      <c r="I119" s="89">
        <f>SUM(I120:I121)</f>
        <v>237556.32</v>
      </c>
      <c r="J119" s="131">
        <f t="shared" ref="J119" si="29">SUM(J120:J121)</f>
        <v>134627.76</v>
      </c>
      <c r="K119" s="89">
        <f>SUM(K120:K121)</f>
        <v>102928.56</v>
      </c>
      <c r="M119" s="142"/>
      <c r="N119" s="1"/>
    </row>
    <row r="120" spans="1:14" s="60" customFormat="1">
      <c r="A120" s="62" t="s">
        <v>97</v>
      </c>
      <c r="B120" s="249" t="s">
        <v>0</v>
      </c>
      <c r="C120" s="249" t="s">
        <v>44</v>
      </c>
      <c r="D120" s="249" t="s">
        <v>54</v>
      </c>
      <c r="E120" s="249" t="s">
        <v>4</v>
      </c>
      <c r="F120" s="68" t="s">
        <v>113</v>
      </c>
      <c r="G120" s="103" t="s">
        <v>113</v>
      </c>
      <c r="H120" s="90">
        <v>35250</v>
      </c>
      <c r="I120" s="272">
        <v>1556.32</v>
      </c>
      <c r="J120" s="272">
        <v>627.76</v>
      </c>
      <c r="K120" s="91">
        <f>I120-J120</f>
        <v>928.56</v>
      </c>
      <c r="L120" s="52"/>
      <c r="M120" s="145"/>
      <c r="N120" s="1"/>
    </row>
    <row r="121" spans="1:14" s="57" customFormat="1" ht="25.5">
      <c r="A121" s="62" t="s">
        <v>196</v>
      </c>
      <c r="B121" s="249" t="s">
        <v>0</v>
      </c>
      <c r="C121" s="249" t="s">
        <v>44</v>
      </c>
      <c r="D121" s="249" t="s">
        <v>54</v>
      </c>
      <c r="E121" s="249" t="s">
        <v>33</v>
      </c>
      <c r="F121" s="63" t="s">
        <v>113</v>
      </c>
      <c r="G121" s="102" t="s">
        <v>113</v>
      </c>
      <c r="H121" s="90">
        <v>6516000</v>
      </c>
      <c r="I121" s="310">
        <v>236000</v>
      </c>
      <c r="J121" s="310">
        <v>134000</v>
      </c>
      <c r="K121" s="91">
        <f>I121-J121</f>
        <v>102000</v>
      </c>
      <c r="M121" s="142"/>
      <c r="N121" s="1"/>
    </row>
    <row r="122" spans="1:14" s="57" customFormat="1" ht="102">
      <c r="A122" s="86" t="s">
        <v>163</v>
      </c>
      <c r="B122" s="4" t="s">
        <v>0</v>
      </c>
      <c r="C122" s="4" t="s">
        <v>44</v>
      </c>
      <c r="D122" s="4" t="s">
        <v>55</v>
      </c>
      <c r="E122" s="4" t="s">
        <v>1</v>
      </c>
      <c r="F122" s="3" t="s">
        <v>113</v>
      </c>
      <c r="G122" s="72" t="s">
        <v>113</v>
      </c>
      <c r="H122" s="89">
        <f>SUM(H123:H124)</f>
        <v>10643750</v>
      </c>
      <c r="I122" s="89">
        <f>SUM(I123:I124)</f>
        <v>3768096</v>
      </c>
      <c r="J122" s="131">
        <f>SUM(J123:J124)</f>
        <v>0</v>
      </c>
      <c r="K122" s="89">
        <f>SUM(K123:K124)</f>
        <v>3768096</v>
      </c>
      <c r="M122" s="142"/>
      <c r="N122" s="1"/>
    </row>
    <row r="123" spans="1:14" s="60" customFormat="1">
      <c r="A123" s="248" t="s">
        <v>97</v>
      </c>
      <c r="B123" s="243" t="s">
        <v>0</v>
      </c>
      <c r="C123" s="243" t="s">
        <v>44</v>
      </c>
      <c r="D123" s="243" t="s">
        <v>55</v>
      </c>
      <c r="E123" s="243" t="s">
        <v>4</v>
      </c>
      <c r="F123" s="125" t="s">
        <v>113</v>
      </c>
      <c r="G123" s="126" t="s">
        <v>113</v>
      </c>
      <c r="H123" s="90">
        <v>76750</v>
      </c>
      <c r="I123" s="272">
        <v>27392</v>
      </c>
      <c r="J123" s="272">
        <v>0</v>
      </c>
      <c r="K123" s="91">
        <f>I123-J123</f>
        <v>27392</v>
      </c>
      <c r="L123" s="52"/>
      <c r="M123" s="145"/>
      <c r="N123" s="1"/>
    </row>
    <row r="124" spans="1:14" s="57" customFormat="1" ht="25.5">
      <c r="A124" s="62" t="s">
        <v>193</v>
      </c>
      <c r="B124" s="249" t="s">
        <v>0</v>
      </c>
      <c r="C124" s="249" t="s">
        <v>44</v>
      </c>
      <c r="D124" s="249" t="s">
        <v>55</v>
      </c>
      <c r="E124" s="249" t="s">
        <v>7</v>
      </c>
      <c r="F124" s="68" t="s">
        <v>113</v>
      </c>
      <c r="G124" s="103" t="s">
        <v>113</v>
      </c>
      <c r="H124" s="90">
        <v>10567000</v>
      </c>
      <c r="I124" s="272">
        <v>3740704</v>
      </c>
      <c r="J124" s="272">
        <v>0</v>
      </c>
      <c r="K124" s="91">
        <f>I124-J124</f>
        <v>3740704</v>
      </c>
      <c r="M124" s="142"/>
      <c r="N124" s="1"/>
    </row>
    <row r="125" spans="1:14" s="57" customFormat="1" ht="76.5">
      <c r="A125" s="86" t="s">
        <v>164</v>
      </c>
      <c r="B125" s="4" t="s">
        <v>0</v>
      </c>
      <c r="C125" s="4" t="s">
        <v>44</v>
      </c>
      <c r="D125" s="4" t="s">
        <v>56</v>
      </c>
      <c r="E125" s="4" t="s">
        <v>1</v>
      </c>
      <c r="F125" s="3" t="s">
        <v>113</v>
      </c>
      <c r="G125" s="72" t="s">
        <v>113</v>
      </c>
      <c r="H125" s="89">
        <f>SUM(H126:H128)</f>
        <v>1018600</v>
      </c>
      <c r="I125" s="89">
        <f>SUM(I126:I128)</f>
        <v>133267</v>
      </c>
      <c r="J125" s="131">
        <f t="shared" ref="J125" si="30">SUM(J126:J128)</f>
        <v>0</v>
      </c>
      <c r="K125" s="89">
        <f>SUM(K126:K128)</f>
        <v>133267</v>
      </c>
      <c r="M125" s="142"/>
      <c r="N125" s="1"/>
    </row>
    <row r="126" spans="1:14" s="57" customFormat="1">
      <c r="A126" s="62" t="s">
        <v>97</v>
      </c>
      <c r="B126" s="249" t="s">
        <v>0</v>
      </c>
      <c r="C126" s="249" t="s">
        <v>44</v>
      </c>
      <c r="D126" s="249" t="s">
        <v>56</v>
      </c>
      <c r="E126" s="249" t="s">
        <v>4</v>
      </c>
      <c r="F126" s="68" t="s">
        <v>113</v>
      </c>
      <c r="G126" s="103" t="s">
        <v>113</v>
      </c>
      <c r="H126" s="90">
        <v>11200</v>
      </c>
      <c r="I126" s="272">
        <v>1537</v>
      </c>
      <c r="J126" s="272">
        <v>0</v>
      </c>
      <c r="K126" s="91">
        <f>I126-J126</f>
        <v>1537</v>
      </c>
      <c r="M126" s="142"/>
      <c r="N126" s="1"/>
    </row>
    <row r="127" spans="1:14" s="60" customFormat="1" ht="25.5">
      <c r="A127" s="62" t="s">
        <v>193</v>
      </c>
      <c r="B127" s="249" t="s">
        <v>0</v>
      </c>
      <c r="C127" s="249" t="s">
        <v>44</v>
      </c>
      <c r="D127" s="249" t="s">
        <v>56</v>
      </c>
      <c r="E127" s="249" t="s">
        <v>7</v>
      </c>
      <c r="F127" s="68" t="s">
        <v>113</v>
      </c>
      <c r="G127" s="103" t="s">
        <v>113</v>
      </c>
      <c r="H127" s="90">
        <v>700000</v>
      </c>
      <c r="I127" s="272">
        <v>131730</v>
      </c>
      <c r="J127" s="272">
        <v>0</v>
      </c>
      <c r="K127" s="91">
        <f>I127-J127</f>
        <v>131730</v>
      </c>
      <c r="L127" s="52"/>
      <c r="M127" s="145"/>
      <c r="N127" s="1"/>
    </row>
    <row r="128" spans="1:14" s="65" customFormat="1" ht="38.25">
      <c r="A128" s="62" t="s">
        <v>192</v>
      </c>
      <c r="B128" s="249" t="s">
        <v>0</v>
      </c>
      <c r="C128" s="249" t="s">
        <v>44</v>
      </c>
      <c r="D128" s="249" t="s">
        <v>56</v>
      </c>
      <c r="E128" s="249" t="s">
        <v>12</v>
      </c>
      <c r="F128" s="68" t="s">
        <v>113</v>
      </c>
      <c r="G128" s="103" t="s">
        <v>113</v>
      </c>
      <c r="H128" s="90">
        <v>307400</v>
      </c>
      <c r="I128" s="272">
        <v>0</v>
      </c>
      <c r="J128" s="272">
        <v>0</v>
      </c>
      <c r="K128" s="91">
        <f>I128-J128</f>
        <v>0</v>
      </c>
      <c r="M128" s="142"/>
      <c r="N128" s="1"/>
    </row>
    <row r="129" spans="1:14" s="60" customFormat="1" ht="38.25">
      <c r="A129" s="86" t="s">
        <v>165</v>
      </c>
      <c r="B129" s="4" t="s">
        <v>0</v>
      </c>
      <c r="C129" s="4" t="s">
        <v>44</v>
      </c>
      <c r="D129" s="4" t="s">
        <v>57</v>
      </c>
      <c r="E129" s="4" t="s">
        <v>1</v>
      </c>
      <c r="F129" s="3" t="s">
        <v>113</v>
      </c>
      <c r="G129" s="72" t="s">
        <v>113</v>
      </c>
      <c r="H129" s="89">
        <f>SUM(H130)</f>
        <v>2080000</v>
      </c>
      <c r="I129" s="89">
        <f>SUM(I130)</f>
        <v>0</v>
      </c>
      <c r="J129" s="131">
        <f t="shared" ref="J129" si="31">SUM(J130)</f>
        <v>0</v>
      </c>
      <c r="K129" s="89">
        <f>SUM(K130)</f>
        <v>0</v>
      </c>
      <c r="L129" s="52"/>
      <c r="M129" s="145"/>
      <c r="N129" s="1"/>
    </row>
    <row r="130" spans="1:14" s="57" customFormat="1" ht="25.5">
      <c r="A130" s="62" t="s">
        <v>196</v>
      </c>
      <c r="B130" s="249" t="s">
        <v>0</v>
      </c>
      <c r="C130" s="249" t="s">
        <v>44</v>
      </c>
      <c r="D130" s="249" t="s">
        <v>57</v>
      </c>
      <c r="E130" s="249" t="s">
        <v>33</v>
      </c>
      <c r="F130" s="63" t="s">
        <v>113</v>
      </c>
      <c r="G130" s="102" t="s">
        <v>113</v>
      </c>
      <c r="H130" s="90">
        <v>2080000</v>
      </c>
      <c r="I130" s="90">
        <v>0</v>
      </c>
      <c r="J130" s="310">
        <v>0</v>
      </c>
      <c r="K130" s="91">
        <f>I130-J130</f>
        <v>0</v>
      </c>
      <c r="M130" s="142"/>
      <c r="N130" s="1"/>
    </row>
    <row r="131" spans="1:14" s="65" customFormat="1" ht="44.25" customHeight="1">
      <c r="A131" s="86" t="s">
        <v>166</v>
      </c>
      <c r="B131" s="4" t="s">
        <v>0</v>
      </c>
      <c r="C131" s="4" t="s">
        <v>44</v>
      </c>
      <c r="D131" s="4" t="s">
        <v>58</v>
      </c>
      <c r="E131" s="4" t="s">
        <v>1</v>
      </c>
      <c r="F131" s="3" t="s">
        <v>113</v>
      </c>
      <c r="G131" s="72" t="s">
        <v>113</v>
      </c>
      <c r="H131" s="89">
        <f>SUM(H132:H133)</f>
        <v>3614900</v>
      </c>
      <c r="I131" s="89">
        <f>SUM(I132:I133)</f>
        <v>251934.8</v>
      </c>
      <c r="J131" s="131">
        <f t="shared" ref="J131" si="32">SUM(J132:J133)</f>
        <v>241554</v>
      </c>
      <c r="K131" s="89">
        <f>SUM(K132:K133)</f>
        <v>10380.799999999999</v>
      </c>
      <c r="M131" s="142"/>
      <c r="N131" s="1"/>
    </row>
    <row r="132" spans="1:14" s="60" customFormat="1">
      <c r="A132" s="62" t="s">
        <v>97</v>
      </c>
      <c r="B132" s="249" t="s">
        <v>0</v>
      </c>
      <c r="C132" s="249" t="s">
        <v>44</v>
      </c>
      <c r="D132" s="249" t="s">
        <v>58</v>
      </c>
      <c r="E132" s="249" t="s">
        <v>4</v>
      </c>
      <c r="F132" s="68" t="s">
        <v>113</v>
      </c>
      <c r="G132" s="103" t="s">
        <v>113</v>
      </c>
      <c r="H132" s="90">
        <v>24300</v>
      </c>
      <c r="I132" s="272">
        <v>1934.8</v>
      </c>
      <c r="J132" s="272">
        <v>1554</v>
      </c>
      <c r="K132" s="91">
        <f>I132-J132</f>
        <v>380.79999999999995</v>
      </c>
      <c r="L132" s="52"/>
      <c r="M132" s="145"/>
      <c r="N132" s="1"/>
    </row>
    <row r="133" spans="1:14" s="65" customFormat="1" ht="25.5">
      <c r="A133" s="62" t="s">
        <v>196</v>
      </c>
      <c r="B133" s="249" t="s">
        <v>0</v>
      </c>
      <c r="C133" s="249" t="s">
        <v>44</v>
      </c>
      <c r="D133" s="249" t="s">
        <v>58</v>
      </c>
      <c r="E133" s="249" t="s">
        <v>33</v>
      </c>
      <c r="F133" s="63" t="s">
        <v>113</v>
      </c>
      <c r="G133" s="102" t="s">
        <v>113</v>
      </c>
      <c r="H133" s="90">
        <v>3590600</v>
      </c>
      <c r="I133" s="310">
        <v>250000</v>
      </c>
      <c r="J133" s="310">
        <v>240000</v>
      </c>
      <c r="K133" s="91">
        <f>I133-J133</f>
        <v>10000</v>
      </c>
      <c r="M133" s="142"/>
      <c r="N133" s="1"/>
    </row>
    <row r="134" spans="1:14" s="60" customFormat="1" ht="41.25" customHeight="1">
      <c r="A134" s="86" t="s">
        <v>167</v>
      </c>
      <c r="B134" s="4" t="s">
        <v>0</v>
      </c>
      <c r="C134" s="4" t="s">
        <v>44</v>
      </c>
      <c r="D134" s="4" t="s">
        <v>59</v>
      </c>
      <c r="E134" s="4" t="s">
        <v>1</v>
      </c>
      <c r="F134" s="3" t="s">
        <v>113</v>
      </c>
      <c r="G134" s="72" t="s">
        <v>113</v>
      </c>
      <c r="H134" s="89">
        <f>SUM(H135)</f>
        <v>2886300</v>
      </c>
      <c r="I134" s="89">
        <f>SUM(I135)</f>
        <v>0</v>
      </c>
      <c r="J134" s="131">
        <f t="shared" ref="J134" si="33">SUM(J135)</f>
        <v>0</v>
      </c>
      <c r="K134" s="89">
        <f>SUM(K135)</f>
        <v>0</v>
      </c>
      <c r="L134" s="52"/>
      <c r="M134" s="145"/>
      <c r="N134" s="1"/>
    </row>
    <row r="135" spans="1:14" s="57" customFormat="1" ht="25.5">
      <c r="A135" s="62" t="s">
        <v>196</v>
      </c>
      <c r="B135" s="249" t="s">
        <v>0</v>
      </c>
      <c r="C135" s="249" t="s">
        <v>44</v>
      </c>
      <c r="D135" s="249" t="s">
        <v>59</v>
      </c>
      <c r="E135" s="249" t="s">
        <v>33</v>
      </c>
      <c r="F135" s="63" t="s">
        <v>113</v>
      </c>
      <c r="G135" s="102" t="s">
        <v>113</v>
      </c>
      <c r="H135" s="90">
        <v>2886300</v>
      </c>
      <c r="I135" s="90">
        <v>0</v>
      </c>
      <c r="J135" s="310">
        <v>0</v>
      </c>
      <c r="K135" s="91">
        <f>I135-J135</f>
        <v>0</v>
      </c>
      <c r="M135" s="142"/>
      <c r="N135" s="1"/>
    </row>
    <row r="136" spans="1:14" s="65" customFormat="1">
      <c r="A136" s="86" t="s">
        <v>168</v>
      </c>
      <c r="B136" s="4" t="s">
        <v>0</v>
      </c>
      <c r="C136" s="4" t="s">
        <v>44</v>
      </c>
      <c r="D136" s="4" t="s">
        <v>60</v>
      </c>
      <c r="E136" s="4" t="s">
        <v>1</v>
      </c>
      <c r="F136" s="3" t="s">
        <v>113</v>
      </c>
      <c r="G136" s="72" t="s">
        <v>113</v>
      </c>
      <c r="H136" s="89">
        <f>SUM(H137:H138)</f>
        <v>456575000</v>
      </c>
      <c r="I136" s="89">
        <f>SUM(I137:I138)</f>
        <v>35266202</v>
      </c>
      <c r="J136" s="131">
        <f t="shared" ref="J136" si="34">SUM(J137:J138)</f>
        <v>30675938.030000001</v>
      </c>
      <c r="K136" s="89">
        <f>SUM(K137:K138)</f>
        <v>4590263.9699999988</v>
      </c>
      <c r="M136" s="142"/>
      <c r="N136" s="1"/>
    </row>
    <row r="137" spans="1:14" s="60" customFormat="1">
      <c r="A137" s="62" t="s">
        <v>97</v>
      </c>
      <c r="B137" s="249" t="s">
        <v>0</v>
      </c>
      <c r="C137" s="249" t="s">
        <v>44</v>
      </c>
      <c r="D137" s="249" t="s">
        <v>60</v>
      </c>
      <c r="E137" s="249" t="s">
        <v>4</v>
      </c>
      <c r="F137" s="68" t="s">
        <v>113</v>
      </c>
      <c r="G137" s="103" t="s">
        <v>113</v>
      </c>
      <c r="H137" s="90">
        <v>3110400</v>
      </c>
      <c r="I137" s="272">
        <v>318902</v>
      </c>
      <c r="J137" s="272">
        <v>206276.82</v>
      </c>
      <c r="K137" s="91">
        <f>I137-J137</f>
        <v>112625.18</v>
      </c>
      <c r="L137" s="52"/>
      <c r="M137" s="145"/>
      <c r="N137" s="1"/>
    </row>
    <row r="138" spans="1:14" s="57" customFormat="1" ht="25.5">
      <c r="A138" s="62" t="s">
        <v>196</v>
      </c>
      <c r="B138" s="249" t="s">
        <v>0</v>
      </c>
      <c r="C138" s="249" t="s">
        <v>44</v>
      </c>
      <c r="D138" s="249" t="s">
        <v>60</v>
      </c>
      <c r="E138" s="249" t="s">
        <v>33</v>
      </c>
      <c r="F138" s="63" t="s">
        <v>113</v>
      </c>
      <c r="G138" s="102" t="s">
        <v>113</v>
      </c>
      <c r="H138" s="90">
        <v>453464600</v>
      </c>
      <c r="I138" s="310">
        <v>34947300</v>
      </c>
      <c r="J138" s="310">
        <v>30469661.210000001</v>
      </c>
      <c r="K138" s="91">
        <f>I138-J138</f>
        <v>4477638.7899999991</v>
      </c>
      <c r="M138" s="142"/>
      <c r="N138" s="1"/>
    </row>
    <row r="139" spans="1:14" s="65" customFormat="1" ht="25.5">
      <c r="A139" s="86" t="s">
        <v>169</v>
      </c>
      <c r="B139" s="4" t="s">
        <v>0</v>
      </c>
      <c r="C139" s="4" t="s">
        <v>44</v>
      </c>
      <c r="D139" s="4" t="s">
        <v>61</v>
      </c>
      <c r="E139" s="4" t="s">
        <v>1</v>
      </c>
      <c r="F139" s="3" t="s">
        <v>113</v>
      </c>
      <c r="G139" s="72" t="s">
        <v>113</v>
      </c>
      <c r="H139" s="89">
        <f>SUM(H140:H141)</f>
        <v>81409236</v>
      </c>
      <c r="I139" s="89">
        <f>SUM(I140:I141)</f>
        <v>6477861</v>
      </c>
      <c r="J139" s="131">
        <f>SUM(J140:J141)</f>
        <v>6367047.9699999997</v>
      </c>
      <c r="K139" s="89">
        <f>SUM(K140:K141)</f>
        <v>110813.03</v>
      </c>
      <c r="M139" s="142"/>
      <c r="N139" s="1"/>
    </row>
    <row r="140" spans="1:14" s="60" customFormat="1">
      <c r="A140" s="62" t="s">
        <v>97</v>
      </c>
      <c r="B140" s="249" t="s">
        <v>0</v>
      </c>
      <c r="C140" s="249" t="s">
        <v>44</v>
      </c>
      <c r="D140" s="249" t="s">
        <v>61</v>
      </c>
      <c r="E140" s="249" t="s">
        <v>4</v>
      </c>
      <c r="F140" s="68" t="s">
        <v>113</v>
      </c>
      <c r="G140" s="103" t="s">
        <v>113</v>
      </c>
      <c r="H140" s="90">
        <v>574164</v>
      </c>
      <c r="I140" s="272">
        <v>64012</v>
      </c>
      <c r="J140" s="272">
        <v>56908.97</v>
      </c>
      <c r="K140" s="91">
        <f>I140-J140</f>
        <v>7103.0299999999988</v>
      </c>
      <c r="L140" s="52"/>
      <c r="M140" s="145"/>
      <c r="N140" s="1"/>
    </row>
    <row r="141" spans="1:14" s="57" customFormat="1" ht="25.5">
      <c r="A141" s="62" t="s">
        <v>196</v>
      </c>
      <c r="B141" s="249" t="s">
        <v>0</v>
      </c>
      <c r="C141" s="249" t="s">
        <v>44</v>
      </c>
      <c r="D141" s="249" t="s">
        <v>61</v>
      </c>
      <c r="E141" s="249" t="s">
        <v>33</v>
      </c>
      <c r="F141" s="63" t="s">
        <v>113</v>
      </c>
      <c r="G141" s="102" t="s">
        <v>113</v>
      </c>
      <c r="H141" s="90">
        <v>80835072</v>
      </c>
      <c r="I141" s="310">
        <v>6413849</v>
      </c>
      <c r="J141" s="310">
        <v>6310139</v>
      </c>
      <c r="K141" s="91">
        <f>I141-J141</f>
        <v>103710</v>
      </c>
      <c r="M141" s="142"/>
      <c r="N141" s="1"/>
    </row>
    <row r="142" spans="1:14" s="95" customFormat="1">
      <c r="A142" s="86" t="s">
        <v>170</v>
      </c>
      <c r="B142" s="4" t="s">
        <v>0</v>
      </c>
      <c r="C142" s="4" t="s">
        <v>44</v>
      </c>
      <c r="D142" s="4" t="s">
        <v>62</v>
      </c>
      <c r="E142" s="4" t="s">
        <v>1</v>
      </c>
      <c r="F142" s="3" t="s">
        <v>113</v>
      </c>
      <c r="G142" s="72" t="s">
        <v>113</v>
      </c>
      <c r="H142" s="89">
        <f>SUM(H143:H144)</f>
        <v>22878400</v>
      </c>
      <c r="I142" s="89">
        <f>SUM(I143:I144)</f>
        <v>1279021</v>
      </c>
      <c r="J142" s="131">
        <f>SUM(J143:J144)</f>
        <v>1223847.6299999999</v>
      </c>
      <c r="K142" s="89">
        <f>SUM(K143:K144)</f>
        <v>55173.369999999995</v>
      </c>
      <c r="L142" s="64"/>
      <c r="M142" s="148"/>
      <c r="N142" s="1"/>
    </row>
    <row r="143" spans="1:14" s="60" customFormat="1">
      <c r="A143" s="62" t="s">
        <v>97</v>
      </c>
      <c r="B143" s="249" t="s">
        <v>0</v>
      </c>
      <c r="C143" s="249" t="s">
        <v>44</v>
      </c>
      <c r="D143" s="249" t="s">
        <v>62</v>
      </c>
      <c r="E143" s="249" t="s">
        <v>4</v>
      </c>
      <c r="F143" s="68" t="s">
        <v>113</v>
      </c>
      <c r="G143" s="103" t="s">
        <v>113</v>
      </c>
      <c r="H143" s="90">
        <v>149200</v>
      </c>
      <c r="I143" s="272">
        <v>25880</v>
      </c>
      <c r="J143" s="272">
        <v>21808.63</v>
      </c>
      <c r="K143" s="91">
        <f>I143-J143</f>
        <v>4071.369999999999</v>
      </c>
      <c r="L143" s="52"/>
      <c r="M143" s="145"/>
      <c r="N143" s="1"/>
    </row>
    <row r="144" spans="1:14" s="59" customFormat="1" ht="25.5">
      <c r="A144" s="87" t="s">
        <v>196</v>
      </c>
      <c r="B144" s="249" t="s">
        <v>0</v>
      </c>
      <c r="C144" s="249" t="s">
        <v>44</v>
      </c>
      <c r="D144" s="249" t="s">
        <v>62</v>
      </c>
      <c r="E144" s="249" t="s">
        <v>33</v>
      </c>
      <c r="F144" s="61" t="s">
        <v>113</v>
      </c>
      <c r="G144" s="104" t="s">
        <v>113</v>
      </c>
      <c r="H144" s="90">
        <v>22729200</v>
      </c>
      <c r="I144" s="310">
        <v>1253141</v>
      </c>
      <c r="J144" s="310">
        <v>1202039</v>
      </c>
      <c r="K144" s="91">
        <f>I144-J144</f>
        <v>51102</v>
      </c>
      <c r="L144" s="64"/>
      <c r="M144" s="64"/>
      <c r="N144" s="1"/>
    </row>
    <row r="145" spans="1:14" s="57" customFormat="1" ht="25.5">
      <c r="A145" s="86" t="s">
        <v>171</v>
      </c>
      <c r="B145" s="4" t="s">
        <v>0</v>
      </c>
      <c r="C145" s="4" t="s">
        <v>44</v>
      </c>
      <c r="D145" s="4" t="s">
        <v>63</v>
      </c>
      <c r="E145" s="4" t="s">
        <v>1</v>
      </c>
      <c r="F145" s="3" t="s">
        <v>113</v>
      </c>
      <c r="G145" s="72" t="s">
        <v>113</v>
      </c>
      <c r="H145" s="89">
        <f>SUM(H146:H147)</f>
        <v>187407750</v>
      </c>
      <c r="I145" s="89">
        <f>SUM(I146:I147)</f>
        <v>19752522</v>
      </c>
      <c r="J145" s="131">
        <f>SUM(J146:J147)</f>
        <v>15747826.699999999</v>
      </c>
      <c r="K145" s="89">
        <f>SUM(K146:K147)</f>
        <v>4004695.3000000007</v>
      </c>
      <c r="M145" s="142"/>
      <c r="N145" s="1"/>
    </row>
    <row r="146" spans="1:14" s="60" customFormat="1">
      <c r="A146" s="62" t="s">
        <v>97</v>
      </c>
      <c r="B146" s="249" t="s">
        <v>0</v>
      </c>
      <c r="C146" s="249" t="s">
        <v>44</v>
      </c>
      <c r="D146" s="249" t="s">
        <v>63</v>
      </c>
      <c r="E146" s="249" t="s">
        <v>4</v>
      </c>
      <c r="F146" s="68" t="s">
        <v>113</v>
      </c>
      <c r="G146" s="103" t="s">
        <v>113</v>
      </c>
      <c r="H146" s="90">
        <v>913100</v>
      </c>
      <c r="I146" s="272">
        <v>173859</v>
      </c>
      <c r="J146" s="272">
        <v>117419.66</v>
      </c>
      <c r="K146" s="91">
        <f>I146-J146</f>
        <v>56439.34</v>
      </c>
      <c r="L146" s="52"/>
      <c r="M146" s="145"/>
      <c r="N146" s="1"/>
    </row>
    <row r="147" spans="1:14" s="57" customFormat="1" ht="25.5">
      <c r="A147" s="62" t="s">
        <v>193</v>
      </c>
      <c r="B147" s="249" t="s">
        <v>0</v>
      </c>
      <c r="C147" s="249" t="s">
        <v>44</v>
      </c>
      <c r="D147" s="249" t="s">
        <v>63</v>
      </c>
      <c r="E147" s="249" t="s">
        <v>7</v>
      </c>
      <c r="F147" s="68" t="s">
        <v>113</v>
      </c>
      <c r="G147" s="103" t="s">
        <v>113</v>
      </c>
      <c r="H147" s="90">
        <v>186494650</v>
      </c>
      <c r="I147" s="272">
        <v>19578663</v>
      </c>
      <c r="J147" s="272">
        <v>15630407.039999999</v>
      </c>
      <c r="K147" s="91">
        <f>I147-J147</f>
        <v>3948255.9600000009</v>
      </c>
      <c r="M147" s="142"/>
      <c r="N147" s="1"/>
    </row>
    <row r="148" spans="1:14" s="57" customFormat="1" ht="38.25">
      <c r="A148" s="86" t="s">
        <v>172</v>
      </c>
      <c r="B148" s="4" t="s">
        <v>0</v>
      </c>
      <c r="C148" s="4" t="s">
        <v>44</v>
      </c>
      <c r="D148" s="4" t="s">
        <v>64</v>
      </c>
      <c r="E148" s="4" t="s">
        <v>1</v>
      </c>
      <c r="F148" s="3" t="s">
        <v>113</v>
      </c>
      <c r="G148" s="72" t="s">
        <v>113</v>
      </c>
      <c r="H148" s="89">
        <f>SUM(H149:H150)</f>
        <v>15245600</v>
      </c>
      <c r="I148" s="89">
        <f>SUM(I149:I150)</f>
        <v>2568315</v>
      </c>
      <c r="J148" s="131">
        <f>SUM(J149:J150)</f>
        <v>2526557.16</v>
      </c>
      <c r="K148" s="89">
        <f>SUM(K149:K150)</f>
        <v>41757.839999999997</v>
      </c>
      <c r="M148" s="142"/>
      <c r="N148" s="1"/>
    </row>
    <row r="149" spans="1:14" s="60" customFormat="1">
      <c r="A149" s="62" t="s">
        <v>97</v>
      </c>
      <c r="B149" s="249" t="s">
        <v>0</v>
      </c>
      <c r="C149" s="249" t="s">
        <v>44</v>
      </c>
      <c r="D149" s="249" t="s">
        <v>64</v>
      </c>
      <c r="E149" s="249" t="s">
        <v>4</v>
      </c>
      <c r="F149" s="68" t="s">
        <v>113</v>
      </c>
      <c r="G149" s="103" t="s">
        <v>113</v>
      </c>
      <c r="H149" s="90">
        <v>81100</v>
      </c>
      <c r="I149" s="272">
        <v>24308</v>
      </c>
      <c r="J149" s="272">
        <v>21564.41</v>
      </c>
      <c r="K149" s="91">
        <f>I149-J149</f>
        <v>2743.59</v>
      </c>
      <c r="L149" s="52"/>
      <c r="M149" s="145"/>
      <c r="N149" s="1"/>
    </row>
    <row r="150" spans="1:14" s="59" customFormat="1" ht="25.5">
      <c r="A150" s="62" t="s">
        <v>193</v>
      </c>
      <c r="B150" s="249" t="s">
        <v>0</v>
      </c>
      <c r="C150" s="249" t="s">
        <v>44</v>
      </c>
      <c r="D150" s="249" t="s">
        <v>64</v>
      </c>
      <c r="E150" s="249" t="s">
        <v>7</v>
      </c>
      <c r="F150" s="68" t="s">
        <v>113</v>
      </c>
      <c r="G150" s="103" t="s">
        <v>113</v>
      </c>
      <c r="H150" s="90">
        <v>15164500</v>
      </c>
      <c r="I150" s="272">
        <v>2544007</v>
      </c>
      <c r="J150" s="272">
        <v>2504992.75</v>
      </c>
      <c r="K150" s="91">
        <f>I150-J150</f>
        <v>39014.25</v>
      </c>
      <c r="L150" s="64"/>
      <c r="M150" s="148"/>
      <c r="N150" s="1"/>
    </row>
    <row r="151" spans="1:14" s="95" customFormat="1" ht="38.25">
      <c r="A151" s="86" t="s">
        <v>173</v>
      </c>
      <c r="B151" s="4" t="s">
        <v>0</v>
      </c>
      <c r="C151" s="4" t="s">
        <v>44</v>
      </c>
      <c r="D151" s="4" t="s">
        <v>65</v>
      </c>
      <c r="E151" s="4" t="s">
        <v>1</v>
      </c>
      <c r="F151" s="3" t="s">
        <v>113</v>
      </c>
      <c r="G151" s="72" t="s">
        <v>113</v>
      </c>
      <c r="H151" s="89">
        <f>SUM(H152:H153)</f>
        <v>1001192100</v>
      </c>
      <c r="I151" s="89">
        <f>SUM(I152:I153)</f>
        <v>160071060</v>
      </c>
      <c r="J151" s="131">
        <f>SUM(J152:J153)</f>
        <v>141766636.13</v>
      </c>
      <c r="K151" s="89">
        <f>SUM(K152:K153)</f>
        <v>18304423.870000008</v>
      </c>
      <c r="L151" s="64"/>
      <c r="M151" s="148"/>
      <c r="N151" s="1"/>
    </row>
    <row r="152" spans="1:14" s="60" customFormat="1">
      <c r="A152" s="62" t="s">
        <v>97</v>
      </c>
      <c r="B152" s="249" t="s">
        <v>0</v>
      </c>
      <c r="C152" s="249" t="s">
        <v>44</v>
      </c>
      <c r="D152" s="249" t="s">
        <v>65</v>
      </c>
      <c r="E152" s="249" t="s">
        <v>4</v>
      </c>
      <c r="F152" s="68" t="s">
        <v>113</v>
      </c>
      <c r="G152" s="103" t="s">
        <v>113</v>
      </c>
      <c r="H152" s="90">
        <v>4404900</v>
      </c>
      <c r="I152" s="272">
        <v>717822</v>
      </c>
      <c r="J152" s="272">
        <v>542627.31000000006</v>
      </c>
      <c r="K152" s="91">
        <f>I152-J152</f>
        <v>175194.68999999994</v>
      </c>
      <c r="L152" s="52"/>
      <c r="M152" s="145"/>
      <c r="N152" s="1"/>
    </row>
    <row r="153" spans="1:14" s="57" customFormat="1" ht="25.5">
      <c r="A153" s="87" t="s">
        <v>196</v>
      </c>
      <c r="B153" s="249" t="s">
        <v>0</v>
      </c>
      <c r="C153" s="249" t="s">
        <v>44</v>
      </c>
      <c r="D153" s="249" t="s">
        <v>65</v>
      </c>
      <c r="E153" s="249" t="s">
        <v>33</v>
      </c>
      <c r="F153" s="61" t="s">
        <v>113</v>
      </c>
      <c r="G153" s="104" t="s">
        <v>113</v>
      </c>
      <c r="H153" s="90">
        <v>996787200</v>
      </c>
      <c r="I153" s="310">
        <v>159353238</v>
      </c>
      <c r="J153" s="310">
        <v>141224008.81999999</v>
      </c>
      <c r="K153" s="91">
        <f>I153-J153</f>
        <v>18129229.180000007</v>
      </c>
      <c r="M153" s="142"/>
      <c r="N153" s="1"/>
    </row>
    <row r="154" spans="1:14" s="57" customFormat="1" ht="51">
      <c r="A154" s="86" t="s">
        <v>174</v>
      </c>
      <c r="B154" s="4" t="s">
        <v>0</v>
      </c>
      <c r="C154" s="4" t="s">
        <v>44</v>
      </c>
      <c r="D154" s="4" t="s">
        <v>66</v>
      </c>
      <c r="E154" s="4" t="s">
        <v>1</v>
      </c>
      <c r="F154" s="3" t="s">
        <v>113</v>
      </c>
      <c r="G154" s="72" t="s">
        <v>113</v>
      </c>
      <c r="H154" s="89">
        <f>SUM(H155:H156)</f>
        <v>10098150</v>
      </c>
      <c r="I154" s="89">
        <f>SUM(I155:I156)</f>
        <v>1093281</v>
      </c>
      <c r="J154" s="131">
        <f>SUM(J155:J156)</f>
        <v>934239.83000000007</v>
      </c>
      <c r="K154" s="89">
        <f>SUM(K155:K156)</f>
        <v>159041.16999999995</v>
      </c>
      <c r="M154" s="142"/>
      <c r="N154" s="1"/>
    </row>
    <row r="155" spans="1:14" s="60" customFormat="1">
      <c r="A155" s="62" t="s">
        <v>97</v>
      </c>
      <c r="B155" s="249" t="s">
        <v>0</v>
      </c>
      <c r="C155" s="249" t="s">
        <v>44</v>
      </c>
      <c r="D155" s="249" t="s">
        <v>66</v>
      </c>
      <c r="E155" s="249" t="s">
        <v>4</v>
      </c>
      <c r="F155" s="68" t="s">
        <v>113</v>
      </c>
      <c r="G155" s="103" t="s">
        <v>113</v>
      </c>
      <c r="H155" s="90">
        <v>39750</v>
      </c>
      <c r="I155" s="272">
        <v>6020</v>
      </c>
      <c r="J155" s="272">
        <v>4464.8999999999996</v>
      </c>
      <c r="K155" s="91">
        <f>I155-J155</f>
        <v>1555.1000000000004</v>
      </c>
      <c r="L155" s="52"/>
      <c r="M155" s="145"/>
      <c r="N155" s="1"/>
    </row>
    <row r="156" spans="1:14" s="57" customFormat="1" ht="25.5">
      <c r="A156" s="62" t="s">
        <v>193</v>
      </c>
      <c r="B156" s="249" t="s">
        <v>0</v>
      </c>
      <c r="C156" s="249" t="s">
        <v>44</v>
      </c>
      <c r="D156" s="249" t="s">
        <v>66</v>
      </c>
      <c r="E156" s="249" t="s">
        <v>7</v>
      </c>
      <c r="F156" s="68" t="s">
        <v>113</v>
      </c>
      <c r="G156" s="103" t="s">
        <v>113</v>
      </c>
      <c r="H156" s="90">
        <v>10058400</v>
      </c>
      <c r="I156" s="272">
        <v>1087261</v>
      </c>
      <c r="J156" s="272">
        <v>929774.93</v>
      </c>
      <c r="K156" s="91">
        <f>I156-J156</f>
        <v>157486.06999999995</v>
      </c>
      <c r="M156" s="142"/>
      <c r="N156" s="1"/>
    </row>
    <row r="157" spans="1:14" s="57" customFormat="1" ht="76.5">
      <c r="A157" s="86" t="s">
        <v>175</v>
      </c>
      <c r="B157" s="4" t="s">
        <v>0</v>
      </c>
      <c r="C157" s="4" t="s">
        <v>44</v>
      </c>
      <c r="D157" s="4" t="s">
        <v>67</v>
      </c>
      <c r="E157" s="4" t="s">
        <v>1</v>
      </c>
      <c r="F157" s="3" t="s">
        <v>113</v>
      </c>
      <c r="G157" s="72" t="s">
        <v>113</v>
      </c>
      <c r="H157" s="89">
        <f>SUM(H158:H159)</f>
        <v>14396900</v>
      </c>
      <c r="I157" s="89">
        <f>SUM(I158:I159)</f>
        <v>3547758</v>
      </c>
      <c r="J157" s="131">
        <f>SUM(J158:J159)</f>
        <v>2459061.87</v>
      </c>
      <c r="K157" s="89">
        <f>SUM(K158:K159)</f>
        <v>1088696.1299999999</v>
      </c>
      <c r="M157" s="142"/>
      <c r="N157" s="1"/>
    </row>
    <row r="158" spans="1:14" s="60" customFormat="1">
      <c r="A158" s="62" t="s">
        <v>97</v>
      </c>
      <c r="B158" s="249" t="s">
        <v>0</v>
      </c>
      <c r="C158" s="249" t="s">
        <v>44</v>
      </c>
      <c r="D158" s="249" t="s">
        <v>67</v>
      </c>
      <c r="E158" s="249" t="s">
        <v>4</v>
      </c>
      <c r="F158" s="68" t="s">
        <v>113</v>
      </c>
      <c r="G158" s="103" t="s">
        <v>113</v>
      </c>
      <c r="H158" s="90">
        <v>96900</v>
      </c>
      <c r="I158" s="272">
        <v>20689</v>
      </c>
      <c r="J158" s="272">
        <v>9068.6</v>
      </c>
      <c r="K158" s="91">
        <f>I158-J158</f>
        <v>11620.4</v>
      </c>
      <c r="L158" s="52"/>
      <c r="M158" s="145"/>
      <c r="N158" s="1"/>
    </row>
    <row r="159" spans="1:14" s="57" customFormat="1" ht="25.5">
      <c r="A159" s="62" t="s">
        <v>193</v>
      </c>
      <c r="B159" s="249" t="s">
        <v>0</v>
      </c>
      <c r="C159" s="249" t="s">
        <v>44</v>
      </c>
      <c r="D159" s="249" t="s">
        <v>67</v>
      </c>
      <c r="E159" s="249" t="s">
        <v>7</v>
      </c>
      <c r="F159" s="68" t="s">
        <v>113</v>
      </c>
      <c r="G159" s="103" t="s">
        <v>113</v>
      </c>
      <c r="H159" s="90">
        <v>14300000</v>
      </c>
      <c r="I159" s="272">
        <v>3527069</v>
      </c>
      <c r="J159" s="272">
        <v>2449993.27</v>
      </c>
      <c r="K159" s="91">
        <f>I159-J159</f>
        <v>1077075.73</v>
      </c>
      <c r="M159" s="142"/>
      <c r="N159" s="1"/>
    </row>
    <row r="160" spans="1:14" s="57" customFormat="1" ht="51.75" customHeight="1">
      <c r="A160" s="86" t="s">
        <v>176</v>
      </c>
      <c r="B160" s="4" t="s">
        <v>0</v>
      </c>
      <c r="C160" s="4" t="s">
        <v>44</v>
      </c>
      <c r="D160" s="4" t="s">
        <v>68</v>
      </c>
      <c r="E160" s="4" t="s">
        <v>1</v>
      </c>
      <c r="F160" s="3" t="s">
        <v>113</v>
      </c>
      <c r="G160" s="72" t="s">
        <v>113</v>
      </c>
      <c r="H160" s="89">
        <f>SUM(H161:H162)</f>
        <v>30075000</v>
      </c>
      <c r="I160" s="89">
        <f>SUM(I161:I162)</f>
        <v>6439466.3600000003</v>
      </c>
      <c r="J160" s="131">
        <f>SUM(J161:J162)</f>
        <v>638778.64</v>
      </c>
      <c r="K160" s="89">
        <f>SUM(K161:K162)</f>
        <v>5800687.7200000007</v>
      </c>
      <c r="M160" s="142"/>
      <c r="N160" s="1"/>
    </row>
    <row r="161" spans="1:14" s="60" customFormat="1">
      <c r="A161" s="62" t="s">
        <v>97</v>
      </c>
      <c r="B161" s="249" t="s">
        <v>0</v>
      </c>
      <c r="C161" s="249" t="s">
        <v>44</v>
      </c>
      <c r="D161" s="249" t="s">
        <v>68</v>
      </c>
      <c r="E161" s="249" t="s">
        <v>4</v>
      </c>
      <c r="F161" s="68" t="s">
        <v>113</v>
      </c>
      <c r="G161" s="103" t="s">
        <v>113</v>
      </c>
      <c r="H161" s="90">
        <v>75000</v>
      </c>
      <c r="I161" s="272">
        <v>26427.25</v>
      </c>
      <c r="J161" s="272">
        <v>0</v>
      </c>
      <c r="K161" s="91">
        <f>I161-J161</f>
        <v>26427.25</v>
      </c>
      <c r="L161" s="52"/>
      <c r="M161" s="145"/>
      <c r="N161" s="1"/>
    </row>
    <row r="162" spans="1:14" s="59" customFormat="1" ht="25.5">
      <c r="A162" s="62" t="s">
        <v>196</v>
      </c>
      <c r="B162" s="249" t="s">
        <v>0</v>
      </c>
      <c r="C162" s="249" t="s">
        <v>44</v>
      </c>
      <c r="D162" s="249" t="s">
        <v>68</v>
      </c>
      <c r="E162" s="249">
        <v>321</v>
      </c>
      <c r="F162" s="68" t="s">
        <v>113</v>
      </c>
      <c r="G162" s="103" t="s">
        <v>113</v>
      </c>
      <c r="H162" s="90">
        <v>30000000</v>
      </c>
      <c r="I162" s="272">
        <v>6413039.1100000003</v>
      </c>
      <c r="J162" s="272">
        <v>638778.64</v>
      </c>
      <c r="K162" s="91">
        <f>I162-J162</f>
        <v>5774260.4700000007</v>
      </c>
      <c r="L162" s="84"/>
      <c r="M162" s="64"/>
      <c r="N162" s="1"/>
    </row>
    <row r="163" spans="1:14" s="57" customFormat="1" ht="51">
      <c r="A163" s="86" t="s">
        <v>177</v>
      </c>
      <c r="B163" s="4" t="s">
        <v>0</v>
      </c>
      <c r="C163" s="4" t="s">
        <v>44</v>
      </c>
      <c r="D163" s="4" t="s">
        <v>69</v>
      </c>
      <c r="E163" s="4" t="s">
        <v>1</v>
      </c>
      <c r="F163" s="3" t="s">
        <v>113</v>
      </c>
      <c r="G163" s="72" t="s">
        <v>113</v>
      </c>
      <c r="H163" s="89">
        <f>SUM(H164:H167)</f>
        <v>2609800</v>
      </c>
      <c r="I163" s="89">
        <f>SUM(I164:I167)</f>
        <v>0</v>
      </c>
      <c r="J163" s="89">
        <f>SUM(J164:J167)</f>
        <v>0</v>
      </c>
      <c r="K163" s="89">
        <f>SUM(K164:K167)</f>
        <v>0</v>
      </c>
      <c r="M163" s="142"/>
      <c r="N163" s="1"/>
    </row>
    <row r="164" spans="1:14" s="57" customFormat="1" ht="18.75" customHeight="1">
      <c r="A164" s="330" t="s">
        <v>97</v>
      </c>
      <c r="B164" s="249" t="s">
        <v>0</v>
      </c>
      <c r="C164" s="249" t="s">
        <v>44</v>
      </c>
      <c r="D164" s="249" t="s">
        <v>69</v>
      </c>
      <c r="E164" s="249" t="s">
        <v>4</v>
      </c>
      <c r="F164" s="332" t="s">
        <v>307</v>
      </c>
      <c r="G164" s="254" t="s">
        <v>242</v>
      </c>
      <c r="H164" s="309">
        <v>19550</v>
      </c>
      <c r="I164" s="272">
        <v>0</v>
      </c>
      <c r="J164" s="259">
        <v>0</v>
      </c>
      <c r="K164" s="256">
        <v>0</v>
      </c>
      <c r="L164" s="142"/>
      <c r="M164" s="142"/>
      <c r="N164" s="146"/>
    </row>
    <row r="165" spans="1:14" s="60" customFormat="1" ht="18" customHeight="1">
      <c r="A165" s="331"/>
      <c r="B165" s="249" t="s">
        <v>0</v>
      </c>
      <c r="C165" s="249" t="s">
        <v>44</v>
      </c>
      <c r="D165" s="249" t="s">
        <v>69</v>
      </c>
      <c r="E165" s="249" t="s">
        <v>4</v>
      </c>
      <c r="F165" s="332"/>
      <c r="G165" s="255" t="s">
        <v>241</v>
      </c>
      <c r="H165" s="309">
        <v>6350</v>
      </c>
      <c r="I165" s="272">
        <v>0</v>
      </c>
      <c r="J165" s="272">
        <v>0</v>
      </c>
      <c r="K165" s="258">
        <f>I165-J165</f>
        <v>0</v>
      </c>
      <c r="L165" s="52"/>
      <c r="M165" s="145"/>
      <c r="N165" s="146"/>
    </row>
    <row r="166" spans="1:14" s="60" customFormat="1" ht="18" customHeight="1">
      <c r="A166" s="333" t="s">
        <v>193</v>
      </c>
      <c r="B166" s="249" t="s">
        <v>0</v>
      </c>
      <c r="C166" s="249" t="s">
        <v>44</v>
      </c>
      <c r="D166" s="249" t="s">
        <v>69</v>
      </c>
      <c r="E166" s="249" t="s">
        <v>7</v>
      </c>
      <c r="F166" s="332" t="s">
        <v>307</v>
      </c>
      <c r="G166" s="251" t="s">
        <v>242</v>
      </c>
      <c r="H166" s="309">
        <v>1955350</v>
      </c>
      <c r="I166" s="272">
        <v>0</v>
      </c>
      <c r="J166" s="257">
        <v>0</v>
      </c>
      <c r="K166" s="256">
        <v>0</v>
      </c>
      <c r="L166" s="52"/>
      <c r="M166" s="145"/>
      <c r="N166" s="146"/>
    </row>
    <row r="167" spans="1:14" s="57" customFormat="1" ht="18.75" customHeight="1">
      <c r="A167" s="320"/>
      <c r="B167" s="249" t="s">
        <v>0</v>
      </c>
      <c r="C167" s="249" t="s">
        <v>44</v>
      </c>
      <c r="D167" s="249" t="s">
        <v>69</v>
      </c>
      <c r="E167" s="249" t="s">
        <v>7</v>
      </c>
      <c r="F167" s="332"/>
      <c r="G167" s="251" t="s">
        <v>241</v>
      </c>
      <c r="H167" s="309">
        <v>628550</v>
      </c>
      <c r="I167" s="272">
        <v>0</v>
      </c>
      <c r="J167" s="272">
        <v>0</v>
      </c>
      <c r="K167" s="91">
        <f>I167-J167</f>
        <v>0</v>
      </c>
      <c r="M167" s="142"/>
      <c r="N167" s="1"/>
    </row>
    <row r="168" spans="1:14" s="57" customFormat="1" ht="25.5">
      <c r="A168" s="86" t="s">
        <v>178</v>
      </c>
      <c r="B168" s="4" t="s">
        <v>0</v>
      </c>
      <c r="C168" s="4" t="s">
        <v>44</v>
      </c>
      <c r="D168" s="4" t="s">
        <v>70</v>
      </c>
      <c r="E168" s="4" t="s">
        <v>1</v>
      </c>
      <c r="F168" s="252" t="s">
        <v>113</v>
      </c>
      <c r="G168" s="72" t="s">
        <v>113</v>
      </c>
      <c r="H168" s="89">
        <f>SUM(H169:H170)</f>
        <v>101309200</v>
      </c>
      <c r="I168" s="89">
        <f>SUM(I169:I170)</f>
        <v>3036915</v>
      </c>
      <c r="J168" s="131">
        <f>SUM(J169:J170)</f>
        <v>2539104.0499999998</v>
      </c>
      <c r="K168" s="89">
        <f>SUM(K169:K170)</f>
        <v>497810.95</v>
      </c>
      <c r="M168" s="142"/>
      <c r="N168" s="1"/>
    </row>
    <row r="169" spans="1:14" s="60" customFormat="1">
      <c r="A169" s="62" t="s">
        <v>97</v>
      </c>
      <c r="B169" s="249" t="s">
        <v>0</v>
      </c>
      <c r="C169" s="249" t="s">
        <v>44</v>
      </c>
      <c r="D169" s="249" t="s">
        <v>70</v>
      </c>
      <c r="E169" s="249" t="s">
        <v>4</v>
      </c>
      <c r="F169" s="68" t="s">
        <v>113</v>
      </c>
      <c r="G169" s="103" t="s">
        <v>113</v>
      </c>
      <c r="H169" s="90">
        <v>543200</v>
      </c>
      <c r="I169" s="272">
        <v>13957</v>
      </c>
      <c r="J169" s="272">
        <v>6590.05</v>
      </c>
      <c r="K169" s="91">
        <f>I169-J169</f>
        <v>7366.95</v>
      </c>
      <c r="L169" s="52"/>
      <c r="M169" s="145"/>
      <c r="N169" s="1"/>
    </row>
    <row r="170" spans="1:14" s="60" customFormat="1" ht="25.5">
      <c r="A170" s="62" t="s">
        <v>193</v>
      </c>
      <c r="B170" s="249" t="s">
        <v>0</v>
      </c>
      <c r="C170" s="249" t="s">
        <v>44</v>
      </c>
      <c r="D170" s="249" t="s">
        <v>70</v>
      </c>
      <c r="E170" s="249" t="s">
        <v>7</v>
      </c>
      <c r="F170" s="68" t="s">
        <v>113</v>
      </c>
      <c r="G170" s="103" t="s">
        <v>113</v>
      </c>
      <c r="H170" s="90">
        <v>100766000</v>
      </c>
      <c r="I170" s="272">
        <v>3022958</v>
      </c>
      <c r="J170" s="272">
        <v>2532514</v>
      </c>
      <c r="K170" s="91">
        <f>I170-J170</f>
        <v>490444</v>
      </c>
      <c r="L170" s="52"/>
      <c r="M170" s="145"/>
      <c r="N170" s="1"/>
    </row>
    <row r="171" spans="1:14" s="57" customFormat="1">
      <c r="A171" s="86" t="s">
        <v>152</v>
      </c>
      <c r="B171" s="4" t="s">
        <v>0</v>
      </c>
      <c r="C171" s="4" t="s">
        <v>44</v>
      </c>
      <c r="D171" s="4" t="s">
        <v>34</v>
      </c>
      <c r="E171" s="4" t="s">
        <v>1</v>
      </c>
      <c r="F171" s="3" t="s">
        <v>113</v>
      </c>
      <c r="G171" s="72" t="s">
        <v>113</v>
      </c>
      <c r="H171" s="89">
        <f>SUM(H172:H177)</f>
        <v>414658000</v>
      </c>
      <c r="I171" s="89">
        <f t="shared" ref="I171:J171" si="35">SUM(I172:I177)</f>
        <v>21433950</v>
      </c>
      <c r="J171" s="89">
        <f t="shared" si="35"/>
        <v>1977635.52</v>
      </c>
      <c r="K171" s="89">
        <f>SUM(K172:K177)</f>
        <v>19456314.48</v>
      </c>
      <c r="M171" s="142"/>
      <c r="N171" s="1"/>
    </row>
    <row r="172" spans="1:14" s="57" customFormat="1" ht="25.5">
      <c r="A172" s="159" t="s">
        <v>198</v>
      </c>
      <c r="B172" s="249" t="s">
        <v>0</v>
      </c>
      <c r="C172" s="249" t="s">
        <v>44</v>
      </c>
      <c r="D172" s="249" t="s">
        <v>34</v>
      </c>
      <c r="E172" s="249" t="s">
        <v>16</v>
      </c>
      <c r="F172" s="334"/>
      <c r="G172" s="253"/>
      <c r="H172" s="90">
        <v>2584630</v>
      </c>
      <c r="I172" s="272">
        <v>0</v>
      </c>
      <c r="J172" s="272">
        <v>0</v>
      </c>
      <c r="K172" s="91">
        <f t="shared" ref="K172:K177" si="36">I172-J172</f>
        <v>0</v>
      </c>
      <c r="M172" s="142"/>
      <c r="N172" s="1"/>
    </row>
    <row r="173" spans="1:14" s="95" customFormat="1">
      <c r="A173" s="159" t="s">
        <v>97</v>
      </c>
      <c r="B173" s="249" t="s">
        <v>0</v>
      </c>
      <c r="C173" s="249" t="s">
        <v>44</v>
      </c>
      <c r="D173" s="249" t="s">
        <v>34</v>
      </c>
      <c r="E173" s="249" t="s">
        <v>4</v>
      </c>
      <c r="F173" s="335"/>
      <c r="G173" s="253"/>
      <c r="H173" s="90">
        <v>1390570</v>
      </c>
      <c r="I173" s="272">
        <v>0</v>
      </c>
      <c r="J173" s="272">
        <v>0</v>
      </c>
      <c r="K173" s="91">
        <f t="shared" si="36"/>
        <v>0</v>
      </c>
      <c r="L173" s="64"/>
      <c r="M173" s="148"/>
      <c r="N173" s="1"/>
    </row>
    <row r="174" spans="1:14" s="60" customFormat="1" ht="25.5">
      <c r="A174" s="159" t="s">
        <v>193</v>
      </c>
      <c r="B174" s="249" t="s">
        <v>0</v>
      </c>
      <c r="C174" s="249" t="s">
        <v>44</v>
      </c>
      <c r="D174" s="249" t="s">
        <v>34</v>
      </c>
      <c r="E174" s="249" t="s">
        <v>7</v>
      </c>
      <c r="F174" s="336"/>
      <c r="G174" s="253"/>
      <c r="H174" s="90">
        <v>71284500</v>
      </c>
      <c r="I174" s="272">
        <v>0</v>
      </c>
      <c r="J174" s="272">
        <v>0</v>
      </c>
      <c r="K174" s="91">
        <f t="shared" si="36"/>
        <v>0</v>
      </c>
      <c r="L174" s="52"/>
      <c r="M174" s="145"/>
      <c r="N174" s="1"/>
    </row>
    <row r="175" spans="1:14" s="57" customFormat="1" ht="25.5">
      <c r="A175" s="159" t="s">
        <v>198</v>
      </c>
      <c r="B175" s="249" t="s">
        <v>0</v>
      </c>
      <c r="C175" s="249" t="s">
        <v>44</v>
      </c>
      <c r="D175" s="249" t="s">
        <v>34</v>
      </c>
      <c r="E175" s="249" t="s">
        <v>16</v>
      </c>
      <c r="F175" s="334" t="s">
        <v>305</v>
      </c>
      <c r="G175" s="253" t="s">
        <v>241</v>
      </c>
      <c r="H175" s="90">
        <v>3520000</v>
      </c>
      <c r="I175" s="272">
        <v>0</v>
      </c>
      <c r="J175" s="272">
        <v>0</v>
      </c>
      <c r="K175" s="91">
        <f t="shared" si="36"/>
        <v>0</v>
      </c>
      <c r="M175" s="142"/>
      <c r="N175" s="1"/>
    </row>
    <row r="176" spans="1:14" s="95" customFormat="1">
      <c r="A176" s="159" t="s">
        <v>97</v>
      </c>
      <c r="B176" s="249" t="s">
        <v>0</v>
      </c>
      <c r="C176" s="249" t="s">
        <v>44</v>
      </c>
      <c r="D176" s="249" t="s">
        <v>34</v>
      </c>
      <c r="E176" s="249" t="s">
        <v>4</v>
      </c>
      <c r="F176" s="335"/>
      <c r="G176" s="253" t="s">
        <v>241</v>
      </c>
      <c r="H176" s="90">
        <v>1980000</v>
      </c>
      <c r="I176" s="272">
        <v>25250</v>
      </c>
      <c r="J176" s="272">
        <v>300</v>
      </c>
      <c r="K176" s="91">
        <f t="shared" si="36"/>
        <v>24950</v>
      </c>
      <c r="L176" s="64"/>
      <c r="M176" s="148"/>
      <c r="N176" s="1"/>
    </row>
    <row r="177" spans="1:14" s="60" customFormat="1" ht="25.5">
      <c r="A177" s="159" t="s">
        <v>193</v>
      </c>
      <c r="B177" s="249" t="s">
        <v>0</v>
      </c>
      <c r="C177" s="249" t="s">
        <v>44</v>
      </c>
      <c r="D177" s="249" t="s">
        <v>34</v>
      </c>
      <c r="E177" s="249" t="s">
        <v>7</v>
      </c>
      <c r="F177" s="336"/>
      <c r="G177" s="253" t="s">
        <v>241</v>
      </c>
      <c r="H177" s="90">
        <v>333898300</v>
      </c>
      <c r="I177" s="272">
        <v>21408700</v>
      </c>
      <c r="J177" s="272">
        <v>1977335.52</v>
      </c>
      <c r="K177" s="91">
        <f t="shared" si="36"/>
        <v>19431364.48</v>
      </c>
      <c r="L177" s="52"/>
      <c r="M177" s="145"/>
      <c r="N177" s="1"/>
    </row>
    <row r="178" spans="1:14" s="60" customFormat="1">
      <c r="A178" s="86" t="s">
        <v>237</v>
      </c>
      <c r="B178" s="4">
        <v>148</v>
      </c>
      <c r="C178" s="4">
        <v>1003</v>
      </c>
      <c r="D178" s="4">
        <v>9990020680</v>
      </c>
      <c r="E178" s="4" t="s">
        <v>1</v>
      </c>
      <c r="F178" s="3"/>
      <c r="G178" s="72"/>
      <c r="H178" s="89">
        <f>SUM(H179:H179)</f>
        <v>200000000</v>
      </c>
      <c r="I178" s="89">
        <f>SUM(I179:I179)</f>
        <v>200000000</v>
      </c>
      <c r="J178" s="131">
        <f>SUM(J179:J179)</f>
        <v>196400000</v>
      </c>
      <c r="K178" s="89">
        <f>SUM(K179:K179)</f>
        <v>3600000</v>
      </c>
      <c r="L178" s="52"/>
      <c r="M178" s="145"/>
      <c r="N178" s="1"/>
    </row>
    <row r="179" spans="1:14" s="59" customFormat="1" ht="25.5">
      <c r="A179" s="62" t="s">
        <v>193</v>
      </c>
      <c r="B179" s="249">
        <v>148</v>
      </c>
      <c r="C179" s="249">
        <v>1003</v>
      </c>
      <c r="D179" s="249">
        <v>9990020680</v>
      </c>
      <c r="E179" s="249">
        <v>321</v>
      </c>
      <c r="F179" s="66"/>
      <c r="G179" s="249"/>
      <c r="H179" s="90">
        <v>200000000</v>
      </c>
      <c r="I179" s="272">
        <v>200000000</v>
      </c>
      <c r="J179" s="272">
        <v>196400000</v>
      </c>
      <c r="K179" s="90">
        <f>I179-J179</f>
        <v>3600000</v>
      </c>
      <c r="L179" s="64"/>
      <c r="M179" s="64"/>
      <c r="N179" s="1"/>
    </row>
    <row r="180" spans="1:14" s="60" customFormat="1" ht="25.5">
      <c r="A180" s="86" t="s">
        <v>291</v>
      </c>
      <c r="B180" s="4" t="s">
        <v>0</v>
      </c>
      <c r="C180" s="4" t="s">
        <v>71</v>
      </c>
      <c r="D180" s="4" t="s">
        <v>290</v>
      </c>
      <c r="E180" s="4" t="s">
        <v>1</v>
      </c>
      <c r="F180" s="3" t="s">
        <v>113</v>
      </c>
      <c r="G180" s="72" t="s">
        <v>113</v>
      </c>
      <c r="H180" s="89">
        <f>SUM(H181)</f>
        <v>0</v>
      </c>
      <c r="I180" s="89">
        <f>SUM(I181)</f>
        <v>0</v>
      </c>
      <c r="J180" s="131">
        <f>SUM(J181)</f>
        <v>0</v>
      </c>
      <c r="K180" s="89">
        <f>SUM(K181)</f>
        <v>0</v>
      </c>
      <c r="L180" s="57"/>
      <c r="M180" s="145"/>
      <c r="N180" s="1"/>
    </row>
    <row r="181" spans="1:14" s="59" customFormat="1">
      <c r="A181" s="62" t="s">
        <v>114</v>
      </c>
      <c r="B181" s="249" t="s">
        <v>0</v>
      </c>
      <c r="C181" s="249" t="s">
        <v>71</v>
      </c>
      <c r="D181" s="249" t="s">
        <v>290</v>
      </c>
      <c r="E181" s="249" t="s">
        <v>73</v>
      </c>
      <c r="F181" s="68" t="s">
        <v>113</v>
      </c>
      <c r="G181" s="103" t="s">
        <v>113</v>
      </c>
      <c r="H181" s="90">
        <v>0</v>
      </c>
      <c r="I181" s="272">
        <v>0</v>
      </c>
      <c r="J181" s="272">
        <v>0</v>
      </c>
      <c r="K181" s="91">
        <f>I181-J181</f>
        <v>0</v>
      </c>
      <c r="L181" s="64"/>
      <c r="M181" s="64"/>
      <c r="N181" s="65"/>
    </row>
    <row r="182" spans="1:14" s="60" customFormat="1" ht="40.5" customHeight="1">
      <c r="A182" s="86" t="s">
        <v>179</v>
      </c>
      <c r="B182" s="4" t="s">
        <v>0</v>
      </c>
      <c r="C182" s="4" t="s">
        <v>71</v>
      </c>
      <c r="D182" s="4" t="s">
        <v>72</v>
      </c>
      <c r="E182" s="4" t="s">
        <v>1</v>
      </c>
      <c r="F182" s="3" t="s">
        <v>113</v>
      </c>
      <c r="G182" s="72" t="s">
        <v>113</v>
      </c>
      <c r="H182" s="89">
        <f>SUM(H183)</f>
        <v>5316588700</v>
      </c>
      <c r="I182" s="89">
        <f>SUM(I183)</f>
        <v>443049100</v>
      </c>
      <c r="J182" s="131">
        <f>SUM(J183)</f>
        <v>443049100</v>
      </c>
      <c r="K182" s="89">
        <f>SUM(K183)</f>
        <v>0</v>
      </c>
      <c r="L182" s="52"/>
      <c r="M182" s="145"/>
      <c r="N182" s="1"/>
    </row>
    <row r="183" spans="1:14" s="59" customFormat="1">
      <c r="A183" s="62" t="s">
        <v>114</v>
      </c>
      <c r="B183" s="249" t="s">
        <v>0</v>
      </c>
      <c r="C183" s="249" t="s">
        <v>71</v>
      </c>
      <c r="D183" s="249" t="s">
        <v>72</v>
      </c>
      <c r="E183" s="249" t="s">
        <v>73</v>
      </c>
      <c r="F183" s="68" t="s">
        <v>113</v>
      </c>
      <c r="G183" s="103" t="s">
        <v>113</v>
      </c>
      <c r="H183" s="90">
        <v>5316588700</v>
      </c>
      <c r="I183" s="272">
        <v>443049100</v>
      </c>
      <c r="J183" s="272">
        <v>443049100</v>
      </c>
      <c r="K183" s="91">
        <f>I183-J183</f>
        <v>0</v>
      </c>
      <c r="L183" s="64"/>
      <c r="M183" s="64"/>
      <c r="N183" s="1"/>
    </row>
    <row r="184" spans="1:14" s="95" customFormat="1" ht="89.25">
      <c r="A184" s="86" t="s">
        <v>284</v>
      </c>
      <c r="B184" s="4" t="s">
        <v>0</v>
      </c>
      <c r="C184" s="4" t="s">
        <v>71</v>
      </c>
      <c r="D184" s="4" t="s">
        <v>74</v>
      </c>
      <c r="E184" s="4" t="s">
        <v>1</v>
      </c>
      <c r="F184" s="3" t="s">
        <v>113</v>
      </c>
      <c r="G184" s="72" t="s">
        <v>113</v>
      </c>
      <c r="H184" s="89">
        <f>SUM(H185)</f>
        <v>84900</v>
      </c>
      <c r="I184" s="89">
        <f>SUM(I185)</f>
        <v>0</v>
      </c>
      <c r="J184" s="131">
        <f>SUM(J185)</f>
        <v>0</v>
      </c>
      <c r="K184" s="89">
        <f>SUM(K185)</f>
        <v>0</v>
      </c>
      <c r="L184" s="64"/>
      <c r="M184" s="148"/>
      <c r="N184" s="1"/>
    </row>
    <row r="185" spans="1:14" s="60" customFormat="1" ht="25.5">
      <c r="A185" s="159" t="s">
        <v>203</v>
      </c>
      <c r="B185" s="249" t="s">
        <v>0</v>
      </c>
      <c r="C185" s="249" t="s">
        <v>71</v>
      </c>
      <c r="D185" s="249" t="s">
        <v>74</v>
      </c>
      <c r="E185" s="249" t="s">
        <v>75</v>
      </c>
      <c r="F185" s="88"/>
      <c r="G185" s="96" t="s">
        <v>241</v>
      </c>
      <c r="H185" s="90">
        <v>84900</v>
      </c>
      <c r="I185" s="272">
        <v>0</v>
      </c>
      <c r="J185" s="272">
        <v>0</v>
      </c>
      <c r="K185" s="91">
        <f>I185-J185</f>
        <v>0</v>
      </c>
      <c r="L185" s="52"/>
      <c r="M185" s="145"/>
      <c r="N185" s="1"/>
    </row>
    <row r="186" spans="1:14" s="59" customFormat="1">
      <c r="A186" s="86" t="s">
        <v>180</v>
      </c>
      <c r="B186" s="4" t="s">
        <v>0</v>
      </c>
      <c r="C186" s="4" t="s">
        <v>71</v>
      </c>
      <c r="D186" s="4" t="s">
        <v>76</v>
      </c>
      <c r="E186" s="4" t="s">
        <v>1</v>
      </c>
      <c r="F186" s="3" t="s">
        <v>113</v>
      </c>
      <c r="G186" s="72" t="s">
        <v>113</v>
      </c>
      <c r="H186" s="89">
        <f>SUM(H187:H188)</f>
        <v>84868800</v>
      </c>
      <c r="I186" s="89">
        <f>SUM(I187:I188)</f>
        <v>1313247.08</v>
      </c>
      <c r="J186" s="131">
        <f>SUM(J187:J188)</f>
        <v>1217125.33</v>
      </c>
      <c r="K186" s="131">
        <f>SUM(K187:K188)</f>
        <v>96121.749999999985</v>
      </c>
      <c r="L186" s="64"/>
      <c r="M186" s="64"/>
      <c r="N186" s="1"/>
    </row>
    <row r="187" spans="1:14" s="95" customFormat="1">
      <c r="A187" s="62" t="s">
        <v>97</v>
      </c>
      <c r="B187" s="249" t="s">
        <v>0</v>
      </c>
      <c r="C187" s="249" t="s">
        <v>71</v>
      </c>
      <c r="D187" s="249" t="s">
        <v>76</v>
      </c>
      <c r="E187" s="249" t="s">
        <v>4</v>
      </c>
      <c r="F187" s="68" t="s">
        <v>113</v>
      </c>
      <c r="G187" s="103" t="s">
        <v>113</v>
      </c>
      <c r="H187" s="90">
        <v>59400</v>
      </c>
      <c r="I187" s="272">
        <v>219.08</v>
      </c>
      <c r="J187" s="272">
        <v>219.07</v>
      </c>
      <c r="K187" s="90">
        <f>I187-J187</f>
        <v>1.0000000000019327E-2</v>
      </c>
      <c r="L187" s="64"/>
      <c r="M187" s="148"/>
      <c r="N187" s="1"/>
    </row>
    <row r="188" spans="1:14" s="60" customFormat="1" ht="25.5">
      <c r="A188" s="87" t="s">
        <v>196</v>
      </c>
      <c r="B188" s="249" t="s">
        <v>0</v>
      </c>
      <c r="C188" s="249" t="s">
        <v>71</v>
      </c>
      <c r="D188" s="249" t="s">
        <v>76</v>
      </c>
      <c r="E188" s="249" t="s">
        <v>33</v>
      </c>
      <c r="F188" s="61" t="s">
        <v>113</v>
      </c>
      <c r="G188" s="104" t="s">
        <v>113</v>
      </c>
      <c r="H188" s="90">
        <v>84809400</v>
      </c>
      <c r="I188" s="310">
        <v>1313028</v>
      </c>
      <c r="J188" s="310">
        <v>1216906.26</v>
      </c>
      <c r="K188" s="91">
        <f>I188-J188</f>
        <v>96121.739999999991</v>
      </c>
      <c r="L188" s="52"/>
      <c r="M188" s="145"/>
      <c r="N188" s="1"/>
    </row>
    <row r="189" spans="1:14" s="59" customFormat="1" ht="25.5">
      <c r="A189" s="86" t="s">
        <v>181</v>
      </c>
      <c r="B189" s="4" t="s">
        <v>0</v>
      </c>
      <c r="C189" s="4" t="s">
        <v>71</v>
      </c>
      <c r="D189" s="4" t="s">
        <v>77</v>
      </c>
      <c r="E189" s="4" t="s">
        <v>1</v>
      </c>
      <c r="F189" s="3" t="s">
        <v>113</v>
      </c>
      <c r="G189" s="72" t="s">
        <v>113</v>
      </c>
      <c r="H189" s="89">
        <f>SUM(H190:H191)</f>
        <v>14062559</v>
      </c>
      <c r="I189" s="89">
        <f>SUM(I190:I191)</f>
        <v>0</v>
      </c>
      <c r="J189" s="131">
        <f>SUM(J190:J191)</f>
        <v>0</v>
      </c>
      <c r="K189" s="89">
        <f>SUM(K190:K191)</f>
        <v>0</v>
      </c>
      <c r="L189" s="64"/>
      <c r="M189" s="64"/>
      <c r="N189" s="1"/>
    </row>
    <row r="190" spans="1:14" s="113" customFormat="1">
      <c r="A190" s="62" t="s">
        <v>97</v>
      </c>
      <c r="B190" s="249" t="s">
        <v>0</v>
      </c>
      <c r="C190" s="249" t="s">
        <v>71</v>
      </c>
      <c r="D190" s="249" t="s">
        <v>77</v>
      </c>
      <c r="E190" s="249" t="s">
        <v>4</v>
      </c>
      <c r="F190" s="68" t="s">
        <v>113</v>
      </c>
      <c r="G190" s="103" t="s">
        <v>113</v>
      </c>
      <c r="H190" s="90">
        <v>9941</v>
      </c>
      <c r="I190" s="272">
        <v>0</v>
      </c>
      <c r="J190" s="272">
        <v>0</v>
      </c>
      <c r="K190" s="90">
        <f>I190-J190</f>
        <v>0</v>
      </c>
      <c r="L190" s="112"/>
      <c r="M190" s="52"/>
      <c r="N190" s="1"/>
    </row>
    <row r="191" spans="1:14" s="114" customFormat="1" ht="25.5">
      <c r="A191" s="87" t="s">
        <v>196</v>
      </c>
      <c r="B191" s="249" t="s">
        <v>0</v>
      </c>
      <c r="C191" s="249" t="s">
        <v>71</v>
      </c>
      <c r="D191" s="249" t="s">
        <v>77</v>
      </c>
      <c r="E191" s="249" t="s">
        <v>33</v>
      </c>
      <c r="F191" s="61" t="s">
        <v>113</v>
      </c>
      <c r="G191" s="104" t="s">
        <v>113</v>
      </c>
      <c r="H191" s="90">
        <v>14052618</v>
      </c>
      <c r="I191" s="310">
        <v>0</v>
      </c>
      <c r="J191" s="310">
        <v>0</v>
      </c>
      <c r="K191" s="91">
        <f>I191-J191</f>
        <v>0</v>
      </c>
      <c r="L191" s="52"/>
      <c r="M191" s="52"/>
      <c r="N191" s="1"/>
    </row>
    <row r="192" spans="1:14" s="95" customFormat="1" ht="76.5">
      <c r="A192" s="86" t="s">
        <v>182</v>
      </c>
      <c r="B192" s="4" t="s">
        <v>0</v>
      </c>
      <c r="C192" s="4" t="s">
        <v>71</v>
      </c>
      <c r="D192" s="4" t="s">
        <v>78</v>
      </c>
      <c r="E192" s="4" t="s">
        <v>1</v>
      </c>
      <c r="F192" s="3" t="s">
        <v>113</v>
      </c>
      <c r="G192" s="72" t="s">
        <v>113</v>
      </c>
      <c r="H192" s="89">
        <f>SUM(H193:H194)</f>
        <v>48536800</v>
      </c>
      <c r="I192" s="89">
        <f>SUM(I193:I194)</f>
        <v>1160000</v>
      </c>
      <c r="J192" s="131">
        <f>SUM(J193:J194)</f>
        <v>1100000</v>
      </c>
      <c r="K192" s="89">
        <f>SUM(K193:K194)</f>
        <v>60000</v>
      </c>
      <c r="L192" s="64"/>
      <c r="M192" s="148"/>
      <c r="N192" s="1"/>
    </row>
    <row r="193" spans="1:14" s="60" customFormat="1">
      <c r="A193" s="62" t="s">
        <v>97</v>
      </c>
      <c r="B193" s="249" t="s">
        <v>0</v>
      </c>
      <c r="C193" s="249" t="s">
        <v>71</v>
      </c>
      <c r="D193" s="249" t="s">
        <v>78</v>
      </c>
      <c r="E193" s="249" t="s">
        <v>4</v>
      </c>
      <c r="F193" s="68" t="s">
        <v>113</v>
      </c>
      <c r="G193" s="103" t="s">
        <v>113</v>
      </c>
      <c r="H193" s="90">
        <v>9096800</v>
      </c>
      <c r="I193" s="272">
        <v>0</v>
      </c>
      <c r="J193" s="272">
        <v>0</v>
      </c>
      <c r="K193" s="90">
        <f>I193-J193</f>
        <v>0</v>
      </c>
      <c r="L193" s="52"/>
      <c r="M193" s="145"/>
      <c r="N193" s="1"/>
    </row>
    <row r="194" spans="1:14" s="57" customFormat="1" ht="25.5">
      <c r="A194" s="87" t="s">
        <v>196</v>
      </c>
      <c r="B194" s="249" t="s">
        <v>0</v>
      </c>
      <c r="C194" s="249" t="s">
        <v>71</v>
      </c>
      <c r="D194" s="249" t="s">
        <v>78</v>
      </c>
      <c r="E194" s="249" t="s">
        <v>33</v>
      </c>
      <c r="F194" s="61" t="s">
        <v>113</v>
      </c>
      <c r="G194" s="104" t="s">
        <v>113</v>
      </c>
      <c r="H194" s="90">
        <v>39440000</v>
      </c>
      <c r="I194" s="310">
        <v>1160000</v>
      </c>
      <c r="J194" s="310">
        <v>1100000</v>
      </c>
      <c r="K194" s="91">
        <f>I194-J194</f>
        <v>60000</v>
      </c>
      <c r="M194" s="142"/>
      <c r="N194" s="1"/>
    </row>
    <row r="195" spans="1:14" s="57" customFormat="1" ht="38.25">
      <c r="A195" s="86" t="s">
        <v>183</v>
      </c>
      <c r="B195" s="4" t="s">
        <v>0</v>
      </c>
      <c r="C195" s="4" t="s">
        <v>71</v>
      </c>
      <c r="D195" s="4" t="s">
        <v>79</v>
      </c>
      <c r="E195" s="4" t="s">
        <v>1</v>
      </c>
      <c r="F195" s="3" t="s">
        <v>113</v>
      </c>
      <c r="G195" s="72" t="s">
        <v>113</v>
      </c>
      <c r="H195" s="89">
        <f>SUM(H196)</f>
        <v>25000</v>
      </c>
      <c r="I195" s="89">
        <f>SUM(I196)</f>
        <v>0</v>
      </c>
      <c r="J195" s="131">
        <f t="shared" ref="J195" si="37">SUM(J196)</f>
        <v>0</v>
      </c>
      <c r="K195" s="89">
        <f>SUM(K196)</f>
        <v>0</v>
      </c>
      <c r="M195" s="142"/>
      <c r="N195" s="1"/>
    </row>
    <row r="196" spans="1:14" s="60" customFormat="1" ht="25.5">
      <c r="A196" s="87" t="s">
        <v>196</v>
      </c>
      <c r="B196" s="249" t="s">
        <v>0</v>
      </c>
      <c r="C196" s="249" t="s">
        <v>71</v>
      </c>
      <c r="D196" s="249" t="s">
        <v>79</v>
      </c>
      <c r="E196" s="249" t="s">
        <v>33</v>
      </c>
      <c r="F196" s="61" t="s">
        <v>113</v>
      </c>
      <c r="G196" s="104" t="s">
        <v>113</v>
      </c>
      <c r="H196" s="90">
        <v>25000</v>
      </c>
      <c r="I196" s="90">
        <v>0</v>
      </c>
      <c r="J196" s="310">
        <v>0</v>
      </c>
      <c r="K196" s="91">
        <f>I196-J196</f>
        <v>0</v>
      </c>
      <c r="L196" s="52"/>
      <c r="M196" s="145"/>
      <c r="N196" s="1"/>
    </row>
    <row r="197" spans="1:14" s="60" customFormat="1" ht="38.25">
      <c r="A197" s="86" t="s">
        <v>184</v>
      </c>
      <c r="B197" s="4" t="s">
        <v>0</v>
      </c>
      <c r="C197" s="4" t="s">
        <v>71</v>
      </c>
      <c r="D197" s="4" t="s">
        <v>80</v>
      </c>
      <c r="E197" s="4" t="s">
        <v>1</v>
      </c>
      <c r="F197" s="3" t="s">
        <v>113</v>
      </c>
      <c r="G197" s="72" t="s">
        <v>113</v>
      </c>
      <c r="H197" s="89">
        <f>SUM(H198:H199)</f>
        <v>15960000</v>
      </c>
      <c r="I197" s="89">
        <f>SUM(I198:I199)</f>
        <v>0</v>
      </c>
      <c r="J197" s="131">
        <f t="shared" ref="J197" si="38">SUM(J198:J199)</f>
        <v>0</v>
      </c>
      <c r="K197" s="89">
        <f>SUM(K198:K199)</f>
        <v>0</v>
      </c>
      <c r="L197" s="52"/>
      <c r="M197" s="145"/>
      <c r="N197" s="1"/>
    </row>
    <row r="198" spans="1:14" s="60" customFormat="1">
      <c r="A198" s="62" t="s">
        <v>97</v>
      </c>
      <c r="B198" s="249" t="s">
        <v>0</v>
      </c>
      <c r="C198" s="249" t="s">
        <v>71</v>
      </c>
      <c r="D198" s="249" t="s">
        <v>80</v>
      </c>
      <c r="E198" s="249" t="s">
        <v>4</v>
      </c>
      <c r="F198" s="68" t="s">
        <v>113</v>
      </c>
      <c r="G198" s="103" t="s">
        <v>113</v>
      </c>
      <c r="H198" s="90">
        <v>22500</v>
      </c>
      <c r="I198" s="90">
        <v>0</v>
      </c>
      <c r="J198" s="272">
        <v>0</v>
      </c>
      <c r="K198" s="90">
        <f>I198-J198</f>
        <v>0</v>
      </c>
      <c r="L198" s="52"/>
      <c r="M198" s="145"/>
      <c r="N198" s="1"/>
    </row>
    <row r="199" spans="1:14" s="57" customFormat="1" ht="25.5">
      <c r="A199" s="62" t="s">
        <v>193</v>
      </c>
      <c r="B199" s="249" t="s">
        <v>0</v>
      </c>
      <c r="C199" s="249" t="s">
        <v>71</v>
      </c>
      <c r="D199" s="249" t="s">
        <v>80</v>
      </c>
      <c r="E199" s="249" t="s">
        <v>7</v>
      </c>
      <c r="F199" s="68" t="s">
        <v>113</v>
      </c>
      <c r="G199" s="103" t="s">
        <v>113</v>
      </c>
      <c r="H199" s="90">
        <v>15937500</v>
      </c>
      <c r="I199" s="272">
        <v>0</v>
      </c>
      <c r="J199" s="272">
        <v>0</v>
      </c>
      <c r="K199" s="90">
        <f>I199-J199</f>
        <v>0</v>
      </c>
      <c r="M199" s="142"/>
      <c r="N199" s="1"/>
    </row>
    <row r="200" spans="1:14" s="60" customFormat="1" ht="38.25">
      <c r="A200" s="86" t="s">
        <v>250</v>
      </c>
      <c r="B200" s="4" t="s">
        <v>0</v>
      </c>
      <c r="C200" s="4" t="s">
        <v>71</v>
      </c>
      <c r="D200" s="4">
        <v>2240281520</v>
      </c>
      <c r="E200" s="4">
        <v>530</v>
      </c>
      <c r="F200" s="3" t="s">
        <v>113</v>
      </c>
      <c r="G200" s="72" t="s">
        <v>113</v>
      </c>
      <c r="H200" s="89">
        <v>247192900</v>
      </c>
      <c r="I200" s="89">
        <v>0</v>
      </c>
      <c r="J200" s="89">
        <v>0</v>
      </c>
      <c r="K200" s="89">
        <f>I200-J200</f>
        <v>0</v>
      </c>
      <c r="L200" s="52"/>
      <c r="M200" s="145"/>
      <c r="N200" s="1"/>
    </row>
    <row r="201" spans="1:14" s="60" customFormat="1" ht="63.75">
      <c r="A201" s="86" t="s">
        <v>249</v>
      </c>
      <c r="B201" s="4" t="s">
        <v>0</v>
      </c>
      <c r="C201" s="4" t="s">
        <v>71</v>
      </c>
      <c r="D201" s="4">
        <v>2240281530</v>
      </c>
      <c r="E201" s="4">
        <v>530</v>
      </c>
      <c r="F201" s="3" t="s">
        <v>113</v>
      </c>
      <c r="G201" s="72" t="s">
        <v>113</v>
      </c>
      <c r="H201" s="89">
        <v>2000000</v>
      </c>
      <c r="I201" s="89">
        <v>0</v>
      </c>
      <c r="J201" s="131">
        <v>0</v>
      </c>
      <c r="K201" s="91">
        <f>I201-J201</f>
        <v>0</v>
      </c>
      <c r="L201" s="52"/>
      <c r="M201" s="145"/>
      <c r="N201" s="1"/>
    </row>
    <row r="202" spans="1:14" s="60" customFormat="1" ht="51">
      <c r="A202" s="86" t="s">
        <v>185</v>
      </c>
      <c r="B202" s="4" t="s">
        <v>0</v>
      </c>
      <c r="C202" s="4" t="s">
        <v>71</v>
      </c>
      <c r="D202" s="4" t="s">
        <v>81</v>
      </c>
      <c r="E202" s="4" t="s">
        <v>1</v>
      </c>
      <c r="F202" s="3" t="s">
        <v>113</v>
      </c>
      <c r="G202" s="72" t="s">
        <v>113</v>
      </c>
      <c r="H202" s="89">
        <f>SUM(H203)</f>
        <v>4300</v>
      </c>
      <c r="I202" s="89">
        <f t="shared" ref="I202:J202" si="39">SUM(I203)</f>
        <v>0</v>
      </c>
      <c r="J202" s="131">
        <f t="shared" si="39"/>
        <v>0</v>
      </c>
      <c r="K202" s="89">
        <f>SUM(K203)</f>
        <v>0</v>
      </c>
      <c r="L202" s="52"/>
      <c r="M202" s="145"/>
      <c r="N202" s="1"/>
    </row>
    <row r="203" spans="1:14" s="60" customFormat="1" ht="25.5">
      <c r="A203" s="159" t="s">
        <v>203</v>
      </c>
      <c r="B203" s="249" t="s">
        <v>0</v>
      </c>
      <c r="C203" s="249" t="s">
        <v>71</v>
      </c>
      <c r="D203" s="249" t="s">
        <v>81</v>
      </c>
      <c r="E203" s="249" t="s">
        <v>75</v>
      </c>
      <c r="F203" s="68" t="s">
        <v>113</v>
      </c>
      <c r="G203" s="103" t="s">
        <v>113</v>
      </c>
      <c r="H203" s="90">
        <v>4300</v>
      </c>
      <c r="I203" s="90">
        <v>0</v>
      </c>
      <c r="J203" s="132">
        <v>0</v>
      </c>
      <c r="K203" s="90">
        <f>I203-J203</f>
        <v>0</v>
      </c>
      <c r="L203" s="52"/>
      <c r="M203" s="145"/>
      <c r="N203" s="1"/>
    </row>
    <row r="204" spans="1:14" s="60" customFormat="1" ht="25.5">
      <c r="A204" s="86" t="s">
        <v>275</v>
      </c>
      <c r="B204" s="4" t="s">
        <v>0</v>
      </c>
      <c r="C204" s="4" t="s">
        <v>82</v>
      </c>
      <c r="D204" s="4" t="s">
        <v>236</v>
      </c>
      <c r="E204" s="4" t="s">
        <v>1</v>
      </c>
      <c r="F204" s="3"/>
      <c r="G204" s="72"/>
      <c r="H204" s="89">
        <f>SUM(H205:H207)</f>
        <v>1100288618</v>
      </c>
      <c r="I204" s="89">
        <f>SUM(I205:I207)</f>
        <v>1508792.54</v>
      </c>
      <c r="J204" s="89">
        <f>SUM(J205:J207)</f>
        <v>0</v>
      </c>
      <c r="K204" s="89">
        <f>SUM(K205:K207)</f>
        <v>1508792.54</v>
      </c>
      <c r="L204" s="52"/>
      <c r="M204" s="145"/>
      <c r="N204" s="1"/>
    </row>
    <row r="205" spans="1:14" s="95" customFormat="1">
      <c r="A205" s="263" t="s">
        <v>206</v>
      </c>
      <c r="B205" s="249" t="s">
        <v>0</v>
      </c>
      <c r="C205" s="249" t="s">
        <v>82</v>
      </c>
      <c r="D205" s="249" t="s">
        <v>311</v>
      </c>
      <c r="E205" s="249">
        <v>244</v>
      </c>
      <c r="G205" s="141"/>
      <c r="H205" s="309">
        <v>2275000</v>
      </c>
      <c r="I205" s="272">
        <v>7108.03</v>
      </c>
      <c r="J205" s="272">
        <v>0</v>
      </c>
      <c r="K205" s="91">
        <f>I205-J205</f>
        <v>7108.03</v>
      </c>
      <c r="L205" s="64"/>
      <c r="M205" s="148"/>
      <c r="N205" s="65"/>
    </row>
    <row r="206" spans="1:14" s="57" customFormat="1" ht="18" customHeight="1">
      <c r="A206" s="330" t="s">
        <v>193</v>
      </c>
      <c r="B206" s="249" t="s">
        <v>0</v>
      </c>
      <c r="C206" s="249" t="s">
        <v>82</v>
      </c>
      <c r="D206" s="249" t="s">
        <v>311</v>
      </c>
      <c r="E206" s="249">
        <v>321</v>
      </c>
      <c r="F206" s="338" t="s">
        <v>308</v>
      </c>
      <c r="G206" s="141" t="s">
        <v>242</v>
      </c>
      <c r="H206" s="309">
        <v>54900718</v>
      </c>
      <c r="I206" s="272">
        <v>75084.23</v>
      </c>
      <c r="J206" s="272">
        <v>0</v>
      </c>
      <c r="K206" s="91">
        <f>I206-J206</f>
        <v>75084.23</v>
      </c>
      <c r="M206" s="142"/>
      <c r="N206" s="1"/>
    </row>
    <row r="207" spans="1:14" s="57" customFormat="1" ht="18" customHeight="1">
      <c r="A207" s="337"/>
      <c r="B207" s="249" t="s">
        <v>0</v>
      </c>
      <c r="C207" s="249" t="s">
        <v>82</v>
      </c>
      <c r="D207" s="249" t="s">
        <v>311</v>
      </c>
      <c r="E207" s="249">
        <v>321</v>
      </c>
      <c r="F207" s="339"/>
      <c r="G207" s="141" t="s">
        <v>241</v>
      </c>
      <c r="H207" s="309">
        <v>1043112900</v>
      </c>
      <c r="I207" s="272">
        <v>1426600.28</v>
      </c>
      <c r="J207" s="272">
        <v>0</v>
      </c>
      <c r="K207" s="91">
        <f>I207-J207</f>
        <v>1426600.28</v>
      </c>
      <c r="M207" s="142"/>
      <c r="N207" s="1"/>
    </row>
    <row r="208" spans="1:14" s="60" customFormat="1" ht="25.5">
      <c r="A208" s="86" t="s">
        <v>275</v>
      </c>
      <c r="B208" s="4" t="s">
        <v>0</v>
      </c>
      <c r="C208" s="4" t="s">
        <v>82</v>
      </c>
      <c r="D208" s="4" t="s">
        <v>236</v>
      </c>
      <c r="E208" s="4" t="s">
        <v>1</v>
      </c>
      <c r="F208" s="3"/>
      <c r="G208" s="72"/>
      <c r="H208" s="89">
        <f>SUM(H209:H210)</f>
        <v>104112626.3</v>
      </c>
      <c r="I208" s="89">
        <f>SUM(I209:I210)</f>
        <v>0</v>
      </c>
      <c r="J208" s="89">
        <f>SUM(J209:J210)</f>
        <v>0</v>
      </c>
      <c r="K208" s="89">
        <f>SUM(K209:K210)</f>
        <v>0</v>
      </c>
      <c r="L208" s="52"/>
      <c r="M208" s="145"/>
      <c r="N208" s="1"/>
    </row>
    <row r="209" spans="1:14" s="95" customFormat="1" ht="21" customHeight="1">
      <c r="A209" s="330" t="s">
        <v>206</v>
      </c>
      <c r="B209" s="249" t="s">
        <v>0</v>
      </c>
      <c r="C209" s="249" t="s">
        <v>82</v>
      </c>
      <c r="D209" s="249" t="s">
        <v>309</v>
      </c>
      <c r="E209" s="249">
        <v>612</v>
      </c>
      <c r="F209" s="338" t="s">
        <v>308</v>
      </c>
      <c r="G209" s="141" t="s">
        <v>242</v>
      </c>
      <c r="H209" s="309">
        <v>1041126.3</v>
      </c>
      <c r="I209" s="272">
        <v>0</v>
      </c>
      <c r="J209" s="272">
        <v>0</v>
      </c>
      <c r="K209" s="91">
        <f>I209-J209</f>
        <v>0</v>
      </c>
      <c r="L209" s="64"/>
      <c r="M209" s="148"/>
      <c r="N209" s="65"/>
    </row>
    <row r="210" spans="1:14" s="57" customFormat="1" ht="18" customHeight="1">
      <c r="A210" s="337"/>
      <c r="B210" s="249" t="s">
        <v>0</v>
      </c>
      <c r="C210" s="249" t="s">
        <v>82</v>
      </c>
      <c r="D210" s="249" t="s">
        <v>309</v>
      </c>
      <c r="E210" s="249">
        <v>612</v>
      </c>
      <c r="F210" s="339"/>
      <c r="G210" s="141" t="s">
        <v>241</v>
      </c>
      <c r="H210" s="309">
        <v>103071500</v>
      </c>
      <c r="I210" s="272">
        <v>0</v>
      </c>
      <c r="J210" s="272">
        <v>0</v>
      </c>
      <c r="K210" s="91">
        <f>I210-J210</f>
        <v>0</v>
      </c>
      <c r="M210" s="142"/>
      <c r="N210" s="1"/>
    </row>
    <row r="211" spans="1:14" s="60" customFormat="1" ht="38.25">
      <c r="A211" s="86" t="s">
        <v>274</v>
      </c>
      <c r="B211" s="4" t="s">
        <v>0</v>
      </c>
      <c r="C211" s="4" t="s">
        <v>82</v>
      </c>
      <c r="D211" s="4" t="s">
        <v>264</v>
      </c>
      <c r="E211" s="4" t="s">
        <v>1</v>
      </c>
      <c r="F211" s="3"/>
      <c r="G211" s="72"/>
      <c r="H211" s="89">
        <f>SUM(H212:H213)</f>
        <v>0</v>
      </c>
      <c r="I211" s="89">
        <f t="shared" ref="I211" si="40">SUM(I212:I213)</f>
        <v>0</v>
      </c>
      <c r="J211" s="89">
        <f>SUM(J212:J213)</f>
        <v>0</v>
      </c>
      <c r="K211" s="89">
        <f>SUM(K212:K213)</f>
        <v>0</v>
      </c>
      <c r="L211" s="52"/>
      <c r="N211" s="1"/>
    </row>
    <row r="212" spans="1:14" s="57" customFormat="1" ht="18.75" customHeight="1">
      <c r="A212" s="330" t="s">
        <v>206</v>
      </c>
      <c r="B212" s="249" t="s">
        <v>0</v>
      </c>
      <c r="C212" s="249" t="s">
        <v>82</v>
      </c>
      <c r="D212" s="249" t="s">
        <v>265</v>
      </c>
      <c r="E212" s="249">
        <v>612</v>
      </c>
      <c r="F212" s="338" t="s">
        <v>266</v>
      </c>
      <c r="G212" s="156" t="s">
        <v>242</v>
      </c>
      <c r="H212" s="90"/>
      <c r="I212" s="272">
        <v>0</v>
      </c>
      <c r="J212" s="272">
        <v>0</v>
      </c>
      <c r="K212" s="91">
        <f>I212-J212</f>
        <v>0</v>
      </c>
      <c r="N212" s="1"/>
    </row>
    <row r="213" spans="1:14" s="57" customFormat="1" ht="19.5" customHeight="1">
      <c r="A213" s="337"/>
      <c r="B213" s="249" t="s">
        <v>0</v>
      </c>
      <c r="C213" s="249" t="s">
        <v>82</v>
      </c>
      <c r="D213" s="249" t="s">
        <v>265</v>
      </c>
      <c r="E213" s="249">
        <v>612</v>
      </c>
      <c r="F213" s="339"/>
      <c r="G213" s="156" t="s">
        <v>241</v>
      </c>
      <c r="H213" s="90"/>
      <c r="I213" s="272">
        <v>0</v>
      </c>
      <c r="J213" s="272">
        <v>0</v>
      </c>
      <c r="K213" s="91">
        <f>I213-J213</f>
        <v>0</v>
      </c>
      <c r="M213" s="142"/>
      <c r="N213" s="1"/>
    </row>
    <row r="214" spans="1:14" s="57" customFormat="1" ht="25.5">
      <c r="A214" s="86" t="s">
        <v>142</v>
      </c>
      <c r="B214" s="4" t="s">
        <v>0</v>
      </c>
      <c r="C214" s="4" t="s">
        <v>82</v>
      </c>
      <c r="D214" s="4" t="s">
        <v>83</v>
      </c>
      <c r="E214" s="4" t="s">
        <v>1</v>
      </c>
      <c r="F214" s="3" t="s">
        <v>113</v>
      </c>
      <c r="G214" s="72" t="s">
        <v>113</v>
      </c>
      <c r="H214" s="89">
        <f>SUM(H215:H224)</f>
        <v>700483986</v>
      </c>
      <c r="I214" s="89">
        <f>SUM(I215:I224)</f>
        <v>58826274.329999998</v>
      </c>
      <c r="J214" s="131">
        <f>SUM(J215:J224)</f>
        <v>39577755.790000007</v>
      </c>
      <c r="K214" s="89">
        <f>SUM(K215:K224)</f>
        <v>19248518.539999999</v>
      </c>
      <c r="M214" s="142"/>
      <c r="N214" s="1"/>
    </row>
    <row r="215" spans="1:14" s="57" customFormat="1">
      <c r="A215" s="62" t="s">
        <v>101</v>
      </c>
      <c r="B215" s="249" t="s">
        <v>0</v>
      </c>
      <c r="C215" s="249" t="s">
        <v>82</v>
      </c>
      <c r="D215" s="249" t="s">
        <v>83</v>
      </c>
      <c r="E215" s="249" t="s">
        <v>14</v>
      </c>
      <c r="F215" s="68" t="s">
        <v>113</v>
      </c>
      <c r="G215" s="103" t="s">
        <v>113</v>
      </c>
      <c r="H215" s="90">
        <v>496028270</v>
      </c>
      <c r="I215" s="272">
        <v>41335689.159999996</v>
      </c>
      <c r="J215" s="272">
        <v>28470861.010000002</v>
      </c>
      <c r="K215" s="91">
        <f t="shared" ref="K215:K224" si="41">I215-J215</f>
        <v>12864828.149999995</v>
      </c>
      <c r="M215" s="142"/>
      <c r="N215" s="1"/>
    </row>
    <row r="216" spans="1:14" s="57" customFormat="1" ht="25.5">
      <c r="A216" s="62" t="s">
        <v>197</v>
      </c>
      <c r="B216" s="249" t="s">
        <v>0</v>
      </c>
      <c r="C216" s="249" t="s">
        <v>82</v>
      </c>
      <c r="D216" s="249" t="s">
        <v>83</v>
      </c>
      <c r="E216" s="249" t="s">
        <v>15</v>
      </c>
      <c r="F216" s="68" t="s">
        <v>113</v>
      </c>
      <c r="G216" s="103" t="s">
        <v>113</v>
      </c>
      <c r="H216" s="90">
        <v>149800530</v>
      </c>
      <c r="I216" s="272">
        <v>12483377.5</v>
      </c>
      <c r="J216" s="272">
        <v>6665913.29</v>
      </c>
      <c r="K216" s="91">
        <f t="shared" si="41"/>
        <v>5817464.21</v>
      </c>
      <c r="M216" s="142"/>
      <c r="N216" s="1"/>
    </row>
    <row r="217" spans="1:14" s="57" customFormat="1" ht="25.5">
      <c r="A217" s="62" t="s">
        <v>198</v>
      </c>
      <c r="B217" s="249" t="s">
        <v>0</v>
      </c>
      <c r="C217" s="249" t="s">
        <v>82</v>
      </c>
      <c r="D217" s="249" t="s">
        <v>83</v>
      </c>
      <c r="E217" s="249" t="s">
        <v>16</v>
      </c>
      <c r="F217" s="68" t="s">
        <v>113</v>
      </c>
      <c r="G217" s="103" t="s">
        <v>113</v>
      </c>
      <c r="H217" s="90">
        <v>29755000</v>
      </c>
      <c r="I217" s="272">
        <v>4401221</v>
      </c>
      <c r="J217" s="272">
        <v>4395460.8899999997</v>
      </c>
      <c r="K217" s="91">
        <f t="shared" si="41"/>
        <v>5760.1100000003353</v>
      </c>
      <c r="N217" s="1"/>
    </row>
    <row r="218" spans="1:14" s="57" customFormat="1" ht="25.5">
      <c r="A218" s="62" t="s">
        <v>204</v>
      </c>
      <c r="B218" s="249" t="s">
        <v>0</v>
      </c>
      <c r="C218" s="249" t="s">
        <v>82</v>
      </c>
      <c r="D218" s="249" t="s">
        <v>83</v>
      </c>
      <c r="E218" s="249" t="s">
        <v>38</v>
      </c>
      <c r="F218" s="68" t="s">
        <v>113</v>
      </c>
      <c r="G218" s="103" t="s">
        <v>113</v>
      </c>
      <c r="H218" s="90">
        <v>4000000</v>
      </c>
      <c r="I218" s="272">
        <v>0</v>
      </c>
      <c r="J218" s="272">
        <v>0</v>
      </c>
      <c r="K218" s="91">
        <f t="shared" si="41"/>
        <v>0</v>
      </c>
      <c r="N218" s="1"/>
    </row>
    <row r="219" spans="1:14" s="57" customFormat="1">
      <c r="A219" s="62" t="s">
        <v>97</v>
      </c>
      <c r="B219" s="249" t="s">
        <v>0</v>
      </c>
      <c r="C219" s="249" t="s">
        <v>82</v>
      </c>
      <c r="D219" s="249" t="s">
        <v>83</v>
      </c>
      <c r="E219" s="249" t="s">
        <v>4</v>
      </c>
      <c r="F219" s="68" t="s">
        <v>113</v>
      </c>
      <c r="G219" s="103" t="s">
        <v>113</v>
      </c>
      <c r="H219" s="90">
        <v>13553300</v>
      </c>
      <c r="I219" s="272">
        <v>0</v>
      </c>
      <c r="J219" s="272">
        <v>0</v>
      </c>
      <c r="K219" s="91">
        <f t="shared" si="41"/>
        <v>0</v>
      </c>
      <c r="N219" s="1"/>
    </row>
    <row r="220" spans="1:14" s="57" customFormat="1">
      <c r="A220" s="62" t="s">
        <v>199</v>
      </c>
      <c r="B220" s="249" t="s">
        <v>0</v>
      </c>
      <c r="C220" s="249" t="s">
        <v>82</v>
      </c>
      <c r="D220" s="249" t="s">
        <v>83</v>
      </c>
      <c r="E220" s="249" t="s">
        <v>17</v>
      </c>
      <c r="F220" s="68" t="s">
        <v>113</v>
      </c>
      <c r="G220" s="103" t="s">
        <v>113</v>
      </c>
      <c r="H220" s="90">
        <v>6660300</v>
      </c>
      <c r="I220" s="272">
        <v>555025</v>
      </c>
      <c r="J220" s="272">
        <v>44080</v>
      </c>
      <c r="K220" s="91">
        <f t="shared" si="41"/>
        <v>510945</v>
      </c>
      <c r="N220" s="1"/>
    </row>
    <row r="221" spans="1:14" s="60" customFormat="1" ht="25.5">
      <c r="A221" s="62" t="s">
        <v>210</v>
      </c>
      <c r="B221" s="249" t="s">
        <v>0</v>
      </c>
      <c r="C221" s="249" t="s">
        <v>82</v>
      </c>
      <c r="D221" s="249" t="s">
        <v>83</v>
      </c>
      <c r="E221" s="249" t="s">
        <v>84</v>
      </c>
      <c r="F221" s="68" t="s">
        <v>113</v>
      </c>
      <c r="G221" s="103" t="s">
        <v>113</v>
      </c>
      <c r="H221" s="90">
        <v>75046</v>
      </c>
      <c r="I221" s="272">
        <v>0</v>
      </c>
      <c r="J221" s="272">
        <v>0</v>
      </c>
      <c r="K221" s="91">
        <f t="shared" si="41"/>
        <v>0</v>
      </c>
      <c r="L221" s="52"/>
      <c r="M221" s="113"/>
      <c r="N221" s="1"/>
    </row>
    <row r="222" spans="1:14" s="59" customFormat="1">
      <c r="A222" s="62" t="s">
        <v>200</v>
      </c>
      <c r="B222" s="249" t="s">
        <v>0</v>
      </c>
      <c r="C222" s="249" t="s">
        <v>82</v>
      </c>
      <c r="D222" s="249" t="s">
        <v>83</v>
      </c>
      <c r="E222" s="249" t="s">
        <v>18</v>
      </c>
      <c r="F222" s="68" t="s">
        <v>113</v>
      </c>
      <c r="G222" s="103" t="s">
        <v>113</v>
      </c>
      <c r="H222" s="90">
        <v>490240</v>
      </c>
      <c r="I222" s="272">
        <v>40853.33</v>
      </c>
      <c r="J222" s="272">
        <v>916.6</v>
      </c>
      <c r="K222" s="91">
        <f t="shared" si="41"/>
        <v>39936.730000000003</v>
      </c>
      <c r="L222" s="64"/>
      <c r="M222" s="64"/>
      <c r="N222" s="1"/>
    </row>
    <row r="223" spans="1:14" s="59" customFormat="1">
      <c r="A223" s="62" t="s">
        <v>201</v>
      </c>
      <c r="B223" s="249" t="s">
        <v>0</v>
      </c>
      <c r="C223" s="249" t="s">
        <v>82</v>
      </c>
      <c r="D223" s="249" t="s">
        <v>83</v>
      </c>
      <c r="E223" s="249" t="s">
        <v>19</v>
      </c>
      <c r="F223" s="68" t="s">
        <v>113</v>
      </c>
      <c r="G223" s="103" t="s">
        <v>113</v>
      </c>
      <c r="H223" s="90">
        <v>71300</v>
      </c>
      <c r="I223" s="272">
        <v>5941.67</v>
      </c>
      <c r="J223" s="272">
        <v>524</v>
      </c>
      <c r="K223" s="90">
        <f t="shared" si="41"/>
        <v>5417.67</v>
      </c>
      <c r="L223" s="64"/>
      <c r="M223" s="64"/>
      <c r="N223" s="1"/>
    </row>
    <row r="224" spans="1:14" s="59" customFormat="1">
      <c r="A224" s="62" t="s">
        <v>207</v>
      </c>
      <c r="B224" s="249" t="s">
        <v>0</v>
      </c>
      <c r="C224" s="249" t="s">
        <v>82</v>
      </c>
      <c r="D224" s="249" t="s">
        <v>83</v>
      </c>
      <c r="E224" s="249" t="s">
        <v>41</v>
      </c>
      <c r="F224" s="68" t="s">
        <v>113</v>
      </c>
      <c r="G224" s="103" t="s">
        <v>113</v>
      </c>
      <c r="H224" s="90">
        <v>50000</v>
      </c>
      <c r="I224" s="272">
        <v>4166.67</v>
      </c>
      <c r="J224" s="272">
        <v>0</v>
      </c>
      <c r="K224" s="91">
        <f t="shared" si="41"/>
        <v>4166.67</v>
      </c>
      <c r="L224" s="64"/>
      <c r="M224" s="64"/>
      <c r="N224" s="1"/>
    </row>
    <row r="225" spans="1:14" s="57" customFormat="1" ht="25.5">
      <c r="A225" s="86" t="s">
        <v>186</v>
      </c>
      <c r="B225" s="4" t="s">
        <v>0</v>
      </c>
      <c r="C225" s="4" t="s">
        <v>82</v>
      </c>
      <c r="D225" s="4" t="s">
        <v>85</v>
      </c>
      <c r="E225" s="4" t="s">
        <v>1</v>
      </c>
      <c r="F225" s="3" t="s">
        <v>113</v>
      </c>
      <c r="G225" s="72" t="s">
        <v>113</v>
      </c>
      <c r="H225" s="89">
        <f>SUM(H226:H235)</f>
        <v>273621401</v>
      </c>
      <c r="I225" s="89">
        <f>SUM(I226:I235)</f>
        <v>17339673.339999996</v>
      </c>
      <c r="J225" s="131">
        <f>SUM(J226:J235)</f>
        <v>16073514.32</v>
      </c>
      <c r="K225" s="89">
        <f>SUM(K226:K235)</f>
        <v>1266159.0200000005</v>
      </c>
      <c r="N225" s="1"/>
    </row>
    <row r="226" spans="1:14" s="57" customFormat="1">
      <c r="A226" s="62" t="s">
        <v>211</v>
      </c>
      <c r="B226" s="249" t="s">
        <v>0</v>
      </c>
      <c r="C226" s="249" t="s">
        <v>82</v>
      </c>
      <c r="D226" s="249" t="s">
        <v>85</v>
      </c>
      <c r="E226" s="249" t="s">
        <v>86</v>
      </c>
      <c r="F226" s="68" t="s">
        <v>113</v>
      </c>
      <c r="G226" s="103" t="s">
        <v>113</v>
      </c>
      <c r="H226" s="90">
        <v>201210562</v>
      </c>
      <c r="I226" s="272">
        <v>12889585.34</v>
      </c>
      <c r="J226" s="272">
        <v>12447919.939999999</v>
      </c>
      <c r="K226" s="91">
        <f t="shared" ref="K226:K235" si="42">I226-J226</f>
        <v>441665.40000000037</v>
      </c>
      <c r="N226" s="1"/>
    </row>
    <row r="227" spans="1:14" s="57" customFormat="1" ht="25.5">
      <c r="A227" s="62" t="s">
        <v>212</v>
      </c>
      <c r="B227" s="249" t="s">
        <v>0</v>
      </c>
      <c r="C227" s="249" t="s">
        <v>82</v>
      </c>
      <c r="D227" s="249" t="s">
        <v>85</v>
      </c>
      <c r="E227" s="249" t="s">
        <v>87</v>
      </c>
      <c r="F227" s="68" t="s">
        <v>113</v>
      </c>
      <c r="G227" s="103" t="s">
        <v>113</v>
      </c>
      <c r="H227" s="90">
        <v>600000</v>
      </c>
      <c r="I227" s="272">
        <v>0</v>
      </c>
      <c r="J227" s="272">
        <v>0</v>
      </c>
      <c r="K227" s="91">
        <f t="shared" si="42"/>
        <v>0</v>
      </c>
      <c r="N227" s="1"/>
    </row>
    <row r="228" spans="1:14" s="57" customFormat="1" ht="38.25">
      <c r="A228" s="62" t="s">
        <v>213</v>
      </c>
      <c r="B228" s="249" t="s">
        <v>0</v>
      </c>
      <c r="C228" s="249" t="s">
        <v>82</v>
      </c>
      <c r="D228" s="249" t="s">
        <v>85</v>
      </c>
      <c r="E228" s="249" t="s">
        <v>88</v>
      </c>
      <c r="F228" s="68" t="s">
        <v>113</v>
      </c>
      <c r="G228" s="103" t="s">
        <v>113</v>
      </c>
      <c r="H228" s="90">
        <v>60765600</v>
      </c>
      <c r="I228" s="272">
        <v>3892654.67</v>
      </c>
      <c r="J228" s="272">
        <v>3545594.38</v>
      </c>
      <c r="K228" s="91">
        <f t="shared" si="42"/>
        <v>347060.29000000004</v>
      </c>
      <c r="N228" s="1"/>
    </row>
    <row r="229" spans="1:14" s="57" customFormat="1" ht="25.5">
      <c r="A229" s="62" t="s">
        <v>198</v>
      </c>
      <c r="B229" s="249" t="s">
        <v>0</v>
      </c>
      <c r="C229" s="249" t="s">
        <v>82</v>
      </c>
      <c r="D229" s="249" t="s">
        <v>85</v>
      </c>
      <c r="E229" s="249" t="s">
        <v>16</v>
      </c>
      <c r="F229" s="68" t="s">
        <v>113</v>
      </c>
      <c r="G229" s="103" t="s">
        <v>113</v>
      </c>
      <c r="H229" s="90">
        <v>2581943</v>
      </c>
      <c r="I229" s="272">
        <v>0</v>
      </c>
      <c r="J229" s="272">
        <v>0</v>
      </c>
      <c r="K229" s="91">
        <f t="shared" si="42"/>
        <v>0</v>
      </c>
      <c r="N229" s="1"/>
    </row>
    <row r="230" spans="1:14" s="57" customFormat="1">
      <c r="A230" s="62" t="s">
        <v>97</v>
      </c>
      <c r="B230" s="249" t="s">
        <v>0</v>
      </c>
      <c r="C230" s="249" t="s">
        <v>82</v>
      </c>
      <c r="D230" s="249" t="s">
        <v>85</v>
      </c>
      <c r="E230" s="249" t="s">
        <v>4</v>
      </c>
      <c r="F230" s="68" t="s">
        <v>113</v>
      </c>
      <c r="G230" s="103" t="s">
        <v>113</v>
      </c>
      <c r="H230" s="90">
        <v>2699096</v>
      </c>
      <c r="I230" s="272">
        <v>80000</v>
      </c>
      <c r="J230" s="272">
        <v>80000</v>
      </c>
      <c r="K230" s="91">
        <f t="shared" si="42"/>
        <v>0</v>
      </c>
      <c r="N230" s="1"/>
    </row>
    <row r="231" spans="1:14" s="57" customFormat="1">
      <c r="A231" s="62" t="s">
        <v>199</v>
      </c>
      <c r="B231" s="249" t="s">
        <v>0</v>
      </c>
      <c r="C231" s="249" t="s">
        <v>82</v>
      </c>
      <c r="D231" s="249" t="s">
        <v>85</v>
      </c>
      <c r="E231" s="249" t="s">
        <v>17</v>
      </c>
      <c r="F231" s="68" t="s">
        <v>113</v>
      </c>
      <c r="G231" s="103" t="s">
        <v>113</v>
      </c>
      <c r="H231" s="90">
        <v>4125900</v>
      </c>
      <c r="I231" s="272">
        <v>343825</v>
      </c>
      <c r="J231" s="272">
        <v>0</v>
      </c>
      <c r="K231" s="91">
        <f t="shared" si="42"/>
        <v>343825</v>
      </c>
      <c r="N231" s="1"/>
    </row>
    <row r="232" spans="1:14" s="60" customFormat="1" ht="25.5">
      <c r="A232" s="62" t="s">
        <v>210</v>
      </c>
      <c r="B232" s="249" t="s">
        <v>0</v>
      </c>
      <c r="C232" s="249" t="s">
        <v>82</v>
      </c>
      <c r="D232" s="249" t="s">
        <v>85</v>
      </c>
      <c r="E232" s="249" t="s">
        <v>84</v>
      </c>
      <c r="F232" s="68" t="s">
        <v>113</v>
      </c>
      <c r="G232" s="103" t="s">
        <v>113</v>
      </c>
      <c r="H232" s="90">
        <v>30000</v>
      </c>
      <c r="I232" s="272">
        <v>0</v>
      </c>
      <c r="J232" s="272">
        <v>0</v>
      </c>
      <c r="K232" s="91">
        <f t="shared" si="42"/>
        <v>0</v>
      </c>
      <c r="L232" s="52"/>
      <c r="M232" s="113"/>
      <c r="N232" s="1"/>
    </row>
    <row r="233" spans="1:14" s="59" customFormat="1">
      <c r="A233" s="62" t="s">
        <v>200</v>
      </c>
      <c r="B233" s="249" t="s">
        <v>0</v>
      </c>
      <c r="C233" s="249" t="s">
        <v>82</v>
      </c>
      <c r="D233" s="249" t="s">
        <v>85</v>
      </c>
      <c r="E233" s="249" t="s">
        <v>18</v>
      </c>
      <c r="F233" s="68" t="s">
        <v>113</v>
      </c>
      <c r="G233" s="103" t="s">
        <v>113</v>
      </c>
      <c r="H233" s="90">
        <v>1554300</v>
      </c>
      <c r="I233" s="272">
        <v>129525</v>
      </c>
      <c r="J233" s="272">
        <v>0</v>
      </c>
      <c r="K233" s="91">
        <f t="shared" si="42"/>
        <v>129525</v>
      </c>
      <c r="L233" s="64"/>
      <c r="M233" s="64"/>
      <c r="N233" s="1"/>
    </row>
    <row r="234" spans="1:14" s="85" customFormat="1">
      <c r="A234" s="62" t="s">
        <v>201</v>
      </c>
      <c r="B234" s="249" t="s">
        <v>0</v>
      </c>
      <c r="C234" s="249" t="s">
        <v>82</v>
      </c>
      <c r="D234" s="249" t="s">
        <v>85</v>
      </c>
      <c r="E234" s="249" t="s">
        <v>19</v>
      </c>
      <c r="F234" s="68" t="s">
        <v>113</v>
      </c>
      <c r="G234" s="103" t="s">
        <v>113</v>
      </c>
      <c r="H234" s="90">
        <v>19030</v>
      </c>
      <c r="I234" s="272">
        <v>1583.33</v>
      </c>
      <c r="J234" s="272">
        <v>0</v>
      </c>
      <c r="K234" s="90">
        <f t="shared" si="42"/>
        <v>1583.33</v>
      </c>
      <c r="L234" s="64"/>
      <c r="M234" s="64"/>
      <c r="N234" s="1"/>
    </row>
    <row r="235" spans="1:14" s="59" customFormat="1">
      <c r="A235" s="62" t="s">
        <v>207</v>
      </c>
      <c r="B235" s="249" t="s">
        <v>0</v>
      </c>
      <c r="C235" s="249" t="s">
        <v>82</v>
      </c>
      <c r="D235" s="249" t="s">
        <v>85</v>
      </c>
      <c r="E235" s="249" t="s">
        <v>41</v>
      </c>
      <c r="F235" s="68" t="s">
        <v>113</v>
      </c>
      <c r="G235" s="103" t="s">
        <v>113</v>
      </c>
      <c r="H235" s="90">
        <v>34970</v>
      </c>
      <c r="I235" s="272">
        <v>2500</v>
      </c>
      <c r="J235" s="272">
        <v>0</v>
      </c>
      <c r="K235" s="91">
        <f t="shared" si="42"/>
        <v>2500</v>
      </c>
      <c r="L235" s="84"/>
      <c r="M235" s="64"/>
      <c r="N235" s="1"/>
    </row>
    <row r="236" spans="1:14" s="59" customFormat="1" ht="25.5">
      <c r="A236" s="86" t="s">
        <v>187</v>
      </c>
      <c r="B236" s="4" t="s">
        <v>0</v>
      </c>
      <c r="C236" s="4" t="s">
        <v>82</v>
      </c>
      <c r="D236" s="4" t="s">
        <v>89</v>
      </c>
      <c r="E236" s="4" t="s">
        <v>1</v>
      </c>
      <c r="F236" s="3" t="s">
        <v>113</v>
      </c>
      <c r="G236" s="72" t="s">
        <v>113</v>
      </c>
      <c r="H236" s="89">
        <f>SUM(H237:H238)</f>
        <v>1061735000</v>
      </c>
      <c r="I236" s="89">
        <f>SUM(I237:I238)</f>
        <v>0</v>
      </c>
      <c r="J236" s="131">
        <f>SUM(J237:J238)</f>
        <v>0</v>
      </c>
      <c r="K236" s="89">
        <f>SUM(K237:K238)</f>
        <v>0</v>
      </c>
      <c r="L236" s="58"/>
      <c r="N236" s="1"/>
    </row>
    <row r="237" spans="1:14" s="59" customFormat="1">
      <c r="A237" s="62" t="s">
        <v>97</v>
      </c>
      <c r="B237" s="249" t="s">
        <v>0</v>
      </c>
      <c r="C237" s="249" t="s">
        <v>82</v>
      </c>
      <c r="D237" s="249" t="s">
        <v>89</v>
      </c>
      <c r="E237" s="249">
        <v>244</v>
      </c>
      <c r="F237" s="68" t="s">
        <v>113</v>
      </c>
      <c r="G237" s="103" t="s">
        <v>113</v>
      </c>
      <c r="H237" s="90">
        <v>2275000</v>
      </c>
      <c r="I237" s="272">
        <v>0</v>
      </c>
      <c r="J237" s="272">
        <v>0</v>
      </c>
      <c r="K237" s="91">
        <f>I237-J237</f>
        <v>0</v>
      </c>
      <c r="L237" s="58"/>
      <c r="N237" s="1"/>
    </row>
    <row r="238" spans="1:14" s="59" customFormat="1" ht="18" customHeight="1">
      <c r="A238" s="263" t="s">
        <v>193</v>
      </c>
      <c r="B238" s="249" t="s">
        <v>0</v>
      </c>
      <c r="C238" s="249" t="s">
        <v>82</v>
      </c>
      <c r="D238" s="249" t="s">
        <v>89</v>
      </c>
      <c r="E238" s="249" t="s">
        <v>7</v>
      </c>
      <c r="F238" s="271"/>
      <c r="G238" s="96"/>
      <c r="H238" s="272">
        <v>1059460000</v>
      </c>
      <c r="I238" s="272">
        <v>0</v>
      </c>
      <c r="J238" s="272">
        <v>0</v>
      </c>
      <c r="K238" s="91">
        <f>I238-J238</f>
        <v>0</v>
      </c>
      <c r="L238" s="64"/>
      <c r="N238" s="1"/>
    </row>
    <row r="239" spans="1:14" s="60" customFormat="1" ht="38.25">
      <c r="A239" s="86" t="s">
        <v>188</v>
      </c>
      <c r="B239" s="4" t="s">
        <v>0</v>
      </c>
      <c r="C239" s="4" t="s">
        <v>82</v>
      </c>
      <c r="D239" s="4" t="s">
        <v>90</v>
      </c>
      <c r="E239" s="4" t="s">
        <v>1</v>
      </c>
      <c r="F239" s="3" t="s">
        <v>113</v>
      </c>
      <c r="G239" s="72" t="s">
        <v>113</v>
      </c>
      <c r="H239" s="89">
        <f>SUM(H240)</f>
        <v>65609000</v>
      </c>
      <c r="I239" s="89">
        <f>SUM(I240:I240)</f>
        <v>17640000</v>
      </c>
      <c r="J239" s="131">
        <f t="shared" ref="J239" si="43">SUM(J240)</f>
        <v>0</v>
      </c>
      <c r="K239" s="89">
        <f>SUM(K240)</f>
        <v>17640000</v>
      </c>
      <c r="L239" s="52"/>
      <c r="M239" s="113"/>
      <c r="N239" s="1"/>
    </row>
    <row r="240" spans="1:14" s="57" customFormat="1">
      <c r="A240" s="62" t="s">
        <v>114</v>
      </c>
      <c r="B240" s="249" t="s">
        <v>0</v>
      </c>
      <c r="C240" s="249" t="s">
        <v>82</v>
      </c>
      <c r="D240" s="249" t="s">
        <v>90</v>
      </c>
      <c r="E240" s="249" t="s">
        <v>73</v>
      </c>
      <c r="F240" s="68" t="s">
        <v>113</v>
      </c>
      <c r="G240" s="103" t="s">
        <v>113</v>
      </c>
      <c r="H240" s="90">
        <v>65609000</v>
      </c>
      <c r="I240" s="272">
        <v>17640000</v>
      </c>
      <c r="J240" s="272">
        <v>0</v>
      </c>
      <c r="K240" s="91">
        <f>I240-J240</f>
        <v>17640000</v>
      </c>
      <c r="N240" s="1"/>
    </row>
    <row r="241" spans="1:30" s="60" customFormat="1" ht="25.5">
      <c r="A241" s="86" t="s">
        <v>214</v>
      </c>
      <c r="B241" s="4" t="s">
        <v>0</v>
      </c>
      <c r="C241" s="4" t="s">
        <v>82</v>
      </c>
      <c r="D241" s="4" t="s">
        <v>91</v>
      </c>
      <c r="E241" s="4" t="s">
        <v>1</v>
      </c>
      <c r="F241" s="3" t="s">
        <v>113</v>
      </c>
      <c r="G241" s="72" t="s">
        <v>113</v>
      </c>
      <c r="H241" s="89">
        <f>SUM(H242)</f>
        <v>135000</v>
      </c>
      <c r="I241" s="89">
        <f>SUM(I242)</f>
        <v>0</v>
      </c>
      <c r="J241" s="131">
        <f t="shared" ref="J241" si="44">SUM(J242)</f>
        <v>0</v>
      </c>
      <c r="K241" s="89">
        <f>SUM(K242)</f>
        <v>0</v>
      </c>
      <c r="L241" s="52"/>
      <c r="M241" s="113"/>
      <c r="N241" s="1"/>
    </row>
    <row r="242" spans="1:30" s="57" customFormat="1">
      <c r="A242" s="62" t="s">
        <v>97</v>
      </c>
      <c r="B242" s="249" t="s">
        <v>0</v>
      </c>
      <c r="C242" s="249" t="s">
        <v>82</v>
      </c>
      <c r="D242" s="249" t="s">
        <v>91</v>
      </c>
      <c r="E242" s="249" t="s">
        <v>4</v>
      </c>
      <c r="F242" s="68" t="s">
        <v>113</v>
      </c>
      <c r="G242" s="103" t="s">
        <v>113</v>
      </c>
      <c r="H242" s="90">
        <v>135000</v>
      </c>
      <c r="I242" s="272">
        <v>0</v>
      </c>
      <c r="J242" s="272">
        <v>0</v>
      </c>
      <c r="K242" s="91">
        <f>I242-J242</f>
        <v>0</v>
      </c>
      <c r="N242" s="1"/>
    </row>
    <row r="243" spans="1:30" s="60" customFormat="1" ht="63.75">
      <c r="A243" s="86" t="s">
        <v>312</v>
      </c>
      <c r="B243" s="4" t="s">
        <v>0</v>
      </c>
      <c r="C243" s="4" t="s">
        <v>82</v>
      </c>
      <c r="D243" s="4">
        <v>2240480850</v>
      </c>
      <c r="E243" s="4" t="s">
        <v>1</v>
      </c>
      <c r="F243" s="3" t="s">
        <v>113</v>
      </c>
      <c r="G243" s="72" t="s">
        <v>113</v>
      </c>
      <c r="H243" s="89">
        <f>SUM(H244)</f>
        <v>5795900</v>
      </c>
      <c r="I243" s="89">
        <f>SUM(I244)</f>
        <v>0</v>
      </c>
      <c r="J243" s="131">
        <f>SUM(J244)</f>
        <v>0</v>
      </c>
      <c r="K243" s="89">
        <f>SUM(K244)</f>
        <v>0</v>
      </c>
      <c r="L243" s="52"/>
      <c r="M243" s="113"/>
      <c r="N243" s="1"/>
    </row>
    <row r="244" spans="1:30" s="57" customFormat="1" ht="25.5">
      <c r="A244" s="62" t="s">
        <v>215</v>
      </c>
      <c r="B244" s="249" t="s">
        <v>0</v>
      </c>
      <c r="C244" s="249" t="s">
        <v>82</v>
      </c>
      <c r="D244" s="249">
        <v>2240480850</v>
      </c>
      <c r="E244" s="249">
        <v>633</v>
      </c>
      <c r="F244" s="68" t="s">
        <v>113</v>
      </c>
      <c r="G244" s="103" t="s">
        <v>113</v>
      </c>
      <c r="H244" s="90">
        <v>5795900</v>
      </c>
      <c r="I244" s="272">
        <v>0</v>
      </c>
      <c r="J244" s="272">
        <v>0</v>
      </c>
      <c r="K244" s="91">
        <f>I244-J244</f>
        <v>0</v>
      </c>
      <c r="N244" s="1"/>
    </row>
    <row r="245" spans="1:30" s="60" customFormat="1" ht="25.5">
      <c r="A245" s="86" t="s">
        <v>189</v>
      </c>
      <c r="B245" s="4" t="s">
        <v>0</v>
      </c>
      <c r="C245" s="4" t="s">
        <v>82</v>
      </c>
      <c r="D245" s="4" t="s">
        <v>93</v>
      </c>
      <c r="E245" s="4" t="s">
        <v>1</v>
      </c>
      <c r="F245" s="3" t="s">
        <v>113</v>
      </c>
      <c r="G245" s="72" t="s">
        <v>113</v>
      </c>
      <c r="H245" s="89">
        <f>SUM(H246)</f>
        <v>1500000</v>
      </c>
      <c r="I245" s="89">
        <f>SUM(I246)</f>
        <v>0</v>
      </c>
      <c r="J245" s="131">
        <f>SUM(J246)</f>
        <v>0</v>
      </c>
      <c r="K245" s="89">
        <f>SUM(K246)</f>
        <v>0</v>
      </c>
      <c r="L245" s="52"/>
      <c r="M245" s="113"/>
      <c r="N245" s="1"/>
    </row>
    <row r="246" spans="1:30" s="65" customFormat="1" ht="25.5">
      <c r="A246" s="62" t="s">
        <v>215</v>
      </c>
      <c r="B246" s="249" t="s">
        <v>0</v>
      </c>
      <c r="C246" s="249" t="s">
        <v>82</v>
      </c>
      <c r="D246" s="249" t="s">
        <v>93</v>
      </c>
      <c r="E246" s="249" t="s">
        <v>92</v>
      </c>
      <c r="F246" s="68" t="s">
        <v>113</v>
      </c>
      <c r="G246" s="103" t="s">
        <v>113</v>
      </c>
      <c r="H246" s="90">
        <v>1500000</v>
      </c>
      <c r="I246" s="272">
        <v>0</v>
      </c>
      <c r="J246" s="272">
        <v>0</v>
      </c>
      <c r="K246" s="91">
        <f>I246-J246</f>
        <v>0</v>
      </c>
      <c r="M246" s="57"/>
      <c r="N246" s="1"/>
    </row>
    <row r="247" spans="1:30" s="65" customFormat="1" ht="41.25" customHeight="1">
      <c r="A247" s="86" t="s">
        <v>190</v>
      </c>
      <c r="B247" s="4" t="s">
        <v>0</v>
      </c>
      <c r="C247" s="4" t="s">
        <v>82</v>
      </c>
      <c r="D247" s="4" t="s">
        <v>94</v>
      </c>
      <c r="E247" s="4" t="s">
        <v>1</v>
      </c>
      <c r="F247" s="3" t="s">
        <v>113</v>
      </c>
      <c r="G247" s="72" t="s">
        <v>113</v>
      </c>
      <c r="H247" s="89">
        <f>SUM(H248)</f>
        <v>5000000</v>
      </c>
      <c r="I247" s="89">
        <f>SUM(I248)</f>
        <v>0</v>
      </c>
      <c r="J247" s="131">
        <f>SUM(J248)</f>
        <v>0</v>
      </c>
      <c r="K247" s="89">
        <f>SUM(K248)</f>
        <v>0</v>
      </c>
      <c r="M247" s="57"/>
      <c r="N247" s="144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</row>
    <row r="248" spans="1:30" s="65" customFormat="1" ht="25.5">
      <c r="A248" s="62" t="s">
        <v>215</v>
      </c>
      <c r="B248" s="249" t="s">
        <v>0</v>
      </c>
      <c r="C248" s="249" t="s">
        <v>82</v>
      </c>
      <c r="D248" s="249" t="s">
        <v>94</v>
      </c>
      <c r="E248" s="249" t="s">
        <v>92</v>
      </c>
      <c r="F248" s="68" t="s">
        <v>113</v>
      </c>
      <c r="G248" s="103" t="s">
        <v>113</v>
      </c>
      <c r="H248" s="90">
        <v>5000000</v>
      </c>
      <c r="I248" s="272">
        <v>0</v>
      </c>
      <c r="J248" s="272">
        <v>0</v>
      </c>
      <c r="K248" s="91">
        <f>I248-J248</f>
        <v>0</v>
      </c>
      <c r="M248" s="57"/>
      <c r="N248" s="144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</row>
    <row r="249" spans="1:30" s="65" customFormat="1" ht="25.5">
      <c r="A249" s="86" t="s">
        <v>314</v>
      </c>
      <c r="B249" s="4" t="s">
        <v>0</v>
      </c>
      <c r="C249" s="4" t="s">
        <v>82</v>
      </c>
      <c r="D249" s="4" t="s">
        <v>313</v>
      </c>
      <c r="E249" s="4" t="s">
        <v>1</v>
      </c>
      <c r="F249" s="3" t="s">
        <v>113</v>
      </c>
      <c r="G249" s="72" t="s">
        <v>113</v>
      </c>
      <c r="H249" s="89">
        <f>SUM(H250)</f>
        <v>50000000</v>
      </c>
      <c r="I249" s="89">
        <f>SUM(I250)</f>
        <v>0</v>
      </c>
      <c r="J249" s="131">
        <f>SUM(J250)</f>
        <v>0</v>
      </c>
      <c r="K249" s="89">
        <f>SUM(K250)</f>
        <v>0</v>
      </c>
      <c r="M249" s="57"/>
      <c r="N249" s="144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</row>
    <row r="250" spans="1:30" s="65" customFormat="1" ht="25.5">
      <c r="A250" s="62" t="s">
        <v>215</v>
      </c>
      <c r="B250" s="249" t="s">
        <v>0</v>
      </c>
      <c r="C250" s="249" t="s">
        <v>82</v>
      </c>
      <c r="D250" s="249" t="s">
        <v>313</v>
      </c>
      <c r="E250" s="249" t="s">
        <v>92</v>
      </c>
      <c r="F250" s="68" t="s">
        <v>113</v>
      </c>
      <c r="G250" s="103" t="s">
        <v>113</v>
      </c>
      <c r="H250" s="90">
        <v>50000000</v>
      </c>
      <c r="I250" s="272">
        <v>0</v>
      </c>
      <c r="J250" s="272">
        <v>0</v>
      </c>
      <c r="K250" s="91">
        <f>I250-J250</f>
        <v>0</v>
      </c>
      <c r="M250" s="57"/>
      <c r="N250" s="144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</row>
    <row r="251" spans="1:30" s="60" customFormat="1" ht="38.25">
      <c r="A251" s="86" t="s">
        <v>191</v>
      </c>
      <c r="B251" s="4" t="s">
        <v>0</v>
      </c>
      <c r="C251" s="4" t="s">
        <v>82</v>
      </c>
      <c r="D251" s="4" t="s">
        <v>95</v>
      </c>
      <c r="E251" s="4" t="s">
        <v>1</v>
      </c>
      <c r="F251" s="3" t="s">
        <v>113</v>
      </c>
      <c r="G251" s="72" t="s">
        <v>113</v>
      </c>
      <c r="H251" s="89">
        <f>SUM(H252:H257)</f>
        <v>64676320</v>
      </c>
      <c r="I251" s="89">
        <f>SUM(I252:I257)</f>
        <v>0</v>
      </c>
      <c r="J251" s="89">
        <f>SUM(J252:J257)</f>
        <v>0</v>
      </c>
      <c r="K251" s="89">
        <f>SUM(K252:K257)</f>
        <v>0</v>
      </c>
      <c r="L251" s="52"/>
      <c r="M251" s="113"/>
      <c r="N251" s="144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</row>
    <row r="252" spans="1:30" s="60" customFormat="1">
      <c r="A252" s="330" t="s">
        <v>97</v>
      </c>
      <c r="B252" s="249" t="s">
        <v>0</v>
      </c>
      <c r="C252" s="249" t="s">
        <v>82</v>
      </c>
      <c r="D252" s="249" t="s">
        <v>95</v>
      </c>
      <c r="E252" s="249" t="s">
        <v>4</v>
      </c>
      <c r="F252" s="338" t="s">
        <v>310</v>
      </c>
      <c r="G252" s="96" t="s">
        <v>242</v>
      </c>
      <c r="H252" s="311">
        <v>938040</v>
      </c>
      <c r="I252" s="272">
        <v>0</v>
      </c>
      <c r="J252" s="272">
        <v>0</v>
      </c>
      <c r="K252" s="245">
        <f t="shared" ref="K252:K255" si="45">I252-J252</f>
        <v>0</v>
      </c>
      <c r="L252" s="52"/>
      <c r="M252" s="143"/>
      <c r="N252" s="144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</row>
    <row r="253" spans="1:30" s="60" customFormat="1">
      <c r="A253" s="331"/>
      <c r="B253" s="249" t="s">
        <v>0</v>
      </c>
      <c r="C253" s="249" t="s">
        <v>82</v>
      </c>
      <c r="D253" s="249" t="s">
        <v>95</v>
      </c>
      <c r="E253" s="249" t="s">
        <v>4</v>
      </c>
      <c r="F253" s="343"/>
      <c r="G253" s="96" t="s">
        <v>241</v>
      </c>
      <c r="H253" s="311">
        <v>17822800</v>
      </c>
      <c r="I253" s="272">
        <v>0</v>
      </c>
      <c r="J253" s="272">
        <v>0</v>
      </c>
      <c r="K253" s="245">
        <f t="shared" si="45"/>
        <v>0</v>
      </c>
      <c r="L253" s="52"/>
      <c r="M253" s="113"/>
      <c r="N253" s="144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</row>
    <row r="254" spans="1:30" s="60" customFormat="1">
      <c r="A254" s="344" t="s">
        <v>206</v>
      </c>
      <c r="B254" s="249" t="s">
        <v>0</v>
      </c>
      <c r="C254" s="249" t="s">
        <v>82</v>
      </c>
      <c r="D254" s="249" t="s">
        <v>95</v>
      </c>
      <c r="E254" s="249" t="s">
        <v>40</v>
      </c>
      <c r="F254" s="343"/>
      <c r="G254" s="96" t="s">
        <v>242</v>
      </c>
      <c r="H254" s="311">
        <v>1190520</v>
      </c>
      <c r="I254" s="272">
        <v>0</v>
      </c>
      <c r="J254" s="272">
        <v>0</v>
      </c>
      <c r="K254" s="245">
        <f t="shared" si="45"/>
        <v>0</v>
      </c>
      <c r="L254" s="52"/>
      <c r="M254" s="113"/>
      <c r="N254" s="144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</row>
    <row r="255" spans="1:30">
      <c r="A255" s="337"/>
      <c r="B255" s="249" t="s">
        <v>0</v>
      </c>
      <c r="C255" s="249" t="s">
        <v>82</v>
      </c>
      <c r="D255" s="249" t="s">
        <v>95</v>
      </c>
      <c r="E255" s="249" t="s">
        <v>40</v>
      </c>
      <c r="F255" s="339"/>
      <c r="G255" s="96" t="s">
        <v>241</v>
      </c>
      <c r="H255" s="311">
        <v>22619700</v>
      </c>
      <c r="I255" s="272">
        <v>0</v>
      </c>
      <c r="J255" s="272">
        <v>0</v>
      </c>
      <c r="K255" s="245">
        <f t="shared" si="45"/>
        <v>0</v>
      </c>
      <c r="L255" s="211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  <c r="AA255" s="144"/>
      <c r="AB255" s="144"/>
      <c r="AC255" s="144"/>
      <c r="AD255" s="144"/>
    </row>
    <row r="256" spans="1:30" s="60" customFormat="1">
      <c r="A256" s="262" t="s">
        <v>97</v>
      </c>
      <c r="B256" s="249" t="s">
        <v>0</v>
      </c>
      <c r="C256" s="249" t="s">
        <v>82</v>
      </c>
      <c r="D256" s="249" t="s">
        <v>95</v>
      </c>
      <c r="E256" s="249" t="s">
        <v>4</v>
      </c>
      <c r="F256" s="260"/>
      <c r="G256" s="96"/>
      <c r="H256" s="310">
        <v>14997890</v>
      </c>
      <c r="I256" s="272">
        <v>0</v>
      </c>
      <c r="J256" s="272">
        <v>0</v>
      </c>
      <c r="K256" s="245">
        <f t="shared" ref="K256:K261" si="46">I256-J256</f>
        <v>0</v>
      </c>
      <c r="L256" s="52"/>
      <c r="M256" s="143"/>
      <c r="N256" s="144"/>
      <c r="O256" s="113"/>
      <c r="P256" s="113"/>
      <c r="Q256" s="113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</row>
    <row r="257" spans="1:30" s="60" customFormat="1">
      <c r="A257" s="212" t="s">
        <v>206</v>
      </c>
      <c r="B257" s="249" t="s">
        <v>0</v>
      </c>
      <c r="C257" s="249" t="s">
        <v>82</v>
      </c>
      <c r="D257" s="249" t="s">
        <v>95</v>
      </c>
      <c r="E257" s="249" t="s">
        <v>40</v>
      </c>
      <c r="F257" s="261"/>
      <c r="G257" s="96"/>
      <c r="H257" s="310">
        <v>7107370</v>
      </c>
      <c r="I257" s="272">
        <v>0</v>
      </c>
      <c r="J257" s="272">
        <v>0</v>
      </c>
      <c r="K257" s="245">
        <f t="shared" si="46"/>
        <v>0</v>
      </c>
      <c r="L257" s="52"/>
      <c r="M257" s="113"/>
      <c r="N257" s="144"/>
      <c r="O257" s="113"/>
      <c r="P257" s="113"/>
      <c r="Q257" s="113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</row>
    <row r="258" spans="1:30">
      <c r="A258" s="86" t="s">
        <v>237</v>
      </c>
      <c r="B258" s="4" t="s">
        <v>0</v>
      </c>
      <c r="C258" s="4" t="s">
        <v>82</v>
      </c>
      <c r="D258" s="4">
        <v>9990020680</v>
      </c>
      <c r="E258" s="4">
        <v>633</v>
      </c>
      <c r="F258" s="3"/>
      <c r="G258" s="72"/>
      <c r="H258" s="154">
        <v>100000000</v>
      </c>
      <c r="I258" s="154">
        <v>100000000</v>
      </c>
      <c r="J258" s="154">
        <v>100000000</v>
      </c>
      <c r="K258" s="89">
        <f t="shared" si="46"/>
        <v>0</v>
      </c>
      <c r="L258" s="57"/>
      <c r="M258" s="56"/>
    </row>
    <row r="259" spans="1:30">
      <c r="A259" s="86" t="s">
        <v>237</v>
      </c>
      <c r="B259" s="4" t="s">
        <v>0</v>
      </c>
      <c r="C259" s="4" t="s">
        <v>82</v>
      </c>
      <c r="D259" s="4">
        <v>9990020680</v>
      </c>
      <c r="E259" s="4">
        <v>811</v>
      </c>
      <c r="F259" s="3"/>
      <c r="G259" s="72"/>
      <c r="H259" s="154">
        <v>0</v>
      </c>
      <c r="I259" s="154">
        <v>0</v>
      </c>
      <c r="J259" s="154">
        <v>0</v>
      </c>
      <c r="K259" s="89">
        <f t="shared" si="46"/>
        <v>0</v>
      </c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  <c r="AA259" s="144"/>
      <c r="AB259" s="144"/>
      <c r="AC259" s="144"/>
      <c r="AD259" s="144"/>
    </row>
    <row r="260" spans="1:30" ht="25.5">
      <c r="A260" s="86" t="s">
        <v>292</v>
      </c>
      <c r="B260" s="4" t="s">
        <v>0</v>
      </c>
      <c r="C260" s="4">
        <v>1006</v>
      </c>
      <c r="D260" s="4">
        <v>9990099950</v>
      </c>
      <c r="E260" s="4">
        <v>244</v>
      </c>
      <c r="F260" s="3"/>
      <c r="G260" s="72"/>
      <c r="H260" s="154">
        <v>0</v>
      </c>
      <c r="I260" s="154">
        <v>0</v>
      </c>
      <c r="J260" s="154">
        <v>0</v>
      </c>
      <c r="K260" s="89">
        <f>I260-J260</f>
        <v>0</v>
      </c>
      <c r="L260" s="57"/>
      <c r="M260" s="56"/>
    </row>
    <row r="261" spans="1:30">
      <c r="A261" s="86" t="s">
        <v>276</v>
      </c>
      <c r="B261" s="4" t="s">
        <v>0</v>
      </c>
      <c r="C261" s="4">
        <v>1006</v>
      </c>
      <c r="D261" s="4">
        <v>9990099970</v>
      </c>
      <c r="E261" s="4">
        <v>831</v>
      </c>
      <c r="F261" s="3"/>
      <c r="G261" s="72"/>
      <c r="H261" s="154">
        <v>0</v>
      </c>
      <c r="I261" s="154">
        <v>0</v>
      </c>
      <c r="J261" s="154">
        <v>0</v>
      </c>
      <c r="K261" s="89">
        <f t="shared" si="46"/>
        <v>0</v>
      </c>
      <c r="L261" s="57"/>
      <c r="M261" s="56"/>
    </row>
    <row r="262" spans="1:30" s="60" customFormat="1">
      <c r="A262" s="86" t="s">
        <v>225</v>
      </c>
      <c r="B262" s="4" t="s">
        <v>0</v>
      </c>
      <c r="C262" s="4" t="s">
        <v>11</v>
      </c>
      <c r="D262" s="4" t="s">
        <v>226</v>
      </c>
      <c r="E262" s="4" t="s">
        <v>1</v>
      </c>
      <c r="F262" s="3"/>
      <c r="G262" s="72"/>
      <c r="H262" s="89">
        <f>SUM(H263:H263)</f>
        <v>0</v>
      </c>
      <c r="I262" s="89">
        <f>SUM(I263:I263)</f>
        <v>0</v>
      </c>
      <c r="J262" s="131">
        <f>SUM(J263:J263)</f>
        <v>0</v>
      </c>
      <c r="K262" s="89">
        <f>SUM(K263:K263)</f>
        <v>0</v>
      </c>
      <c r="L262" s="52"/>
      <c r="M262" s="145"/>
      <c r="N262" s="1"/>
    </row>
    <row r="263" spans="1:30" s="137" customFormat="1">
      <c r="A263" s="121" t="s">
        <v>97</v>
      </c>
      <c r="B263" s="122" t="s">
        <v>0</v>
      </c>
      <c r="C263" s="122" t="s">
        <v>11</v>
      </c>
      <c r="D263" s="122" t="s">
        <v>226</v>
      </c>
      <c r="E263" s="122" t="s">
        <v>4</v>
      </c>
      <c r="F263" s="127"/>
      <c r="G263" s="128"/>
      <c r="H263" s="90">
        <v>0</v>
      </c>
      <c r="I263" s="134">
        <v>0</v>
      </c>
      <c r="J263" s="139">
        <v>0</v>
      </c>
      <c r="K263" s="134">
        <f>I263-J263</f>
        <v>0</v>
      </c>
      <c r="L263" s="136"/>
      <c r="M263" s="136"/>
      <c r="N263" s="135"/>
    </row>
    <row r="264" spans="1:30" s="152" customFormat="1" ht="27.75" customHeight="1">
      <c r="A264" s="177" t="s">
        <v>270</v>
      </c>
      <c r="B264" s="178" t="s">
        <v>0</v>
      </c>
      <c r="C264" s="178" t="s">
        <v>11</v>
      </c>
      <c r="D264" s="178" t="s">
        <v>271</v>
      </c>
      <c r="E264" s="172" t="s">
        <v>1</v>
      </c>
      <c r="F264" s="173"/>
      <c r="G264" s="173"/>
      <c r="H264" s="175">
        <f>SUM(H265:H274)</f>
        <v>0</v>
      </c>
      <c r="I264" s="183">
        <f>SUM(I265:I274)</f>
        <v>0</v>
      </c>
      <c r="J264" s="179">
        <f>SUM(J265)</f>
        <v>0</v>
      </c>
      <c r="K264" s="153">
        <f>I264-J264</f>
        <v>0</v>
      </c>
      <c r="L264" s="151"/>
    </row>
    <row r="265" spans="1:30" s="113" customFormat="1" ht="14.25">
      <c r="A265" s="195" t="s">
        <v>101</v>
      </c>
      <c r="B265" s="185" t="s">
        <v>0</v>
      </c>
      <c r="C265" s="185" t="s">
        <v>11</v>
      </c>
      <c r="D265" s="185" t="s">
        <v>271</v>
      </c>
      <c r="E265" s="186" t="s">
        <v>14</v>
      </c>
      <c r="F265" s="187"/>
      <c r="G265" s="187"/>
      <c r="H265" s="176">
        <v>0</v>
      </c>
      <c r="I265" s="196">
        <v>0</v>
      </c>
      <c r="J265" s="163">
        <v>0</v>
      </c>
      <c r="K265" s="91">
        <f>I265-J265</f>
        <v>0</v>
      </c>
      <c r="L265" s="52"/>
    </row>
    <row r="266" spans="1:30" s="57" customFormat="1" ht="38.25">
      <c r="A266" s="171" t="s">
        <v>295</v>
      </c>
      <c r="B266" s="172" t="s">
        <v>0</v>
      </c>
      <c r="C266" s="172">
        <v>1004</v>
      </c>
      <c r="D266" s="172">
        <v>2230471310</v>
      </c>
      <c r="E266" s="172" t="s">
        <v>1</v>
      </c>
      <c r="F266" s="173"/>
      <c r="G266" s="174"/>
      <c r="H266" s="175">
        <f>SUM(H267)</f>
        <v>0</v>
      </c>
      <c r="I266" s="175">
        <f t="shared" ref="I266" si="47">SUM(I267)</f>
        <v>0</v>
      </c>
      <c r="J266" s="175">
        <f>SUM(J267)</f>
        <v>0</v>
      </c>
      <c r="K266" s="89">
        <f>SUM(K267)</f>
        <v>0</v>
      </c>
      <c r="M266" s="142"/>
      <c r="N266" s="1"/>
    </row>
    <row r="267" spans="1:30" s="57" customFormat="1" ht="25.5">
      <c r="A267" s="121" t="s">
        <v>216</v>
      </c>
      <c r="B267" s="122" t="s">
        <v>0</v>
      </c>
      <c r="C267" s="122">
        <v>1004</v>
      </c>
      <c r="D267" s="122">
        <v>2230171310</v>
      </c>
      <c r="E267" s="122">
        <v>313</v>
      </c>
      <c r="F267" s="123"/>
      <c r="G267" s="124"/>
      <c r="H267" s="176">
        <v>0</v>
      </c>
      <c r="I267" s="134">
        <v>0</v>
      </c>
      <c r="J267" s="139">
        <v>0</v>
      </c>
      <c r="K267" s="91">
        <f>I267-J267</f>
        <v>0</v>
      </c>
      <c r="M267" s="142"/>
      <c r="N267" s="1"/>
    </row>
    <row r="268" spans="1:30" s="152" customFormat="1" ht="30" customHeight="1">
      <c r="A268" s="177" t="s">
        <v>230</v>
      </c>
      <c r="B268" s="178" t="s">
        <v>0</v>
      </c>
      <c r="C268" s="178" t="s">
        <v>44</v>
      </c>
      <c r="D268" s="178" t="s">
        <v>231</v>
      </c>
      <c r="E268" s="172" t="s">
        <v>1</v>
      </c>
      <c r="F268" s="173"/>
      <c r="G268" s="173"/>
      <c r="H268" s="179">
        <f t="shared" ref="H268:I268" si="48">SUM(H270:H271)</f>
        <v>0</v>
      </c>
      <c r="I268" s="179">
        <f t="shared" si="48"/>
        <v>0</v>
      </c>
      <c r="J268" s="179">
        <f>SUM(J269:J271)</f>
        <v>-35349.360000000001</v>
      </c>
      <c r="K268" s="154">
        <f>SUM(K269:K271)</f>
        <v>35349.360000000001</v>
      </c>
      <c r="L268" s="151"/>
    </row>
    <row r="269" spans="1:30" s="113" customFormat="1" ht="12.75">
      <c r="A269" s="365" t="s">
        <v>216</v>
      </c>
      <c r="B269" s="298" t="s">
        <v>0</v>
      </c>
      <c r="C269" s="298" t="s">
        <v>44</v>
      </c>
      <c r="D269" s="298" t="s">
        <v>273</v>
      </c>
      <c r="E269" s="213" t="s">
        <v>7</v>
      </c>
      <c r="F269" s="138"/>
      <c r="G269" s="198"/>
      <c r="H269" s="176">
        <v>0</v>
      </c>
      <c r="I269" s="163">
        <v>0</v>
      </c>
      <c r="J269" s="164">
        <v>-103.69</v>
      </c>
      <c r="K269" s="91">
        <f>I269-J269</f>
        <v>103.69</v>
      </c>
      <c r="L269" s="52"/>
    </row>
    <row r="270" spans="1:30" s="113" customFormat="1" ht="22.5">
      <c r="A270" s="359"/>
      <c r="B270" s="299" t="s">
        <v>0</v>
      </c>
      <c r="C270" s="299" t="s">
        <v>44</v>
      </c>
      <c r="D270" s="299" t="s">
        <v>273</v>
      </c>
      <c r="E270" s="180" t="s">
        <v>7</v>
      </c>
      <c r="F270" s="170" t="s">
        <v>261</v>
      </c>
      <c r="G270" s="168" t="s">
        <v>241</v>
      </c>
      <c r="H270" s="176">
        <v>0</v>
      </c>
      <c r="I270" s="163">
        <v>0</v>
      </c>
      <c r="J270" s="164">
        <v>-34357.11</v>
      </c>
      <c r="K270" s="91">
        <f>I270-J270</f>
        <v>34357.11</v>
      </c>
      <c r="L270" s="52"/>
    </row>
    <row r="271" spans="1:30" s="113" customFormat="1" ht="22.5">
      <c r="A271" s="366"/>
      <c r="B271" s="299" t="s">
        <v>0</v>
      </c>
      <c r="C271" s="299" t="s">
        <v>44</v>
      </c>
      <c r="D271" s="299" t="s">
        <v>231</v>
      </c>
      <c r="E271" s="181" t="s">
        <v>7</v>
      </c>
      <c r="F271" s="170" t="s">
        <v>232</v>
      </c>
      <c r="G271" s="168" t="s">
        <v>241</v>
      </c>
      <c r="H271" s="176">
        <v>0</v>
      </c>
      <c r="I271" s="163">
        <v>0</v>
      </c>
      <c r="J271" s="220">
        <v>-888.56</v>
      </c>
      <c r="K271" s="91">
        <f>I271-J271</f>
        <v>888.56</v>
      </c>
      <c r="L271" s="52"/>
    </row>
    <row r="272" spans="1:30" s="57" customFormat="1">
      <c r="A272" s="171" t="s">
        <v>168</v>
      </c>
      <c r="B272" s="172" t="s">
        <v>0</v>
      </c>
      <c r="C272" s="172" t="s">
        <v>44</v>
      </c>
      <c r="D272" s="172" t="s">
        <v>282</v>
      </c>
      <c r="E272" s="172" t="s">
        <v>1</v>
      </c>
      <c r="F272" s="173"/>
      <c r="G272" s="174"/>
      <c r="H272" s="175">
        <f>SUM(H273)</f>
        <v>0</v>
      </c>
      <c r="I272" s="175">
        <f>SUM(I273)</f>
        <v>0</v>
      </c>
      <c r="J272" s="175">
        <f>SUM(J273)</f>
        <v>0</v>
      </c>
      <c r="K272" s="89">
        <f>SUM(K273)</f>
        <v>0</v>
      </c>
      <c r="M272" s="142"/>
      <c r="N272" s="1"/>
    </row>
    <row r="273" spans="1:14" s="57" customFormat="1" ht="25.5">
      <c r="A273" s="133" t="s">
        <v>216</v>
      </c>
      <c r="B273" s="122" t="s">
        <v>0</v>
      </c>
      <c r="C273" s="122" t="s">
        <v>44</v>
      </c>
      <c r="D273" s="122" t="s">
        <v>282</v>
      </c>
      <c r="E273" s="122">
        <v>313</v>
      </c>
      <c r="F273" s="127"/>
      <c r="G273" s="128"/>
      <c r="H273" s="176">
        <v>0</v>
      </c>
      <c r="I273" s="134">
        <v>0</v>
      </c>
      <c r="J273" s="233">
        <v>0</v>
      </c>
      <c r="K273" s="91">
        <f>I273-J273</f>
        <v>0</v>
      </c>
      <c r="M273" s="142"/>
      <c r="N273" s="65"/>
    </row>
    <row r="274" spans="1:14" s="65" customFormat="1" ht="25.5">
      <c r="A274" s="171" t="s">
        <v>296</v>
      </c>
      <c r="B274" s="172" t="s">
        <v>0</v>
      </c>
      <c r="C274" s="172" t="s">
        <v>44</v>
      </c>
      <c r="D274" s="172" t="s">
        <v>297</v>
      </c>
      <c r="E274" s="172" t="s">
        <v>1</v>
      </c>
      <c r="F274" s="173"/>
      <c r="G274" s="174"/>
      <c r="H274" s="175">
        <f>SUM(H275:H275)</f>
        <v>0</v>
      </c>
      <c r="I274" s="175">
        <f>SUM(I275:I275)</f>
        <v>0</v>
      </c>
      <c r="J274" s="182">
        <f>SUM(J275:J275)</f>
        <v>0</v>
      </c>
      <c r="K274" s="89">
        <f>SUM(K275:K275)</f>
        <v>0</v>
      </c>
      <c r="M274" s="142"/>
      <c r="N274" s="1"/>
    </row>
    <row r="275" spans="1:14" s="231" customFormat="1" ht="25.5">
      <c r="A275" s="234" t="s">
        <v>196</v>
      </c>
      <c r="B275" s="122" t="s">
        <v>0</v>
      </c>
      <c r="C275" s="122" t="s">
        <v>44</v>
      </c>
      <c r="D275" s="122" t="s">
        <v>297</v>
      </c>
      <c r="E275" s="122">
        <v>313</v>
      </c>
      <c r="F275" s="140" t="s">
        <v>298</v>
      </c>
      <c r="G275" s="128" t="s">
        <v>241</v>
      </c>
      <c r="H275" s="176">
        <v>0</v>
      </c>
      <c r="I275" s="134">
        <v>0</v>
      </c>
      <c r="J275" s="139">
        <v>0</v>
      </c>
      <c r="K275" s="230">
        <f>I275-J275</f>
        <v>0</v>
      </c>
      <c r="M275" s="232"/>
      <c r="N275" s="224"/>
    </row>
    <row r="276" spans="1:14" s="57" customFormat="1" ht="25.5">
      <c r="A276" s="177" t="s">
        <v>169</v>
      </c>
      <c r="B276" s="178" t="s">
        <v>0</v>
      </c>
      <c r="C276" s="172" t="s">
        <v>44</v>
      </c>
      <c r="D276" s="178" t="s">
        <v>278</v>
      </c>
      <c r="E276" s="172" t="s">
        <v>1</v>
      </c>
      <c r="F276" s="173"/>
      <c r="G276" s="173"/>
      <c r="H276" s="183">
        <f>SUM(H277:H277)</f>
        <v>0</v>
      </c>
      <c r="I276" s="183">
        <f>SUM(I277:I277)</f>
        <v>0</v>
      </c>
      <c r="J276" s="179">
        <f>SUM(J277:J277)</f>
        <v>0</v>
      </c>
      <c r="K276" s="153">
        <f>SUM(K277:K277)</f>
        <v>0</v>
      </c>
      <c r="M276" s="142"/>
      <c r="N276" s="1"/>
    </row>
    <row r="277" spans="1:14" s="57" customFormat="1" ht="25.5">
      <c r="A277" s="197" t="s">
        <v>216</v>
      </c>
      <c r="B277" s="198" t="s">
        <v>0</v>
      </c>
      <c r="C277" s="122" t="s">
        <v>44</v>
      </c>
      <c r="D277" s="198" t="s">
        <v>278</v>
      </c>
      <c r="E277" s="122">
        <v>313</v>
      </c>
      <c r="F277" s="127"/>
      <c r="G277" s="127"/>
      <c r="H277" s="163">
        <v>0</v>
      </c>
      <c r="I277" s="163">
        <v>0</v>
      </c>
      <c r="J277" s="163">
        <v>0</v>
      </c>
      <c r="K277" s="91">
        <f>I277-J277</f>
        <v>0</v>
      </c>
      <c r="M277" s="142"/>
      <c r="N277" s="1"/>
    </row>
    <row r="278" spans="1:14" s="57" customFormat="1" ht="38.25">
      <c r="A278" s="177" t="s">
        <v>172</v>
      </c>
      <c r="B278" s="178" t="s">
        <v>0</v>
      </c>
      <c r="C278" s="172" t="s">
        <v>44</v>
      </c>
      <c r="D278" s="178" t="s">
        <v>279</v>
      </c>
      <c r="E278" s="172" t="s">
        <v>1</v>
      </c>
      <c r="F278" s="173"/>
      <c r="G278" s="173"/>
      <c r="H278" s="183">
        <f>SUM(H279:H279)</f>
        <v>0</v>
      </c>
      <c r="I278" s="183">
        <f>SUM(I279:I279)</f>
        <v>0</v>
      </c>
      <c r="J278" s="179">
        <f>SUM(J279:J279)</f>
        <v>0</v>
      </c>
      <c r="K278" s="153">
        <f>SUM(K279:K279)</f>
        <v>0</v>
      </c>
      <c r="M278" s="142"/>
      <c r="N278" s="1"/>
    </row>
    <row r="279" spans="1:14" s="57" customFormat="1" ht="25.5">
      <c r="A279" s="184" t="s">
        <v>216</v>
      </c>
      <c r="B279" s="185" t="s">
        <v>0</v>
      </c>
      <c r="C279" s="186" t="s">
        <v>44</v>
      </c>
      <c r="D279" s="185" t="s">
        <v>279</v>
      </c>
      <c r="E279" s="186" t="s">
        <v>7</v>
      </c>
      <c r="F279" s="187"/>
      <c r="G279" s="187"/>
      <c r="H279" s="163">
        <v>0</v>
      </c>
      <c r="I279" s="163">
        <v>0</v>
      </c>
      <c r="J279" s="163">
        <v>0</v>
      </c>
      <c r="K279" s="91">
        <f>I279-J279</f>
        <v>0</v>
      </c>
      <c r="M279" s="142"/>
      <c r="N279" s="1"/>
    </row>
    <row r="280" spans="1:14" s="95" customFormat="1" ht="38.25">
      <c r="A280" s="171" t="s">
        <v>173</v>
      </c>
      <c r="B280" s="172" t="s">
        <v>0</v>
      </c>
      <c r="C280" s="172" t="s">
        <v>44</v>
      </c>
      <c r="D280" s="172" t="s">
        <v>217</v>
      </c>
      <c r="E280" s="172" t="s">
        <v>1</v>
      </c>
      <c r="F280" s="173"/>
      <c r="G280" s="174"/>
      <c r="H280" s="175">
        <f>SUM(H281:H282)</f>
        <v>0</v>
      </c>
      <c r="I280" s="175">
        <f t="shared" ref="I280:J280" si="49">SUM(I281:I282)</f>
        <v>0</v>
      </c>
      <c r="J280" s="175">
        <f t="shared" si="49"/>
        <v>-19509</v>
      </c>
      <c r="K280" s="175">
        <f>SUM(K281:K282)</f>
        <v>19509</v>
      </c>
      <c r="L280" s="64"/>
      <c r="M280" s="148"/>
      <c r="N280" s="1"/>
    </row>
    <row r="281" spans="1:14" s="57" customFormat="1" ht="25.5" customHeight="1">
      <c r="A281" s="367" t="s">
        <v>216</v>
      </c>
      <c r="B281" s="122" t="s">
        <v>0</v>
      </c>
      <c r="C281" s="122" t="s">
        <v>44</v>
      </c>
      <c r="D281" s="122" t="s">
        <v>217</v>
      </c>
      <c r="E281" s="122" t="s">
        <v>33</v>
      </c>
      <c r="F281" s="127"/>
      <c r="G281" s="128"/>
      <c r="H281" s="176">
        <v>0</v>
      </c>
      <c r="I281" s="215">
        <v>0</v>
      </c>
      <c r="J281" s="235">
        <v>-19509</v>
      </c>
      <c r="K281" s="91">
        <f>I281-J281</f>
        <v>19509</v>
      </c>
      <c r="M281" s="142"/>
      <c r="N281" s="1"/>
    </row>
    <row r="282" spans="1:14" s="57" customFormat="1" ht="22.5">
      <c r="A282" s="368"/>
      <c r="B282" s="122" t="s">
        <v>0</v>
      </c>
      <c r="C282" s="122" t="s">
        <v>44</v>
      </c>
      <c r="D282" s="122">
        <v>2240172009</v>
      </c>
      <c r="E282" s="122" t="s">
        <v>33</v>
      </c>
      <c r="F282" s="140" t="s">
        <v>261</v>
      </c>
      <c r="G282" s="128"/>
      <c r="H282" s="176">
        <v>0</v>
      </c>
      <c r="I282" s="216">
        <v>0</v>
      </c>
      <c r="J282" s="216">
        <v>0</v>
      </c>
      <c r="K282" s="91">
        <f>I282-J282</f>
        <v>0</v>
      </c>
      <c r="M282" s="142"/>
      <c r="N282" s="1"/>
    </row>
    <row r="283" spans="1:14" s="59" customFormat="1" ht="32.25" customHeight="1">
      <c r="A283" s="171" t="s">
        <v>233</v>
      </c>
      <c r="B283" s="172" t="s">
        <v>0</v>
      </c>
      <c r="C283" s="172" t="s">
        <v>44</v>
      </c>
      <c r="D283" s="172" t="s">
        <v>234</v>
      </c>
      <c r="E283" s="172" t="s">
        <v>1</v>
      </c>
      <c r="F283" s="173"/>
      <c r="G283" s="174"/>
      <c r="H283" s="175">
        <f>SUM(H284:H285)</f>
        <v>0</v>
      </c>
      <c r="I283" s="175">
        <f>SUM(I284:I285)</f>
        <v>0</v>
      </c>
      <c r="J283" s="182">
        <f>SUM(J284:J285)</f>
        <v>0</v>
      </c>
      <c r="K283" s="89">
        <f>SUM(K284:K285)</f>
        <v>0</v>
      </c>
      <c r="L283" s="84"/>
      <c r="M283" s="64"/>
      <c r="N283" s="1"/>
    </row>
    <row r="284" spans="1:14" s="60" customFormat="1">
      <c r="A284" s="369" t="s">
        <v>216</v>
      </c>
      <c r="B284" s="122" t="s">
        <v>0</v>
      </c>
      <c r="C284" s="122" t="s">
        <v>44</v>
      </c>
      <c r="D284" s="122" t="s">
        <v>234</v>
      </c>
      <c r="E284" s="122">
        <v>321</v>
      </c>
      <c r="F284" s="138"/>
      <c r="G284" s="105"/>
      <c r="H284" s="176">
        <v>0</v>
      </c>
      <c r="I284" s="134">
        <v>0</v>
      </c>
      <c r="J284" s="139">
        <v>0</v>
      </c>
      <c r="K284" s="91">
        <f>I284-J284</f>
        <v>0</v>
      </c>
      <c r="L284" s="52"/>
      <c r="M284" s="145"/>
      <c r="N284" s="1"/>
    </row>
    <row r="285" spans="1:14" s="57" customFormat="1" ht="22.5">
      <c r="A285" s="370"/>
      <c r="B285" s="122" t="s">
        <v>0</v>
      </c>
      <c r="C285" s="122" t="s">
        <v>44</v>
      </c>
      <c r="D285" s="122" t="s">
        <v>234</v>
      </c>
      <c r="E285" s="122" t="s">
        <v>7</v>
      </c>
      <c r="F285" s="138" t="s">
        <v>235</v>
      </c>
      <c r="G285" s="105" t="s">
        <v>241</v>
      </c>
      <c r="H285" s="176">
        <v>0</v>
      </c>
      <c r="I285" s="134">
        <v>0</v>
      </c>
      <c r="J285" s="139">
        <v>0</v>
      </c>
      <c r="K285" s="91">
        <f>I285-J285</f>
        <v>0</v>
      </c>
      <c r="M285" s="142"/>
      <c r="N285" s="1"/>
    </row>
    <row r="286" spans="1:14" s="59" customFormat="1" ht="38.25">
      <c r="A286" s="171" t="s">
        <v>227</v>
      </c>
      <c r="B286" s="172" t="s">
        <v>0</v>
      </c>
      <c r="C286" s="172" t="s">
        <v>44</v>
      </c>
      <c r="D286" s="172" t="s">
        <v>228</v>
      </c>
      <c r="E286" s="172" t="s">
        <v>1</v>
      </c>
      <c r="F286" s="173"/>
      <c r="G286" s="174"/>
      <c r="H286" s="175">
        <f>SUM(H291:H291)</f>
        <v>0</v>
      </c>
      <c r="I286" s="175">
        <f>SUM(I291:I291)</f>
        <v>0</v>
      </c>
      <c r="J286" s="182">
        <f>SUM(J287:J291)</f>
        <v>-4863.99</v>
      </c>
      <c r="K286" s="131">
        <f>SUM(K287:K291)</f>
        <v>4863.99</v>
      </c>
      <c r="L286" s="64"/>
      <c r="M286" s="64"/>
      <c r="N286" s="1"/>
    </row>
    <row r="287" spans="1:14" s="57" customFormat="1" ht="22.5">
      <c r="A287" s="369" t="s">
        <v>216</v>
      </c>
      <c r="B287" s="122" t="s">
        <v>0</v>
      </c>
      <c r="C287" s="122" t="s">
        <v>44</v>
      </c>
      <c r="D287" s="122" t="s">
        <v>228</v>
      </c>
      <c r="E287" s="122">
        <v>313</v>
      </c>
      <c r="F287" s="140" t="s">
        <v>318</v>
      </c>
      <c r="G287" s="105"/>
      <c r="H287" s="176">
        <v>0</v>
      </c>
      <c r="I287" s="134">
        <v>0</v>
      </c>
      <c r="J287" s="139">
        <v>-3928.57</v>
      </c>
      <c r="K287" s="91">
        <f>I287-J287</f>
        <v>3928.57</v>
      </c>
      <c r="M287" s="142"/>
      <c r="N287" s="1"/>
    </row>
    <row r="288" spans="1:14" s="57" customFormat="1" ht="22.5">
      <c r="A288" s="371"/>
      <c r="B288" s="122" t="s">
        <v>0</v>
      </c>
      <c r="C288" s="122" t="s">
        <v>44</v>
      </c>
      <c r="D288" s="122" t="s">
        <v>228</v>
      </c>
      <c r="E288" s="122">
        <v>321</v>
      </c>
      <c r="F288" s="140" t="s">
        <v>229</v>
      </c>
      <c r="G288" s="105" t="s">
        <v>241</v>
      </c>
      <c r="H288" s="176">
        <v>0</v>
      </c>
      <c r="I288" s="134">
        <v>0</v>
      </c>
      <c r="J288" s="139">
        <v>0</v>
      </c>
      <c r="K288" s="91">
        <f>I288-J288</f>
        <v>0</v>
      </c>
      <c r="M288" s="142"/>
      <c r="N288" s="1"/>
    </row>
    <row r="289" spans="1:16" s="57" customFormat="1" ht="22.5">
      <c r="A289" s="371"/>
      <c r="B289" s="122" t="s">
        <v>0</v>
      </c>
      <c r="C289" s="122" t="s">
        <v>44</v>
      </c>
      <c r="D289" s="122" t="s">
        <v>34</v>
      </c>
      <c r="E289" s="122">
        <v>321</v>
      </c>
      <c r="F289" s="140" t="s">
        <v>246</v>
      </c>
      <c r="G289" s="105" t="s">
        <v>241</v>
      </c>
      <c r="H289" s="176">
        <v>0</v>
      </c>
      <c r="I289" s="134">
        <v>0</v>
      </c>
      <c r="J289" s="139">
        <v>-935.42</v>
      </c>
      <c r="K289" s="91">
        <f t="shared" ref="K289:K290" si="50">I289-J289</f>
        <v>935.42</v>
      </c>
      <c r="M289" s="142"/>
      <c r="N289" s="1"/>
    </row>
    <row r="290" spans="1:16" s="57" customFormat="1">
      <c r="A290" s="371"/>
      <c r="B290" s="122">
        <v>148</v>
      </c>
      <c r="C290" s="122">
        <v>1003</v>
      </c>
      <c r="D290" s="122" t="s">
        <v>34</v>
      </c>
      <c r="E290" s="122">
        <v>321</v>
      </c>
      <c r="F290" s="140"/>
      <c r="G290" s="105"/>
      <c r="H290" s="193">
        <v>0</v>
      </c>
      <c r="I290" s="193">
        <v>0</v>
      </c>
      <c r="J290" s="139">
        <v>0</v>
      </c>
      <c r="K290" s="91">
        <f t="shared" si="50"/>
        <v>0</v>
      </c>
      <c r="M290" s="142"/>
      <c r="N290" s="1"/>
    </row>
    <row r="291" spans="1:16" s="57" customFormat="1" ht="22.5">
      <c r="A291" s="370"/>
      <c r="B291" s="122" t="s">
        <v>0</v>
      </c>
      <c r="C291" s="122" t="s">
        <v>44</v>
      </c>
      <c r="D291" s="122" t="s">
        <v>228</v>
      </c>
      <c r="E291" s="122">
        <v>321</v>
      </c>
      <c r="F291" s="140" t="s">
        <v>229</v>
      </c>
      <c r="G291" s="105" t="s">
        <v>241</v>
      </c>
      <c r="H291" s="176">
        <v>0</v>
      </c>
      <c r="I291" s="134">
        <v>0</v>
      </c>
      <c r="J291" s="139">
        <v>0</v>
      </c>
      <c r="K291" s="91">
        <f>I291-J291</f>
        <v>0</v>
      </c>
      <c r="M291" s="142"/>
      <c r="N291" s="1"/>
    </row>
    <row r="292" spans="1:16" s="152" customFormat="1" ht="38.25">
      <c r="A292" s="171" t="s">
        <v>159</v>
      </c>
      <c r="B292" s="172" t="s">
        <v>0</v>
      </c>
      <c r="C292" s="172" t="s">
        <v>44</v>
      </c>
      <c r="D292" s="172" t="s">
        <v>51</v>
      </c>
      <c r="E292" s="172" t="s">
        <v>1</v>
      </c>
      <c r="F292" s="173"/>
      <c r="G292" s="173"/>
      <c r="H292" s="175">
        <f>SUM(H293:H293)</f>
        <v>0</v>
      </c>
      <c r="I292" s="183">
        <f>SUM(I293:I293)</f>
        <v>0</v>
      </c>
      <c r="J292" s="179">
        <f>SUM(J293:J293)</f>
        <v>0</v>
      </c>
      <c r="K292" s="154">
        <f>SUM(K293:K293)</f>
        <v>0</v>
      </c>
      <c r="L292" s="151"/>
    </row>
    <row r="293" spans="1:16" s="117" customFormat="1" ht="27" customHeight="1">
      <c r="A293" s="188" t="s">
        <v>196</v>
      </c>
      <c r="B293" s="168" t="s">
        <v>0</v>
      </c>
      <c r="C293" s="169" t="s">
        <v>44</v>
      </c>
      <c r="D293" s="168" t="s">
        <v>51</v>
      </c>
      <c r="E293" s="169" t="s">
        <v>33</v>
      </c>
      <c r="F293" s="189"/>
      <c r="G293" s="189"/>
      <c r="H293" s="176">
        <v>0</v>
      </c>
      <c r="I293" s="163">
        <v>0</v>
      </c>
      <c r="J293" s="164">
        <v>0</v>
      </c>
      <c r="K293" s="91">
        <f>I293-J293</f>
        <v>0</v>
      </c>
      <c r="L293" s="52"/>
    </row>
    <row r="294" spans="1:16" s="116" customFormat="1" ht="25.5">
      <c r="A294" s="190" t="s">
        <v>255</v>
      </c>
      <c r="B294" s="178" t="s">
        <v>0</v>
      </c>
      <c r="C294" s="172" t="s">
        <v>71</v>
      </c>
      <c r="D294" s="178" t="s">
        <v>256</v>
      </c>
      <c r="E294" s="172" t="s">
        <v>1</v>
      </c>
      <c r="F294" s="173"/>
      <c r="G294" s="173"/>
      <c r="H294" s="175">
        <f>SUM(H295:H300)</f>
        <v>0</v>
      </c>
      <c r="I294" s="175">
        <f t="shared" ref="I294:J294" si="51">SUM(I295:I300)</f>
        <v>0</v>
      </c>
      <c r="J294" s="175">
        <f t="shared" si="51"/>
        <v>-253261.28</v>
      </c>
      <c r="K294" s="175">
        <f>SUM(K295:K300)</f>
        <v>253261.28</v>
      </c>
      <c r="L294" s="115"/>
      <c r="M294" s="52"/>
      <c r="N294" s="1"/>
      <c r="O294" s="157"/>
      <c r="P294" s="158"/>
    </row>
    <row r="295" spans="1:16" s="229" customFormat="1" ht="22.5" customHeight="1">
      <c r="A295" s="365" t="s">
        <v>216</v>
      </c>
      <c r="B295" s="198" t="s">
        <v>0</v>
      </c>
      <c r="C295" s="122" t="s">
        <v>71</v>
      </c>
      <c r="D295" s="122" t="s">
        <v>256</v>
      </c>
      <c r="E295" s="122" t="s">
        <v>33</v>
      </c>
      <c r="F295" s="138" t="s">
        <v>258</v>
      </c>
      <c r="G295" s="138" t="s">
        <v>241</v>
      </c>
      <c r="H295" s="163">
        <v>0</v>
      </c>
      <c r="I295" s="193">
        <v>0</v>
      </c>
      <c r="J295" s="165">
        <v>-42258.85</v>
      </c>
      <c r="K295" s="300">
        <f t="shared" ref="K295:K300" si="52">I295-J295</f>
        <v>42258.85</v>
      </c>
      <c r="L295" s="228"/>
      <c r="M295" s="222"/>
      <c r="N295" s="224"/>
    </row>
    <row r="296" spans="1:16" s="227" customFormat="1" ht="22.5">
      <c r="A296" s="372"/>
      <c r="B296" s="198" t="s">
        <v>0</v>
      </c>
      <c r="C296" s="122" t="s">
        <v>71</v>
      </c>
      <c r="D296" s="122" t="s">
        <v>256</v>
      </c>
      <c r="E296" s="122" t="s">
        <v>33</v>
      </c>
      <c r="F296" s="214" t="s">
        <v>283</v>
      </c>
      <c r="G296" s="138" t="s">
        <v>241</v>
      </c>
      <c r="H296" s="193">
        <v>0</v>
      </c>
      <c r="I296" s="193">
        <v>0</v>
      </c>
      <c r="J296" s="165">
        <v>-151575.04999999999</v>
      </c>
      <c r="K296" s="300">
        <f t="shared" si="52"/>
        <v>151575.04999999999</v>
      </c>
      <c r="L296" s="226"/>
      <c r="M296" s="118"/>
      <c r="N296" s="224"/>
    </row>
    <row r="297" spans="1:16" s="227" customFormat="1">
      <c r="A297" s="372"/>
      <c r="B297" s="198">
        <v>148</v>
      </c>
      <c r="C297" s="122" t="s">
        <v>71</v>
      </c>
      <c r="D297" s="122" t="s">
        <v>256</v>
      </c>
      <c r="E297" s="122" t="s">
        <v>33</v>
      </c>
      <c r="F297" s="214"/>
      <c r="G297" s="138"/>
      <c r="H297" s="193">
        <v>0</v>
      </c>
      <c r="I297" s="193">
        <v>0</v>
      </c>
      <c r="J297" s="165">
        <v>-17413.07</v>
      </c>
      <c r="K297" s="300">
        <f t="shared" si="52"/>
        <v>17413.07</v>
      </c>
      <c r="L297" s="226"/>
      <c r="M297" s="118"/>
      <c r="N297" s="224"/>
    </row>
    <row r="298" spans="1:16" s="227" customFormat="1" ht="22.5">
      <c r="A298" s="372"/>
      <c r="B298" s="198" t="s">
        <v>0</v>
      </c>
      <c r="C298" s="122" t="s">
        <v>71</v>
      </c>
      <c r="D298" s="122" t="s">
        <v>256</v>
      </c>
      <c r="E298" s="122" t="s">
        <v>33</v>
      </c>
      <c r="F298" s="214" t="s">
        <v>257</v>
      </c>
      <c r="G298" s="138" t="s">
        <v>241</v>
      </c>
      <c r="H298" s="193">
        <v>0</v>
      </c>
      <c r="I298" s="193">
        <v>0</v>
      </c>
      <c r="J298" s="165">
        <v>-42014.31</v>
      </c>
      <c r="K298" s="300">
        <f t="shared" si="52"/>
        <v>42014.31</v>
      </c>
      <c r="L298" s="226"/>
      <c r="M298" s="118"/>
      <c r="N298" s="224"/>
    </row>
    <row r="299" spans="1:16" s="225" customFormat="1" ht="22.5">
      <c r="A299" s="372"/>
      <c r="B299" s="198" t="s">
        <v>0</v>
      </c>
      <c r="C299" s="122" t="s">
        <v>71</v>
      </c>
      <c r="D299" s="122" t="s">
        <v>256</v>
      </c>
      <c r="E299" s="122" t="s">
        <v>33</v>
      </c>
      <c r="F299" s="214" t="s">
        <v>293</v>
      </c>
      <c r="G299" s="138" t="s">
        <v>241</v>
      </c>
      <c r="H299" s="193">
        <v>0</v>
      </c>
      <c r="I299" s="193">
        <v>0</v>
      </c>
      <c r="J299" s="165">
        <v>0</v>
      </c>
      <c r="K299" s="301">
        <f t="shared" si="52"/>
        <v>0</v>
      </c>
      <c r="L299" s="222"/>
      <c r="M299" s="223"/>
      <c r="N299" s="224"/>
    </row>
    <row r="300" spans="1:16" s="95" customFormat="1" ht="22.5">
      <c r="A300" s="373"/>
      <c r="B300" s="198" t="s">
        <v>0</v>
      </c>
      <c r="C300" s="122" t="s">
        <v>71</v>
      </c>
      <c r="D300" s="122" t="s">
        <v>256</v>
      </c>
      <c r="E300" s="122" t="s">
        <v>33</v>
      </c>
      <c r="F300" s="214" t="s">
        <v>287</v>
      </c>
      <c r="G300" s="138"/>
      <c r="H300" s="193">
        <v>0</v>
      </c>
      <c r="I300" s="193">
        <v>0</v>
      </c>
      <c r="J300" s="221">
        <v>0</v>
      </c>
      <c r="K300" s="302">
        <f t="shared" si="52"/>
        <v>0</v>
      </c>
      <c r="L300" s="64"/>
      <c r="M300" s="148"/>
      <c r="N300" s="1"/>
    </row>
    <row r="301" spans="1:16" s="116" customFormat="1" ht="25.5">
      <c r="A301" s="190" t="s">
        <v>187</v>
      </c>
      <c r="B301" s="178" t="s">
        <v>0</v>
      </c>
      <c r="C301" s="172">
        <v>1006</v>
      </c>
      <c r="D301" s="178" t="s">
        <v>280</v>
      </c>
      <c r="E301" s="172" t="s">
        <v>1</v>
      </c>
      <c r="F301" s="173"/>
      <c r="G301" s="173"/>
      <c r="H301" s="175">
        <f>SUM(H303:H306)</f>
        <v>0</v>
      </c>
      <c r="I301" s="191">
        <f>SUM(I303:I306)</f>
        <v>0</v>
      </c>
      <c r="J301" s="192">
        <f>SUM(J302:J306)</f>
        <v>-22364.329999999998</v>
      </c>
      <c r="K301" s="192">
        <f>SUM(K302:K306)</f>
        <v>22364.329999999998</v>
      </c>
      <c r="L301" s="115"/>
      <c r="M301" s="52"/>
      <c r="N301" s="1"/>
      <c r="O301" s="157"/>
      <c r="P301" s="158"/>
    </row>
    <row r="302" spans="1:16" s="116" customFormat="1" ht="18.75" customHeight="1">
      <c r="A302" s="358" t="s">
        <v>216</v>
      </c>
      <c r="B302" s="168" t="s">
        <v>0</v>
      </c>
      <c r="C302" s="169">
        <v>1006</v>
      </c>
      <c r="D302" s="169" t="s">
        <v>89</v>
      </c>
      <c r="E302" s="122">
        <v>321</v>
      </c>
      <c r="F302" s="170"/>
      <c r="G302" s="170"/>
      <c r="H302" s="163">
        <v>0</v>
      </c>
      <c r="I302" s="193">
        <v>0</v>
      </c>
      <c r="J302" s="165">
        <v>-0.01</v>
      </c>
      <c r="K302" s="302">
        <f>I302-J302</f>
        <v>0.01</v>
      </c>
      <c r="L302" s="115"/>
      <c r="M302" s="52"/>
      <c r="N302" s="1"/>
    </row>
    <row r="303" spans="1:16" s="116" customFormat="1" ht="18" customHeight="1">
      <c r="A303" s="359"/>
      <c r="B303" s="168" t="s">
        <v>0</v>
      </c>
      <c r="C303" s="169">
        <v>1006</v>
      </c>
      <c r="D303" s="169" t="s">
        <v>89</v>
      </c>
      <c r="E303" s="122">
        <v>321</v>
      </c>
      <c r="F303" s="170" t="s">
        <v>259</v>
      </c>
      <c r="G303" s="170"/>
      <c r="H303" s="163">
        <v>0</v>
      </c>
      <c r="I303" s="193">
        <v>0</v>
      </c>
      <c r="J303" s="165">
        <v>0.01</v>
      </c>
      <c r="K303" s="302">
        <f>I303-J303</f>
        <v>-0.01</v>
      </c>
      <c r="L303" s="115"/>
      <c r="M303" s="52"/>
      <c r="N303" s="1"/>
    </row>
    <row r="304" spans="1:16" s="117" customFormat="1">
      <c r="A304" s="359"/>
      <c r="B304" s="168" t="s">
        <v>0</v>
      </c>
      <c r="C304" s="169">
        <v>1006</v>
      </c>
      <c r="D304" s="169" t="s">
        <v>280</v>
      </c>
      <c r="E304" s="122">
        <v>321</v>
      </c>
      <c r="F304" s="194"/>
      <c r="G304" s="170"/>
      <c r="H304" s="193">
        <v>0</v>
      </c>
      <c r="I304" s="193">
        <v>0</v>
      </c>
      <c r="J304" s="165">
        <v>-1118.24</v>
      </c>
      <c r="K304" s="302">
        <f>I304-J304</f>
        <v>1118.24</v>
      </c>
      <c r="L304" s="84"/>
      <c r="M304" s="118"/>
      <c r="N304" s="1"/>
    </row>
    <row r="305" spans="1:30" s="227" customFormat="1" ht="22.5">
      <c r="A305" s="359"/>
      <c r="B305" s="198" t="s">
        <v>0</v>
      </c>
      <c r="C305" s="122">
        <v>1006</v>
      </c>
      <c r="D305" s="122" t="s">
        <v>280</v>
      </c>
      <c r="E305" s="122">
        <v>321</v>
      </c>
      <c r="F305" s="214" t="s">
        <v>281</v>
      </c>
      <c r="G305" s="138" t="s">
        <v>241</v>
      </c>
      <c r="H305" s="193">
        <v>0</v>
      </c>
      <c r="I305" s="193">
        <v>0</v>
      </c>
      <c r="J305" s="165">
        <v>-926.56</v>
      </c>
      <c r="K305" s="300">
        <f>I305-J305</f>
        <v>926.56</v>
      </c>
      <c r="L305" s="226"/>
      <c r="M305" s="118"/>
      <c r="N305" s="224"/>
    </row>
    <row r="306" spans="1:30" s="225" customFormat="1" ht="23.25" thickBot="1">
      <c r="A306" s="360"/>
      <c r="B306" s="198" t="s">
        <v>0</v>
      </c>
      <c r="C306" s="122">
        <v>1006</v>
      </c>
      <c r="D306" s="122" t="s">
        <v>280</v>
      </c>
      <c r="E306" s="122">
        <v>321</v>
      </c>
      <c r="F306" s="214" t="s">
        <v>294</v>
      </c>
      <c r="G306" s="138" t="s">
        <v>241</v>
      </c>
      <c r="H306" s="193">
        <v>0</v>
      </c>
      <c r="I306" s="193">
        <v>0</v>
      </c>
      <c r="J306" s="165">
        <v>-20319.53</v>
      </c>
      <c r="K306" s="301">
        <f>I306-J306</f>
        <v>20319.53</v>
      </c>
      <c r="L306" s="222"/>
      <c r="M306" s="223"/>
      <c r="N306" s="224"/>
    </row>
    <row r="307" spans="1:30" ht="15.75" thickBot="1">
      <c r="A307" s="51" t="s">
        <v>112</v>
      </c>
      <c r="B307" s="73" t="s">
        <v>113</v>
      </c>
      <c r="C307" s="73" t="s">
        <v>113</v>
      </c>
      <c r="D307" s="73" t="s">
        <v>113</v>
      </c>
      <c r="E307" s="35" t="s">
        <v>113</v>
      </c>
      <c r="F307" s="36" t="s">
        <v>113</v>
      </c>
      <c r="G307" s="35" t="s">
        <v>113</v>
      </c>
      <c r="H307" s="199">
        <f>H19+H24+H29+H31+H33+H42+H44+H47+H49+H51+H53+H58+H61+H63+H65+H67+H70+H73+H87+H89+H91+H93+H96+H99+H102+H105+H110+H112+H114+H117+H119+H122+H125+H129+H131+H134+H136+H139+H142+H145+H148+H151+H154+H157+H160+H163+H168+H171+H178+H182+H184+H186+H189+H192+H195+H197+H200+H201+H202+H204+H208+H214+H225+H236+H239+H241+H243+H245+H247+H249+H251+H258</f>
        <v>18211561959.02</v>
      </c>
      <c r="I307" s="199">
        <f>I19+I24+I29+I31+I33+I42+I44+I47+I49+I51+I53+I58+I61+I63+I65+I67+I70+I73+I87+I89+I91+I93+I96+I99+I102+I105+I110+I112+I114+I117+I119+I122+I125+I129+I131+I134+I136+I139+I142+I145+I148+I151+I154+I157+I160+I163+I168+I171+I178+I182+I184+I186+I189+I192+I195+I197+I200+I201+I202+I204+I208+I214+I225+I236+I239+I241+I243+I245+I247+I249+I251+I258</f>
        <v>1569732600.4199998</v>
      </c>
      <c r="J307" s="199">
        <f>J19+J24+J29+J31+J33+J42+J44+J47+J49+J51+J53+J58+J61+J63+J65+J67+J70+J73+J87+J89+J91+J93+J96+J99+J102+J105+J110+J112+J114+J117+J119+J122+J125+J129+J131+J134+J136+J139+J142+J145+J148+J151+J154+J157+J160+J163+J168+J171+J178+J182+J184+J186+J189+J192+J195+J197+J200+J201+J202+J204+J208+J214+J225+J236+J239+J241+J243+J245+J247+J249+J251+J258+J301+J294+J292+J286+J283+J280+J278+J276+J274+J272+J268+J266+J264+J262</f>
        <v>1377662988.04</v>
      </c>
      <c r="K307" s="199">
        <f>K19+K24+K29+K31+K33+K42+K44+K47+K49+K51+K53+K58+K61+K63+K65+K67+K70+K73+K87+K89+K91+K93+K96+K99+K102+K105+K110+K112+K114+K117+K119+K122+K125+K129+K131+K134+K136+K139+K142+K145+K148+K151+K154+K157+K160+K163+K168+K171+K178+K182+K184+K186+K189+K192+K195+K197+K200+K201+K202+K204+K208+K214+K225+K236+K239+K241+K243+K245+K247+K249+K251+K258+K301+K294+K292+K286+K283+K280+K278+K276+K274+K272+K268+K266+K264+K262</f>
        <v>192069612.38000003</v>
      </c>
      <c r="L307" s="167"/>
      <c r="M307" s="147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  <c r="AA307" s="144"/>
      <c r="AB307" s="144"/>
      <c r="AC307" s="144"/>
      <c r="AD307" s="144"/>
    </row>
    <row r="308" spans="1:30" ht="15.75" thickBot="1">
      <c r="A308" s="46" t="s">
        <v>113</v>
      </c>
      <c r="B308" s="74" t="s">
        <v>113</v>
      </c>
      <c r="C308" s="74" t="s">
        <v>113</v>
      </c>
      <c r="D308" s="74" t="s">
        <v>113</v>
      </c>
      <c r="E308" s="74" t="s">
        <v>113</v>
      </c>
      <c r="F308" s="2" t="s">
        <v>113</v>
      </c>
      <c r="G308" s="106" t="s">
        <v>113</v>
      </c>
      <c r="H308" s="294"/>
      <c r="I308" s="120"/>
      <c r="J308" s="120"/>
      <c r="K308" s="306" t="s">
        <v>218</v>
      </c>
      <c r="L308" s="53">
        <f>H69+H81+H101+H104+H116+H121+H130+H133+H135+H138+H141+H144+H153+H188+H191+H194+H196</f>
        <v>1982647690</v>
      </c>
      <c r="M308" s="147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  <c r="AA308" s="144"/>
      <c r="AB308" s="144"/>
      <c r="AC308" s="144"/>
      <c r="AD308" s="144"/>
    </row>
    <row r="309" spans="1:30" ht="15.75" thickBot="1">
      <c r="A309" s="6" t="s">
        <v>113</v>
      </c>
      <c r="B309" s="75" t="s">
        <v>113</v>
      </c>
      <c r="C309" s="75" t="s">
        <v>113</v>
      </c>
      <c r="D309" s="75" t="s">
        <v>113</v>
      </c>
      <c r="E309" s="75" t="s">
        <v>113</v>
      </c>
      <c r="F309" s="7" t="s">
        <v>113</v>
      </c>
      <c r="G309" s="107" t="s">
        <v>113</v>
      </c>
      <c r="H309" s="295"/>
      <c r="I309" s="287"/>
      <c r="J309" s="287"/>
      <c r="K309" s="307" t="s">
        <v>219</v>
      </c>
      <c r="L309" s="54">
        <f>H19+H24+H29+H31+H33+H42+H44+H47+H49+H51+H53+H58+H61+H63+H65+H68+H70+H73-H81+H87+H89+H91+H93+H96+H100+H103+H105+H110+H112+H115+H120+H122+H125+H132+H137+H140+H143+H145+H148+H152+H154+H157+H160+H163+H168+H171+H178+H182+H184+H187+H190+H193+H197+H200+H201+H202+H204+H208+H214+H225+H236+H239+H241+H243+H245+H247+H249+H251+H258</f>
        <v>16221594269.02</v>
      </c>
      <c r="M309" s="147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  <c r="AB309" s="144"/>
      <c r="AC309" s="144"/>
      <c r="AD309" s="144"/>
    </row>
    <row r="310" spans="1:30" ht="15.75" thickBot="1">
      <c r="A310" s="353" t="s">
        <v>115</v>
      </c>
      <c r="B310" s="354"/>
      <c r="C310" s="354"/>
      <c r="D310" s="354"/>
      <c r="E310" s="354"/>
      <c r="F310" s="354"/>
      <c r="G310" s="354"/>
      <c r="H310" s="354"/>
      <c r="I310" s="354"/>
      <c r="J310" s="8"/>
      <c r="K310" s="307" t="s">
        <v>220</v>
      </c>
      <c r="L310" s="53">
        <f>I307</f>
        <v>1569732600.4199998</v>
      </c>
      <c r="M310" s="147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  <c r="AA310" s="144"/>
      <c r="AB310" s="144"/>
      <c r="AC310" s="144"/>
      <c r="AD310" s="144"/>
    </row>
    <row r="311" spans="1:30" ht="15.75" thickBot="1">
      <c r="A311" s="353" t="s">
        <v>116</v>
      </c>
      <c r="B311" s="354"/>
      <c r="C311" s="354"/>
      <c r="D311" s="354"/>
      <c r="E311" s="354"/>
      <c r="F311" s="354"/>
      <c r="G311" s="354"/>
      <c r="H311" s="354"/>
      <c r="I311" s="354"/>
      <c r="J311" s="8" t="s">
        <v>113</v>
      </c>
      <c r="K311" s="307" t="s">
        <v>221</v>
      </c>
      <c r="L311" s="53">
        <f>J307</f>
        <v>1377662988.04</v>
      </c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  <c r="AA311" s="144"/>
      <c r="AB311" s="144"/>
      <c r="AC311" s="144"/>
      <c r="AD311" s="144"/>
    </row>
    <row r="312" spans="1:30" ht="45.75" thickBot="1">
      <c r="A312" s="47" t="s">
        <v>117</v>
      </c>
      <c r="B312" s="94" t="s">
        <v>102</v>
      </c>
      <c r="C312" s="93" t="s">
        <v>103</v>
      </c>
      <c r="D312" s="355" t="s">
        <v>104</v>
      </c>
      <c r="E312" s="356"/>
      <c r="F312" s="357"/>
      <c r="G312" s="355" t="s">
        <v>105</v>
      </c>
      <c r="H312" s="357"/>
      <c r="I312" s="119" t="s">
        <v>106</v>
      </c>
      <c r="J312" s="10"/>
      <c r="K312" s="308" t="s">
        <v>141</v>
      </c>
      <c r="L312" s="55">
        <f>L310-L311</f>
        <v>192069612.37999988</v>
      </c>
      <c r="M312" s="147" t="s">
        <v>319</v>
      </c>
    </row>
    <row r="313" spans="1:30" ht="42.75">
      <c r="A313" s="11" t="s">
        <v>251</v>
      </c>
      <c r="B313" s="12" t="s">
        <v>107</v>
      </c>
      <c r="C313" s="13" t="s">
        <v>113</v>
      </c>
      <c r="D313" s="348">
        <f>I307</f>
        <v>1569732600.4199998</v>
      </c>
      <c r="E313" s="364"/>
      <c r="F313" s="349"/>
      <c r="G313" s="348">
        <f>J307</f>
        <v>1377662988.04</v>
      </c>
      <c r="H313" s="349"/>
      <c r="I313" s="14">
        <f>K307</f>
        <v>192069612.38000003</v>
      </c>
      <c r="J313" s="10"/>
      <c r="K313" s="109" t="s">
        <v>113</v>
      </c>
      <c r="L313" s="56"/>
    </row>
    <row r="314" spans="1:30">
      <c r="A314" s="11" t="s">
        <v>252</v>
      </c>
      <c r="B314" s="12" t="s">
        <v>108</v>
      </c>
      <c r="C314" s="12" t="s">
        <v>113</v>
      </c>
      <c r="D314" s="345"/>
      <c r="E314" s="346"/>
      <c r="F314" s="347"/>
      <c r="G314" s="348"/>
      <c r="H314" s="349"/>
      <c r="I314" s="16"/>
      <c r="J314" s="10"/>
      <c r="K314" s="109" t="s">
        <v>113</v>
      </c>
    </row>
    <row r="315" spans="1:30">
      <c r="A315" s="15" t="s">
        <v>253</v>
      </c>
      <c r="B315" s="12" t="s">
        <v>109</v>
      </c>
      <c r="C315" s="12" t="s">
        <v>113</v>
      </c>
      <c r="D315" s="345"/>
      <c r="E315" s="346"/>
      <c r="F315" s="347"/>
      <c r="G315" s="345"/>
      <c r="H315" s="347"/>
      <c r="I315" s="16"/>
      <c r="J315" s="10" t="s">
        <v>113</v>
      </c>
      <c r="K315" s="109" t="s">
        <v>141</v>
      </c>
      <c r="L315" s="56" t="s">
        <v>241</v>
      </c>
      <c r="M315" s="147">
        <f>K26+K28+K57+K60+K91+K93+K96+K99+K102+K105+K165+K167+K171+K184+K210+K213+K70</f>
        <v>88379268.480000004</v>
      </c>
    </row>
    <row r="316" spans="1:30">
      <c r="A316" s="11" t="s">
        <v>254</v>
      </c>
      <c r="B316" s="12" t="s">
        <v>110</v>
      </c>
      <c r="C316" s="12" t="s">
        <v>113</v>
      </c>
      <c r="D316" s="350"/>
      <c r="E316" s="351"/>
      <c r="F316" s="352"/>
      <c r="G316" s="345"/>
      <c r="H316" s="347"/>
      <c r="I316" s="16"/>
      <c r="J316" s="10" t="s">
        <v>113</v>
      </c>
      <c r="L316" s="56" t="s">
        <v>242</v>
      </c>
      <c r="M316" s="147">
        <f>K19+K21+K25+K27+K29+K31+K33+K42+K44+K47+K49+K51+K53+K56+K59+K61+K63+K67+K73+K87+K110+K112+K114+K119+K122+K125+K129+K131+K134+K136+K139+K142+K145+K148+K151+K154+K157+K160+K164+K166+K168+K178+K182+K186+K189+K192+K195+K197+K200+K201+K202+K209+K212+K214+K225+K237+K238+K239+K241+K245+K247+K256+K257+K258+K259</f>
        <v>101830203.40000001</v>
      </c>
    </row>
    <row r="317" spans="1:30">
      <c r="A317" s="17" t="s">
        <v>113</v>
      </c>
      <c r="B317" s="76" t="s">
        <v>113</v>
      </c>
      <c r="C317" s="76" t="s">
        <v>113</v>
      </c>
      <c r="D317" s="76" t="s">
        <v>113</v>
      </c>
      <c r="E317" s="18" t="s">
        <v>113</v>
      </c>
      <c r="F317" s="19" t="s">
        <v>113</v>
      </c>
      <c r="G317" s="108" t="s">
        <v>113</v>
      </c>
      <c r="H317" s="21" t="s">
        <v>113</v>
      </c>
      <c r="I317" s="9" t="s">
        <v>113</v>
      </c>
      <c r="J317" s="10" t="s">
        <v>113</v>
      </c>
      <c r="L317" s="56" t="s">
        <v>241</v>
      </c>
      <c r="M317" s="147">
        <f>K268+K285+K286+K296+K298+K299</f>
        <v>233802.71</v>
      </c>
      <c r="N317" s="56"/>
    </row>
    <row r="318" spans="1:30">
      <c r="A318" s="22" t="s">
        <v>113</v>
      </c>
      <c r="B318" s="76" t="s">
        <v>113</v>
      </c>
      <c r="C318" s="76" t="s">
        <v>113</v>
      </c>
      <c r="D318" s="76" t="s">
        <v>113</v>
      </c>
      <c r="E318" s="18" t="s">
        <v>113</v>
      </c>
      <c r="F318" s="19" t="s">
        <v>113</v>
      </c>
      <c r="G318" s="18" t="s">
        <v>113</v>
      </c>
      <c r="H318" s="20"/>
      <c r="I318" s="9" t="s">
        <v>113</v>
      </c>
      <c r="J318" s="10" t="s">
        <v>113</v>
      </c>
      <c r="L318" s="56" t="s">
        <v>242</v>
      </c>
      <c r="M318" s="147">
        <f>K262+K264+K266+K272+K274+K280+K284+K292+K295</f>
        <v>61767.85</v>
      </c>
    </row>
    <row r="319" spans="1:30">
      <c r="A319" s="22" t="s">
        <v>113</v>
      </c>
      <c r="B319" s="76" t="s">
        <v>113</v>
      </c>
      <c r="C319" s="76" t="s">
        <v>113</v>
      </c>
      <c r="D319" s="76" t="s">
        <v>113</v>
      </c>
      <c r="E319" s="18" t="s">
        <v>113</v>
      </c>
      <c r="F319" s="19" t="s">
        <v>113</v>
      </c>
      <c r="G319" s="18" t="s">
        <v>113</v>
      </c>
      <c r="H319" s="20"/>
      <c r="I319" s="9" t="s">
        <v>113</v>
      </c>
      <c r="J319" s="10" t="s">
        <v>113</v>
      </c>
      <c r="L319" s="56"/>
      <c r="M319" s="147">
        <f>SUM(M315:M318)</f>
        <v>190505042.44</v>
      </c>
    </row>
    <row r="320" spans="1:30">
      <c r="A320" s="22" t="s">
        <v>113</v>
      </c>
      <c r="B320" s="76" t="s">
        <v>113</v>
      </c>
      <c r="C320" s="76" t="s">
        <v>113</v>
      </c>
      <c r="D320" s="76" t="s">
        <v>113</v>
      </c>
      <c r="E320" s="18" t="s">
        <v>113</v>
      </c>
      <c r="F320" s="19" t="s">
        <v>113</v>
      </c>
      <c r="G320" s="18" t="s">
        <v>113</v>
      </c>
      <c r="H320" s="19" t="s">
        <v>113</v>
      </c>
      <c r="I320" s="9" t="s">
        <v>113</v>
      </c>
      <c r="J320" s="23" t="s">
        <v>113</v>
      </c>
      <c r="K320" s="109" t="s">
        <v>113</v>
      </c>
      <c r="M320" s="147"/>
    </row>
    <row r="321" spans="1:13">
      <c r="A321" s="22" t="s">
        <v>113</v>
      </c>
      <c r="B321" s="76" t="s">
        <v>113</v>
      </c>
      <c r="C321" s="76" t="s">
        <v>113</v>
      </c>
      <c r="D321" s="76" t="s">
        <v>113</v>
      </c>
      <c r="E321" s="18" t="s">
        <v>113</v>
      </c>
      <c r="F321" s="19" t="s">
        <v>113</v>
      </c>
      <c r="G321" s="18" t="s">
        <v>113</v>
      </c>
      <c r="H321" s="21" t="s">
        <v>113</v>
      </c>
      <c r="I321" s="9" t="s">
        <v>113</v>
      </c>
      <c r="J321" s="10" t="s">
        <v>113</v>
      </c>
      <c r="K321" s="109" t="s">
        <v>113</v>
      </c>
    </row>
    <row r="322" spans="1:13" ht="15.75">
      <c r="A322" s="361" t="s">
        <v>299</v>
      </c>
      <c r="B322" s="362"/>
      <c r="C322" s="362"/>
      <c r="D322" s="81" t="s">
        <v>113</v>
      </c>
      <c r="E322" s="81" t="s">
        <v>113</v>
      </c>
      <c r="F322" s="24" t="s">
        <v>113</v>
      </c>
      <c r="G322" s="363" t="s">
        <v>277</v>
      </c>
      <c r="H322" s="363"/>
      <c r="I322" s="9" t="s">
        <v>113</v>
      </c>
      <c r="J322" s="23" t="s">
        <v>113</v>
      </c>
      <c r="K322" s="109" t="s">
        <v>113</v>
      </c>
      <c r="L322" s="217"/>
    </row>
    <row r="323" spans="1:13" ht="15.75">
      <c r="A323" s="236" t="s">
        <v>113</v>
      </c>
      <c r="B323" s="237" t="s">
        <v>113</v>
      </c>
      <c r="C323" s="237" t="s">
        <v>113</v>
      </c>
      <c r="D323" s="82" t="s">
        <v>113</v>
      </c>
      <c r="E323" s="25" t="s">
        <v>113</v>
      </c>
      <c r="F323" s="26" t="s">
        <v>113</v>
      </c>
      <c r="G323" s="237" t="s">
        <v>113</v>
      </c>
      <c r="H323" s="238" t="s">
        <v>113</v>
      </c>
      <c r="I323" s="27" t="s">
        <v>113</v>
      </c>
      <c r="J323" s="23" t="s">
        <v>113</v>
      </c>
      <c r="K323" s="109" t="s">
        <v>113</v>
      </c>
      <c r="L323" s="218"/>
    </row>
    <row r="324" spans="1:13" ht="15.75">
      <c r="A324" s="236" t="s">
        <v>113</v>
      </c>
      <c r="B324" s="237" t="s">
        <v>113</v>
      </c>
      <c r="C324" s="237" t="s">
        <v>113</v>
      </c>
      <c r="D324" s="82" t="s">
        <v>113</v>
      </c>
      <c r="E324" s="25" t="s">
        <v>113</v>
      </c>
      <c r="F324" s="26" t="s">
        <v>113</v>
      </c>
      <c r="G324" s="237" t="s">
        <v>113</v>
      </c>
      <c r="H324" s="238" t="s">
        <v>113</v>
      </c>
      <c r="I324" s="27" t="s">
        <v>113</v>
      </c>
      <c r="J324" s="23" t="s">
        <v>113</v>
      </c>
      <c r="K324" s="109" t="s">
        <v>113</v>
      </c>
      <c r="L324" s="218"/>
    </row>
    <row r="325" spans="1:13" ht="15.75">
      <c r="A325" s="28" t="s">
        <v>113</v>
      </c>
      <c r="B325" s="82" t="s">
        <v>113</v>
      </c>
      <c r="C325" s="77" t="s">
        <v>113</v>
      </c>
      <c r="D325" s="82" t="s">
        <v>113</v>
      </c>
      <c r="E325" s="25" t="s">
        <v>113</v>
      </c>
      <c r="F325" s="26" t="s">
        <v>113</v>
      </c>
      <c r="G325" s="25" t="s">
        <v>113</v>
      </c>
      <c r="H325" s="26" t="s">
        <v>113</v>
      </c>
      <c r="I325" s="27" t="s">
        <v>113</v>
      </c>
      <c r="J325" s="23" t="s">
        <v>113</v>
      </c>
      <c r="K325" s="109" t="s">
        <v>113</v>
      </c>
      <c r="L325" s="218"/>
      <c r="M325" s="147">
        <v>1851477000</v>
      </c>
    </row>
    <row r="326" spans="1:13" ht="15.75">
      <c r="A326" s="340" t="s">
        <v>244</v>
      </c>
      <c r="B326" s="341"/>
      <c r="C326" s="341"/>
      <c r="D326" s="82" t="s">
        <v>113</v>
      </c>
      <c r="E326" s="25" t="s">
        <v>113</v>
      </c>
      <c r="F326" s="26" t="s">
        <v>113</v>
      </c>
      <c r="G326" s="342" t="s">
        <v>111</v>
      </c>
      <c r="H326" s="342"/>
      <c r="I326" s="9" t="s">
        <v>113</v>
      </c>
      <c r="J326" s="23" t="s">
        <v>113</v>
      </c>
      <c r="K326" s="109" t="s">
        <v>113</v>
      </c>
      <c r="L326" s="218"/>
      <c r="M326" s="147">
        <v>14886158006.530001</v>
      </c>
    </row>
    <row r="327" spans="1:13">
      <c r="A327" s="22" t="s">
        <v>113</v>
      </c>
      <c r="B327" s="76" t="s">
        <v>113</v>
      </c>
      <c r="C327" s="76" t="s">
        <v>113</v>
      </c>
      <c r="D327" s="76" t="s">
        <v>113</v>
      </c>
      <c r="E327" s="18" t="s">
        <v>113</v>
      </c>
      <c r="F327" s="19" t="s">
        <v>113</v>
      </c>
      <c r="G327" s="18" t="s">
        <v>113</v>
      </c>
      <c r="H327" s="21" t="s">
        <v>113</v>
      </c>
      <c r="I327" s="27" t="s">
        <v>113</v>
      </c>
      <c r="J327" s="23" t="s">
        <v>113</v>
      </c>
      <c r="L327" s="218"/>
      <c r="M327" s="147">
        <f>M326+M325</f>
        <v>16737635006.530001</v>
      </c>
    </row>
    <row r="328" spans="1:13" ht="15.75" thickBot="1">
      <c r="A328" s="29" t="s">
        <v>113</v>
      </c>
      <c r="B328" s="78" t="s">
        <v>113</v>
      </c>
      <c r="C328" s="78" t="s">
        <v>113</v>
      </c>
      <c r="D328" s="78" t="s">
        <v>113</v>
      </c>
      <c r="E328" s="30" t="s">
        <v>113</v>
      </c>
      <c r="F328" s="31" t="s">
        <v>113</v>
      </c>
      <c r="G328" s="30" t="s">
        <v>113</v>
      </c>
      <c r="H328" s="32" t="s">
        <v>113</v>
      </c>
      <c r="I328" s="33" t="s">
        <v>113</v>
      </c>
      <c r="J328" s="34" t="s">
        <v>113</v>
      </c>
      <c r="L328" s="218"/>
      <c r="M328" s="147">
        <f>M327-H307</f>
        <v>-1473926952.4899998</v>
      </c>
    </row>
    <row r="329" spans="1:13">
      <c r="L329" s="218"/>
    </row>
    <row r="330" spans="1:13">
      <c r="L330" s="218"/>
    </row>
    <row r="331" spans="1:13">
      <c r="L331" s="218"/>
    </row>
    <row r="332" spans="1:13">
      <c r="L332" s="218"/>
    </row>
    <row r="333" spans="1:13">
      <c r="L333" s="218"/>
    </row>
    <row r="334" spans="1:13">
      <c r="L334" s="218"/>
    </row>
    <row r="335" spans="1:13">
      <c r="L335" s="218"/>
    </row>
    <row r="336" spans="1:13">
      <c r="L336" s="218"/>
    </row>
    <row r="337" spans="1:30" s="144" customFormat="1">
      <c r="A337" s="5"/>
      <c r="B337" s="79"/>
      <c r="C337" s="79"/>
      <c r="D337" s="79"/>
      <c r="E337" s="79"/>
      <c r="F337" s="1"/>
      <c r="G337" s="109"/>
      <c r="H337" s="296"/>
      <c r="I337" s="288"/>
      <c r="J337" s="288"/>
      <c r="K337" s="109"/>
      <c r="L337" s="218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s="144" customFormat="1">
      <c r="A338" s="5"/>
      <c r="B338" s="79"/>
      <c r="C338" s="79"/>
      <c r="D338" s="79"/>
      <c r="E338" s="79"/>
      <c r="F338" s="1"/>
      <c r="G338" s="109"/>
      <c r="H338" s="296"/>
      <c r="I338" s="288"/>
      <c r="J338" s="288"/>
      <c r="K338" s="109"/>
      <c r="L338" s="218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s="144" customFormat="1">
      <c r="A339" s="1"/>
      <c r="B339" s="79"/>
      <c r="C339" s="79"/>
      <c r="D339" s="79"/>
      <c r="E339" s="79"/>
      <c r="F339" s="1"/>
      <c r="G339" s="109"/>
      <c r="H339" s="296"/>
      <c r="I339" s="289"/>
      <c r="J339" s="289"/>
      <c r="K339" s="109"/>
      <c r="L339" s="218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s="144" customFormat="1">
      <c r="A340" s="1"/>
      <c r="B340" s="79"/>
      <c r="C340" s="79"/>
      <c r="D340" s="79"/>
      <c r="E340" s="79"/>
      <c r="F340" s="1"/>
      <c r="G340" s="109"/>
      <c r="H340" s="296"/>
      <c r="I340" s="289"/>
      <c r="J340" s="289"/>
      <c r="K340" s="109"/>
      <c r="L340" s="218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s="144" customFormat="1">
      <c r="A341" s="5"/>
      <c r="B341" s="79"/>
      <c r="C341" s="79"/>
      <c r="D341" s="79"/>
      <c r="E341" s="79"/>
      <c r="F341" s="1"/>
      <c r="G341" s="109"/>
      <c r="H341" s="296"/>
      <c r="I341" s="288"/>
      <c r="J341" s="288"/>
      <c r="K341" s="109"/>
      <c r="L341" s="218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s="144" customFormat="1">
      <c r="A342" s="5"/>
      <c r="B342" s="79"/>
      <c r="C342" s="79"/>
      <c r="D342" s="79"/>
      <c r="E342" s="79"/>
      <c r="F342" s="1"/>
      <c r="G342" s="109"/>
      <c r="H342" s="296"/>
      <c r="I342" s="288"/>
      <c r="J342" s="288"/>
      <c r="K342" s="109"/>
      <c r="L342" s="218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s="144" customFormat="1">
      <c r="A343" s="5"/>
      <c r="B343" s="79"/>
      <c r="C343" s="79"/>
      <c r="D343" s="79"/>
      <c r="E343" s="79"/>
      <c r="F343" s="1"/>
      <c r="G343" s="109"/>
      <c r="H343" s="296"/>
      <c r="I343" s="288"/>
      <c r="J343" s="288"/>
      <c r="K343" s="109"/>
      <c r="L343" s="218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s="144" customFormat="1">
      <c r="A344" s="5"/>
      <c r="B344" s="79"/>
      <c r="C344" s="79"/>
      <c r="D344" s="79"/>
      <c r="E344" s="79"/>
      <c r="F344" s="1"/>
      <c r="G344" s="109"/>
      <c r="H344" s="296"/>
      <c r="I344" s="288"/>
      <c r="J344" s="288"/>
      <c r="K344" s="109"/>
      <c r="L344" s="218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s="144" customFormat="1">
      <c r="A345" s="5"/>
      <c r="B345" s="79"/>
      <c r="C345" s="79"/>
      <c r="D345" s="79"/>
      <c r="E345" s="79"/>
      <c r="F345" s="1"/>
      <c r="G345" s="109"/>
      <c r="H345" s="296"/>
      <c r="I345" s="288"/>
      <c r="J345" s="288"/>
      <c r="K345" s="109"/>
      <c r="L345" s="218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s="144" customFormat="1">
      <c r="A346" s="5"/>
      <c r="B346" s="79"/>
      <c r="C346" s="79"/>
      <c r="D346" s="79"/>
      <c r="E346" s="79"/>
      <c r="F346" s="1"/>
      <c r="G346" s="109"/>
      <c r="H346" s="296"/>
      <c r="I346" s="288"/>
      <c r="J346" s="288"/>
      <c r="K346" s="109"/>
      <c r="L346" s="218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s="144" customFormat="1">
      <c r="A347" s="5"/>
      <c r="B347" s="79"/>
      <c r="C347" s="79"/>
      <c r="D347" s="79"/>
      <c r="E347" s="79"/>
      <c r="F347" s="1"/>
      <c r="G347" s="109"/>
      <c r="H347" s="296"/>
      <c r="I347" s="288"/>
      <c r="J347" s="288"/>
      <c r="K347" s="109"/>
      <c r="L347" s="218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s="144" customFormat="1">
      <c r="A348" s="5"/>
      <c r="B348" s="79"/>
      <c r="C348" s="79"/>
      <c r="D348" s="79"/>
      <c r="E348" s="79"/>
      <c r="F348" s="1"/>
      <c r="G348" s="109"/>
      <c r="H348" s="296"/>
      <c r="I348" s="288"/>
      <c r="J348" s="288"/>
      <c r="K348" s="109"/>
      <c r="L348" s="218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s="144" customFormat="1">
      <c r="A349" s="5"/>
      <c r="B349" s="79"/>
      <c r="C349" s="79"/>
      <c r="D349" s="79"/>
      <c r="E349" s="79"/>
      <c r="F349" s="1"/>
      <c r="G349" s="109"/>
      <c r="H349" s="296"/>
      <c r="I349" s="288"/>
      <c r="J349" s="288"/>
      <c r="K349" s="109"/>
      <c r="L349" s="218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s="144" customFormat="1">
      <c r="A350" s="5"/>
      <c r="B350" s="79"/>
      <c r="C350" s="79"/>
      <c r="D350" s="79"/>
      <c r="E350" s="79"/>
      <c r="F350" s="1"/>
      <c r="G350" s="109"/>
      <c r="H350" s="296"/>
      <c r="I350" s="288"/>
      <c r="J350" s="288"/>
      <c r="K350" s="109"/>
      <c r="L350" s="218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s="144" customFormat="1">
      <c r="A351" s="5"/>
      <c r="B351" s="79"/>
      <c r="C351" s="79"/>
      <c r="D351" s="79"/>
      <c r="E351" s="79"/>
      <c r="F351" s="1"/>
      <c r="G351" s="109"/>
      <c r="H351" s="296"/>
      <c r="I351" s="288"/>
      <c r="J351" s="288"/>
      <c r="K351" s="109"/>
      <c r="L351" s="218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s="144" customFormat="1">
      <c r="A352" s="5"/>
      <c r="B352" s="79"/>
      <c r="C352" s="79"/>
      <c r="D352" s="79"/>
      <c r="E352" s="79"/>
      <c r="F352" s="1"/>
      <c r="G352" s="109"/>
      <c r="H352" s="296"/>
      <c r="I352" s="288"/>
      <c r="J352" s="288"/>
      <c r="K352" s="109"/>
      <c r="L352" s="218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s="144" customFormat="1">
      <c r="A353" s="5"/>
      <c r="B353" s="79"/>
      <c r="C353" s="79"/>
      <c r="D353" s="79"/>
      <c r="E353" s="79"/>
      <c r="F353" s="1"/>
      <c r="G353" s="109"/>
      <c r="H353" s="296"/>
      <c r="I353" s="288"/>
      <c r="J353" s="288"/>
      <c r="K353" s="109"/>
      <c r="L353" s="218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s="144" customFormat="1">
      <c r="A354" s="5"/>
      <c r="B354" s="79"/>
      <c r="C354" s="79"/>
      <c r="D354" s="79"/>
      <c r="E354" s="79"/>
      <c r="F354" s="1"/>
      <c r="G354" s="109"/>
      <c r="H354" s="296"/>
      <c r="I354" s="288"/>
      <c r="J354" s="288"/>
      <c r="K354" s="109"/>
      <c r="L354" s="218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s="144" customFormat="1">
      <c r="A355" s="5"/>
      <c r="B355" s="79"/>
      <c r="C355" s="79"/>
      <c r="D355" s="79"/>
      <c r="E355" s="79"/>
      <c r="F355" s="1"/>
      <c r="G355" s="109"/>
      <c r="H355" s="296"/>
      <c r="I355" s="288"/>
      <c r="J355" s="288"/>
      <c r="K355" s="109"/>
      <c r="L355" s="218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s="144" customFormat="1">
      <c r="A356" s="5"/>
      <c r="B356" s="79"/>
      <c r="C356" s="79"/>
      <c r="D356" s="79"/>
      <c r="E356" s="79"/>
      <c r="F356" s="1"/>
      <c r="G356" s="109"/>
      <c r="H356" s="296"/>
      <c r="I356" s="288"/>
      <c r="J356" s="288"/>
      <c r="K356" s="109"/>
      <c r="L356" s="218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s="144" customFormat="1">
      <c r="A357" s="5"/>
      <c r="B357" s="79"/>
      <c r="C357" s="79"/>
      <c r="D357" s="79"/>
      <c r="E357" s="79"/>
      <c r="F357" s="1"/>
      <c r="G357" s="109"/>
      <c r="H357" s="296"/>
      <c r="I357" s="288"/>
      <c r="J357" s="288"/>
      <c r="K357" s="109"/>
      <c r="L357" s="218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s="144" customFormat="1">
      <c r="A358" s="5"/>
      <c r="B358" s="79"/>
      <c r="C358" s="79"/>
      <c r="D358" s="79"/>
      <c r="E358" s="79"/>
      <c r="F358" s="1"/>
      <c r="G358" s="109"/>
      <c r="H358" s="296"/>
      <c r="I358" s="288"/>
      <c r="J358" s="288"/>
      <c r="K358" s="109"/>
      <c r="L358" s="21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s="144" customFormat="1">
      <c r="A359" s="5"/>
      <c r="B359" s="79"/>
      <c r="C359" s="79"/>
      <c r="D359" s="79"/>
      <c r="E359" s="79"/>
      <c r="F359" s="1"/>
      <c r="G359" s="109"/>
      <c r="H359" s="296"/>
      <c r="I359" s="288"/>
      <c r="J359" s="288"/>
      <c r="K359" s="109"/>
      <c r="L359" s="21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s="144" customFormat="1">
      <c r="A360" s="5"/>
      <c r="B360" s="79"/>
      <c r="C360" s="79"/>
      <c r="D360" s="79"/>
      <c r="E360" s="79"/>
      <c r="F360" s="1"/>
      <c r="G360" s="109"/>
      <c r="H360" s="296"/>
      <c r="I360" s="288"/>
      <c r="J360" s="288"/>
      <c r="K360" s="109"/>
      <c r="L360" s="21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s="144" customFormat="1">
      <c r="A361" s="5"/>
      <c r="B361" s="79"/>
      <c r="C361" s="79"/>
      <c r="D361" s="79"/>
      <c r="E361" s="79"/>
      <c r="F361" s="1"/>
      <c r="G361" s="109"/>
      <c r="H361" s="296"/>
      <c r="I361" s="288"/>
      <c r="J361" s="288"/>
      <c r="K361" s="109"/>
      <c r="L361" s="21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s="144" customFormat="1">
      <c r="A362" s="5"/>
      <c r="B362" s="79"/>
      <c r="C362" s="79"/>
      <c r="D362" s="79"/>
      <c r="E362" s="79"/>
      <c r="F362" s="1"/>
      <c r="G362" s="109"/>
      <c r="H362" s="296"/>
      <c r="I362" s="288"/>
      <c r="J362" s="288"/>
      <c r="K362" s="109"/>
      <c r="L362" s="21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s="144" customFormat="1">
      <c r="A363" s="5"/>
      <c r="B363" s="79"/>
      <c r="C363" s="79"/>
      <c r="D363" s="79"/>
      <c r="E363" s="79"/>
      <c r="F363" s="1"/>
      <c r="G363" s="109"/>
      <c r="H363" s="296"/>
      <c r="I363" s="288"/>
      <c r="J363" s="288"/>
      <c r="K363" s="109"/>
      <c r="L363" s="21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s="144" customFormat="1">
      <c r="A364" s="5"/>
      <c r="B364" s="79"/>
      <c r="C364" s="79"/>
      <c r="D364" s="79"/>
      <c r="E364" s="79"/>
      <c r="F364" s="1"/>
      <c r="G364" s="109"/>
      <c r="H364" s="296"/>
      <c r="I364" s="288"/>
      <c r="J364" s="288"/>
      <c r="K364" s="109"/>
      <c r="L364" s="21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s="144" customFormat="1">
      <c r="A365" s="5"/>
      <c r="B365" s="79"/>
      <c r="C365" s="79"/>
      <c r="D365" s="79"/>
      <c r="E365" s="79"/>
      <c r="F365" s="1"/>
      <c r="G365" s="109"/>
      <c r="H365" s="296"/>
      <c r="I365" s="288"/>
      <c r="J365" s="288"/>
      <c r="K365" s="109"/>
      <c r="L365" s="21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s="144" customFormat="1">
      <c r="A366" s="5"/>
      <c r="B366" s="79"/>
      <c r="C366" s="79"/>
      <c r="D366" s="79"/>
      <c r="E366" s="79"/>
      <c r="F366" s="1"/>
      <c r="G366" s="109"/>
      <c r="H366" s="296"/>
      <c r="I366" s="288"/>
      <c r="J366" s="288"/>
      <c r="K366" s="109"/>
      <c r="L366" s="21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s="144" customFormat="1">
      <c r="A367" s="5"/>
      <c r="B367" s="79"/>
      <c r="C367" s="79"/>
      <c r="D367" s="79"/>
      <c r="E367" s="79"/>
      <c r="F367" s="1"/>
      <c r="G367" s="109"/>
      <c r="H367" s="296"/>
      <c r="I367" s="288"/>
      <c r="J367" s="288"/>
      <c r="K367" s="109"/>
      <c r="L367" s="21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s="144" customFormat="1">
      <c r="A368" s="5"/>
      <c r="B368" s="79"/>
      <c r="C368" s="79"/>
      <c r="D368" s="79"/>
      <c r="E368" s="79"/>
      <c r="F368" s="1"/>
      <c r="G368" s="109"/>
      <c r="H368" s="296"/>
      <c r="I368" s="288"/>
      <c r="J368" s="288"/>
      <c r="K368" s="109"/>
      <c r="L368" s="21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13">
      <c r="L369" s="217"/>
    </row>
    <row r="376" spans="1:13">
      <c r="M376" s="147" t="e">
        <f>#REF!+H69+H81+#REF!+H101+#REF!+#REF!+#REF!+H116+#REF!+H121+#REF!+H130+#REF!+H133+#REF!+H135+H275+H138+#REF!+H141+#REF!+H144+H281+H153+H162+#REF!+#REF!+H188+#REF!+H191+#REF!+H194+#REF!+H196</f>
        <v>#REF!</v>
      </c>
    </row>
    <row r="380" spans="1:13">
      <c r="A380" s="1"/>
      <c r="H380" s="289"/>
      <c r="I380" s="289"/>
      <c r="J380" s="289"/>
    </row>
  </sheetData>
  <mergeCells count="54">
    <mergeCell ref="A212:A213"/>
    <mergeCell ref="F212:F213"/>
    <mergeCell ref="A269:A271"/>
    <mergeCell ref="A281:A282"/>
    <mergeCell ref="A284:A285"/>
    <mergeCell ref="A287:A291"/>
    <mergeCell ref="A295:A300"/>
    <mergeCell ref="A302:A306"/>
    <mergeCell ref="A322:C322"/>
    <mergeCell ref="G322:H322"/>
    <mergeCell ref="D313:F313"/>
    <mergeCell ref="G313:H313"/>
    <mergeCell ref="A326:C326"/>
    <mergeCell ref="G326:H326"/>
    <mergeCell ref="F172:F174"/>
    <mergeCell ref="A252:A253"/>
    <mergeCell ref="F252:F255"/>
    <mergeCell ref="A254:A255"/>
    <mergeCell ref="D314:F314"/>
    <mergeCell ref="G314:H314"/>
    <mergeCell ref="D315:F315"/>
    <mergeCell ref="G315:H315"/>
    <mergeCell ref="D316:F316"/>
    <mergeCell ref="G316:H316"/>
    <mergeCell ref="A310:I310"/>
    <mergeCell ref="A311:I311"/>
    <mergeCell ref="D312:F312"/>
    <mergeCell ref="G312:H312"/>
    <mergeCell ref="A166:A167"/>
    <mergeCell ref="F166:F167"/>
    <mergeCell ref="F175:F177"/>
    <mergeCell ref="A209:A210"/>
    <mergeCell ref="F209:F210"/>
    <mergeCell ref="A206:A207"/>
    <mergeCell ref="F206:F207"/>
    <mergeCell ref="A164:A165"/>
    <mergeCell ref="F164:F165"/>
    <mergeCell ref="F100:F101"/>
    <mergeCell ref="F103:F104"/>
    <mergeCell ref="F108:F109"/>
    <mergeCell ref="A59:A60"/>
    <mergeCell ref="F59:F60"/>
    <mergeCell ref="A11:F11"/>
    <mergeCell ref="A25:A26"/>
    <mergeCell ref="F25:F26"/>
    <mergeCell ref="A27:A28"/>
    <mergeCell ref="F27:F28"/>
    <mergeCell ref="F56:F57"/>
    <mergeCell ref="A10:F10"/>
    <mergeCell ref="A2:I2"/>
    <mergeCell ref="A3:I3"/>
    <mergeCell ref="A4:I4"/>
    <mergeCell ref="D7:G7"/>
    <mergeCell ref="D9:G9"/>
  </mergeCells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 (2)</vt:lpstr>
      <vt:lpstr>'1ММ (ФБ)РБ (2)'!XDO_?C9_S2_1?</vt:lpstr>
      <vt:lpstr>'1ММ (ФБ)РБ (2)'!Заголовки_для_печати</vt:lpstr>
      <vt:lpstr>'1ММ (ФБ)РБ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2025-02-06T10:01:54Z</cp:lastPrinted>
  <dcterms:created xsi:type="dcterms:W3CDTF">2024-01-12T08:00:34Z</dcterms:created>
  <dcterms:modified xsi:type="dcterms:W3CDTF">2025-02-06T10:08:39Z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