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7665" yWindow="-360" windowWidth="21015" windowHeight="13125" tabRatio="412"/>
  </bookViews>
  <sheets>
    <sheet name="1ММ" sheetId="6" r:id="rId1"/>
  </sheets>
  <definedNames>
    <definedName name="_xlnm._FilterDatabase" localSheetId="0" hidden="1">'1ММ'!$A$18:$O$432</definedName>
    <definedName name="_xlnm.Print_Titles" localSheetId="0">'1ММ'!$3:$5</definedName>
    <definedName name="_xlnm.Print_Area" localSheetId="0">'1ММ'!$A$1:$J$432</definedName>
  </definedNames>
  <calcPr calcId="144525"/>
</workbook>
</file>

<file path=xl/calcChain.xml><?xml version="1.0" encoding="utf-8"?>
<calcChain xmlns="http://schemas.openxmlformats.org/spreadsheetml/2006/main">
  <c r="H272" i="6" l="1"/>
  <c r="H407" i="6"/>
  <c r="H406" i="6"/>
  <c r="H394" i="6"/>
  <c r="H393" i="6" s="1"/>
  <c r="H392" i="6"/>
  <c r="H390" i="6" s="1"/>
  <c r="H389" i="6"/>
  <c r="H387" i="6" s="1"/>
  <c r="H271" i="6"/>
  <c r="H270" i="6" s="1"/>
  <c r="H269" i="6"/>
  <c r="H268" i="6"/>
  <c r="H85" i="6"/>
  <c r="H59" i="6"/>
  <c r="H57" i="6" s="1"/>
  <c r="H29" i="6"/>
  <c r="H27" i="6"/>
  <c r="H26" i="6"/>
  <c r="N482" i="6"/>
  <c r="H443" i="6"/>
  <c r="H444" i="6" s="1"/>
  <c r="M412" i="6"/>
  <c r="L407" i="6"/>
  <c r="L406" i="6"/>
  <c r="K405" i="6"/>
  <c r="J405" i="6"/>
  <c r="I405" i="6"/>
  <c r="L404" i="6"/>
  <c r="L403" i="6" s="1"/>
  <c r="K403" i="6"/>
  <c r="J403" i="6"/>
  <c r="I403" i="6"/>
  <c r="H403" i="6"/>
  <c r="L402" i="6"/>
  <c r="L401" i="6" s="1"/>
  <c r="J401" i="6"/>
  <c r="I401" i="6"/>
  <c r="H401" i="6"/>
  <c r="L400" i="6"/>
  <c r="L399" i="6" s="1"/>
  <c r="H400" i="6"/>
  <c r="H399" i="6" s="1"/>
  <c r="J399" i="6"/>
  <c r="I399" i="6"/>
  <c r="L398" i="6"/>
  <c r="L397" i="6" s="1"/>
  <c r="J397" i="6"/>
  <c r="I397" i="6"/>
  <c r="H397" i="6"/>
  <c r="L396" i="6"/>
  <c r="L395" i="6" s="1"/>
  <c r="J395" i="6"/>
  <c r="I395" i="6"/>
  <c r="H395" i="6"/>
  <c r="L394" i="6"/>
  <c r="L393" i="6" s="1"/>
  <c r="K394" i="6"/>
  <c r="K393" i="6" s="1"/>
  <c r="J393" i="6"/>
  <c r="I393" i="6"/>
  <c r="L392" i="6"/>
  <c r="L391" i="6"/>
  <c r="K390" i="6"/>
  <c r="J390" i="6"/>
  <c r="I390" i="6"/>
  <c r="L389" i="6"/>
  <c r="K389" i="6"/>
  <c r="L388" i="6"/>
  <c r="K388" i="6"/>
  <c r="J387" i="6"/>
  <c r="I387" i="6"/>
  <c r="L386" i="6"/>
  <c r="L385" i="6"/>
  <c r="L384" i="6"/>
  <c r="L383" i="6"/>
  <c r="L382" i="6"/>
  <c r="L381" i="6"/>
  <c r="L380" i="6"/>
  <c r="L379" i="6"/>
  <c r="L378" i="6"/>
  <c r="L377" i="6"/>
  <c r="K376" i="6"/>
  <c r="J376" i="6"/>
  <c r="I376" i="6"/>
  <c r="H376" i="6"/>
  <c r="L375" i="6"/>
  <c r="K375" i="6"/>
  <c r="L374" i="6"/>
  <c r="K374" i="6"/>
  <c r="L373" i="6"/>
  <c r="K373" i="6"/>
  <c r="L372" i="6"/>
  <c r="K372" i="6"/>
  <c r="L371" i="6"/>
  <c r="K371" i="6"/>
  <c r="L370" i="6"/>
  <c r="K370" i="6"/>
  <c r="L369" i="6"/>
  <c r="K369" i="6"/>
  <c r="L368" i="6"/>
  <c r="K368" i="6"/>
  <c r="L367" i="6"/>
  <c r="K367" i="6"/>
  <c r="L366" i="6"/>
  <c r="K366" i="6"/>
  <c r="J365" i="6"/>
  <c r="I365" i="6"/>
  <c r="H365" i="6"/>
  <c r="L364" i="6"/>
  <c r="L363" i="6"/>
  <c r="L362" i="6"/>
  <c r="L361" i="6"/>
  <c r="L360" i="6"/>
  <c r="L359" i="6"/>
  <c r="L358" i="6"/>
  <c r="L357" i="6"/>
  <c r="L356" i="6"/>
  <c r="L355" i="6"/>
  <c r="K354" i="6"/>
  <c r="J354" i="6"/>
  <c r="I354" i="6"/>
  <c r="H354" i="6"/>
  <c r="L353" i="6"/>
  <c r="K353" i="6"/>
  <c r="L352" i="6"/>
  <c r="K352" i="6"/>
  <c r="L351" i="6"/>
  <c r="K351" i="6"/>
  <c r="L350" i="6"/>
  <c r="K350" i="6"/>
  <c r="L349" i="6"/>
  <c r="K349" i="6"/>
  <c r="L348" i="6"/>
  <c r="K348" i="6"/>
  <c r="L347" i="6"/>
  <c r="K347" i="6"/>
  <c r="L346" i="6"/>
  <c r="K346" i="6"/>
  <c r="L345" i="6"/>
  <c r="K345" i="6"/>
  <c r="J344" i="6"/>
  <c r="I344" i="6"/>
  <c r="H344" i="6"/>
  <c r="L343" i="6"/>
  <c r="L342" i="6"/>
  <c r="L341" i="6"/>
  <c r="L340" i="6"/>
  <c r="L339" i="6" s="1"/>
  <c r="J339" i="6"/>
  <c r="J338" i="6" s="1"/>
  <c r="J337" i="6" s="1"/>
  <c r="I339" i="6"/>
  <c r="I338" i="6" s="1"/>
  <c r="I337" i="6" s="1"/>
  <c r="H339" i="6"/>
  <c r="L336" i="6"/>
  <c r="L335" i="6"/>
  <c r="K334" i="6"/>
  <c r="J334" i="6"/>
  <c r="I334" i="6"/>
  <c r="H334" i="6"/>
  <c r="L333" i="6"/>
  <c r="L332" i="6" s="1"/>
  <c r="K332" i="6"/>
  <c r="J332" i="6"/>
  <c r="I332" i="6"/>
  <c r="H332" i="6"/>
  <c r="L331" i="6"/>
  <c r="L330" i="6" s="1"/>
  <c r="K331" i="6"/>
  <c r="K330" i="6" s="1"/>
  <c r="J330" i="6"/>
  <c r="I330" i="6"/>
  <c r="H330" i="6"/>
  <c r="L329" i="6"/>
  <c r="L328" i="6"/>
  <c r="K327" i="6"/>
  <c r="J327" i="6"/>
  <c r="I327" i="6"/>
  <c r="H327" i="6"/>
  <c r="L326" i="6"/>
  <c r="K326" i="6"/>
  <c r="L325" i="6"/>
  <c r="K325" i="6"/>
  <c r="J324" i="6"/>
  <c r="I324" i="6"/>
  <c r="H324" i="6"/>
  <c r="L323" i="6"/>
  <c r="L322" i="6" s="1"/>
  <c r="K323" i="6"/>
  <c r="K322" i="6" s="1"/>
  <c r="J322" i="6"/>
  <c r="I322" i="6"/>
  <c r="H322" i="6"/>
  <c r="L321" i="6"/>
  <c r="K321" i="6"/>
  <c r="L320" i="6"/>
  <c r="K320" i="6"/>
  <c r="L319" i="6"/>
  <c r="K319" i="6"/>
  <c r="L318" i="6"/>
  <c r="K318" i="6"/>
  <c r="L317" i="6"/>
  <c r="K317" i="6"/>
  <c r="L316" i="6"/>
  <c r="K316" i="6"/>
  <c r="J315" i="6"/>
  <c r="I315" i="6"/>
  <c r="H315" i="6"/>
  <c r="L314" i="6"/>
  <c r="L313" i="6"/>
  <c r="K312" i="6"/>
  <c r="J312" i="6"/>
  <c r="I312" i="6"/>
  <c r="H312" i="6"/>
  <c r="L311" i="6"/>
  <c r="K311" i="6"/>
  <c r="L310" i="6"/>
  <c r="K310" i="6"/>
  <c r="J309" i="6"/>
  <c r="I309" i="6"/>
  <c r="H309" i="6"/>
  <c r="L308" i="6"/>
  <c r="L307" i="6"/>
  <c r="K306" i="6"/>
  <c r="J306" i="6"/>
  <c r="I306" i="6"/>
  <c r="H306" i="6"/>
  <c r="L305" i="6"/>
  <c r="K305" i="6"/>
  <c r="L304" i="6"/>
  <c r="K304" i="6"/>
  <c r="J303" i="6"/>
  <c r="I303" i="6"/>
  <c r="H303" i="6"/>
  <c r="L302" i="6"/>
  <c r="L301" i="6" s="1"/>
  <c r="J301" i="6"/>
  <c r="I301" i="6"/>
  <c r="H301" i="6"/>
  <c r="L300" i="6"/>
  <c r="L299" i="6" s="1"/>
  <c r="K300" i="6"/>
  <c r="K299" i="6" s="1"/>
  <c r="J299" i="6"/>
  <c r="I299" i="6"/>
  <c r="H299" i="6"/>
  <c r="L298" i="6"/>
  <c r="L297" i="6" s="1"/>
  <c r="K298" i="6"/>
  <c r="K297" i="6" s="1"/>
  <c r="J297" i="6"/>
  <c r="I297" i="6"/>
  <c r="H297" i="6"/>
  <c r="L296" i="6"/>
  <c r="L295" i="6" s="1"/>
  <c r="J295" i="6"/>
  <c r="I295" i="6"/>
  <c r="H295" i="6"/>
  <c r="L294" i="6"/>
  <c r="L293" i="6" s="1"/>
  <c r="K294" i="6"/>
  <c r="K293" i="6" s="1"/>
  <c r="J293" i="6"/>
  <c r="I293" i="6"/>
  <c r="H293" i="6"/>
  <c r="L292" i="6"/>
  <c r="L291" i="6" s="1"/>
  <c r="K292" i="6"/>
  <c r="K291" i="6" s="1"/>
  <c r="J291" i="6"/>
  <c r="I291" i="6"/>
  <c r="H291" i="6"/>
  <c r="L290" i="6"/>
  <c r="K290" i="6"/>
  <c r="L289" i="6"/>
  <c r="K289" i="6"/>
  <c r="J288" i="6"/>
  <c r="I288" i="6"/>
  <c r="H288" i="6"/>
  <c r="L287" i="6"/>
  <c r="L286" i="6"/>
  <c r="L285" i="6"/>
  <c r="K284" i="6"/>
  <c r="J284" i="6"/>
  <c r="I284" i="6"/>
  <c r="H284" i="6"/>
  <c r="L283" i="6"/>
  <c r="K283" i="6"/>
  <c r="L282" i="6"/>
  <c r="K282" i="6"/>
  <c r="L281" i="6"/>
  <c r="K281" i="6"/>
  <c r="L280" i="6"/>
  <c r="J279" i="6"/>
  <c r="I279" i="6"/>
  <c r="H279" i="6"/>
  <c r="L278" i="6"/>
  <c r="L277" i="6"/>
  <c r="J276" i="6"/>
  <c r="I276" i="6"/>
  <c r="H276" i="6"/>
  <c r="L275" i="6"/>
  <c r="K275" i="6"/>
  <c r="L274" i="6"/>
  <c r="K274" i="6"/>
  <c r="J273" i="6"/>
  <c r="I273" i="6"/>
  <c r="H273" i="6"/>
  <c r="L272" i="6"/>
  <c r="L271" i="6"/>
  <c r="K270" i="6"/>
  <c r="J270" i="6"/>
  <c r="I270" i="6"/>
  <c r="L269" i="6"/>
  <c r="K269" i="6"/>
  <c r="L268" i="6"/>
  <c r="K268" i="6"/>
  <c r="J267" i="6"/>
  <c r="I267" i="6"/>
  <c r="L266" i="6"/>
  <c r="L265" i="6"/>
  <c r="K264" i="6"/>
  <c r="J264" i="6"/>
  <c r="I264" i="6"/>
  <c r="H264" i="6"/>
  <c r="L263" i="6"/>
  <c r="L262" i="6"/>
  <c r="K261" i="6"/>
  <c r="J261" i="6"/>
  <c r="I261" i="6"/>
  <c r="H261" i="6"/>
  <c r="L260" i="6"/>
  <c r="L259" i="6"/>
  <c r="K258" i="6"/>
  <c r="J258" i="6"/>
  <c r="I258" i="6"/>
  <c r="H258" i="6"/>
  <c r="L257" i="6"/>
  <c r="K257" i="6"/>
  <c r="L256" i="6"/>
  <c r="K256" i="6"/>
  <c r="J255" i="6"/>
  <c r="I255" i="6"/>
  <c r="H255" i="6"/>
  <c r="L254" i="6"/>
  <c r="K254" i="6"/>
  <c r="L253" i="6"/>
  <c r="K253" i="6"/>
  <c r="J252" i="6"/>
  <c r="I252" i="6"/>
  <c r="H252" i="6"/>
  <c r="L251" i="6"/>
  <c r="L250" i="6"/>
  <c r="K249" i="6"/>
  <c r="J249" i="6"/>
  <c r="I249" i="6"/>
  <c r="H249" i="6"/>
  <c r="L248" i="6"/>
  <c r="K248" i="6"/>
  <c r="L247" i="6"/>
  <c r="K247" i="6"/>
  <c r="J246" i="6"/>
  <c r="I246" i="6"/>
  <c r="H246" i="6"/>
  <c r="L245" i="6"/>
  <c r="L244" i="6"/>
  <c r="K243" i="6"/>
  <c r="J243" i="6"/>
  <c r="I243" i="6"/>
  <c r="H243" i="6"/>
  <c r="L242" i="6"/>
  <c r="K242" i="6"/>
  <c r="L241" i="6"/>
  <c r="K241" i="6"/>
  <c r="J240" i="6"/>
  <c r="I240" i="6"/>
  <c r="H240" i="6"/>
  <c r="L239" i="6"/>
  <c r="L238" i="6"/>
  <c r="J237" i="6"/>
  <c r="I237" i="6"/>
  <c r="H237" i="6"/>
  <c r="L236" i="6"/>
  <c r="K236" i="6"/>
  <c r="L235" i="6"/>
  <c r="K235" i="6"/>
  <c r="J234" i="6"/>
  <c r="I234" i="6"/>
  <c r="H234" i="6"/>
  <c r="L233" i="6"/>
  <c r="L232" i="6"/>
  <c r="K231" i="6"/>
  <c r="J231" i="6"/>
  <c r="I231" i="6"/>
  <c r="H231" i="6"/>
  <c r="L230" i="6"/>
  <c r="K230" i="6"/>
  <c r="L229" i="6"/>
  <c r="K229" i="6"/>
  <c r="J228" i="6"/>
  <c r="I228" i="6"/>
  <c r="H228" i="6"/>
  <c r="L227" i="6"/>
  <c r="L226" i="6"/>
  <c r="K225" i="6"/>
  <c r="J225" i="6"/>
  <c r="I225" i="6"/>
  <c r="H225" i="6"/>
  <c r="L224" i="6"/>
  <c r="K224" i="6"/>
  <c r="L223" i="6"/>
  <c r="K223" i="6"/>
  <c r="J222" i="6"/>
  <c r="I222" i="6"/>
  <c r="H222" i="6"/>
  <c r="L221" i="6"/>
  <c r="L220" i="6"/>
  <c r="K219" i="6"/>
  <c r="J219" i="6"/>
  <c r="I219" i="6"/>
  <c r="H219" i="6"/>
  <c r="L218" i="6"/>
  <c r="L217" i="6"/>
  <c r="K216" i="6"/>
  <c r="J216" i="6"/>
  <c r="I216" i="6"/>
  <c r="H216" i="6"/>
  <c r="L215" i="6"/>
  <c r="L214" i="6" s="1"/>
  <c r="K214" i="6"/>
  <c r="J214" i="6"/>
  <c r="I214" i="6"/>
  <c r="H214" i="6"/>
  <c r="L213" i="6"/>
  <c r="L212" i="6" s="1"/>
  <c r="K213" i="6"/>
  <c r="K212" i="6" s="1"/>
  <c r="J212" i="6"/>
  <c r="I212" i="6"/>
  <c r="H212" i="6"/>
  <c r="L211" i="6"/>
  <c r="L210" i="6"/>
  <c r="K209" i="6"/>
  <c r="J209" i="6"/>
  <c r="I209" i="6"/>
  <c r="H209" i="6"/>
  <c r="L208" i="6"/>
  <c r="L207" i="6" s="1"/>
  <c r="J207" i="6"/>
  <c r="I207" i="6"/>
  <c r="H207" i="6"/>
  <c r="L206" i="6"/>
  <c r="L205" i="6" s="1"/>
  <c r="K206" i="6"/>
  <c r="K205" i="6" s="1"/>
  <c r="J205" i="6"/>
  <c r="I205" i="6"/>
  <c r="H205" i="6"/>
  <c r="L204" i="6"/>
  <c r="L203" i="6"/>
  <c r="L202" i="6"/>
  <c r="K201" i="6"/>
  <c r="J201" i="6"/>
  <c r="I201" i="6"/>
  <c r="H201" i="6"/>
  <c r="L200" i="6"/>
  <c r="K200" i="6"/>
  <c r="L199" i="6"/>
  <c r="K199" i="6"/>
  <c r="L198" i="6"/>
  <c r="K198" i="6"/>
  <c r="J197" i="6"/>
  <c r="I197" i="6"/>
  <c r="H197" i="6"/>
  <c r="L196" i="6"/>
  <c r="H196" i="6"/>
  <c r="L195" i="6"/>
  <c r="H195" i="6"/>
  <c r="K194" i="6"/>
  <c r="J194" i="6"/>
  <c r="I194" i="6"/>
  <c r="L193" i="6"/>
  <c r="K193" i="6"/>
  <c r="L192" i="6"/>
  <c r="K192" i="6"/>
  <c r="J191" i="6"/>
  <c r="I191" i="6"/>
  <c r="H191" i="6"/>
  <c r="L190" i="6"/>
  <c r="L189" i="6"/>
  <c r="K188" i="6"/>
  <c r="J188" i="6"/>
  <c r="I188" i="6"/>
  <c r="H188" i="6"/>
  <c r="L187" i="6"/>
  <c r="L186" i="6"/>
  <c r="L185" i="6" s="1"/>
  <c r="K185" i="6"/>
  <c r="J185" i="6"/>
  <c r="I185" i="6"/>
  <c r="H185" i="6"/>
  <c r="L184" i="6"/>
  <c r="K184" i="6"/>
  <c r="L183" i="6"/>
  <c r="K183" i="6"/>
  <c r="J182" i="6"/>
  <c r="I182" i="6"/>
  <c r="H182" i="6"/>
  <c r="L181" i="6"/>
  <c r="L180" i="6" s="1"/>
  <c r="J180" i="6"/>
  <c r="I180" i="6"/>
  <c r="H180" i="6"/>
  <c r="L179" i="6"/>
  <c r="L178" i="6"/>
  <c r="K177" i="6"/>
  <c r="J177" i="6"/>
  <c r="I177" i="6"/>
  <c r="H177" i="6"/>
  <c r="L176" i="6"/>
  <c r="L175" i="6"/>
  <c r="K174" i="6"/>
  <c r="J174" i="6"/>
  <c r="I174" i="6"/>
  <c r="H174" i="6"/>
  <c r="L173" i="6"/>
  <c r="K173" i="6"/>
  <c r="K171" i="6" s="1"/>
  <c r="L172" i="6"/>
  <c r="J171" i="6"/>
  <c r="I171" i="6"/>
  <c r="H171" i="6"/>
  <c r="L170" i="6"/>
  <c r="L169" i="6"/>
  <c r="K168" i="6"/>
  <c r="J168" i="6"/>
  <c r="I168" i="6"/>
  <c r="H168" i="6"/>
  <c r="L167" i="6"/>
  <c r="K167" i="6"/>
  <c r="L166" i="6"/>
  <c r="K166" i="6"/>
  <c r="J165" i="6"/>
  <c r="I165" i="6"/>
  <c r="H165" i="6"/>
  <c r="L164" i="6"/>
  <c r="K164" i="6"/>
  <c r="L163" i="6"/>
  <c r="K163" i="6"/>
  <c r="L162" i="6"/>
  <c r="K162" i="6"/>
  <c r="L161" i="6"/>
  <c r="K161" i="6"/>
  <c r="L160" i="6"/>
  <c r="K160" i="6"/>
  <c r="L159" i="6"/>
  <c r="K159" i="6"/>
  <c r="J158" i="6"/>
  <c r="I158" i="6"/>
  <c r="H158" i="6"/>
  <c r="L157" i="6"/>
  <c r="K157" i="6"/>
  <c r="L156" i="6"/>
  <c r="K156" i="6"/>
  <c r="J155" i="6"/>
  <c r="I155" i="6"/>
  <c r="H155" i="6"/>
  <c r="L154" i="6"/>
  <c r="K154" i="6"/>
  <c r="L153" i="6"/>
  <c r="K153" i="6"/>
  <c r="J152" i="6"/>
  <c r="I152" i="6"/>
  <c r="H152" i="6"/>
  <c r="L151" i="6"/>
  <c r="L150" i="6" s="1"/>
  <c r="K150" i="6"/>
  <c r="J150" i="6"/>
  <c r="I150" i="6"/>
  <c r="H150" i="6"/>
  <c r="L149" i="6"/>
  <c r="L148" i="6" s="1"/>
  <c r="J148" i="6"/>
  <c r="I148" i="6"/>
  <c r="H148" i="6"/>
  <c r="L147" i="6"/>
  <c r="L146" i="6" s="1"/>
  <c r="J146" i="6"/>
  <c r="I146" i="6"/>
  <c r="H146" i="6"/>
  <c r="L145" i="6"/>
  <c r="L144" i="6" s="1"/>
  <c r="J144" i="6"/>
  <c r="I144" i="6"/>
  <c r="H144" i="6"/>
  <c r="L143" i="6"/>
  <c r="L142" i="6" s="1"/>
  <c r="K143" i="6"/>
  <c r="K142" i="6" s="1"/>
  <c r="J142" i="6"/>
  <c r="I142" i="6"/>
  <c r="H142" i="6"/>
  <c r="L141" i="6"/>
  <c r="L140" i="6" s="1"/>
  <c r="K141" i="6"/>
  <c r="K140" i="6" s="1"/>
  <c r="J140" i="6"/>
  <c r="I140" i="6"/>
  <c r="H140" i="6"/>
  <c r="L139" i="6"/>
  <c r="L138" i="6" s="1"/>
  <c r="K139" i="6"/>
  <c r="K138" i="6" s="1"/>
  <c r="J138" i="6"/>
  <c r="I138" i="6"/>
  <c r="H138" i="6"/>
  <c r="L137" i="6"/>
  <c r="L136" i="6" s="1"/>
  <c r="J136" i="6"/>
  <c r="I136" i="6"/>
  <c r="H136" i="6"/>
  <c r="L135" i="6"/>
  <c r="L134" i="6" s="1"/>
  <c r="H135" i="6"/>
  <c r="H134" i="6" s="1"/>
  <c r="J134" i="6"/>
  <c r="I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K120" i="6"/>
  <c r="J120" i="6"/>
  <c r="I120" i="6"/>
  <c r="H120" i="6"/>
  <c r="L119" i="6"/>
  <c r="L118" i="6" s="1"/>
  <c r="K119" i="6"/>
  <c r="K118" i="6" s="1"/>
  <c r="J118" i="6"/>
  <c r="I118" i="6"/>
  <c r="H118" i="6"/>
  <c r="L117" i="6"/>
  <c r="K117" i="6"/>
  <c r="L116" i="6"/>
  <c r="K116" i="6"/>
  <c r="L115" i="6"/>
  <c r="K115" i="6"/>
  <c r="L114" i="6"/>
  <c r="K114" i="6"/>
  <c r="L113" i="6"/>
  <c r="K113" i="6"/>
  <c r="L112" i="6"/>
  <c r="K112" i="6"/>
  <c r="L111" i="6"/>
  <c r="K111" i="6"/>
  <c r="L110" i="6"/>
  <c r="K110" i="6"/>
  <c r="L109" i="6"/>
  <c r="K109" i="6"/>
  <c r="L108" i="6"/>
  <c r="K108" i="6"/>
  <c r="L107" i="6"/>
  <c r="K107" i="6"/>
  <c r="L106" i="6"/>
  <c r="K106" i="6"/>
  <c r="J105" i="6"/>
  <c r="I105" i="6"/>
  <c r="H105" i="6"/>
  <c r="L104" i="6"/>
  <c r="L103" i="6" s="1"/>
  <c r="J103" i="6"/>
  <c r="I103" i="6"/>
  <c r="H103" i="6"/>
  <c r="L102" i="6"/>
  <c r="L101" i="6" s="1"/>
  <c r="K102" i="6"/>
  <c r="K101" i="6" s="1"/>
  <c r="J101" i="6"/>
  <c r="I101" i="6"/>
  <c r="H101" i="6"/>
  <c r="L100" i="6"/>
  <c r="L99" i="6"/>
  <c r="H99" i="6"/>
  <c r="H98" i="6" s="1"/>
  <c r="K98" i="6"/>
  <c r="J98" i="6"/>
  <c r="I98" i="6"/>
  <c r="L97" i="6"/>
  <c r="L96" i="6"/>
  <c r="K95" i="6"/>
  <c r="J95" i="6"/>
  <c r="I95" i="6"/>
  <c r="H95" i="6"/>
  <c r="L94" i="6"/>
  <c r="K94" i="6"/>
  <c r="K92" i="6" s="1"/>
  <c r="L93" i="6"/>
  <c r="J92" i="6"/>
  <c r="I92" i="6"/>
  <c r="H92" i="6"/>
  <c r="L91" i="6"/>
  <c r="L90" i="6" s="1"/>
  <c r="J90" i="6"/>
  <c r="I90" i="6"/>
  <c r="H90" i="6"/>
  <c r="L89" i="6"/>
  <c r="L88" i="6" s="1"/>
  <c r="J88" i="6"/>
  <c r="I88" i="6"/>
  <c r="H88" i="6"/>
  <c r="L87" i="6"/>
  <c r="L86" i="6" s="1"/>
  <c r="K87" i="6"/>
  <c r="K86" i="6" s="1"/>
  <c r="J86" i="6"/>
  <c r="I86" i="6"/>
  <c r="H86" i="6"/>
  <c r="L85" i="6"/>
  <c r="L84" i="6"/>
  <c r="K83" i="6"/>
  <c r="J83" i="6"/>
  <c r="I83" i="6"/>
  <c r="H83" i="6"/>
  <c r="L82" i="6"/>
  <c r="L81" i="6" s="1"/>
  <c r="K82" i="6"/>
  <c r="K81" i="6" s="1"/>
  <c r="J81" i="6"/>
  <c r="I81" i="6"/>
  <c r="H81" i="6"/>
  <c r="L80" i="6"/>
  <c r="L79" i="6" s="1"/>
  <c r="J79" i="6"/>
  <c r="I79" i="6"/>
  <c r="H79" i="6"/>
  <c r="L78" i="6"/>
  <c r="L77" i="6" s="1"/>
  <c r="J77" i="6"/>
  <c r="I77" i="6"/>
  <c r="H77" i="6"/>
  <c r="L76" i="6"/>
  <c r="L75" i="6" s="1"/>
  <c r="H76" i="6"/>
  <c r="H75" i="6" s="1"/>
  <c r="J75" i="6"/>
  <c r="I75" i="6"/>
  <c r="L74" i="6"/>
  <c r="L73" i="6" s="1"/>
  <c r="J73" i="6"/>
  <c r="I73" i="6"/>
  <c r="H73" i="6"/>
  <c r="L72" i="6"/>
  <c r="L71" i="6"/>
  <c r="K70" i="6"/>
  <c r="J70" i="6"/>
  <c r="I70" i="6"/>
  <c r="H70" i="6"/>
  <c r="L69" i="6"/>
  <c r="L68" i="6" s="1"/>
  <c r="J68" i="6"/>
  <c r="I68" i="6"/>
  <c r="H68" i="6"/>
  <c r="L67" i="6"/>
  <c r="L66" i="6"/>
  <c r="L65" i="6"/>
  <c r="L64" i="6"/>
  <c r="L63" i="6"/>
  <c r="L62" i="6"/>
  <c r="L61" i="6"/>
  <c r="K60" i="6"/>
  <c r="J60" i="6"/>
  <c r="I60" i="6"/>
  <c r="H60" i="6"/>
  <c r="L59" i="6"/>
  <c r="L58" i="6"/>
  <c r="K57" i="6"/>
  <c r="J57" i="6"/>
  <c r="I57" i="6"/>
  <c r="L56" i="6"/>
  <c r="K56" i="6"/>
  <c r="L55" i="6"/>
  <c r="K55" i="6"/>
  <c r="L54" i="6"/>
  <c r="K54" i="6"/>
  <c r="L53" i="6"/>
  <c r="K53" i="6"/>
  <c r="L52" i="6"/>
  <c r="K52" i="6"/>
  <c r="L51" i="6"/>
  <c r="K51" i="6"/>
  <c r="L50" i="6"/>
  <c r="K50" i="6"/>
  <c r="L49" i="6"/>
  <c r="K49" i="6"/>
  <c r="J48" i="6"/>
  <c r="I48" i="6"/>
  <c r="H48" i="6"/>
  <c r="L47" i="6"/>
  <c r="L46" i="6" s="1"/>
  <c r="K47" i="6"/>
  <c r="K46" i="6" s="1"/>
  <c r="J46" i="6"/>
  <c r="I46" i="6"/>
  <c r="H46" i="6"/>
  <c r="L45" i="6"/>
  <c r="L44" i="6" s="1"/>
  <c r="K45" i="6"/>
  <c r="K44" i="6" s="1"/>
  <c r="J44" i="6"/>
  <c r="I44" i="6"/>
  <c r="H44" i="6"/>
  <c r="L43" i="6"/>
  <c r="L42" i="6" s="1"/>
  <c r="K43" i="6"/>
  <c r="K42" i="6" s="1"/>
  <c r="J42" i="6"/>
  <c r="I42" i="6"/>
  <c r="H42" i="6"/>
  <c r="L41" i="6"/>
  <c r="L40" i="6" s="1"/>
  <c r="K41" i="6"/>
  <c r="K40" i="6" s="1"/>
  <c r="J40" i="6"/>
  <c r="I40" i="6"/>
  <c r="H40" i="6"/>
  <c r="L39" i="6"/>
  <c r="K39" i="6"/>
  <c r="L38" i="6"/>
  <c r="K38" i="6"/>
  <c r="J37" i="6"/>
  <c r="I37" i="6"/>
  <c r="H37" i="6"/>
  <c r="L36" i="6"/>
  <c r="L35" i="6" s="1"/>
  <c r="K36" i="6"/>
  <c r="K35" i="6" s="1"/>
  <c r="J35" i="6"/>
  <c r="I35" i="6"/>
  <c r="H35" i="6"/>
  <c r="L34" i="6"/>
  <c r="L33" i="6" s="1"/>
  <c r="J33" i="6"/>
  <c r="I33" i="6"/>
  <c r="H33" i="6"/>
  <c r="L32" i="6"/>
  <c r="L31" i="6" s="1"/>
  <c r="J31" i="6"/>
  <c r="I31" i="6"/>
  <c r="H31" i="6"/>
  <c r="L30" i="6"/>
  <c r="L29" i="6"/>
  <c r="K28" i="6"/>
  <c r="J28" i="6"/>
  <c r="I28" i="6"/>
  <c r="H28" i="6"/>
  <c r="L27" i="6"/>
  <c r="K27" i="6"/>
  <c r="L26" i="6"/>
  <c r="K26" i="6"/>
  <c r="J25" i="6"/>
  <c r="I25" i="6"/>
  <c r="L24" i="6"/>
  <c r="L23" i="6" s="1"/>
  <c r="K23" i="6"/>
  <c r="J23" i="6"/>
  <c r="I23" i="6"/>
  <c r="H23" i="6"/>
  <c r="L22" i="6"/>
  <c r="L21" i="6" s="1"/>
  <c r="K21" i="6"/>
  <c r="J21" i="6"/>
  <c r="I21" i="6"/>
  <c r="H21" i="6"/>
  <c r="L20" i="6"/>
  <c r="L19" i="6" s="1"/>
  <c r="K19" i="6"/>
  <c r="J19" i="6"/>
  <c r="I19" i="6"/>
  <c r="H19" i="6"/>
  <c r="H194" i="6" l="1"/>
  <c r="L191" i="6"/>
  <c r="L152" i="6"/>
  <c r="L177" i="6"/>
  <c r="K324" i="6"/>
  <c r="L37" i="6"/>
  <c r="K234" i="6"/>
  <c r="L237" i="6"/>
  <c r="L216" i="6"/>
  <c r="L249" i="6"/>
  <c r="L327" i="6"/>
  <c r="L194" i="6"/>
  <c r="L288" i="6"/>
  <c r="K315" i="6"/>
  <c r="L405" i="6"/>
  <c r="L234" i="6"/>
  <c r="K246" i="6"/>
  <c r="L105" i="6"/>
  <c r="K165" i="6"/>
  <c r="L182" i="6"/>
  <c r="K191" i="6"/>
  <c r="L98" i="6"/>
  <c r="L168" i="6"/>
  <c r="K288" i="6"/>
  <c r="K273" i="6"/>
  <c r="L209" i="6"/>
  <c r="L258" i="6"/>
  <c r="L261" i="6"/>
  <c r="L306" i="6"/>
  <c r="L309" i="6"/>
  <c r="L312" i="6"/>
  <c r="L376" i="6"/>
  <c r="L25" i="6"/>
  <c r="L70" i="6"/>
  <c r="L246" i="6"/>
  <c r="K252" i="6"/>
  <c r="L354" i="6"/>
  <c r="L83" i="6"/>
  <c r="L158" i="6"/>
  <c r="K228" i="6"/>
  <c r="L252" i="6"/>
  <c r="K255" i="6"/>
  <c r="L273" i="6"/>
  <c r="L334" i="6"/>
  <c r="L120" i="6"/>
  <c r="L225" i="6"/>
  <c r="K267" i="6"/>
  <c r="L324" i="6"/>
  <c r="L57" i="6"/>
  <c r="L60" i="6"/>
  <c r="L231" i="6"/>
  <c r="H405" i="6"/>
  <c r="K152" i="6"/>
  <c r="L165" i="6"/>
  <c r="K182" i="6"/>
  <c r="L255" i="6"/>
  <c r="L315" i="6"/>
  <c r="L174" i="6"/>
  <c r="L243" i="6"/>
  <c r="L276" i="6"/>
  <c r="J411" i="6"/>
  <c r="K25" i="6"/>
  <c r="L48" i="6"/>
  <c r="L95" i="6"/>
  <c r="K105" i="6"/>
  <c r="K155" i="6"/>
  <c r="K158" i="6"/>
  <c r="L171" i="6"/>
  <c r="L197" i="6"/>
  <c r="L219" i="6"/>
  <c r="L222" i="6"/>
  <c r="K240" i="6"/>
  <c r="L270" i="6"/>
  <c r="L279" i="6"/>
  <c r="L303" i="6"/>
  <c r="K387" i="6"/>
  <c r="H267" i="6"/>
  <c r="H25" i="6"/>
  <c r="I411" i="6"/>
  <c r="M414" i="6" s="1"/>
  <c r="L264" i="6"/>
  <c r="L337" i="6"/>
  <c r="K309" i="6"/>
  <c r="K365" i="6"/>
  <c r="K37" i="6"/>
  <c r="K136" i="6"/>
  <c r="L188" i="6"/>
  <c r="L201" i="6"/>
  <c r="L228" i="6"/>
  <c r="L267" i="6"/>
  <c r="L284" i="6"/>
  <c r="L344" i="6"/>
  <c r="L365" i="6"/>
  <c r="L390" i="6"/>
  <c r="L28" i="6"/>
  <c r="K48" i="6"/>
  <c r="L92" i="6"/>
  <c r="L155" i="6"/>
  <c r="K197" i="6"/>
  <c r="K222" i="6"/>
  <c r="L240" i="6"/>
  <c r="K279" i="6"/>
  <c r="K303" i="6"/>
  <c r="K344" i="6"/>
  <c r="L387" i="6"/>
  <c r="L338" i="6"/>
  <c r="M415" i="6" l="1"/>
  <c r="H411" i="6"/>
  <c r="K411" i="6"/>
  <c r="M413" i="6"/>
  <c r="L411" i="6"/>
  <c r="I417" i="6" s="1"/>
  <c r="D417" i="6"/>
  <c r="G417" i="6"/>
  <c r="M416" i="6"/>
</calcChain>
</file>

<file path=xl/sharedStrings.xml><?xml version="1.0" encoding="utf-8"?>
<sst xmlns="http://schemas.openxmlformats.org/spreadsheetml/2006/main" count="2891" uniqueCount="369">
  <si>
    <t>148</t>
  </si>
  <si>
    <t>000</t>
  </si>
  <si>
    <t>0113</t>
  </si>
  <si>
    <t>4240172340</t>
  </si>
  <si>
    <t>244</t>
  </si>
  <si>
    <t>0311</t>
  </si>
  <si>
    <t>47401R0860</t>
  </si>
  <si>
    <t>Респуб.бюджет</t>
  </si>
  <si>
    <t>Федеральные средства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</si>
  <si>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</si>
  <si>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</si>
  <si>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</si>
  <si>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</si>
  <si>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</si>
  <si>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</si>
  <si>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</si>
  <si>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</si>
  <si>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</si>
  <si>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</si>
  <si>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</si>
  <si>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</si>
  <si>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</si>
  <si>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</si>
  <si>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</si>
  <si>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</si>
  <si>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</si>
  <si>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</si>
  <si>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</si>
  <si>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</si>
  <si>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</si>
  <si>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</si>
  <si>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</si>
  <si>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</si>
  <si>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</si>
  <si>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</si>
  <si>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</si>
  <si>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</si>
  <si>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</si>
  <si>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</si>
  <si>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</si>
  <si>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</si>
  <si>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</si>
  <si>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</si>
  <si>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</si>
  <si>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</si>
  <si>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</si>
  <si>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</si>
  <si>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</si>
  <si>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</si>
  <si>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</si>
  <si>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</si>
  <si>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</si>
  <si>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</si>
  <si>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</si>
  <si>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</si>
  <si>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</si>
  <si>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</si>
  <si>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</si>
  <si>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</si>
  <si>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</si>
  <si>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</si>
  <si>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</si>
  <si>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</si>
  <si>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</si>
  <si>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</si>
  <si>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</si>
  <si>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</si>
  <si>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</si>
  <si>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</si>
  <si>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</si>
  <si>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</si>
  <si>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</si>
  <si>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</si>
  <si>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</si>
  <si>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</si>
  <si>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</si>
  <si>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</si>
  <si>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</si>
  <si>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</si>
  <si>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</si>
  <si>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</si>
  <si>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</si>
  <si>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</si>
  <si>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</si>
  <si>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</si>
  <si>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</si>
  <si>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</si>
  <si>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</si>
  <si>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</si>
  <si>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</si>
  <si>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</si>
  <si>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</si>
  <si>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</si>
  <si>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</si>
  <si>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</si>
  <si>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</si>
  <si>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</si>
  <si>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</si>
  <si>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</si>
  <si>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</si>
  <si>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</si>
  <si>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</si>
  <si>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Министр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</si>
  <si>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</si>
  <si>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</si>
  <si>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</si>
  <si>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</si>
  <si>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</si>
  <si>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</si>
  <si>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</si>
  <si>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</si>
  <si>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</si>
  <si>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</si>
  <si>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</si>
  <si>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</si>
  <si>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</si>
  <si>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</si>
  <si>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</si>
  <si>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М. Казиев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</si>
  <si>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</si>
  <si>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</si>
  <si>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</si>
  <si>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</si>
  <si>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</si>
  <si>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</si>
  <si>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</si>
  <si>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</si>
  <si>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</si>
  <si>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</si>
  <si>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</si>
  <si>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</si>
  <si>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</si>
  <si>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</si>
  <si>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</si>
  <si>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</si>
  <si>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</si>
  <si>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</si>
  <si>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</si>
  <si>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</si>
  <si>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</si>
  <si>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</si>
  <si>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</si>
  <si>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</si>
  <si>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</si>
  <si>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</si>
  <si>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</si>
  <si>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</si>
  <si>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</si>
  <si>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</si>
  <si>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</si>
  <si>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 xml:space="preserve"> на 1 февраля 2024 года</t>
  </si>
  <si>
    <t>2210728960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</si>
  <si>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</si>
  <si>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</si>
  <si>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</si>
  <si>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</si>
  <si>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</si>
  <si>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</si>
  <si>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</si>
  <si>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</si>
  <si>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</si>
  <si>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</si>
  <si>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</si>
  <si>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</si>
  <si>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</si>
  <si>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</si>
  <si>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</si>
  <si>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</si>
  <si>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</si>
  <si>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</si>
  <si>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</si>
  <si>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</si>
  <si>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</si>
  <si>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</si>
  <si>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</si>
  <si>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</si>
  <si>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</si>
  <si>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</si>
  <si>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</si>
  <si>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</si>
  <si>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</si>
  <si>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</si>
  <si>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</si>
  <si>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</si>
  <si>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</si>
  <si>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</si>
  <si>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</si>
  <si>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</si>
  <si>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</si>
  <si>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</si>
  <si>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</si>
  <si>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</si>
  <si>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</si>
  <si>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</si>
  <si>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</si>
  <si>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</si>
  <si>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</si>
  <si>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</si>
  <si>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</si>
  <si>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</si>
  <si>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</si>
  <si>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</si>
  <si>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</si>
  <si>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</si>
  <si>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</si>
  <si>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</si>
  <si>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</si>
  <si>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</si>
  <si>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</si>
  <si>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</si>
  <si>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</si>
  <si>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</si>
  <si>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</si>
  <si>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</si>
  <si>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</si>
  <si>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</si>
  <si>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</si>
  <si>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</si>
  <si>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</si>
  <si>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</si>
  <si>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</si>
  <si>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</si>
  <si>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</si>
  <si>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</si>
  <si>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</si>
  <si>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</si>
  <si>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</si>
  <si>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</si>
  <si>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</si>
  <si>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</si>
  <si>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2210872003</t>
  </si>
  <si>
    <t>Пособия и компенсации гражданам и иные социальные выплаты, кроме публичных нормативных обязательств</t>
  </si>
  <si>
    <t>2210872004</t>
  </si>
  <si>
    <t>2210872005</t>
  </si>
  <si>
    <t>2210872009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</si>
  <si>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</si>
  <si>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</si>
  <si>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23-52200-00000-00000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</si>
  <si>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</si>
  <si>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2211252400</t>
  </si>
  <si>
    <t>23-52400-00000-00000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</si>
  <si>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</si>
  <si>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</si>
  <si>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</si>
  <si>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</si>
  <si>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</si>
  <si>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</si>
  <si>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</si>
  <si>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</si>
  <si>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2210471180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</si>
  <si>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</si>
  <si>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</si>
  <si>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</si>
  <si>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</si>
  <si>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</si>
  <si>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</si>
  <si>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</si>
  <si>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</si>
  <si>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>БА</t>
  </si>
  <si>
    <t>ЛБО</t>
  </si>
  <si>
    <t>ПОФ</t>
  </si>
  <si>
    <t>К/Р</t>
  </si>
  <si>
    <t>0310</t>
  </si>
  <si>
    <t>9990020670</t>
  </si>
  <si>
    <t>360</t>
  </si>
  <si>
    <t>47000R0860</t>
  </si>
  <si>
    <t>23-50860-00000-00000</t>
  </si>
  <si>
    <t>Реализация мероприятий, направленных на профилактику правонарушений и преступлений несовершеннолетних</t>
  </si>
  <si>
    <t>0660199590</t>
  </si>
  <si>
    <t>Развитие предпринимательской инициативы граждан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</si>
  <si>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</si>
  <si>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</si>
  <si>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</si>
  <si>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</si>
  <si>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</si>
  <si>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</si>
  <si>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2310181110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</si>
  <si>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</si>
  <si>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2310181120</t>
  </si>
  <si>
    <t>Расходы на обеспечение деятельности (оказание услуг) государственных учреждений</t>
  </si>
  <si>
    <t>2310800590</t>
  </si>
  <si>
    <t>Организация профессионального обучения и дополнительного профессионального образования безработных граждан</t>
  </si>
  <si>
    <t>Профессиональное обучение и дополнительное профессиональное образование безработных инвалидов молодого возраста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</si>
  <si>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</si>
  <si>
    <t>0909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</si>
  <si>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</si>
  <si>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</si>
  <si>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</si>
  <si>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2220300590</t>
  </si>
  <si>
    <t>0511351340</t>
  </si>
  <si>
    <t>23-51340-00000-00000</t>
  </si>
  <si>
    <t>Обеспечение жильем отдельных категорий граждан, установленных федеральным законом "О ветеранах"</t>
  </si>
  <si>
    <t>0511351350</t>
  </si>
  <si>
    <t>23-51350-00000-00000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</si>
  <si>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</si>
  <si>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</si>
  <si>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23-51760-00000-00000</t>
  </si>
  <si>
    <t>Доплата к субсидии на обеспечение жильем ВБД</t>
  </si>
  <si>
    <t>1620115300</t>
  </si>
  <si>
    <t>Оплата жилищно-коммунальных услуг отдельным категориям граждан</t>
  </si>
  <si>
    <t>2210852500</t>
  </si>
  <si>
    <t>23-52500-00000-00000</t>
  </si>
  <si>
    <t>21-52500-00000-00000</t>
  </si>
  <si>
    <t>22-52500-00000-00000</t>
  </si>
  <si>
    <t>2210872007</t>
  </si>
  <si>
    <t>2210872008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</si>
  <si>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</si>
  <si>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</si>
  <si>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</si>
  <si>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</si>
  <si>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</si>
  <si>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</si>
  <si>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</si>
  <si>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</si>
  <si>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</si>
  <si>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</si>
  <si>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2211471160</t>
  </si>
  <si>
    <t>2230472055</t>
  </si>
  <si>
    <t>Ежемесячное пособие в связи с рождением и воспитанием ребенка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</si>
  <si>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</si>
  <si>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</si>
  <si>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23-59000-00000-00400</t>
  </si>
  <si>
    <t>2230889400</t>
  </si>
  <si>
    <t>2210300590</t>
  </si>
  <si>
    <t>2210920000</t>
  </si>
  <si>
    <t>22127R4040</t>
  </si>
  <si>
    <t>23-54040-00000-00000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</si>
  <si>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</si>
  <si>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t>222P351630</t>
  </si>
  <si>
    <t>23-51630-00000-00000</t>
  </si>
  <si>
    <t>Резервный фонд Правительства Республики Дагестан</t>
  </si>
  <si>
    <t>Реализация мероприятий в сфере реабилитации и абилитации инвалидов</t>
  </si>
  <si>
    <t>30200R5140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</si>
  <si>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</si>
  <si>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</si>
  <si>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Предоставлении субсидии Дагестанскому региональному отделению Общероссийского общественного фонда "Победа"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</si>
  <si>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</si>
  <si>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</si>
  <si>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</si>
  <si>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4200199590</t>
  </si>
  <si>
    <t>Реализация мероприятий направленных на противодействие коррупции</t>
  </si>
  <si>
    <t>ФБ</t>
  </si>
  <si>
    <t>РБ</t>
  </si>
  <si>
    <t>Вед</t>
  </si>
  <si>
    <t>Начальник управления</t>
  </si>
  <si>
    <t>Ежемесячная доплата к пенсиям лицам, замещавшим государственные должности Республики Дагестан,и пенсия за выслугу лет лицам, замещавшим должности государственной гражданской службы Республики Дагестан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</si>
  <si>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</si>
  <si>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</si>
  <si>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</si>
  <si>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</si>
  <si>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</si>
  <si>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</si>
  <si>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</si>
  <si>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</si>
  <si>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</si>
  <si>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</si>
  <si>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</si>
  <si>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</si>
  <si>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</si>
  <si>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</si>
  <si>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</si>
  <si>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Осуществление ежемесячных выплат на детей в возрасте от 3 до 7 лет включительно</t>
  </si>
  <si>
    <t>22301R3020</t>
  </si>
  <si>
    <t>21-52200-00000-00000</t>
  </si>
  <si>
    <t>21-53020-00000-00000</t>
  </si>
  <si>
    <t>23-53020-00000-00000</t>
  </si>
  <si>
    <t>22-53020-00000-00000</t>
  </si>
  <si>
    <t>22-55730-00000-00000</t>
  </si>
  <si>
    <t>Осуществление ежемесячной выплаты в связи с рождением (усыновлением) первого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</si>
</sst>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b/>
      <sz val="8"/>
      <name val="Arial cry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u/>
      <sz val="8"/>
      <name val="Arial cry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265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4" fontId="1" fillId="0" borderId="1" xfId="12" applyNumberFormat="1" applyFill="1" applyProtection="1">
      <alignment horizontal="right" shrinkToFit="1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39" xfId="9" applyNumberFormat="1" applyFill="1" applyBorder="1" applyAlignment="1" applyProtection="1">
      <alignment horizontal="left" vertical="top" wrapText="1"/>
    </xf>
    <xf numFmtId="0" fontId="1" fillId="0" borderId="4" xfId="9" applyNumberFormat="1" applyFill="1" applyBorder="1" applyProtection="1">
      <alignment horizontal="left" vertical="top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left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1" borderId="30" xfId="0" applyNumberFormat="1" applyFont="1" applyFill="1" applyBorder="1" applyProtection="1">
      <protection locked="0"/>
    </xf>
    <xf numFmtId="4" fontId="6" fillId="11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1" fillId="6" borderId="1" xfId="2" applyNumberFormat="1" applyFont="1" applyFill="1" applyProtection="1"/>
    <xf numFmtId="0" fontId="0" fillId="6" borderId="0" xfId="0" applyFont="1" applyFill="1" applyProtection="1">
      <protection locked="0"/>
    </xf>
    <xf numFmtId="4" fontId="9" fillId="9" borderId="1" xfId="0" applyNumberFormat="1" applyFont="1" applyFill="1" applyBorder="1" applyProtection="1">
      <protection locked="0"/>
    </xf>
    <xf numFmtId="4" fontId="6" fillId="9" borderId="14" xfId="37" applyNumberFormat="1" applyFont="1" applyFill="1" applyBorder="1" applyAlignment="1" applyProtection="1">
      <alignment horizontal="center" vertical="center" shrinkToFit="1"/>
    </xf>
    <xf numFmtId="0" fontId="9" fillId="9" borderId="0" xfId="0" applyFont="1" applyFill="1" applyProtection="1">
      <protection locked="0"/>
    </xf>
    <xf numFmtId="4" fontId="6" fillId="0" borderId="14" xfId="37" applyNumberFormat="1" applyFont="1" applyFill="1" applyBorder="1" applyAlignment="1" applyProtection="1">
      <alignment horizontal="center" vertical="center" shrinkToFit="1"/>
    </xf>
    <xf numFmtId="4" fontId="6" fillId="6" borderId="14" xfId="37" applyNumberFormat="1" applyFont="1" applyFill="1" applyBorder="1" applyAlignment="1" applyProtection="1">
      <alignment horizontal="center" vertical="center" shrinkToFit="1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4" fontId="1" fillId="6" borderId="1" xfId="12" applyNumberFormat="1" applyFill="1" applyProtection="1">
      <alignment horizontal="right" shrinkToFit="1"/>
    </xf>
    <xf numFmtId="0" fontId="0" fillId="6" borderId="0" xfId="0" applyFill="1" applyProtection="1">
      <protection locked="0"/>
    </xf>
    <xf numFmtId="0" fontId="1" fillId="6" borderId="1" xfId="2" applyNumberFormat="1" applyFill="1" applyProtection="1"/>
    <xf numFmtId="0" fontId="13" fillId="6" borderId="7" xfId="41" applyNumberFormat="1" applyFont="1" applyFill="1" applyBorder="1" applyAlignment="1" applyProtection="1">
      <alignment horizontal="left" vertical="center" wrapText="1"/>
    </xf>
    <xf numFmtId="0" fontId="6" fillId="6" borderId="0" xfId="0" applyFont="1" applyFill="1" applyProtection="1">
      <protection locked="0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4" fontId="1" fillId="6" borderId="1" xfId="12" applyNumberFormat="1" applyFont="1" applyFill="1" applyProtection="1">
      <alignment horizontal="right" shrinkToFit="1"/>
    </xf>
    <xf numFmtId="0" fontId="9" fillId="6" borderId="1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16" xfId="36" applyNumberFormat="1" applyFont="1" applyFill="1" applyBorder="1" applyAlignment="1" applyProtection="1">
      <alignment horizontal="center" vertical="center" wrapText="1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9" fillId="6" borderId="14" xfId="37" applyNumberFormat="1" applyFont="1" applyFill="1" applyBorder="1" applyAlignment="1" applyProtection="1">
      <alignment horizontal="center" vertical="center" shrinkToFit="1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4" fontId="6" fillId="5" borderId="44" xfId="37" applyNumberFormat="1" applyFont="1" applyFill="1" applyBorder="1" applyAlignment="1" applyProtection="1">
      <alignment horizontal="left" vertical="center" wrapText="1"/>
    </xf>
    <xf numFmtId="0" fontId="22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0" fontId="23" fillId="6" borderId="4" xfId="43" quotePrefix="1" applyNumberFormat="1" applyFont="1" applyFill="1" applyProtection="1">
      <alignment horizontal="left" vertical="top" wrapText="1"/>
    </xf>
    <xf numFmtId="0" fontId="21" fillId="5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9" fillId="0" borderId="1" xfId="38" applyNumberFormat="1" applyFont="1" applyBorder="1" applyAlignment="1" applyProtection="1">
      <alignment wrapText="1"/>
    </xf>
    <xf numFmtId="0" fontId="16" fillId="6" borderId="0" xfId="0" applyFont="1" applyFill="1" applyProtection="1">
      <protection locked="0"/>
    </xf>
    <xf numFmtId="0" fontId="23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3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21" fillId="5" borderId="7" xfId="36" applyNumberFormat="1" applyFon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2" fillId="6" borderId="7" xfId="36" quotePrefix="1" applyNumberFormat="1" applyFont="1" applyFill="1" applyBorder="1" applyAlignment="1" applyProtection="1">
      <alignment horizontal="center" vertical="center" wrapText="1"/>
    </xf>
    <xf numFmtId="0" fontId="23" fillId="6" borderId="4" xfId="43" quotePrefix="1" applyNumberFormat="1" applyFont="1" applyFill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19" fillId="6" borderId="7" xfId="36" applyNumberFormat="1" applyFont="1" applyFill="1" applyBorder="1" applyAlignment="1" applyProtection="1">
      <alignment horizontal="center" vertical="center" wrapText="1"/>
    </xf>
    <xf numFmtId="4" fontId="6" fillId="6" borderId="1" xfId="37" applyNumberFormat="1" applyFont="1" applyFill="1" applyBorder="1" applyAlignment="1" applyProtection="1">
      <alignment horizontal="center" vertical="center" shrinkToFi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0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" fontId="6" fillId="11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6" fillId="12" borderId="7" xfId="0" applyFont="1" applyFill="1" applyBorder="1" applyAlignment="1">
      <alignment horizontal="center" vertical="center" wrapText="1"/>
    </xf>
    <xf numFmtId="0" fontId="15" fillId="5" borderId="8" xfId="36" quotePrefix="1" applyNumberFormat="1" applyFont="1" applyFill="1" applyBorder="1" applyAlignment="1" applyProtection="1">
      <alignment horizontal="left" vertical="center" wrapText="1"/>
    </xf>
    <xf numFmtId="0" fontId="15" fillId="5" borderId="8" xfId="36" quotePrefix="1" applyNumberFormat="1" applyFont="1" applyFill="1" applyBorder="1" applyAlignment="1" applyProtection="1">
      <alignment horizontal="center" vertical="center" wrapText="1"/>
    </xf>
    <xf numFmtId="0" fontId="15" fillId="5" borderId="8" xfId="36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center" vertical="center" wrapText="1"/>
    </xf>
    <xf numFmtId="4" fontId="6" fillId="11" borderId="62" xfId="37" applyNumberFormat="1" applyFont="1" applyFill="1" applyBorder="1" applyAlignment="1" applyProtection="1">
      <alignment horizontal="center" vertical="center" shrinkToFit="1"/>
    </xf>
    <xf numFmtId="0" fontId="15" fillId="5" borderId="57" xfId="36" applyNumberFormat="1" applyFont="1" applyFill="1" applyBorder="1" applyAlignment="1" applyProtection="1">
      <alignment horizontal="left" vertical="top" wrapText="1"/>
    </xf>
    <xf numFmtId="4" fontId="15" fillId="5" borderId="58" xfId="37" applyNumberFormat="1" applyFont="1" applyFill="1" applyBorder="1" applyAlignment="1" applyProtection="1">
      <alignment horizontal="center" vertical="center" shrinkToFit="1"/>
    </xf>
    <xf numFmtId="4" fontId="15" fillId="5" borderId="59" xfId="37" applyNumberFormat="1" applyFont="1" applyFill="1" applyBorder="1" applyAlignment="1" applyProtection="1">
      <alignment horizontal="center" vertical="center" shrinkToFit="1"/>
    </xf>
    <xf numFmtId="0" fontId="14" fillId="11" borderId="57" xfId="40" applyNumberFormat="1" applyFont="1" applyFill="1" applyBorder="1" applyAlignment="1" applyProtection="1">
      <alignment vertical="top" wrapText="1"/>
    </xf>
    <xf numFmtId="4" fontId="14" fillId="11" borderId="60" xfId="39" applyNumberFormat="1" applyFont="1" applyFill="1" applyBorder="1" applyAlignment="1" applyProtection="1">
      <alignment horizontal="center" vertical="center" shrinkToFit="1"/>
    </xf>
    <xf numFmtId="4" fontId="14" fillId="11" borderId="52" xfId="39" applyNumberFormat="1" applyFont="1" applyFill="1" applyBorder="1" applyAlignment="1" applyProtection="1">
      <alignment horizontal="center" vertical="center" shrinkToFit="1"/>
    </xf>
    <xf numFmtId="4" fontId="14" fillId="6" borderId="61" xfId="39" applyNumberFormat="1" applyFont="1" applyFill="1" applyBorder="1" applyAlignment="1" applyProtection="1">
      <alignment horizontal="center" vertical="center" shrinkToFi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center" vertical="center" wrapText="1"/>
    </xf>
    <xf numFmtId="4" fontId="15" fillId="0" borderId="14" xfId="37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11" borderId="7" xfId="36" quotePrefix="1" applyNumberFormat="1" applyFont="1" applyFill="1" applyBorder="1" applyAlignment="1" applyProtection="1">
      <alignment horizontal="left" vertical="center" wrapText="1"/>
    </xf>
    <xf numFmtId="0" fontId="14" fillId="11" borderId="7" xfId="36" quotePrefix="1" applyNumberFormat="1" applyFont="1" applyFill="1" applyBorder="1" applyAlignment="1" applyProtection="1">
      <alignment horizontal="center" vertical="center" wrapText="1"/>
    </xf>
    <xf numFmtId="4" fontId="15" fillId="11" borderId="14" xfId="37" applyNumberFormat="1" applyFont="1" applyFill="1" applyBorder="1" applyAlignment="1" applyProtection="1">
      <alignment horizontal="center" vertical="center" shrinkToFit="1"/>
    </xf>
    <xf numFmtId="4" fontId="15" fillId="11" borderId="1" xfId="37" applyNumberFormat="1" applyFont="1" applyFill="1" applyBorder="1" applyAlignment="1" applyProtection="1">
      <alignment horizontal="center" vertical="center" shrinkToFit="1"/>
    </xf>
    <xf numFmtId="0" fontId="15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9" fillId="11" borderId="7" xfId="36" quotePrefix="1" applyNumberFormat="1" applyFont="1" applyFill="1" applyBorder="1" applyAlignment="1" applyProtection="1">
      <alignment horizontal="left" vertical="center" wrapText="1"/>
    </xf>
    <xf numFmtId="0" fontId="9" fillId="11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15" xfId="37" applyNumberFormat="1" applyFont="1" applyFill="1" applyBorder="1" applyAlignment="1" applyProtection="1">
      <alignment horizontal="center" vertical="center" shrinkToFit="1"/>
    </xf>
    <xf numFmtId="0" fontId="6" fillId="11" borderId="0" xfId="0" applyFont="1" applyFill="1" applyProtection="1">
      <protection locked="0"/>
    </xf>
    <xf numFmtId="0" fontId="9" fillId="11" borderId="0" xfId="0" applyFont="1" applyFill="1" applyProtection="1">
      <protection locked="0"/>
    </xf>
    <xf numFmtId="4" fontId="6" fillId="11" borderId="15" xfId="37" applyNumberFormat="1" applyFont="1" applyFill="1" applyBorder="1" applyAlignment="1" applyProtection="1">
      <alignment horizontal="center" vertical="center" shrinkToFit="1"/>
    </xf>
    <xf numFmtId="0" fontId="24" fillId="0" borderId="7" xfId="36" quotePrefix="1" applyNumberFormat="1" applyFont="1" applyFill="1" applyBorder="1" applyAlignment="1" applyProtection="1">
      <alignment horizontal="left" vertical="center" wrapText="1"/>
    </xf>
    <xf numFmtId="0" fontId="19" fillId="0" borderId="7" xfId="36" quotePrefix="1" applyNumberFormat="1" applyFont="1" applyFill="1" applyBorder="1" applyAlignment="1" applyProtection="1">
      <alignment horizontal="left" vertical="center" wrapText="1"/>
    </xf>
    <xf numFmtId="0" fontId="24" fillId="11" borderId="7" xfId="36" quotePrefix="1" applyNumberFormat="1" applyFont="1" applyFill="1" applyBorder="1" applyAlignment="1" applyProtection="1">
      <alignment horizontal="left" vertical="center" wrapText="1"/>
    </xf>
    <xf numFmtId="0" fontId="19" fillId="11" borderId="7" xfId="36" quotePrefix="1" applyNumberFormat="1" applyFont="1" applyFill="1" applyBorder="1" applyAlignment="1" applyProtection="1">
      <alignment horizontal="left" vertical="center" wrapText="1"/>
    </xf>
    <xf numFmtId="0" fontId="6" fillId="5" borderId="9" xfId="40" applyNumberFormat="1" applyFont="1" applyFill="1" applyBorder="1" applyAlignment="1" applyProtection="1">
      <alignment vertical="top" wrapText="1"/>
    </xf>
    <xf numFmtId="4" fontId="6" fillId="5" borderId="7" xfId="39" applyNumberFormat="1" applyFont="1" applyFill="1" applyBorder="1" applyAlignment="1" applyProtection="1">
      <alignment horizontal="center" vertical="center" shrinkToFit="1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0" fontId="9" fillId="0" borderId="9" xfId="40" applyNumberFormat="1" applyFont="1" applyFill="1" applyBorder="1" applyAlignment="1" applyProtection="1">
      <alignment vertical="top" wrapText="1"/>
    </xf>
    <xf numFmtId="4" fontId="1" fillId="6" borderId="7" xfId="42" applyNumberFormat="1" applyFont="1" applyFill="1" applyBorder="1" applyAlignment="1" applyProtection="1">
      <alignment horizontal="center" vertical="center" shrinkToFit="1"/>
    </xf>
    <xf numFmtId="4" fontId="1" fillId="6" borderId="10" xfId="42" applyNumberFormat="1" applyFont="1" applyFill="1" applyBorder="1" applyAlignment="1" applyProtection="1">
      <alignment horizontal="center" vertical="center" shrinkToFit="1"/>
    </xf>
    <xf numFmtId="0" fontId="14" fillId="11" borderId="9" xfId="40" applyNumberFormat="1" applyFont="1" applyFill="1" applyBorder="1" applyAlignment="1" applyProtection="1">
      <alignment vertical="top" wrapText="1"/>
    </xf>
    <xf numFmtId="4" fontId="14" fillId="6" borderId="7" xfId="39" applyNumberFormat="1" applyFont="1" applyFill="1" applyBorder="1" applyAlignment="1" applyProtection="1">
      <alignment horizontal="center" vertical="center" shrinkToFit="1"/>
    </xf>
    <xf numFmtId="0" fontId="9" fillId="11" borderId="9" xfId="40" applyNumberFormat="1" applyFont="1" applyFill="1" applyBorder="1" applyAlignment="1" applyProtection="1">
      <alignment vertical="top" wrapText="1"/>
    </xf>
    <xf numFmtId="4" fontId="25" fillId="9" borderId="1" xfId="0" applyNumberFormat="1" applyFont="1" applyFill="1" applyBorder="1" applyAlignment="1">
      <alignment horizontal="right" vertical="top"/>
    </xf>
    <xf numFmtId="4" fontId="9" fillId="0" borderId="12" xfId="38" applyNumberFormat="1" applyFont="1" applyBorder="1" applyAlignment="1" applyProtection="1">
      <alignment wrapText="1"/>
    </xf>
    <xf numFmtId="4" fontId="18" fillId="5" borderId="7" xfId="37" applyNumberFormat="1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1" fillId="6" borderId="53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center" wrapText="1"/>
    </xf>
    <xf numFmtId="0" fontId="1" fillId="6" borderId="55" xfId="9" applyNumberFormat="1" applyFill="1" applyBorder="1" applyAlignment="1" applyProtection="1">
      <alignment vertical="top" wrapText="1"/>
    </xf>
    <xf numFmtId="0" fontId="1" fillId="6" borderId="56" xfId="9" applyNumberFormat="1" applyFill="1" applyBorder="1" applyAlignment="1" applyProtection="1">
      <alignment vertical="top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4"/>
  <sheetViews>
    <sheetView showGridLines="0" tabSelected="1" view="pageBreakPreview" topLeftCell="A394" zoomScaleNormal="85" zoomScaleSheetLayoutView="100" workbookViewId="0">
      <selection activeCell="N167" sqref="N167"/>
    </sheetView>
  </sheetViews>
  <sheetFormatPr defaultRowHeight="15" outlineLevelRow="5"/>
  <cols>
    <col min="1" max="1" width="68.140625" style="10" customWidth="1"/>
    <col min="2" max="2" width="5.85546875" style="129" customWidth="1"/>
    <col min="3" max="3" width="6.85546875" style="129" customWidth="1"/>
    <col min="4" max="4" width="12.28515625" style="129" customWidth="1"/>
    <col min="5" max="5" width="6.28515625" style="129" customWidth="1"/>
    <col min="6" max="6" width="7.5703125" style="2" customWidth="1"/>
    <col min="7" max="7" width="6.42578125" style="171" customWidth="1"/>
    <col min="8" max="8" width="18.140625" style="86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" bestFit="1" customWidth="1"/>
    <col min="15" max="15" width="14.42578125" style="2" bestFit="1" customWidth="1"/>
    <col min="16" max="16384" width="9.140625" style="2"/>
  </cols>
  <sheetData>
    <row r="1" spans="1:12">
      <c r="A1" s="48" t="s">
        <v>121</v>
      </c>
      <c r="B1" s="117" t="s">
        <v>121</v>
      </c>
      <c r="C1" s="117" t="s">
        <v>121</v>
      </c>
      <c r="D1" s="117" t="s">
        <v>121</v>
      </c>
      <c r="E1" s="117" t="s">
        <v>121</v>
      </c>
      <c r="F1" s="49" t="s">
        <v>121</v>
      </c>
      <c r="G1" s="158" t="s">
        <v>121</v>
      </c>
      <c r="H1" s="82" t="s">
        <v>121</v>
      </c>
      <c r="I1" s="59" t="s">
        <v>121</v>
      </c>
      <c r="J1" s="50" t="s">
        <v>121</v>
      </c>
      <c r="K1" s="2" t="s">
        <v>121</v>
      </c>
      <c r="L1" s="2" t="s">
        <v>121</v>
      </c>
    </row>
    <row r="2" spans="1:12">
      <c r="A2" s="245" t="s">
        <v>126</v>
      </c>
      <c r="B2" s="246"/>
      <c r="C2" s="246"/>
      <c r="D2" s="246"/>
      <c r="E2" s="246"/>
      <c r="F2" s="246"/>
      <c r="G2" s="246"/>
      <c r="H2" s="247"/>
      <c r="I2" s="248"/>
      <c r="J2" s="69" t="s">
        <v>121</v>
      </c>
      <c r="K2" s="2" t="s">
        <v>121</v>
      </c>
      <c r="L2" s="2" t="s">
        <v>121</v>
      </c>
    </row>
    <row r="3" spans="1:12">
      <c r="A3" s="245" t="s">
        <v>127</v>
      </c>
      <c r="B3" s="246"/>
      <c r="C3" s="246"/>
      <c r="D3" s="246"/>
      <c r="E3" s="246"/>
      <c r="F3" s="246"/>
      <c r="G3" s="246"/>
      <c r="H3" s="247"/>
      <c r="I3" s="246"/>
      <c r="J3" s="70" t="s">
        <v>121</v>
      </c>
      <c r="K3" s="1" t="s">
        <v>121</v>
      </c>
      <c r="L3" s="1" t="s">
        <v>121</v>
      </c>
    </row>
    <row r="4" spans="1:12">
      <c r="A4" s="245" t="s">
        <v>128</v>
      </c>
      <c r="B4" s="246"/>
      <c r="C4" s="246"/>
      <c r="D4" s="246"/>
      <c r="E4" s="246"/>
      <c r="F4" s="246"/>
      <c r="G4" s="246"/>
      <c r="H4" s="247"/>
      <c r="I4" s="246"/>
      <c r="J4" s="70" t="s">
        <v>121</v>
      </c>
      <c r="K4" s="1" t="s">
        <v>121</v>
      </c>
      <c r="L4" s="1" t="s">
        <v>121</v>
      </c>
    </row>
    <row r="5" spans="1:12">
      <c r="A5" s="103" t="s">
        <v>121</v>
      </c>
      <c r="B5" s="118" t="s">
        <v>121</v>
      </c>
      <c r="C5" s="118" t="s">
        <v>121</v>
      </c>
      <c r="D5" s="118" t="s">
        <v>121</v>
      </c>
      <c r="E5" s="118" t="s">
        <v>121</v>
      </c>
      <c r="F5" s="102" t="s">
        <v>121</v>
      </c>
      <c r="G5" s="159" t="s">
        <v>121</v>
      </c>
      <c r="H5" s="83" t="s">
        <v>121</v>
      </c>
      <c r="I5" s="102" t="s">
        <v>121</v>
      </c>
      <c r="J5" s="71" t="s">
        <v>121</v>
      </c>
      <c r="K5" s="1" t="s">
        <v>121</v>
      </c>
      <c r="L5" s="1" t="s">
        <v>121</v>
      </c>
    </row>
    <row r="6" spans="1:12" outlineLevel="2">
      <c r="A6" s="103" t="s">
        <v>121</v>
      </c>
      <c r="B6" s="118" t="s">
        <v>121</v>
      </c>
      <c r="C6" s="118" t="s">
        <v>121</v>
      </c>
      <c r="D6" s="118" t="s">
        <v>121</v>
      </c>
      <c r="E6" s="118" t="s">
        <v>121</v>
      </c>
      <c r="F6" s="102" t="s">
        <v>121</v>
      </c>
      <c r="G6" s="159" t="s">
        <v>121</v>
      </c>
      <c r="H6" s="83" t="s">
        <v>121</v>
      </c>
      <c r="I6" s="47" t="s">
        <v>121</v>
      </c>
      <c r="J6" s="71" t="s">
        <v>121</v>
      </c>
      <c r="K6" s="1" t="s">
        <v>121</v>
      </c>
      <c r="L6" s="2" t="s">
        <v>121</v>
      </c>
    </row>
    <row r="7" spans="1:12" outlineLevel="3">
      <c r="A7" s="103" t="s">
        <v>121</v>
      </c>
      <c r="B7" s="118" t="s">
        <v>121</v>
      </c>
      <c r="C7" s="118" t="s">
        <v>121</v>
      </c>
      <c r="D7" s="249" t="s">
        <v>129</v>
      </c>
      <c r="E7" s="249"/>
      <c r="F7" s="249"/>
      <c r="G7" s="249"/>
      <c r="H7" s="84" t="s">
        <v>121</v>
      </c>
      <c r="I7" s="61" t="s">
        <v>130</v>
      </c>
      <c r="J7" s="72" t="s">
        <v>121</v>
      </c>
      <c r="K7" s="3" t="s">
        <v>121</v>
      </c>
      <c r="L7" s="2" t="s">
        <v>121</v>
      </c>
    </row>
    <row r="8" spans="1:12" outlineLevel="2">
      <c r="A8" s="103" t="s">
        <v>121</v>
      </c>
      <c r="B8" s="118" t="s">
        <v>121</v>
      </c>
      <c r="C8" s="118" t="s">
        <v>121</v>
      </c>
      <c r="D8" s="130" t="s">
        <v>121</v>
      </c>
      <c r="E8" s="130" t="s">
        <v>121</v>
      </c>
      <c r="F8" s="101" t="s">
        <v>121</v>
      </c>
      <c r="G8" s="160" t="s">
        <v>121</v>
      </c>
      <c r="H8" s="84" t="s">
        <v>121</v>
      </c>
      <c r="I8" s="61">
        <v>503010</v>
      </c>
      <c r="J8" s="64" t="s">
        <v>121</v>
      </c>
      <c r="K8" s="1" t="s">
        <v>121</v>
      </c>
      <c r="L8" s="2" t="s">
        <v>121</v>
      </c>
    </row>
    <row r="9" spans="1:12" outlineLevel="3">
      <c r="A9" s="103" t="s">
        <v>131</v>
      </c>
      <c r="B9" s="118" t="s">
        <v>121</v>
      </c>
      <c r="C9" s="118" t="s">
        <v>121</v>
      </c>
      <c r="D9" s="249" t="s">
        <v>150</v>
      </c>
      <c r="E9" s="249"/>
      <c r="F9" s="249"/>
      <c r="G9" s="249"/>
      <c r="H9" s="84" t="s">
        <v>132</v>
      </c>
      <c r="I9" s="61" t="s">
        <v>121</v>
      </c>
      <c r="J9" s="73" t="s">
        <v>121</v>
      </c>
      <c r="K9" s="3" t="s">
        <v>121</v>
      </c>
      <c r="L9" s="2" t="s">
        <v>121</v>
      </c>
    </row>
    <row r="10" spans="1:12" outlineLevel="3">
      <c r="A10" s="239" t="s">
        <v>133</v>
      </c>
      <c r="B10" s="239"/>
      <c r="C10" s="239"/>
      <c r="D10" s="239"/>
      <c r="E10" s="239"/>
      <c r="F10" s="239"/>
      <c r="G10" s="159" t="s">
        <v>121</v>
      </c>
      <c r="H10" s="84" t="s">
        <v>134</v>
      </c>
      <c r="I10" s="61" t="s">
        <v>121</v>
      </c>
      <c r="J10" s="73" t="s">
        <v>121</v>
      </c>
      <c r="K10" s="3" t="s">
        <v>121</v>
      </c>
      <c r="L10" s="2" t="s">
        <v>121</v>
      </c>
    </row>
    <row r="11" spans="1:12" outlineLevel="3">
      <c r="A11" s="238" t="s">
        <v>135</v>
      </c>
      <c r="B11" s="239"/>
      <c r="C11" s="239"/>
      <c r="D11" s="239"/>
      <c r="E11" s="239"/>
      <c r="F11" s="239"/>
      <c r="G11" s="159" t="s">
        <v>121</v>
      </c>
      <c r="H11" s="84" t="s">
        <v>136</v>
      </c>
      <c r="I11" s="61" t="s">
        <v>121</v>
      </c>
      <c r="J11" s="73" t="s">
        <v>121</v>
      </c>
      <c r="K11" s="3" t="s">
        <v>121</v>
      </c>
      <c r="L11" s="2" t="s">
        <v>121</v>
      </c>
    </row>
    <row r="12" spans="1:12" outlineLevel="3">
      <c r="A12" s="103" t="s">
        <v>137</v>
      </c>
      <c r="B12" s="118" t="s">
        <v>121</v>
      </c>
      <c r="C12" s="118" t="s">
        <v>121</v>
      </c>
      <c r="D12" s="118" t="s">
        <v>121</v>
      </c>
      <c r="E12" s="118" t="s">
        <v>121</v>
      </c>
      <c r="F12" s="102" t="s">
        <v>121</v>
      </c>
      <c r="G12" s="159" t="s">
        <v>121</v>
      </c>
      <c r="H12" s="84" t="s">
        <v>138</v>
      </c>
      <c r="I12" s="61" t="s">
        <v>139</v>
      </c>
      <c r="J12" s="72" t="s">
        <v>121</v>
      </c>
      <c r="K12" s="3" t="s">
        <v>121</v>
      </c>
      <c r="L12" s="2" t="s">
        <v>121</v>
      </c>
    </row>
    <row r="13" spans="1:12" outlineLevel="2">
      <c r="A13" s="103" t="s">
        <v>140</v>
      </c>
      <c r="B13" s="118" t="s">
        <v>121</v>
      </c>
      <c r="C13" s="118" t="s">
        <v>121</v>
      </c>
      <c r="D13" s="118" t="s">
        <v>121</v>
      </c>
      <c r="E13" s="118" t="s">
        <v>121</v>
      </c>
      <c r="F13" s="102" t="s">
        <v>121</v>
      </c>
      <c r="G13" s="159" t="s">
        <v>121</v>
      </c>
      <c r="H13" s="84" t="s">
        <v>141</v>
      </c>
      <c r="I13" s="61" t="s">
        <v>142</v>
      </c>
      <c r="J13" s="72" t="s">
        <v>121</v>
      </c>
      <c r="K13" s="1" t="s">
        <v>121</v>
      </c>
      <c r="L13" s="2" t="s">
        <v>121</v>
      </c>
    </row>
    <row r="14" spans="1:12" outlineLevel="3">
      <c r="A14" s="103" t="s">
        <v>121</v>
      </c>
      <c r="B14" s="118" t="s">
        <v>121</v>
      </c>
      <c r="C14" s="118" t="s">
        <v>121</v>
      </c>
      <c r="D14" s="118" t="s">
        <v>121</v>
      </c>
      <c r="E14" s="118" t="s">
        <v>121</v>
      </c>
      <c r="F14" s="102" t="s">
        <v>121</v>
      </c>
      <c r="G14" s="159" t="s">
        <v>121</v>
      </c>
      <c r="H14" s="83" t="s">
        <v>121</v>
      </c>
      <c r="I14" s="63" t="s">
        <v>121</v>
      </c>
      <c r="J14" s="51" t="s">
        <v>121</v>
      </c>
      <c r="K14" s="3" t="s">
        <v>121</v>
      </c>
      <c r="L14" s="2" t="s">
        <v>121</v>
      </c>
    </row>
    <row r="15" spans="1:12" ht="15.75" outlineLevel="2" thickBot="1">
      <c r="A15" s="52" t="s">
        <v>121</v>
      </c>
      <c r="B15" s="133" t="s">
        <v>121</v>
      </c>
      <c r="C15" s="119" t="s">
        <v>121</v>
      </c>
      <c r="D15" s="119" t="s">
        <v>121</v>
      </c>
      <c r="E15" s="119" t="s">
        <v>121</v>
      </c>
      <c r="F15" s="46" t="s">
        <v>121</v>
      </c>
      <c r="G15" s="161" t="s">
        <v>121</v>
      </c>
      <c r="H15" s="85" t="s">
        <v>121</v>
      </c>
      <c r="I15" s="60" t="s">
        <v>121</v>
      </c>
      <c r="J15" s="64" t="s">
        <v>121</v>
      </c>
      <c r="K15" s="1" t="s">
        <v>121</v>
      </c>
      <c r="L15" s="2" t="s">
        <v>121</v>
      </c>
    </row>
    <row r="16" spans="1:12" ht="90" outlineLevel="3" thickBot="1">
      <c r="A16" s="53" t="s">
        <v>143</v>
      </c>
      <c r="B16" s="44" t="s">
        <v>343</v>
      </c>
      <c r="C16" s="44" t="s">
        <v>144</v>
      </c>
      <c r="D16" s="43" t="s">
        <v>145</v>
      </c>
      <c r="E16" s="43" t="s">
        <v>146</v>
      </c>
      <c r="F16" s="43" t="s">
        <v>147</v>
      </c>
      <c r="G16" s="43" t="s">
        <v>148</v>
      </c>
      <c r="H16" s="43" t="s">
        <v>338</v>
      </c>
      <c r="I16" s="113" t="s">
        <v>111</v>
      </c>
      <c r="J16" s="113" t="s">
        <v>112</v>
      </c>
      <c r="K16" s="113" t="s">
        <v>149</v>
      </c>
      <c r="L16" s="181" t="s">
        <v>149</v>
      </c>
    </row>
    <row r="17" spans="1:14" ht="15.75" outlineLevel="2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45">
        <v>10</v>
      </c>
      <c r="K17" s="1" t="s">
        <v>121</v>
      </c>
      <c r="L17" s="179" t="s">
        <v>121</v>
      </c>
    </row>
    <row r="18" spans="1:14" ht="15.75" outlineLevel="2" thickBot="1">
      <c r="A18" s="42" t="s">
        <v>121</v>
      </c>
      <c r="B18" s="66" t="s">
        <v>121</v>
      </c>
      <c r="C18" s="66" t="s">
        <v>121</v>
      </c>
      <c r="D18" s="66" t="s">
        <v>121</v>
      </c>
      <c r="E18" s="66" t="s">
        <v>121</v>
      </c>
      <c r="F18" s="66" t="s">
        <v>121</v>
      </c>
      <c r="G18" s="66" t="s">
        <v>121</v>
      </c>
      <c r="H18" s="67" t="s">
        <v>121</v>
      </c>
      <c r="I18" s="67" t="s">
        <v>121</v>
      </c>
      <c r="J18" s="62" t="s">
        <v>121</v>
      </c>
      <c r="K18" s="1" t="s">
        <v>121</v>
      </c>
      <c r="L18" s="179" t="s">
        <v>121</v>
      </c>
    </row>
    <row r="19" spans="1:14" ht="25.5" outlineLevel="3">
      <c r="A19" s="145" t="s">
        <v>340</v>
      </c>
      <c r="B19" s="120" t="s">
        <v>0</v>
      </c>
      <c r="C19" s="120" t="s">
        <v>2</v>
      </c>
      <c r="D19" s="120">
        <v>4200199590</v>
      </c>
      <c r="E19" s="7" t="s">
        <v>1</v>
      </c>
      <c r="F19" s="65" t="s">
        <v>121</v>
      </c>
      <c r="G19" s="120" t="s">
        <v>121</v>
      </c>
      <c r="H19" s="140">
        <f>SUM(H20)</f>
        <v>150000</v>
      </c>
      <c r="I19" s="140">
        <f t="shared" ref="I19:L19" si="0">SUM(I20)</f>
        <v>0</v>
      </c>
      <c r="J19" s="140">
        <f t="shared" si="0"/>
        <v>0</v>
      </c>
      <c r="K19" s="140">
        <f t="shared" si="0"/>
        <v>0</v>
      </c>
      <c r="L19" s="140">
        <f t="shared" si="0"/>
        <v>0</v>
      </c>
      <c r="M19" s="81"/>
    </row>
    <row r="20" spans="1:14" s="109" customFormat="1" outlineLevel="3">
      <c r="A20" s="105" t="s">
        <v>104</v>
      </c>
      <c r="B20" s="172" t="s">
        <v>0</v>
      </c>
      <c r="C20" s="172" t="s">
        <v>2</v>
      </c>
      <c r="D20" s="76" t="s">
        <v>339</v>
      </c>
      <c r="E20" s="76" t="s">
        <v>4</v>
      </c>
      <c r="F20" s="106" t="s">
        <v>121</v>
      </c>
      <c r="G20" s="162" t="s">
        <v>121</v>
      </c>
      <c r="H20" s="143">
        <v>150000</v>
      </c>
      <c r="I20" s="143">
        <v>0</v>
      </c>
      <c r="J20" s="143">
        <v>0</v>
      </c>
      <c r="K20" s="108" t="s">
        <v>121</v>
      </c>
      <c r="L20" s="143">
        <f>I20-J20</f>
        <v>0</v>
      </c>
    </row>
    <row r="21" spans="1:14" s="97" customFormat="1" ht="51" outlineLevel="5">
      <c r="A21" s="137" t="s">
        <v>103</v>
      </c>
      <c r="B21" s="7" t="s">
        <v>0</v>
      </c>
      <c r="C21" s="7" t="s">
        <v>2</v>
      </c>
      <c r="D21" s="7">
        <v>4240172340</v>
      </c>
      <c r="E21" s="7" t="s">
        <v>1</v>
      </c>
      <c r="F21" s="5" t="s">
        <v>121</v>
      </c>
      <c r="G21" s="122" t="s">
        <v>121</v>
      </c>
      <c r="H21" s="141">
        <f>SUM(H22)</f>
        <v>75000</v>
      </c>
      <c r="I21" s="141">
        <f t="shared" ref="I21:L21" si="1">SUM(I22)</f>
        <v>0</v>
      </c>
      <c r="J21" s="141">
        <f t="shared" si="1"/>
        <v>0</v>
      </c>
      <c r="K21" s="141">
        <f t="shared" si="1"/>
        <v>0</v>
      </c>
      <c r="L21" s="141">
        <f t="shared" si="1"/>
        <v>0</v>
      </c>
      <c r="M21" s="74"/>
    </row>
    <row r="22" spans="1:14" s="109" customFormat="1" outlineLevel="3">
      <c r="A22" s="105" t="s">
        <v>104</v>
      </c>
      <c r="B22" s="172" t="s">
        <v>0</v>
      </c>
      <c r="C22" s="172" t="s">
        <v>2</v>
      </c>
      <c r="D22" s="76" t="s">
        <v>3</v>
      </c>
      <c r="E22" s="76" t="s">
        <v>4</v>
      </c>
      <c r="F22" s="106" t="s">
        <v>121</v>
      </c>
      <c r="G22" s="162" t="s">
        <v>121</v>
      </c>
      <c r="H22" s="143">
        <v>75000</v>
      </c>
      <c r="I22" s="143">
        <v>0</v>
      </c>
      <c r="J22" s="143">
        <v>0</v>
      </c>
      <c r="K22" s="108" t="s">
        <v>121</v>
      </c>
      <c r="L22" s="143">
        <f>I22-J22</f>
        <v>0</v>
      </c>
    </row>
    <row r="23" spans="1:14" s="97" customFormat="1" ht="38.25" outlineLevel="5">
      <c r="A23" s="137" t="s">
        <v>337</v>
      </c>
      <c r="B23" s="7" t="s">
        <v>0</v>
      </c>
      <c r="C23" s="7" t="s">
        <v>262</v>
      </c>
      <c r="D23" s="7" t="s">
        <v>263</v>
      </c>
      <c r="E23" s="7" t="s">
        <v>1</v>
      </c>
      <c r="F23" s="5" t="s">
        <v>121</v>
      </c>
      <c r="G23" s="122" t="s">
        <v>121</v>
      </c>
      <c r="H23" s="141">
        <f>SUM(H24)</f>
        <v>40650000</v>
      </c>
      <c r="I23" s="141">
        <f t="shared" ref="I23:K23" si="2">SUM(I24)</f>
        <v>40650000</v>
      </c>
      <c r="J23" s="141">
        <f t="shared" si="2"/>
        <v>4360000</v>
      </c>
      <c r="K23" s="141">
        <f t="shared" si="2"/>
        <v>0</v>
      </c>
      <c r="L23" s="141">
        <f>SUM(L24)</f>
        <v>36290000</v>
      </c>
      <c r="M23" s="74"/>
    </row>
    <row r="24" spans="1:14" s="89" customFormat="1" outlineLevel="2">
      <c r="A24" s="105" t="s">
        <v>336</v>
      </c>
      <c r="B24" s="144" t="s">
        <v>0</v>
      </c>
      <c r="C24" s="121" t="s">
        <v>262</v>
      </c>
      <c r="D24" s="76" t="s">
        <v>263</v>
      </c>
      <c r="E24" s="76" t="s">
        <v>264</v>
      </c>
      <c r="F24" s="87"/>
      <c r="G24" s="87"/>
      <c r="H24" s="143">
        <v>40650000</v>
      </c>
      <c r="I24" s="143">
        <v>40650000</v>
      </c>
      <c r="J24" s="143">
        <v>4360000</v>
      </c>
      <c r="K24" s="88"/>
      <c r="L24" s="143">
        <f>I24-J24</f>
        <v>36290000</v>
      </c>
    </row>
    <row r="25" spans="1:14" s="97" customFormat="1" ht="51.75" customHeight="1" outlineLevel="5">
      <c r="A25" s="137" t="s">
        <v>107</v>
      </c>
      <c r="B25" s="7" t="s">
        <v>0</v>
      </c>
      <c r="C25" s="7" t="s">
        <v>5</v>
      </c>
      <c r="D25" s="7" t="s">
        <v>265</v>
      </c>
      <c r="E25" s="7" t="s">
        <v>1</v>
      </c>
      <c r="F25" s="5"/>
      <c r="G25" s="122"/>
      <c r="H25" s="141">
        <f>SUM(H26:H27)</f>
        <v>1400000</v>
      </c>
      <c r="I25" s="141">
        <f>SUM(I26:I27)</f>
        <v>0</v>
      </c>
      <c r="J25" s="141">
        <f>SUM(J26:J27)</f>
        <v>0</v>
      </c>
      <c r="K25" s="141">
        <f>SUM(K26:K27)</f>
        <v>0</v>
      </c>
      <c r="L25" s="141">
        <f>SUM(L26:L27)</f>
        <v>0</v>
      </c>
      <c r="M25" s="74"/>
    </row>
    <row r="26" spans="1:14" s="96" customFormat="1" ht="33.75" outlineLevel="5">
      <c r="A26" s="232" t="s">
        <v>104</v>
      </c>
      <c r="B26" s="76" t="s">
        <v>0</v>
      </c>
      <c r="C26" s="76" t="s">
        <v>5</v>
      </c>
      <c r="D26" s="76" t="s">
        <v>265</v>
      </c>
      <c r="E26" s="76" t="s">
        <v>4</v>
      </c>
      <c r="F26" s="139" t="s">
        <v>266</v>
      </c>
      <c r="G26" s="156" t="s">
        <v>341</v>
      </c>
      <c r="H26" s="143">
        <f>76000+4000</f>
        <v>80000</v>
      </c>
      <c r="I26" s="143">
        <v>0</v>
      </c>
      <c r="J26" s="143">
        <v>0</v>
      </c>
      <c r="K26" s="94">
        <f t="shared" ref="K26:K27" si="3">I26-J26</f>
        <v>0</v>
      </c>
      <c r="L26" s="143">
        <f t="shared" ref="L26:L27" si="4">I26-J26</f>
        <v>0</v>
      </c>
      <c r="M26" s="107"/>
      <c r="N26" s="107"/>
    </row>
    <row r="27" spans="1:14" s="96" customFormat="1" ht="33.75" outlineLevel="5">
      <c r="A27" s="233" t="s">
        <v>231</v>
      </c>
      <c r="B27" s="76" t="s">
        <v>0</v>
      </c>
      <c r="C27" s="76" t="s">
        <v>5</v>
      </c>
      <c r="D27" s="76" t="s">
        <v>265</v>
      </c>
      <c r="E27" s="76" t="s">
        <v>9</v>
      </c>
      <c r="F27" s="139" t="s">
        <v>266</v>
      </c>
      <c r="G27" s="156" t="s">
        <v>341</v>
      </c>
      <c r="H27" s="143">
        <f>1254000+66000</f>
        <v>1320000</v>
      </c>
      <c r="I27" s="143">
        <v>0</v>
      </c>
      <c r="J27" s="143">
        <v>0</v>
      </c>
      <c r="K27" s="94">
        <f t="shared" si="3"/>
        <v>0</v>
      </c>
      <c r="L27" s="143">
        <f t="shared" si="4"/>
        <v>0</v>
      </c>
      <c r="M27" s="107"/>
      <c r="N27" s="107"/>
    </row>
    <row r="28" spans="1:14" s="97" customFormat="1" ht="54.75" customHeight="1" outlineLevel="5">
      <c r="A28" s="137" t="s">
        <v>107</v>
      </c>
      <c r="B28" s="7" t="s">
        <v>0</v>
      </c>
      <c r="C28" s="7" t="s">
        <v>5</v>
      </c>
      <c r="D28" s="7" t="s">
        <v>6</v>
      </c>
      <c r="E28" s="7" t="s">
        <v>1</v>
      </c>
      <c r="F28" s="5" t="s">
        <v>121</v>
      </c>
      <c r="G28" s="122" t="s">
        <v>121</v>
      </c>
      <c r="H28" s="141">
        <f>SUM(H29:H30)</f>
        <v>700000</v>
      </c>
      <c r="I28" s="141">
        <f>SUM(I29:I30)</f>
        <v>0</v>
      </c>
      <c r="J28" s="141">
        <f>SUM(J29:J30)</f>
        <v>0</v>
      </c>
      <c r="K28" s="141">
        <f>SUM(K29:K30)</f>
        <v>0</v>
      </c>
      <c r="L28" s="141">
        <f>SUM(L29:L30)</f>
        <v>0</v>
      </c>
      <c r="M28" s="74"/>
    </row>
    <row r="29" spans="1:14" s="109" customFormat="1" outlineLevel="3">
      <c r="A29" s="234" t="s">
        <v>104</v>
      </c>
      <c r="B29" s="172" t="s">
        <v>0</v>
      </c>
      <c r="C29" s="172" t="s">
        <v>5</v>
      </c>
      <c r="D29" s="172" t="s">
        <v>6</v>
      </c>
      <c r="E29" s="76" t="s">
        <v>4</v>
      </c>
      <c r="F29" s="106" t="s">
        <v>121</v>
      </c>
      <c r="G29" s="155" t="s">
        <v>341</v>
      </c>
      <c r="H29" s="143">
        <f>38000+2000</f>
        <v>40000</v>
      </c>
      <c r="I29" s="143">
        <v>0</v>
      </c>
      <c r="J29" s="143">
        <v>0</v>
      </c>
      <c r="K29" s="108" t="s">
        <v>121</v>
      </c>
      <c r="L29" s="143">
        <f t="shared" ref="L29:L30" si="5">I29-J29</f>
        <v>0</v>
      </c>
    </row>
    <row r="30" spans="1:14" s="109" customFormat="1" ht="25.5" outlineLevel="3">
      <c r="A30" s="235" t="s">
        <v>207</v>
      </c>
      <c r="B30" s="172" t="s">
        <v>0</v>
      </c>
      <c r="C30" s="172" t="s">
        <v>5</v>
      </c>
      <c r="D30" s="172" t="s">
        <v>6</v>
      </c>
      <c r="E30" s="76" t="s">
        <v>9</v>
      </c>
      <c r="F30" s="106" t="s">
        <v>121</v>
      </c>
      <c r="G30" s="155" t="s">
        <v>341</v>
      </c>
      <c r="H30" s="143">
        <v>660000</v>
      </c>
      <c r="I30" s="143">
        <v>0</v>
      </c>
      <c r="J30" s="143">
        <v>0</v>
      </c>
      <c r="K30" s="108" t="s">
        <v>121</v>
      </c>
      <c r="L30" s="143">
        <f t="shared" si="5"/>
        <v>0</v>
      </c>
    </row>
    <row r="31" spans="1:14" s="97" customFormat="1" ht="38.25" outlineLevel="5">
      <c r="A31" s="137" t="s">
        <v>105</v>
      </c>
      <c r="B31" s="7" t="s">
        <v>0</v>
      </c>
      <c r="C31" s="7" t="s">
        <v>10</v>
      </c>
      <c r="D31" s="7" t="s">
        <v>11</v>
      </c>
      <c r="E31" s="7" t="s">
        <v>1</v>
      </c>
      <c r="F31" s="5" t="s">
        <v>121</v>
      </c>
      <c r="G31" s="122" t="s">
        <v>121</v>
      </c>
      <c r="H31" s="141">
        <f>SUM(H32)</f>
        <v>50000</v>
      </c>
      <c r="I31" s="141">
        <f t="shared" ref="I31:J31" si="6">SUM(I32)</f>
        <v>0</v>
      </c>
      <c r="J31" s="141">
        <f t="shared" si="6"/>
        <v>0</v>
      </c>
      <c r="K31" s="93" t="s">
        <v>121</v>
      </c>
      <c r="L31" s="141">
        <f t="shared" ref="L31" si="7">SUM(L32)</f>
        <v>0</v>
      </c>
      <c r="M31" s="74"/>
    </row>
    <row r="32" spans="1:14" s="89" customFormat="1" outlineLevel="3">
      <c r="A32" s="105" t="s">
        <v>104</v>
      </c>
      <c r="B32" s="76" t="s">
        <v>0</v>
      </c>
      <c r="C32" s="76" t="s">
        <v>10</v>
      </c>
      <c r="D32" s="76" t="s">
        <v>11</v>
      </c>
      <c r="E32" s="76" t="s">
        <v>4</v>
      </c>
      <c r="F32" s="114" t="s">
        <v>121</v>
      </c>
      <c r="G32" s="164" t="s">
        <v>121</v>
      </c>
      <c r="H32" s="143">
        <v>50000</v>
      </c>
      <c r="I32" s="143">
        <v>0</v>
      </c>
      <c r="J32" s="143">
        <v>0</v>
      </c>
      <c r="K32" s="115" t="s">
        <v>121</v>
      </c>
      <c r="L32" s="143">
        <f>I32-J32</f>
        <v>0</v>
      </c>
    </row>
    <row r="33" spans="1:14" s="97" customFormat="1" ht="25.5" outlineLevel="5">
      <c r="A33" s="137" t="s">
        <v>106</v>
      </c>
      <c r="B33" s="7" t="s">
        <v>0</v>
      </c>
      <c r="C33" s="7" t="s">
        <v>10</v>
      </c>
      <c r="D33" s="7" t="s">
        <v>12</v>
      </c>
      <c r="E33" s="7" t="s">
        <v>1</v>
      </c>
      <c r="F33" s="5" t="s">
        <v>121</v>
      </c>
      <c r="G33" s="122" t="s">
        <v>121</v>
      </c>
      <c r="H33" s="141">
        <f>SUM(H34)</f>
        <v>100000</v>
      </c>
      <c r="I33" s="141">
        <f t="shared" ref="I33:J33" si="8">SUM(I34)</f>
        <v>0</v>
      </c>
      <c r="J33" s="141">
        <f t="shared" si="8"/>
        <v>0</v>
      </c>
      <c r="K33" s="93" t="s">
        <v>121</v>
      </c>
      <c r="L33" s="141">
        <f t="shared" ref="L33" si="9">SUM(L34)</f>
        <v>0</v>
      </c>
      <c r="M33" s="74"/>
    </row>
    <row r="34" spans="1:14" s="89" customFormat="1" outlineLevel="2">
      <c r="A34" s="105" t="s">
        <v>104</v>
      </c>
      <c r="B34" s="76" t="s">
        <v>0</v>
      </c>
      <c r="C34" s="76" t="s">
        <v>10</v>
      </c>
      <c r="D34" s="76" t="s">
        <v>12</v>
      </c>
      <c r="E34" s="76" t="s">
        <v>4</v>
      </c>
      <c r="F34" s="114" t="s">
        <v>121</v>
      </c>
      <c r="G34" s="164" t="s">
        <v>121</v>
      </c>
      <c r="H34" s="143">
        <v>100000</v>
      </c>
      <c r="I34" s="143">
        <v>0</v>
      </c>
      <c r="J34" s="143">
        <v>0</v>
      </c>
      <c r="K34" s="88" t="s">
        <v>121</v>
      </c>
      <c r="L34" s="143">
        <f>I34-J34</f>
        <v>0</v>
      </c>
    </row>
    <row r="35" spans="1:14" s="97" customFormat="1" ht="25.5" outlineLevel="5">
      <c r="A35" s="137" t="s">
        <v>267</v>
      </c>
      <c r="B35" s="7" t="s">
        <v>0</v>
      </c>
      <c r="C35" s="7" t="s">
        <v>10</v>
      </c>
      <c r="D35" s="7" t="s">
        <v>268</v>
      </c>
      <c r="E35" s="7" t="s">
        <v>1</v>
      </c>
      <c r="F35" s="5"/>
      <c r="G35" s="122"/>
      <c r="H35" s="141">
        <f>SUM(H36)</f>
        <v>300000</v>
      </c>
      <c r="I35" s="141">
        <f t="shared" ref="I35:L35" si="10">SUM(I36)</f>
        <v>0</v>
      </c>
      <c r="J35" s="141">
        <f t="shared" si="10"/>
        <v>0</v>
      </c>
      <c r="K35" s="141">
        <f t="shared" si="10"/>
        <v>0</v>
      </c>
      <c r="L35" s="141">
        <f t="shared" si="10"/>
        <v>0</v>
      </c>
      <c r="M35" s="74"/>
    </row>
    <row r="36" spans="1:14" s="96" customFormat="1" ht="12.75">
      <c r="A36" s="105" t="s">
        <v>104</v>
      </c>
      <c r="B36" s="76" t="s">
        <v>0</v>
      </c>
      <c r="C36" s="76" t="s">
        <v>10</v>
      </c>
      <c r="D36" s="76" t="s">
        <v>268</v>
      </c>
      <c r="E36" s="76" t="s">
        <v>4</v>
      </c>
      <c r="F36" s="104"/>
      <c r="G36" s="165"/>
      <c r="H36" s="143">
        <v>300000</v>
      </c>
      <c r="I36" s="143">
        <v>0</v>
      </c>
      <c r="J36" s="143">
        <v>0</v>
      </c>
      <c r="K36" s="116">
        <f>I36-J36</f>
        <v>0</v>
      </c>
      <c r="L36" s="143">
        <f>I36-J36</f>
        <v>0</v>
      </c>
      <c r="M36" s="95"/>
      <c r="N36" s="95"/>
    </row>
    <row r="37" spans="1:14" s="97" customFormat="1" ht="12.75" outlineLevel="5">
      <c r="A37" s="137" t="s">
        <v>269</v>
      </c>
      <c r="B37" s="7" t="s">
        <v>0</v>
      </c>
      <c r="C37" s="7" t="s">
        <v>13</v>
      </c>
      <c r="D37" s="7" t="s">
        <v>270</v>
      </c>
      <c r="E37" s="7" t="s">
        <v>1</v>
      </c>
      <c r="F37" s="5"/>
      <c r="G37" s="122"/>
      <c r="H37" s="141">
        <f>SUM(H38:H39)</f>
        <v>17432700</v>
      </c>
      <c r="I37" s="141">
        <f t="shared" ref="I37:K37" si="11">SUM(I38:I39)</f>
        <v>0</v>
      </c>
      <c r="J37" s="141">
        <f t="shared" si="11"/>
        <v>-767.52</v>
      </c>
      <c r="K37" s="141">
        <f t="shared" si="11"/>
        <v>767.52</v>
      </c>
      <c r="L37" s="141">
        <f>SUM(L38:L39)</f>
        <v>767.52</v>
      </c>
      <c r="M37" s="74"/>
    </row>
    <row r="38" spans="1:14" s="96" customFormat="1" ht="12.75" outlineLevel="5">
      <c r="A38" s="105" t="s">
        <v>104</v>
      </c>
      <c r="B38" s="76" t="s">
        <v>0</v>
      </c>
      <c r="C38" s="76" t="s">
        <v>13</v>
      </c>
      <c r="D38" s="76" t="s">
        <v>270</v>
      </c>
      <c r="E38" s="76" t="s">
        <v>4</v>
      </c>
      <c r="F38" s="104"/>
      <c r="G38" s="165"/>
      <c r="H38" s="143">
        <v>86700</v>
      </c>
      <c r="I38" s="143">
        <v>0</v>
      </c>
      <c r="J38" s="143">
        <v>-767.52</v>
      </c>
      <c r="K38" s="134">
        <f>I38-J38</f>
        <v>767.52</v>
      </c>
      <c r="L38" s="143">
        <f t="shared" ref="L38:L39" si="12">I38-J38</f>
        <v>767.52</v>
      </c>
      <c r="M38" s="107"/>
      <c r="N38" s="107"/>
    </row>
    <row r="39" spans="1:14" s="96" customFormat="1" ht="25.5" outlineLevel="5">
      <c r="A39" s="105" t="s">
        <v>231</v>
      </c>
      <c r="B39" s="76" t="s">
        <v>0</v>
      </c>
      <c r="C39" s="76" t="s">
        <v>13</v>
      </c>
      <c r="D39" s="76" t="s">
        <v>270</v>
      </c>
      <c r="E39" s="76" t="s">
        <v>9</v>
      </c>
      <c r="F39" s="104"/>
      <c r="G39" s="165"/>
      <c r="H39" s="143">
        <v>17346000</v>
      </c>
      <c r="I39" s="143">
        <v>0</v>
      </c>
      <c r="J39" s="143">
        <v>0</v>
      </c>
      <c r="K39" s="134">
        <f>I39-J39</f>
        <v>0</v>
      </c>
      <c r="L39" s="143">
        <f t="shared" si="12"/>
        <v>0</v>
      </c>
      <c r="M39" s="107"/>
      <c r="N39" s="107"/>
    </row>
    <row r="40" spans="1:14" s="97" customFormat="1" ht="25.5" outlineLevel="5">
      <c r="A40" s="137" t="s">
        <v>271</v>
      </c>
      <c r="B40" s="7" t="s">
        <v>0</v>
      </c>
      <c r="C40" s="7" t="s">
        <v>13</v>
      </c>
      <c r="D40" s="7" t="s">
        <v>272</v>
      </c>
      <c r="E40" s="7" t="s">
        <v>1</v>
      </c>
      <c r="F40" s="5"/>
      <c r="G40" s="122"/>
      <c r="H40" s="141">
        <f>SUM(H41)</f>
        <v>2289000</v>
      </c>
      <c r="I40" s="141">
        <f t="shared" ref="I40:J40" si="13">SUM(I41)</f>
        <v>0</v>
      </c>
      <c r="J40" s="141">
        <f t="shared" si="13"/>
        <v>0</v>
      </c>
      <c r="K40" s="93">
        <f>SUM(K41)</f>
        <v>0</v>
      </c>
      <c r="L40" s="141">
        <f t="shared" ref="L40" si="14">SUM(L41)</f>
        <v>0</v>
      </c>
      <c r="M40" s="74"/>
    </row>
    <row r="41" spans="1:14" s="96" customFormat="1" ht="38.25" outlineLevel="5">
      <c r="A41" s="105" t="s">
        <v>208</v>
      </c>
      <c r="B41" s="76" t="s">
        <v>0</v>
      </c>
      <c r="C41" s="76" t="s">
        <v>13</v>
      </c>
      <c r="D41" s="76" t="s">
        <v>272</v>
      </c>
      <c r="E41" s="76" t="s">
        <v>26</v>
      </c>
      <c r="F41" s="104"/>
      <c r="G41" s="165"/>
      <c r="H41" s="143">
        <v>2289000</v>
      </c>
      <c r="I41" s="143">
        <v>0</v>
      </c>
      <c r="J41" s="143">
        <v>0</v>
      </c>
      <c r="K41" s="134">
        <f>I41-J41</f>
        <v>0</v>
      </c>
      <c r="L41" s="143">
        <f>I41-J41</f>
        <v>0</v>
      </c>
      <c r="M41" s="107"/>
      <c r="N41" s="107"/>
    </row>
    <row r="42" spans="1:14" s="97" customFormat="1" ht="38.25" outlineLevel="5">
      <c r="A42" s="137" t="s">
        <v>273</v>
      </c>
      <c r="B42" s="7" t="s">
        <v>0</v>
      </c>
      <c r="C42" s="7" t="s">
        <v>13</v>
      </c>
      <c r="D42" s="7" t="s">
        <v>274</v>
      </c>
      <c r="E42" s="7" t="s">
        <v>1</v>
      </c>
      <c r="F42" s="5"/>
      <c r="G42" s="122"/>
      <c r="H42" s="141">
        <f>SUM(H43)</f>
        <v>6206700</v>
      </c>
      <c r="I42" s="141">
        <f t="shared" ref="I42:J42" si="15">SUM(I43)</f>
        <v>0</v>
      </c>
      <c r="J42" s="141">
        <f t="shared" si="15"/>
        <v>0</v>
      </c>
      <c r="K42" s="93">
        <f>SUM(K43)</f>
        <v>0</v>
      </c>
      <c r="L42" s="141">
        <f t="shared" ref="L42" si="16">SUM(L43)</f>
        <v>0</v>
      </c>
      <c r="M42" s="74"/>
    </row>
    <row r="43" spans="1:14" s="96" customFormat="1" ht="38.25" outlineLevel="5">
      <c r="A43" s="105" t="s">
        <v>208</v>
      </c>
      <c r="B43" s="76" t="s">
        <v>0</v>
      </c>
      <c r="C43" s="76" t="s">
        <v>13</v>
      </c>
      <c r="D43" s="76" t="s">
        <v>274</v>
      </c>
      <c r="E43" s="76" t="s">
        <v>26</v>
      </c>
      <c r="F43" s="104"/>
      <c r="G43" s="165"/>
      <c r="H43" s="143">
        <v>6206700</v>
      </c>
      <c r="I43" s="143">
        <v>0</v>
      </c>
      <c r="J43" s="143">
        <v>0</v>
      </c>
      <c r="K43" s="134">
        <f>I43-J43</f>
        <v>0</v>
      </c>
      <c r="L43" s="143">
        <f>I43-J43</f>
        <v>0</v>
      </c>
      <c r="M43" s="107"/>
      <c r="N43" s="107"/>
    </row>
    <row r="44" spans="1:14" s="97" customFormat="1" ht="54" customHeight="1" outlineLevel="5">
      <c r="A44" s="137" t="s">
        <v>275</v>
      </c>
      <c r="B44" s="7" t="s">
        <v>0</v>
      </c>
      <c r="C44" s="7" t="s">
        <v>13</v>
      </c>
      <c r="D44" s="7" t="s">
        <v>276</v>
      </c>
      <c r="E44" s="7" t="s">
        <v>1</v>
      </c>
      <c r="F44" s="5"/>
      <c r="G44" s="122"/>
      <c r="H44" s="141">
        <f>SUM(H45)</f>
        <v>716200</v>
      </c>
      <c r="I44" s="141">
        <f t="shared" ref="I44:J44" si="17">SUM(I45)</f>
        <v>0</v>
      </c>
      <c r="J44" s="141">
        <f t="shared" si="17"/>
        <v>0</v>
      </c>
      <c r="K44" s="93">
        <f>SUM(K45)</f>
        <v>0</v>
      </c>
      <c r="L44" s="141">
        <f t="shared" ref="L44" si="18">SUM(L45)</f>
        <v>0</v>
      </c>
      <c r="M44" s="74"/>
    </row>
    <row r="45" spans="1:14" s="96" customFormat="1" ht="38.25" outlineLevel="5">
      <c r="A45" s="105" t="s">
        <v>208</v>
      </c>
      <c r="B45" s="76" t="s">
        <v>0</v>
      </c>
      <c r="C45" s="76" t="s">
        <v>13</v>
      </c>
      <c r="D45" s="76" t="s">
        <v>276</v>
      </c>
      <c r="E45" s="76" t="s">
        <v>26</v>
      </c>
      <c r="F45" s="104"/>
      <c r="G45" s="165"/>
      <c r="H45" s="143">
        <v>716200</v>
      </c>
      <c r="I45" s="143">
        <v>0</v>
      </c>
      <c r="J45" s="143">
        <v>0</v>
      </c>
      <c r="K45" s="134">
        <f>I45-J45</f>
        <v>0</v>
      </c>
      <c r="L45" s="143">
        <f>I45-J45</f>
        <v>0</v>
      </c>
      <c r="M45" s="107"/>
      <c r="N45" s="107"/>
    </row>
    <row r="46" spans="1:14" s="97" customFormat="1" ht="52.5" customHeight="1" outlineLevel="5">
      <c r="A46" s="137" t="s">
        <v>277</v>
      </c>
      <c r="B46" s="7" t="s">
        <v>0</v>
      </c>
      <c r="C46" s="7" t="s">
        <v>13</v>
      </c>
      <c r="D46" s="7" t="s">
        <v>278</v>
      </c>
      <c r="E46" s="7" t="s">
        <v>1</v>
      </c>
      <c r="F46" s="5"/>
      <c r="G46" s="122"/>
      <c r="H46" s="141">
        <f>SUM(H47)</f>
        <v>7855400</v>
      </c>
      <c r="I46" s="141">
        <f t="shared" ref="I46:J46" si="19">SUM(I47)</f>
        <v>0</v>
      </c>
      <c r="J46" s="141">
        <f t="shared" si="19"/>
        <v>0</v>
      </c>
      <c r="K46" s="93">
        <f>SUM(K47)</f>
        <v>0</v>
      </c>
      <c r="L46" s="141">
        <f t="shared" ref="L46" si="20">SUM(L47)</f>
        <v>0</v>
      </c>
      <c r="M46" s="74"/>
    </row>
    <row r="47" spans="1:14" s="96" customFormat="1" ht="38.25" outlineLevel="5">
      <c r="A47" s="105" t="s">
        <v>208</v>
      </c>
      <c r="B47" s="76" t="s">
        <v>0</v>
      </c>
      <c r="C47" s="76" t="s">
        <v>13</v>
      </c>
      <c r="D47" s="76" t="s">
        <v>278</v>
      </c>
      <c r="E47" s="76" t="s">
        <v>26</v>
      </c>
      <c r="F47" s="104"/>
      <c r="G47" s="165"/>
      <c r="H47" s="143">
        <v>7855400</v>
      </c>
      <c r="I47" s="143">
        <v>0</v>
      </c>
      <c r="J47" s="143">
        <v>0</v>
      </c>
      <c r="K47" s="134">
        <f>I47-J47</f>
        <v>0</v>
      </c>
      <c r="L47" s="143">
        <f>I47-J47</f>
        <v>0</v>
      </c>
      <c r="M47" s="107"/>
      <c r="N47" s="107"/>
    </row>
    <row r="48" spans="1:14" s="97" customFormat="1" ht="25.5" outlineLevel="5">
      <c r="A48" s="137" t="s">
        <v>279</v>
      </c>
      <c r="B48" s="7" t="s">
        <v>0</v>
      </c>
      <c r="C48" s="7" t="s">
        <v>13</v>
      </c>
      <c r="D48" s="7" t="s">
        <v>280</v>
      </c>
      <c r="E48" s="7" t="s">
        <v>1</v>
      </c>
      <c r="F48" s="5"/>
      <c r="G48" s="122"/>
      <c r="H48" s="141">
        <f>SUM(H49:H56)</f>
        <v>268484800</v>
      </c>
      <c r="I48" s="141">
        <f t="shared" ref="I48:L48" si="21">SUM(I49:I56)</f>
        <v>0</v>
      </c>
      <c r="J48" s="141">
        <f t="shared" si="21"/>
        <v>0</v>
      </c>
      <c r="K48" s="141">
        <f t="shared" si="21"/>
        <v>0</v>
      </c>
      <c r="L48" s="141">
        <f t="shared" si="21"/>
        <v>0</v>
      </c>
      <c r="M48" s="74"/>
    </row>
    <row r="49" spans="1:14" s="96" customFormat="1" ht="12.75" outlineLevel="5">
      <c r="A49" s="105" t="s">
        <v>108</v>
      </c>
      <c r="B49" s="76" t="s">
        <v>0</v>
      </c>
      <c r="C49" s="76" t="s">
        <v>13</v>
      </c>
      <c r="D49" s="76" t="s">
        <v>280</v>
      </c>
      <c r="E49" s="76" t="s">
        <v>17</v>
      </c>
      <c r="F49" s="104"/>
      <c r="G49" s="165"/>
      <c r="H49" s="143">
        <v>192627575</v>
      </c>
      <c r="I49" s="143">
        <v>0</v>
      </c>
      <c r="J49" s="143">
        <v>0</v>
      </c>
      <c r="K49" s="134">
        <f t="shared" ref="K49:K55" si="22">I49-J49</f>
        <v>0</v>
      </c>
      <c r="L49" s="143">
        <f t="shared" ref="L49:L56" si="23">I49-J49</f>
        <v>0</v>
      </c>
      <c r="M49" s="107"/>
      <c r="N49" s="107"/>
    </row>
    <row r="50" spans="1:14" s="96" customFormat="1" ht="25.5" outlineLevel="5">
      <c r="A50" s="105" t="s">
        <v>211</v>
      </c>
      <c r="B50" s="76" t="s">
        <v>0</v>
      </c>
      <c r="C50" s="76" t="s">
        <v>13</v>
      </c>
      <c r="D50" s="76" t="s">
        <v>280</v>
      </c>
      <c r="E50" s="76" t="s">
        <v>18</v>
      </c>
      <c r="F50" s="104"/>
      <c r="G50" s="165"/>
      <c r="H50" s="143">
        <v>58173530</v>
      </c>
      <c r="I50" s="143">
        <v>0</v>
      </c>
      <c r="J50" s="143">
        <v>0</v>
      </c>
      <c r="K50" s="134">
        <f t="shared" si="22"/>
        <v>0</v>
      </c>
      <c r="L50" s="143">
        <f t="shared" si="23"/>
        <v>0</v>
      </c>
      <c r="M50" s="107"/>
      <c r="N50" s="107"/>
    </row>
    <row r="51" spans="1:14" s="96" customFormat="1" ht="25.5" outlineLevel="5">
      <c r="A51" s="105" t="s">
        <v>212</v>
      </c>
      <c r="B51" s="76" t="s">
        <v>0</v>
      </c>
      <c r="C51" s="76" t="s">
        <v>13</v>
      </c>
      <c r="D51" s="76" t="s">
        <v>280</v>
      </c>
      <c r="E51" s="76" t="s">
        <v>19</v>
      </c>
      <c r="F51" s="104"/>
      <c r="G51" s="165"/>
      <c r="H51" s="143">
        <v>2681955</v>
      </c>
      <c r="I51" s="143">
        <v>0</v>
      </c>
      <c r="J51" s="143">
        <v>0</v>
      </c>
      <c r="K51" s="134">
        <f t="shared" si="22"/>
        <v>0</v>
      </c>
      <c r="L51" s="143">
        <f t="shared" si="23"/>
        <v>0</v>
      </c>
      <c r="M51" s="107"/>
      <c r="N51" s="107"/>
    </row>
    <row r="52" spans="1:14" s="96" customFormat="1" ht="12.75" outlineLevel="5">
      <c r="A52" s="105" t="s">
        <v>104</v>
      </c>
      <c r="B52" s="76" t="s">
        <v>0</v>
      </c>
      <c r="C52" s="76" t="s">
        <v>13</v>
      </c>
      <c r="D52" s="76" t="s">
        <v>280</v>
      </c>
      <c r="E52" s="76" t="s">
        <v>4</v>
      </c>
      <c r="F52" s="104"/>
      <c r="G52" s="165"/>
      <c r="H52" s="143">
        <v>6125975</v>
      </c>
      <c r="I52" s="143">
        <v>0</v>
      </c>
      <c r="J52" s="143">
        <v>0</v>
      </c>
      <c r="K52" s="134">
        <f t="shared" si="22"/>
        <v>0</v>
      </c>
      <c r="L52" s="143">
        <f t="shared" si="23"/>
        <v>0</v>
      </c>
      <c r="M52" s="107"/>
      <c r="N52" s="107"/>
    </row>
    <row r="53" spans="1:14" s="96" customFormat="1" ht="12.75" outlineLevel="5">
      <c r="A53" s="105" t="s">
        <v>213</v>
      </c>
      <c r="B53" s="76" t="s">
        <v>0</v>
      </c>
      <c r="C53" s="76" t="s">
        <v>13</v>
      </c>
      <c r="D53" s="76" t="s">
        <v>280</v>
      </c>
      <c r="E53" s="76">
        <v>247</v>
      </c>
      <c r="F53" s="104"/>
      <c r="G53" s="165"/>
      <c r="H53" s="143">
        <v>4971870</v>
      </c>
      <c r="I53" s="143">
        <v>0</v>
      </c>
      <c r="J53" s="143">
        <v>0</v>
      </c>
      <c r="K53" s="134">
        <f t="shared" si="22"/>
        <v>0</v>
      </c>
      <c r="L53" s="143">
        <f t="shared" si="23"/>
        <v>0</v>
      </c>
      <c r="M53" s="107"/>
      <c r="N53" s="107"/>
    </row>
    <row r="54" spans="1:14" s="96" customFormat="1" ht="38.25" outlineLevel="5">
      <c r="A54" s="105" t="s">
        <v>219</v>
      </c>
      <c r="B54" s="76" t="s">
        <v>0</v>
      </c>
      <c r="C54" s="76" t="s">
        <v>13</v>
      </c>
      <c r="D54" s="76" t="s">
        <v>280</v>
      </c>
      <c r="E54" s="76" t="s">
        <v>43</v>
      </c>
      <c r="F54" s="104"/>
      <c r="G54" s="165"/>
      <c r="H54" s="143">
        <v>3276855</v>
      </c>
      <c r="I54" s="143">
        <v>0</v>
      </c>
      <c r="J54" s="143">
        <v>0</v>
      </c>
      <c r="K54" s="134">
        <f t="shared" si="22"/>
        <v>0</v>
      </c>
      <c r="L54" s="143">
        <f t="shared" si="23"/>
        <v>0</v>
      </c>
      <c r="M54" s="107"/>
      <c r="N54" s="107"/>
    </row>
    <row r="55" spans="1:14" s="96" customFormat="1" ht="12.75" outlineLevel="5">
      <c r="A55" s="105" t="s">
        <v>214</v>
      </c>
      <c r="B55" s="76" t="s">
        <v>0</v>
      </c>
      <c r="C55" s="76" t="s">
        <v>13</v>
      </c>
      <c r="D55" s="76" t="s">
        <v>280</v>
      </c>
      <c r="E55" s="76" t="s">
        <v>21</v>
      </c>
      <c r="F55" s="104"/>
      <c r="G55" s="165"/>
      <c r="H55" s="143">
        <v>499874</v>
      </c>
      <c r="I55" s="143">
        <v>0</v>
      </c>
      <c r="J55" s="143">
        <v>0</v>
      </c>
      <c r="K55" s="134">
        <f t="shared" si="22"/>
        <v>0</v>
      </c>
      <c r="L55" s="143">
        <f t="shared" si="23"/>
        <v>0</v>
      </c>
      <c r="M55" s="107"/>
      <c r="N55" s="107"/>
    </row>
    <row r="56" spans="1:14" s="96" customFormat="1" ht="12.75" outlineLevel="5">
      <c r="A56" s="105" t="s">
        <v>215</v>
      </c>
      <c r="B56" s="76" t="s">
        <v>0</v>
      </c>
      <c r="C56" s="76" t="s">
        <v>13</v>
      </c>
      <c r="D56" s="76" t="s">
        <v>280</v>
      </c>
      <c r="E56" s="76" t="s">
        <v>22</v>
      </c>
      <c r="F56" s="104"/>
      <c r="G56" s="165"/>
      <c r="H56" s="143">
        <v>127166</v>
      </c>
      <c r="I56" s="143">
        <v>0</v>
      </c>
      <c r="J56" s="143">
        <v>0</v>
      </c>
      <c r="K56" s="134">
        <f>I56-J56</f>
        <v>0</v>
      </c>
      <c r="L56" s="143">
        <f t="shared" si="23"/>
        <v>0</v>
      </c>
      <c r="M56" s="107"/>
      <c r="N56" s="107"/>
    </row>
    <row r="57" spans="1:14" s="97" customFormat="1" ht="38.25" outlineLevel="5">
      <c r="A57" s="137" t="s">
        <v>152</v>
      </c>
      <c r="B57" s="7" t="s">
        <v>0</v>
      </c>
      <c r="C57" s="7" t="s">
        <v>13</v>
      </c>
      <c r="D57" s="7" t="s">
        <v>14</v>
      </c>
      <c r="E57" s="7" t="s">
        <v>1</v>
      </c>
      <c r="F57" s="5" t="s">
        <v>121</v>
      </c>
      <c r="G57" s="122" t="s">
        <v>121</v>
      </c>
      <c r="H57" s="141">
        <f>SUM(H58:H59)</f>
        <v>7576200</v>
      </c>
      <c r="I57" s="141">
        <f t="shared" ref="I57:L57" si="24">SUM(I58:I59)</f>
        <v>0</v>
      </c>
      <c r="J57" s="141">
        <f t="shared" si="24"/>
        <v>0</v>
      </c>
      <c r="K57" s="141">
        <f t="shared" si="24"/>
        <v>0</v>
      </c>
      <c r="L57" s="141">
        <f t="shared" si="24"/>
        <v>0</v>
      </c>
      <c r="M57" s="74"/>
    </row>
    <row r="58" spans="1:14" s="89" customFormat="1" outlineLevel="2">
      <c r="A58" s="236" t="s">
        <v>206</v>
      </c>
      <c r="B58" s="76" t="s">
        <v>0</v>
      </c>
      <c r="C58" s="76" t="s">
        <v>13</v>
      </c>
      <c r="D58" s="76" t="s">
        <v>14</v>
      </c>
      <c r="E58" s="76" t="s">
        <v>15</v>
      </c>
      <c r="F58" s="114" t="s">
        <v>121</v>
      </c>
      <c r="G58" s="155" t="s">
        <v>342</v>
      </c>
      <c r="H58" s="143">
        <v>0</v>
      </c>
      <c r="I58" s="143">
        <v>0</v>
      </c>
      <c r="J58" s="143">
        <v>0</v>
      </c>
      <c r="K58" s="88" t="s">
        <v>121</v>
      </c>
      <c r="L58" s="143">
        <f t="shared" ref="L58:L59" si="25">I58-J58</f>
        <v>0</v>
      </c>
    </row>
    <row r="59" spans="1:14" s="89" customFormat="1" outlineLevel="3">
      <c r="A59" s="237"/>
      <c r="B59" s="76" t="s">
        <v>0</v>
      </c>
      <c r="C59" s="76" t="s">
        <v>13</v>
      </c>
      <c r="D59" s="76" t="s">
        <v>14</v>
      </c>
      <c r="E59" s="76" t="s">
        <v>15</v>
      </c>
      <c r="F59" s="114" t="s">
        <v>121</v>
      </c>
      <c r="G59" s="155" t="s">
        <v>341</v>
      </c>
      <c r="H59" s="143">
        <f>7500400+75800</f>
        <v>7576200</v>
      </c>
      <c r="I59" s="143">
        <v>0</v>
      </c>
      <c r="J59" s="143">
        <v>0</v>
      </c>
      <c r="K59" s="115" t="s">
        <v>121</v>
      </c>
      <c r="L59" s="143">
        <f t="shared" si="25"/>
        <v>0</v>
      </c>
    </row>
    <row r="60" spans="1:14" s="97" customFormat="1" ht="25.5" outlineLevel="5">
      <c r="A60" s="137" t="s">
        <v>153</v>
      </c>
      <c r="B60" s="7" t="s">
        <v>0</v>
      </c>
      <c r="C60" s="7" t="s">
        <v>13</v>
      </c>
      <c r="D60" s="7" t="s">
        <v>16</v>
      </c>
      <c r="E60" s="7" t="s">
        <v>1</v>
      </c>
      <c r="F60" s="5" t="s">
        <v>121</v>
      </c>
      <c r="G60" s="122" t="s">
        <v>121</v>
      </c>
      <c r="H60" s="141">
        <f>SUM(H61:H67)</f>
        <v>280390448.5</v>
      </c>
      <c r="I60" s="141">
        <f t="shared" ref="I60:L60" si="26">SUM(I61:I67)</f>
        <v>21926100</v>
      </c>
      <c r="J60" s="141">
        <f t="shared" si="26"/>
        <v>18496206.379999999</v>
      </c>
      <c r="K60" s="141">
        <f t="shared" si="26"/>
        <v>0</v>
      </c>
      <c r="L60" s="141">
        <f t="shared" si="26"/>
        <v>3429893.6200000006</v>
      </c>
      <c r="M60" s="74"/>
    </row>
    <row r="61" spans="1:14" s="89" customFormat="1" outlineLevel="3">
      <c r="A61" s="105" t="s">
        <v>108</v>
      </c>
      <c r="B61" s="76" t="s">
        <v>0</v>
      </c>
      <c r="C61" s="76" t="s">
        <v>13</v>
      </c>
      <c r="D61" s="76" t="s">
        <v>16</v>
      </c>
      <c r="E61" s="76" t="s">
        <v>17</v>
      </c>
      <c r="F61" s="114" t="s">
        <v>121</v>
      </c>
      <c r="G61" s="164" t="s">
        <v>121</v>
      </c>
      <c r="H61" s="143">
        <v>202083900</v>
      </c>
      <c r="I61" s="143">
        <v>16840300</v>
      </c>
      <c r="J61" s="143">
        <v>14531529.699999999</v>
      </c>
      <c r="K61" s="115" t="s">
        <v>121</v>
      </c>
      <c r="L61" s="143">
        <f t="shared" ref="L61:L67" si="27">I61-J61</f>
        <v>2308770.3000000007</v>
      </c>
    </row>
    <row r="62" spans="1:14" s="89" customFormat="1" ht="25.5" outlineLevel="2">
      <c r="A62" s="105" t="s">
        <v>211</v>
      </c>
      <c r="B62" s="76" t="s">
        <v>0</v>
      </c>
      <c r="C62" s="76" t="s">
        <v>13</v>
      </c>
      <c r="D62" s="76" t="s">
        <v>16</v>
      </c>
      <c r="E62" s="76" t="s">
        <v>18</v>
      </c>
      <c r="F62" s="114" t="s">
        <v>121</v>
      </c>
      <c r="G62" s="164" t="s">
        <v>121</v>
      </c>
      <c r="H62" s="143">
        <v>61029300</v>
      </c>
      <c r="I62" s="143">
        <v>5085800</v>
      </c>
      <c r="J62" s="143">
        <v>3964676.68</v>
      </c>
      <c r="K62" s="88" t="s">
        <v>121</v>
      </c>
      <c r="L62" s="143">
        <f t="shared" si="27"/>
        <v>1121123.3199999998</v>
      </c>
    </row>
    <row r="63" spans="1:14" s="89" customFormat="1" ht="25.5" outlineLevel="3">
      <c r="A63" s="105" t="s">
        <v>212</v>
      </c>
      <c r="B63" s="76" t="s">
        <v>0</v>
      </c>
      <c r="C63" s="76" t="s">
        <v>13</v>
      </c>
      <c r="D63" s="76" t="s">
        <v>16</v>
      </c>
      <c r="E63" s="76" t="s">
        <v>19</v>
      </c>
      <c r="F63" s="114" t="s">
        <v>121</v>
      </c>
      <c r="G63" s="164" t="s">
        <v>121</v>
      </c>
      <c r="H63" s="143">
        <v>6953015</v>
      </c>
      <c r="I63" s="143">
        <v>0</v>
      </c>
      <c r="J63" s="143">
        <v>0</v>
      </c>
      <c r="K63" s="115" t="s">
        <v>121</v>
      </c>
      <c r="L63" s="143">
        <f t="shared" si="27"/>
        <v>0</v>
      </c>
    </row>
    <row r="64" spans="1:14" s="89" customFormat="1" outlineLevel="2">
      <c r="A64" s="105" t="s">
        <v>104</v>
      </c>
      <c r="B64" s="76" t="s">
        <v>0</v>
      </c>
      <c r="C64" s="76" t="s">
        <v>13</v>
      </c>
      <c r="D64" s="76" t="s">
        <v>16</v>
      </c>
      <c r="E64" s="76" t="s">
        <v>4</v>
      </c>
      <c r="F64" s="114" t="s">
        <v>121</v>
      </c>
      <c r="G64" s="164" t="s">
        <v>121</v>
      </c>
      <c r="H64" s="143">
        <v>4130005.5</v>
      </c>
      <c r="I64" s="143">
        <v>0</v>
      </c>
      <c r="J64" s="143">
        <v>0</v>
      </c>
      <c r="K64" s="88" t="s">
        <v>121</v>
      </c>
      <c r="L64" s="143">
        <f t="shared" si="27"/>
        <v>0</v>
      </c>
    </row>
    <row r="65" spans="1:13" s="89" customFormat="1" outlineLevel="3">
      <c r="A65" s="105" t="s">
        <v>213</v>
      </c>
      <c r="B65" s="76" t="s">
        <v>0</v>
      </c>
      <c r="C65" s="76" t="s">
        <v>13</v>
      </c>
      <c r="D65" s="76" t="s">
        <v>16</v>
      </c>
      <c r="E65" s="76" t="s">
        <v>20</v>
      </c>
      <c r="F65" s="114" t="s">
        <v>121</v>
      </c>
      <c r="G65" s="164" t="s">
        <v>121</v>
      </c>
      <c r="H65" s="143">
        <v>5536409</v>
      </c>
      <c r="I65" s="143">
        <v>0</v>
      </c>
      <c r="J65" s="143">
        <v>0</v>
      </c>
      <c r="K65" s="115" t="s">
        <v>121</v>
      </c>
      <c r="L65" s="143">
        <f t="shared" si="27"/>
        <v>0</v>
      </c>
    </row>
    <row r="66" spans="1:13" s="89" customFormat="1" outlineLevel="3">
      <c r="A66" s="105" t="s">
        <v>214</v>
      </c>
      <c r="B66" s="76" t="s">
        <v>0</v>
      </c>
      <c r="C66" s="76" t="s">
        <v>13</v>
      </c>
      <c r="D66" s="76" t="s">
        <v>16</v>
      </c>
      <c r="E66" s="76" t="s">
        <v>21</v>
      </c>
      <c r="F66" s="114" t="s">
        <v>121</v>
      </c>
      <c r="G66" s="164" t="s">
        <v>121</v>
      </c>
      <c r="H66" s="143">
        <v>527376</v>
      </c>
      <c r="I66" s="143">
        <v>0</v>
      </c>
      <c r="J66" s="143">
        <v>0</v>
      </c>
      <c r="K66" s="115" t="s">
        <v>121</v>
      </c>
      <c r="L66" s="143">
        <f t="shared" si="27"/>
        <v>0</v>
      </c>
    </row>
    <row r="67" spans="1:13" s="89" customFormat="1" outlineLevel="2">
      <c r="A67" s="105" t="s">
        <v>215</v>
      </c>
      <c r="B67" s="76" t="s">
        <v>0</v>
      </c>
      <c r="C67" s="76" t="s">
        <v>13</v>
      </c>
      <c r="D67" s="76" t="s">
        <v>16</v>
      </c>
      <c r="E67" s="76" t="s">
        <v>22</v>
      </c>
      <c r="F67" s="114" t="s">
        <v>121</v>
      </c>
      <c r="G67" s="164" t="s">
        <v>121</v>
      </c>
      <c r="H67" s="143">
        <v>130443</v>
      </c>
      <c r="I67" s="143">
        <v>0</v>
      </c>
      <c r="J67" s="143">
        <v>0</v>
      </c>
      <c r="K67" s="88" t="s">
        <v>121</v>
      </c>
      <c r="L67" s="143">
        <f t="shared" si="27"/>
        <v>0</v>
      </c>
    </row>
    <row r="68" spans="1:13" s="97" customFormat="1" ht="12.75" outlineLevel="5">
      <c r="A68" s="137" t="s">
        <v>154</v>
      </c>
      <c r="B68" s="7" t="s">
        <v>0</v>
      </c>
      <c r="C68" s="7" t="s">
        <v>13</v>
      </c>
      <c r="D68" s="7" t="s">
        <v>23</v>
      </c>
      <c r="E68" s="7" t="s">
        <v>1</v>
      </c>
      <c r="F68" s="5" t="s">
        <v>121</v>
      </c>
      <c r="G68" s="122" t="s">
        <v>121</v>
      </c>
      <c r="H68" s="141">
        <f>SUM(H69)</f>
        <v>1507394.5</v>
      </c>
      <c r="I68" s="141">
        <f t="shared" ref="I68:J68" si="28">SUM(I69)</f>
        <v>0</v>
      </c>
      <c r="J68" s="141">
        <f t="shared" si="28"/>
        <v>0</v>
      </c>
      <c r="K68" s="93" t="s">
        <v>121</v>
      </c>
      <c r="L68" s="141">
        <f t="shared" ref="L68" si="29">SUM(L69)</f>
        <v>0</v>
      </c>
      <c r="M68" s="74"/>
    </row>
    <row r="69" spans="1:13" s="89" customFormat="1" outlineLevel="2">
      <c r="A69" s="105" t="s">
        <v>104</v>
      </c>
      <c r="B69" s="76" t="s">
        <v>0</v>
      </c>
      <c r="C69" s="76" t="s">
        <v>13</v>
      </c>
      <c r="D69" s="76" t="s">
        <v>23</v>
      </c>
      <c r="E69" s="76" t="s">
        <v>4</v>
      </c>
      <c r="F69" s="114" t="s">
        <v>121</v>
      </c>
      <c r="G69" s="164" t="s">
        <v>121</v>
      </c>
      <c r="H69" s="143">
        <v>1507394.5</v>
      </c>
      <c r="I69" s="143">
        <v>0</v>
      </c>
      <c r="J69" s="143">
        <v>0</v>
      </c>
      <c r="K69" s="88" t="s">
        <v>121</v>
      </c>
      <c r="L69" s="143">
        <f>I69-J69</f>
        <v>0</v>
      </c>
    </row>
    <row r="70" spans="1:13" s="97" customFormat="1" ht="178.5" outlineLevel="5">
      <c r="A70" s="137" t="s">
        <v>155</v>
      </c>
      <c r="B70" s="7" t="s">
        <v>0</v>
      </c>
      <c r="C70" s="7" t="s">
        <v>13</v>
      </c>
      <c r="D70" s="7" t="s">
        <v>24</v>
      </c>
      <c r="E70" s="7" t="s">
        <v>1</v>
      </c>
      <c r="F70" s="5" t="s">
        <v>121</v>
      </c>
      <c r="G70" s="122" t="s">
        <v>121</v>
      </c>
      <c r="H70" s="141">
        <f>SUM(H71:H72)</f>
        <v>7797513.5</v>
      </c>
      <c r="I70" s="141">
        <f t="shared" ref="I70:L70" si="30">SUM(I71:I72)</f>
        <v>0</v>
      </c>
      <c r="J70" s="141">
        <f t="shared" si="30"/>
        <v>0</v>
      </c>
      <c r="K70" s="141">
        <f t="shared" si="30"/>
        <v>0</v>
      </c>
      <c r="L70" s="141">
        <f t="shared" si="30"/>
        <v>0</v>
      </c>
      <c r="M70" s="74"/>
    </row>
    <row r="71" spans="1:13" s="89" customFormat="1" outlineLevel="2">
      <c r="A71" s="105" t="s">
        <v>104</v>
      </c>
      <c r="B71" s="76" t="s">
        <v>0</v>
      </c>
      <c r="C71" s="76" t="s">
        <v>13</v>
      </c>
      <c r="D71" s="76" t="s">
        <v>24</v>
      </c>
      <c r="E71" s="76" t="s">
        <v>4</v>
      </c>
      <c r="F71" s="114" t="s">
        <v>121</v>
      </c>
      <c r="G71" s="164" t="s">
        <v>121</v>
      </c>
      <c r="H71" s="143">
        <v>38793.5</v>
      </c>
      <c r="I71" s="143">
        <v>0</v>
      </c>
      <c r="J71" s="143">
        <v>0</v>
      </c>
      <c r="K71" s="88" t="s">
        <v>121</v>
      </c>
      <c r="L71" s="143">
        <f t="shared" ref="L71:L72" si="31">I71-J71</f>
        <v>0</v>
      </c>
    </row>
    <row r="72" spans="1:13" s="89" customFormat="1" ht="25.5" outlineLevel="3">
      <c r="A72" s="105" t="s">
        <v>207</v>
      </c>
      <c r="B72" s="76" t="s">
        <v>0</v>
      </c>
      <c r="C72" s="76" t="s">
        <v>13</v>
      </c>
      <c r="D72" s="76" t="s">
        <v>24</v>
      </c>
      <c r="E72" s="76" t="s">
        <v>9</v>
      </c>
      <c r="F72" s="114" t="s">
        <v>121</v>
      </c>
      <c r="G72" s="164" t="s">
        <v>121</v>
      </c>
      <c r="H72" s="143">
        <v>7758720</v>
      </c>
      <c r="I72" s="143">
        <v>0</v>
      </c>
      <c r="J72" s="143">
        <v>0</v>
      </c>
      <c r="K72" s="115" t="s">
        <v>121</v>
      </c>
      <c r="L72" s="143">
        <f t="shared" si="31"/>
        <v>0</v>
      </c>
    </row>
    <row r="73" spans="1:13" s="97" customFormat="1" ht="38.25" outlineLevel="5">
      <c r="A73" s="137" t="s">
        <v>156</v>
      </c>
      <c r="B73" s="7" t="s">
        <v>0</v>
      </c>
      <c r="C73" s="7" t="s">
        <v>13</v>
      </c>
      <c r="D73" s="7" t="s">
        <v>25</v>
      </c>
      <c r="E73" s="7" t="s">
        <v>1</v>
      </c>
      <c r="F73" s="5" t="s">
        <v>121</v>
      </c>
      <c r="G73" s="122" t="s">
        <v>121</v>
      </c>
      <c r="H73" s="141">
        <f>SUM(H74)</f>
        <v>763000</v>
      </c>
      <c r="I73" s="141">
        <f t="shared" ref="I73:J73" si="32">SUM(I74)</f>
        <v>0</v>
      </c>
      <c r="J73" s="141">
        <f t="shared" si="32"/>
        <v>0</v>
      </c>
      <c r="K73" s="93" t="s">
        <v>121</v>
      </c>
      <c r="L73" s="141">
        <f>SUM(L74)</f>
        <v>0</v>
      </c>
      <c r="M73" s="74"/>
    </row>
    <row r="74" spans="1:13" s="89" customFormat="1" ht="38.25" outlineLevel="2">
      <c r="A74" s="105" t="s">
        <v>208</v>
      </c>
      <c r="B74" s="76" t="s">
        <v>0</v>
      </c>
      <c r="C74" s="76" t="s">
        <v>13</v>
      </c>
      <c r="D74" s="76" t="s">
        <v>25</v>
      </c>
      <c r="E74" s="76" t="s">
        <v>26</v>
      </c>
      <c r="F74" s="114" t="s">
        <v>121</v>
      </c>
      <c r="G74" s="164" t="s">
        <v>121</v>
      </c>
      <c r="H74" s="143">
        <v>763000</v>
      </c>
      <c r="I74" s="143">
        <v>0</v>
      </c>
      <c r="J74" s="143">
        <v>0</v>
      </c>
      <c r="K74" s="88" t="s">
        <v>121</v>
      </c>
      <c r="L74" s="143">
        <f>I74-J74</f>
        <v>0</v>
      </c>
    </row>
    <row r="75" spans="1:13" s="97" customFormat="1" ht="63.75" outlineLevel="5">
      <c r="A75" s="137" t="s">
        <v>157</v>
      </c>
      <c r="B75" s="7" t="s">
        <v>0</v>
      </c>
      <c r="C75" s="7" t="s">
        <v>13</v>
      </c>
      <c r="D75" s="7" t="s">
        <v>27</v>
      </c>
      <c r="E75" s="7" t="s">
        <v>1</v>
      </c>
      <c r="F75" s="5" t="s">
        <v>121</v>
      </c>
      <c r="G75" s="122" t="s">
        <v>121</v>
      </c>
      <c r="H75" s="141">
        <f>SUM(H76)</f>
        <v>3006370</v>
      </c>
      <c r="I75" s="141">
        <f t="shared" ref="I75:J75" si="33">SUM(I76)</f>
        <v>0</v>
      </c>
      <c r="J75" s="141">
        <f t="shared" si="33"/>
        <v>0</v>
      </c>
      <c r="K75" s="93" t="s">
        <v>121</v>
      </c>
      <c r="L75" s="141">
        <f>SUM(L76)</f>
        <v>0</v>
      </c>
      <c r="M75" s="74"/>
    </row>
    <row r="76" spans="1:13" s="89" customFormat="1" ht="38.25" outlineLevel="2">
      <c r="A76" s="105" t="s">
        <v>208</v>
      </c>
      <c r="B76" s="76" t="s">
        <v>0</v>
      </c>
      <c r="C76" s="76" t="s">
        <v>13</v>
      </c>
      <c r="D76" s="76" t="s">
        <v>27</v>
      </c>
      <c r="E76" s="76" t="s">
        <v>26</v>
      </c>
      <c r="F76" s="114" t="s">
        <v>121</v>
      </c>
      <c r="G76" s="164" t="s">
        <v>121</v>
      </c>
      <c r="H76" s="143">
        <f>6012740/2</f>
        <v>3006370</v>
      </c>
      <c r="I76" s="143">
        <v>0</v>
      </c>
      <c r="J76" s="143">
        <v>0</v>
      </c>
      <c r="K76" s="88" t="s">
        <v>121</v>
      </c>
      <c r="L76" s="143">
        <f>I76-J76</f>
        <v>0</v>
      </c>
    </row>
    <row r="77" spans="1:13" s="97" customFormat="1" ht="114.75" outlineLevel="5">
      <c r="A77" s="137" t="s">
        <v>158</v>
      </c>
      <c r="B77" s="7" t="s">
        <v>0</v>
      </c>
      <c r="C77" s="7" t="s">
        <v>13</v>
      </c>
      <c r="D77" s="7" t="s">
        <v>28</v>
      </c>
      <c r="E77" s="7" t="s">
        <v>1</v>
      </c>
      <c r="F77" s="5" t="s">
        <v>121</v>
      </c>
      <c r="G77" s="122" t="s">
        <v>121</v>
      </c>
      <c r="H77" s="141">
        <f>SUM(H78)</f>
        <v>375796.5</v>
      </c>
      <c r="I77" s="141">
        <f t="shared" ref="I77:J77" si="34">SUM(I78)</f>
        <v>0</v>
      </c>
      <c r="J77" s="141">
        <f t="shared" si="34"/>
        <v>0</v>
      </c>
      <c r="K77" s="93" t="s">
        <v>121</v>
      </c>
      <c r="L77" s="141">
        <f>SUM(L78)</f>
        <v>0</v>
      </c>
      <c r="M77" s="74"/>
    </row>
    <row r="78" spans="1:13" s="89" customFormat="1" ht="38.25" outlineLevel="3">
      <c r="A78" s="105" t="s">
        <v>208</v>
      </c>
      <c r="B78" s="76" t="s">
        <v>0</v>
      </c>
      <c r="C78" s="76" t="s">
        <v>13</v>
      </c>
      <c r="D78" s="76" t="s">
        <v>28</v>
      </c>
      <c r="E78" s="76" t="s">
        <v>26</v>
      </c>
      <c r="F78" s="114" t="s">
        <v>121</v>
      </c>
      <c r="G78" s="164" t="s">
        <v>121</v>
      </c>
      <c r="H78" s="143">
        <v>375796.5</v>
      </c>
      <c r="I78" s="143">
        <v>0</v>
      </c>
      <c r="J78" s="143">
        <v>0</v>
      </c>
      <c r="K78" s="115" t="s">
        <v>121</v>
      </c>
      <c r="L78" s="143">
        <f>I78-J78</f>
        <v>0</v>
      </c>
    </row>
    <row r="79" spans="1:13" s="97" customFormat="1" ht="127.5" outlineLevel="5">
      <c r="A79" s="137" t="s">
        <v>159</v>
      </c>
      <c r="B79" s="7" t="s">
        <v>0</v>
      </c>
      <c r="C79" s="7" t="s">
        <v>13</v>
      </c>
      <c r="D79" s="7" t="s">
        <v>29</v>
      </c>
      <c r="E79" s="7" t="s">
        <v>1</v>
      </c>
      <c r="F79" s="5" t="s">
        <v>121</v>
      </c>
      <c r="G79" s="122" t="s">
        <v>121</v>
      </c>
      <c r="H79" s="141">
        <f>SUM(H80)</f>
        <v>3799925.5</v>
      </c>
      <c r="I79" s="141">
        <f t="shared" ref="I79:J79" si="35">SUM(I80)</f>
        <v>0</v>
      </c>
      <c r="J79" s="141">
        <f t="shared" si="35"/>
        <v>0</v>
      </c>
      <c r="K79" s="93" t="s">
        <v>121</v>
      </c>
      <c r="L79" s="141">
        <f>SUM(L80)</f>
        <v>0</v>
      </c>
      <c r="M79" s="74"/>
    </row>
    <row r="80" spans="1:13" s="89" customFormat="1" ht="38.25" outlineLevel="3">
      <c r="A80" s="105" t="s">
        <v>208</v>
      </c>
      <c r="B80" s="76" t="s">
        <v>0</v>
      </c>
      <c r="C80" s="76" t="s">
        <v>13</v>
      </c>
      <c r="D80" s="76" t="s">
        <v>29</v>
      </c>
      <c r="E80" s="76" t="s">
        <v>26</v>
      </c>
      <c r="F80" s="114" t="s">
        <v>121</v>
      </c>
      <c r="G80" s="164" t="s">
        <v>121</v>
      </c>
      <c r="H80" s="143">
        <v>3799925.5</v>
      </c>
      <c r="I80" s="143">
        <v>0</v>
      </c>
      <c r="J80" s="143">
        <v>0</v>
      </c>
      <c r="K80" s="115" t="s">
        <v>121</v>
      </c>
      <c r="L80" s="143">
        <f>I80-J80</f>
        <v>0</v>
      </c>
    </row>
    <row r="81" spans="1:14" s="97" customFormat="1" ht="25.5" outlineLevel="5">
      <c r="A81" s="137" t="s">
        <v>281</v>
      </c>
      <c r="B81" s="7" t="s">
        <v>0</v>
      </c>
      <c r="C81" s="7" t="s">
        <v>30</v>
      </c>
      <c r="D81" s="7">
        <v>2310281022</v>
      </c>
      <c r="E81" s="7" t="s">
        <v>1</v>
      </c>
      <c r="F81" s="5"/>
      <c r="G81" s="122"/>
      <c r="H81" s="141">
        <f>SUM(H82)</f>
        <v>4250000</v>
      </c>
      <c r="I81" s="141">
        <f t="shared" ref="I81:J81" si="36">SUM(I82)</f>
        <v>0</v>
      </c>
      <c r="J81" s="141">
        <f t="shared" si="36"/>
        <v>0</v>
      </c>
      <c r="K81" s="93">
        <f>SUM(K82)</f>
        <v>0</v>
      </c>
      <c r="L81" s="141">
        <f t="shared" ref="L81" si="37">SUM(L82)</f>
        <v>0</v>
      </c>
      <c r="M81" s="74"/>
    </row>
    <row r="82" spans="1:14" s="96" customFormat="1" ht="12.75" outlineLevel="5">
      <c r="A82" s="105" t="s">
        <v>104</v>
      </c>
      <c r="B82" s="76" t="s">
        <v>0</v>
      </c>
      <c r="C82" s="76" t="s">
        <v>30</v>
      </c>
      <c r="D82" s="76">
        <v>2310281022</v>
      </c>
      <c r="E82" s="76">
        <v>244</v>
      </c>
      <c r="F82" s="104"/>
      <c r="G82" s="165"/>
      <c r="H82" s="143">
        <v>4250000</v>
      </c>
      <c r="I82" s="143">
        <v>0</v>
      </c>
      <c r="J82" s="143">
        <v>0</v>
      </c>
      <c r="K82" s="134">
        <f>I82-J82</f>
        <v>0</v>
      </c>
      <c r="L82" s="143">
        <f>I82-J82</f>
        <v>0</v>
      </c>
      <c r="M82" s="107"/>
      <c r="N82" s="107"/>
    </row>
    <row r="83" spans="1:14" s="97" customFormat="1" ht="28.5" customHeight="1" outlineLevel="5">
      <c r="A83" s="137" t="s">
        <v>160</v>
      </c>
      <c r="B83" s="7" t="s">
        <v>0</v>
      </c>
      <c r="C83" s="7" t="s">
        <v>30</v>
      </c>
      <c r="D83" s="7" t="s">
        <v>31</v>
      </c>
      <c r="E83" s="7" t="s">
        <v>1</v>
      </c>
      <c r="F83" s="5" t="s">
        <v>121</v>
      </c>
      <c r="G83" s="122" t="s">
        <v>121</v>
      </c>
      <c r="H83" s="141">
        <f>SUM(H84:H85)</f>
        <v>7149600</v>
      </c>
      <c r="I83" s="141">
        <f t="shared" ref="I83:L83" si="38">SUM(I84:I85)</f>
        <v>0</v>
      </c>
      <c r="J83" s="141">
        <f t="shared" si="38"/>
        <v>0</v>
      </c>
      <c r="K83" s="141">
        <f t="shared" si="38"/>
        <v>0</v>
      </c>
      <c r="L83" s="141">
        <f t="shared" si="38"/>
        <v>0</v>
      </c>
      <c r="M83" s="74"/>
    </row>
    <row r="84" spans="1:14" s="89" customFormat="1" ht="38.25" outlineLevel="3">
      <c r="A84" s="105" t="s">
        <v>209</v>
      </c>
      <c r="B84" s="76" t="s">
        <v>0</v>
      </c>
      <c r="C84" s="76" t="s">
        <v>30</v>
      </c>
      <c r="D84" s="76" t="s">
        <v>31</v>
      </c>
      <c r="E84" s="76" t="s">
        <v>32</v>
      </c>
      <c r="F84" s="114" t="s">
        <v>121</v>
      </c>
      <c r="G84" s="155" t="s">
        <v>342</v>
      </c>
      <c r="H84" s="143">
        <v>0</v>
      </c>
      <c r="I84" s="143">
        <v>0</v>
      </c>
      <c r="J84" s="143">
        <v>0</v>
      </c>
      <c r="K84" s="115" t="s">
        <v>121</v>
      </c>
      <c r="L84" s="143">
        <f t="shared" ref="L84:L85" si="39">I84-J84</f>
        <v>0</v>
      </c>
    </row>
    <row r="85" spans="1:14" s="89" customFormat="1" ht="38.25" outlineLevel="3">
      <c r="A85" s="105" t="s">
        <v>209</v>
      </c>
      <c r="B85" s="76" t="s">
        <v>0</v>
      </c>
      <c r="C85" s="76" t="s">
        <v>30</v>
      </c>
      <c r="D85" s="76" t="s">
        <v>31</v>
      </c>
      <c r="E85" s="76" t="s">
        <v>32</v>
      </c>
      <c r="F85" s="114" t="s">
        <v>121</v>
      </c>
      <c r="G85" s="155" t="s">
        <v>341</v>
      </c>
      <c r="H85" s="143">
        <f>7078100+71500</f>
        <v>7149600</v>
      </c>
      <c r="I85" s="143">
        <v>0</v>
      </c>
      <c r="J85" s="143">
        <v>0</v>
      </c>
      <c r="K85" s="115" t="s">
        <v>121</v>
      </c>
      <c r="L85" s="143">
        <f t="shared" si="39"/>
        <v>0</v>
      </c>
    </row>
    <row r="86" spans="1:14" s="97" customFormat="1" ht="28.5" customHeight="1" outlineLevel="5">
      <c r="A86" s="137" t="s">
        <v>282</v>
      </c>
      <c r="B86" s="7">
        <v>148</v>
      </c>
      <c r="C86" s="7" t="s">
        <v>30</v>
      </c>
      <c r="D86" s="7">
        <v>2330281320</v>
      </c>
      <c r="E86" s="7" t="s">
        <v>1</v>
      </c>
      <c r="F86" s="5"/>
      <c r="G86" s="122"/>
      <c r="H86" s="141">
        <f>SUM(H87)</f>
        <v>750000</v>
      </c>
      <c r="I86" s="141">
        <f t="shared" ref="I86:J86" si="40">SUM(I87)</f>
        <v>0</v>
      </c>
      <c r="J86" s="141">
        <f t="shared" si="40"/>
        <v>0</v>
      </c>
      <c r="K86" s="93">
        <f>SUM(K87)</f>
        <v>0</v>
      </c>
      <c r="L86" s="141">
        <f t="shared" ref="L86" si="41">SUM(L87)</f>
        <v>0</v>
      </c>
      <c r="M86" s="74"/>
    </row>
    <row r="87" spans="1:14" s="96" customFormat="1" ht="12.75" outlineLevel="5">
      <c r="A87" s="105" t="s">
        <v>104</v>
      </c>
      <c r="B87" s="76" t="s">
        <v>0</v>
      </c>
      <c r="C87" s="76" t="s">
        <v>30</v>
      </c>
      <c r="D87" s="76">
        <v>2330281320</v>
      </c>
      <c r="E87" s="76">
        <v>244</v>
      </c>
      <c r="F87" s="104"/>
      <c r="G87" s="76"/>
      <c r="H87" s="143">
        <v>750000</v>
      </c>
      <c r="I87" s="143">
        <v>0</v>
      </c>
      <c r="J87" s="143">
        <v>0</v>
      </c>
      <c r="K87" s="134">
        <f>I87-J87</f>
        <v>0</v>
      </c>
      <c r="L87" s="143">
        <f>I87-J87</f>
        <v>0</v>
      </c>
      <c r="M87" s="107"/>
      <c r="N87" s="107"/>
    </row>
    <row r="88" spans="1:14" s="97" customFormat="1" ht="25.5" outlineLevel="5">
      <c r="A88" s="137" t="s">
        <v>161</v>
      </c>
      <c r="B88" s="7" t="s">
        <v>0</v>
      </c>
      <c r="C88" s="7" t="s">
        <v>30</v>
      </c>
      <c r="D88" s="7" t="s">
        <v>33</v>
      </c>
      <c r="E88" s="7" t="s">
        <v>1</v>
      </c>
      <c r="F88" s="5" t="s">
        <v>121</v>
      </c>
      <c r="G88" s="122" t="s">
        <v>121</v>
      </c>
      <c r="H88" s="141">
        <f>SUM(H89)</f>
        <v>2125000</v>
      </c>
      <c r="I88" s="141">
        <f t="shared" ref="I88:J88" si="42">SUM(I89)</f>
        <v>0</v>
      </c>
      <c r="J88" s="141">
        <f t="shared" si="42"/>
        <v>0</v>
      </c>
      <c r="K88" s="93" t="s">
        <v>121</v>
      </c>
      <c r="L88" s="141">
        <f t="shared" ref="L88" si="43">SUM(L89)</f>
        <v>0</v>
      </c>
      <c r="M88" s="74"/>
    </row>
    <row r="89" spans="1:14" s="89" customFormat="1" outlineLevel="3">
      <c r="A89" s="105" t="s">
        <v>104</v>
      </c>
      <c r="B89" s="76" t="s">
        <v>0</v>
      </c>
      <c r="C89" s="76" t="s">
        <v>30</v>
      </c>
      <c r="D89" s="76" t="s">
        <v>33</v>
      </c>
      <c r="E89" s="76" t="s">
        <v>4</v>
      </c>
      <c r="F89" s="114" t="s">
        <v>121</v>
      </c>
      <c r="G89" s="164" t="s">
        <v>121</v>
      </c>
      <c r="H89" s="143">
        <v>2125000</v>
      </c>
      <c r="I89" s="143">
        <v>0</v>
      </c>
      <c r="J89" s="143">
        <v>0</v>
      </c>
      <c r="K89" s="115" t="s">
        <v>121</v>
      </c>
      <c r="L89" s="143">
        <f>I89-J89</f>
        <v>0</v>
      </c>
    </row>
    <row r="90" spans="1:14" s="97" customFormat="1" ht="38.25" outlineLevel="5">
      <c r="A90" s="137" t="s">
        <v>346</v>
      </c>
      <c r="B90" s="7" t="s">
        <v>0</v>
      </c>
      <c r="C90" s="7" t="s">
        <v>30</v>
      </c>
      <c r="D90" s="7" t="s">
        <v>34</v>
      </c>
      <c r="E90" s="7" t="s">
        <v>1</v>
      </c>
      <c r="F90" s="5" t="s">
        <v>121</v>
      </c>
      <c r="G90" s="122" t="s">
        <v>121</v>
      </c>
      <c r="H90" s="141">
        <f>SUM(H91)</f>
        <v>375000</v>
      </c>
      <c r="I90" s="141">
        <f t="shared" ref="I90:J90" si="44">SUM(I91)</f>
        <v>0</v>
      </c>
      <c r="J90" s="141">
        <f t="shared" si="44"/>
        <v>0</v>
      </c>
      <c r="K90" s="93" t="s">
        <v>121</v>
      </c>
      <c r="L90" s="141">
        <f t="shared" ref="L90" si="45">SUM(L91)</f>
        <v>0</v>
      </c>
      <c r="M90" s="74"/>
    </row>
    <row r="91" spans="1:14" s="89" customFormat="1" outlineLevel="3">
      <c r="A91" s="105" t="s">
        <v>104</v>
      </c>
      <c r="B91" s="76" t="s">
        <v>0</v>
      </c>
      <c r="C91" s="76" t="s">
        <v>30</v>
      </c>
      <c r="D91" s="76" t="s">
        <v>34</v>
      </c>
      <c r="E91" s="76" t="s">
        <v>4</v>
      </c>
      <c r="F91" s="114" t="s">
        <v>121</v>
      </c>
      <c r="G91" s="164" t="s">
        <v>121</v>
      </c>
      <c r="H91" s="143">
        <v>375000</v>
      </c>
      <c r="I91" s="143">
        <v>0</v>
      </c>
      <c r="J91" s="143">
        <v>0</v>
      </c>
      <c r="K91" s="115" t="s">
        <v>121</v>
      </c>
      <c r="L91" s="143">
        <f>I91-J91</f>
        <v>0</v>
      </c>
    </row>
    <row r="92" spans="1:14" s="97" customFormat="1" ht="42" customHeight="1" outlineLevel="5">
      <c r="A92" s="137" t="s">
        <v>283</v>
      </c>
      <c r="B92" s="7" t="s">
        <v>0</v>
      </c>
      <c r="C92" s="7" t="s">
        <v>284</v>
      </c>
      <c r="D92" s="7">
        <v>6510900110</v>
      </c>
      <c r="E92" s="7" t="s">
        <v>1</v>
      </c>
      <c r="F92" s="5"/>
      <c r="G92" s="122"/>
      <c r="H92" s="141">
        <f>SUM(H93:H94)</f>
        <v>5000000</v>
      </c>
      <c r="I92" s="141">
        <f t="shared" ref="I92:L92" si="46">SUM(I93:I94)</f>
        <v>0</v>
      </c>
      <c r="J92" s="141">
        <f t="shared" si="46"/>
        <v>0</v>
      </c>
      <c r="K92" s="141">
        <f t="shared" si="46"/>
        <v>0</v>
      </c>
      <c r="L92" s="141">
        <f t="shared" si="46"/>
        <v>0</v>
      </c>
      <c r="M92" s="74"/>
    </row>
    <row r="93" spans="1:14" s="96" customFormat="1" ht="12.75" outlineLevel="3">
      <c r="A93" s="105" t="s">
        <v>104</v>
      </c>
      <c r="B93" s="76" t="s">
        <v>0</v>
      </c>
      <c r="C93" s="76" t="s">
        <v>284</v>
      </c>
      <c r="D93" s="76">
        <v>6510900110</v>
      </c>
      <c r="E93" s="76">
        <v>244</v>
      </c>
      <c r="F93" s="104"/>
      <c r="G93" s="165"/>
      <c r="H93" s="143">
        <v>0</v>
      </c>
      <c r="I93" s="143">
        <v>0</v>
      </c>
      <c r="J93" s="143">
        <v>0</v>
      </c>
      <c r="K93" s="134">
        <v>0</v>
      </c>
      <c r="L93" s="143">
        <f t="shared" ref="L93:L94" si="47">I93-J93</f>
        <v>0</v>
      </c>
      <c r="M93" s="107"/>
      <c r="N93" s="107"/>
    </row>
    <row r="94" spans="1:14" s="96" customFormat="1" ht="25.5" outlineLevel="5">
      <c r="A94" s="105" t="s">
        <v>229</v>
      </c>
      <c r="B94" s="76" t="s">
        <v>0</v>
      </c>
      <c r="C94" s="76" t="s">
        <v>284</v>
      </c>
      <c r="D94" s="76">
        <v>6510900110</v>
      </c>
      <c r="E94" s="76">
        <v>633</v>
      </c>
      <c r="F94" s="104"/>
      <c r="G94" s="165"/>
      <c r="H94" s="143">
        <v>5000000</v>
      </c>
      <c r="I94" s="143">
        <v>0</v>
      </c>
      <c r="J94" s="143">
        <v>0</v>
      </c>
      <c r="K94" s="134">
        <f>I94-J94</f>
        <v>0</v>
      </c>
      <c r="L94" s="143">
        <f t="shared" si="47"/>
        <v>0</v>
      </c>
      <c r="M94" s="107"/>
      <c r="N94" s="107"/>
    </row>
    <row r="95" spans="1:14" s="97" customFormat="1" ht="51" outlineLevel="5">
      <c r="A95" s="137" t="s">
        <v>345</v>
      </c>
      <c r="B95" s="7" t="s">
        <v>0</v>
      </c>
      <c r="C95" s="7" t="s">
        <v>35</v>
      </c>
      <c r="D95" s="7" t="s">
        <v>151</v>
      </c>
      <c r="E95" s="7" t="s">
        <v>1</v>
      </c>
      <c r="F95" s="5" t="s">
        <v>121</v>
      </c>
      <c r="G95" s="122" t="s">
        <v>121</v>
      </c>
      <c r="H95" s="141">
        <f>SUM(H96:H97)</f>
        <v>272110200</v>
      </c>
      <c r="I95" s="141">
        <f t="shared" ref="I95:L95" si="48">SUM(I96:I97)</f>
        <v>0</v>
      </c>
      <c r="J95" s="141">
        <f t="shared" si="48"/>
        <v>0</v>
      </c>
      <c r="K95" s="141">
        <f t="shared" si="48"/>
        <v>0</v>
      </c>
      <c r="L95" s="141">
        <f t="shared" si="48"/>
        <v>0</v>
      </c>
      <c r="M95" s="74"/>
    </row>
    <row r="96" spans="1:14" s="89" customFormat="1" outlineLevel="3">
      <c r="A96" s="105" t="s">
        <v>104</v>
      </c>
      <c r="B96" s="76" t="s">
        <v>0</v>
      </c>
      <c r="C96" s="76" t="s">
        <v>35</v>
      </c>
      <c r="D96" s="76" t="s">
        <v>151</v>
      </c>
      <c r="E96" s="76" t="s">
        <v>4</v>
      </c>
      <c r="F96" s="114" t="s">
        <v>121</v>
      </c>
      <c r="G96" s="164" t="s">
        <v>121</v>
      </c>
      <c r="H96" s="143">
        <v>1800000</v>
      </c>
      <c r="I96" s="143">
        <v>0</v>
      </c>
      <c r="J96" s="143">
        <v>0</v>
      </c>
      <c r="K96" s="115" t="s">
        <v>121</v>
      </c>
      <c r="L96" s="143">
        <f t="shared" ref="L96:L97" si="49">I96-J96</f>
        <v>0</v>
      </c>
    </row>
    <row r="97" spans="1:14" s="109" customFormat="1" ht="25.5" outlineLevel="2">
      <c r="A97" s="105" t="s">
        <v>210</v>
      </c>
      <c r="B97" s="76" t="s">
        <v>0</v>
      </c>
      <c r="C97" s="76" t="s">
        <v>35</v>
      </c>
      <c r="D97" s="76" t="s">
        <v>151</v>
      </c>
      <c r="E97" s="76" t="s">
        <v>37</v>
      </c>
      <c r="F97" s="114" t="s">
        <v>121</v>
      </c>
      <c r="G97" s="162" t="s">
        <v>121</v>
      </c>
      <c r="H97" s="143">
        <v>270310200</v>
      </c>
      <c r="I97" s="143">
        <v>0</v>
      </c>
      <c r="J97" s="143">
        <v>0</v>
      </c>
      <c r="K97" s="110" t="s">
        <v>121</v>
      </c>
      <c r="L97" s="143">
        <f t="shared" si="49"/>
        <v>0</v>
      </c>
    </row>
    <row r="98" spans="1:14" s="97" customFormat="1" ht="51" outlineLevel="5">
      <c r="A98" s="137" t="s">
        <v>162</v>
      </c>
      <c r="B98" s="7" t="s">
        <v>0</v>
      </c>
      <c r="C98" s="7" t="s">
        <v>35</v>
      </c>
      <c r="D98" s="7" t="s">
        <v>36</v>
      </c>
      <c r="E98" s="7" t="s">
        <v>1</v>
      </c>
      <c r="F98" s="5" t="s">
        <v>121</v>
      </c>
      <c r="G98" s="122" t="s">
        <v>121</v>
      </c>
      <c r="H98" s="141">
        <f>SUM(H99:H100)</f>
        <v>214706000</v>
      </c>
      <c r="I98" s="141">
        <f t="shared" ref="I98:L98" si="50">SUM(I99:I100)</f>
        <v>16410000</v>
      </c>
      <c r="J98" s="141">
        <f t="shared" si="50"/>
        <v>16376933.18</v>
      </c>
      <c r="K98" s="141">
        <f t="shared" si="50"/>
        <v>0</v>
      </c>
      <c r="L98" s="141">
        <f t="shared" si="50"/>
        <v>33066.82</v>
      </c>
      <c r="M98" s="74"/>
    </row>
    <row r="99" spans="1:14" s="89" customFormat="1" outlineLevel="3">
      <c r="A99" s="105" t="s">
        <v>104</v>
      </c>
      <c r="B99" s="76" t="s">
        <v>0</v>
      </c>
      <c r="C99" s="76" t="s">
        <v>35</v>
      </c>
      <c r="D99" s="76" t="s">
        <v>36</v>
      </c>
      <c r="E99" s="76" t="s">
        <v>4</v>
      </c>
      <c r="F99" s="114" t="s">
        <v>121</v>
      </c>
      <c r="G99" s="164" t="s">
        <v>121</v>
      </c>
      <c r="H99" s="143">
        <f>1300000/2</f>
        <v>650000</v>
      </c>
      <c r="I99" s="143">
        <v>90000</v>
      </c>
      <c r="J99" s="143">
        <v>57640.18</v>
      </c>
      <c r="K99" s="115" t="s">
        <v>121</v>
      </c>
      <c r="L99" s="143">
        <f t="shared" ref="L99:L100" si="51">I99-J99</f>
        <v>32359.82</v>
      </c>
    </row>
    <row r="100" spans="1:14" s="109" customFormat="1" ht="25.5" outlineLevel="2">
      <c r="A100" s="105" t="s">
        <v>210</v>
      </c>
      <c r="B100" s="76" t="s">
        <v>0</v>
      </c>
      <c r="C100" s="76" t="s">
        <v>35</v>
      </c>
      <c r="D100" s="76" t="s">
        <v>36</v>
      </c>
      <c r="E100" s="76" t="s">
        <v>37</v>
      </c>
      <c r="F100" s="114" t="s">
        <v>121</v>
      </c>
      <c r="G100" s="162" t="s">
        <v>121</v>
      </c>
      <c r="H100" s="143">
        <v>214056000</v>
      </c>
      <c r="I100" s="143">
        <v>16320000</v>
      </c>
      <c r="J100" s="143">
        <v>16319293</v>
      </c>
      <c r="K100" s="110" t="s">
        <v>121</v>
      </c>
      <c r="L100" s="143">
        <f t="shared" si="51"/>
        <v>707</v>
      </c>
    </row>
    <row r="101" spans="1:14" s="97" customFormat="1" ht="38.25" outlineLevel="5">
      <c r="A101" s="137" t="s">
        <v>285</v>
      </c>
      <c r="B101" s="7" t="s">
        <v>0</v>
      </c>
      <c r="C101" s="7" t="s">
        <v>35</v>
      </c>
      <c r="D101" s="7" t="s">
        <v>286</v>
      </c>
      <c r="E101" s="7" t="s">
        <v>1</v>
      </c>
      <c r="F101" s="5"/>
      <c r="G101" s="122"/>
      <c r="H101" s="141">
        <f>SUM(H102)</f>
        <v>29490400</v>
      </c>
      <c r="I101" s="141">
        <f t="shared" ref="I101:J101" si="52">SUM(I102)</f>
        <v>0</v>
      </c>
      <c r="J101" s="141">
        <f t="shared" si="52"/>
        <v>0</v>
      </c>
      <c r="K101" s="93">
        <f>SUM(K102:K102)</f>
        <v>0</v>
      </c>
      <c r="L101" s="141">
        <f t="shared" ref="L101" si="53">SUM(L102)</f>
        <v>0</v>
      </c>
      <c r="M101" s="74"/>
    </row>
    <row r="102" spans="1:14" s="96" customFormat="1" ht="33.75" outlineLevel="5">
      <c r="A102" s="105" t="s">
        <v>216</v>
      </c>
      <c r="B102" s="76" t="s">
        <v>0</v>
      </c>
      <c r="C102" s="76" t="s">
        <v>35</v>
      </c>
      <c r="D102" s="76" t="s">
        <v>286</v>
      </c>
      <c r="E102" s="76">
        <v>540</v>
      </c>
      <c r="F102" s="139" t="s">
        <v>287</v>
      </c>
      <c r="G102" s="156" t="s">
        <v>341</v>
      </c>
      <c r="H102" s="143">
        <v>29490400</v>
      </c>
      <c r="I102" s="143">
        <v>0</v>
      </c>
      <c r="J102" s="143">
        <v>0</v>
      </c>
      <c r="K102" s="134">
        <f>I102-J102</f>
        <v>0</v>
      </c>
      <c r="L102" s="143">
        <f>I102-J102</f>
        <v>0</v>
      </c>
      <c r="M102" s="107"/>
      <c r="N102" s="107"/>
    </row>
    <row r="103" spans="1:14" s="97" customFormat="1" ht="12.75" outlineLevel="5">
      <c r="A103" s="137" t="s">
        <v>163</v>
      </c>
      <c r="B103" s="7" t="s">
        <v>0</v>
      </c>
      <c r="C103" s="7" t="s">
        <v>35</v>
      </c>
      <c r="D103" s="7" t="s">
        <v>38</v>
      </c>
      <c r="E103" s="7" t="s">
        <v>1</v>
      </c>
      <c r="F103" s="5" t="s">
        <v>121</v>
      </c>
      <c r="G103" s="122" t="s">
        <v>121</v>
      </c>
      <c r="H103" s="141">
        <f>SUM(H104)</f>
        <v>32616500</v>
      </c>
      <c r="I103" s="141">
        <f t="shared" ref="I103:J103" si="54">SUM(I104)</f>
        <v>0</v>
      </c>
      <c r="J103" s="141">
        <f t="shared" si="54"/>
        <v>0</v>
      </c>
      <c r="K103" s="93" t="s">
        <v>121</v>
      </c>
      <c r="L103" s="141">
        <f t="shared" ref="L103" si="55">SUM(L104)</f>
        <v>0</v>
      </c>
      <c r="M103" s="74"/>
    </row>
    <row r="104" spans="1:14" s="89" customFormat="1" ht="33.75" outlineLevel="2">
      <c r="A104" s="105" t="s">
        <v>216</v>
      </c>
      <c r="B104" s="76" t="s">
        <v>0</v>
      </c>
      <c r="C104" s="76" t="s">
        <v>35</v>
      </c>
      <c r="D104" s="76" t="s">
        <v>38</v>
      </c>
      <c r="E104" s="76" t="s">
        <v>39</v>
      </c>
      <c r="F104" s="139" t="s">
        <v>347</v>
      </c>
      <c r="G104" s="155" t="s">
        <v>341</v>
      </c>
      <c r="H104" s="143">
        <v>32616500</v>
      </c>
      <c r="I104" s="143">
        <v>0</v>
      </c>
      <c r="J104" s="143">
        <v>0</v>
      </c>
      <c r="K104" s="88" t="s">
        <v>121</v>
      </c>
      <c r="L104" s="143">
        <f>I104-J104</f>
        <v>0</v>
      </c>
    </row>
    <row r="105" spans="1:14" s="97" customFormat="1" ht="25.5" outlineLevel="5">
      <c r="A105" s="137" t="s">
        <v>279</v>
      </c>
      <c r="B105" s="7" t="s">
        <v>0</v>
      </c>
      <c r="C105" s="7" t="s">
        <v>40</v>
      </c>
      <c r="D105" s="7" t="s">
        <v>288</v>
      </c>
      <c r="E105" s="7" t="s">
        <v>1</v>
      </c>
      <c r="F105" s="5"/>
      <c r="G105" s="122"/>
      <c r="H105" s="141">
        <f>SUM(H106:H117)</f>
        <v>3831204460</v>
      </c>
      <c r="I105" s="141">
        <f t="shared" ref="I105:L105" si="56">SUM(I106:I117)</f>
        <v>0</v>
      </c>
      <c r="J105" s="141">
        <f t="shared" si="56"/>
        <v>0</v>
      </c>
      <c r="K105" s="141">
        <f t="shared" si="56"/>
        <v>0</v>
      </c>
      <c r="L105" s="141">
        <f t="shared" si="56"/>
        <v>0</v>
      </c>
      <c r="M105" s="74"/>
    </row>
    <row r="106" spans="1:14" s="96" customFormat="1" ht="12.75" outlineLevel="5">
      <c r="A106" s="105" t="s">
        <v>108</v>
      </c>
      <c r="B106" s="76" t="s">
        <v>0</v>
      </c>
      <c r="C106" s="76" t="s">
        <v>40</v>
      </c>
      <c r="D106" s="76" t="s">
        <v>288</v>
      </c>
      <c r="E106" s="76" t="s">
        <v>17</v>
      </c>
      <c r="F106" s="104"/>
      <c r="G106" s="165"/>
      <c r="H106" s="143">
        <v>149613430</v>
      </c>
      <c r="I106" s="143">
        <v>0</v>
      </c>
      <c r="J106" s="143">
        <v>0</v>
      </c>
      <c r="K106" s="134">
        <f t="shared" ref="K106:K117" si="57">I106-J106</f>
        <v>0</v>
      </c>
      <c r="L106" s="143">
        <f t="shared" ref="L106:L117" si="58">I106-J106</f>
        <v>0</v>
      </c>
      <c r="M106" s="107"/>
      <c r="N106" s="107"/>
    </row>
    <row r="107" spans="1:14" s="96" customFormat="1" ht="25.5" outlineLevel="5">
      <c r="A107" s="105" t="s">
        <v>211</v>
      </c>
      <c r="B107" s="76" t="s">
        <v>0</v>
      </c>
      <c r="C107" s="76" t="s">
        <v>40</v>
      </c>
      <c r="D107" s="76" t="s">
        <v>288</v>
      </c>
      <c r="E107" s="76" t="s">
        <v>18</v>
      </c>
      <c r="F107" s="104"/>
      <c r="G107" s="165"/>
      <c r="H107" s="143">
        <v>45183250</v>
      </c>
      <c r="I107" s="143">
        <v>0</v>
      </c>
      <c r="J107" s="143">
        <v>0</v>
      </c>
      <c r="K107" s="134">
        <f t="shared" si="57"/>
        <v>0</v>
      </c>
      <c r="L107" s="143">
        <f t="shared" si="58"/>
        <v>0</v>
      </c>
      <c r="M107" s="107"/>
      <c r="N107" s="107"/>
    </row>
    <row r="108" spans="1:14" s="96" customFormat="1" ht="25.5" outlineLevel="5">
      <c r="A108" s="105" t="s">
        <v>212</v>
      </c>
      <c r="B108" s="76" t="s">
        <v>0</v>
      </c>
      <c r="C108" s="76" t="s">
        <v>40</v>
      </c>
      <c r="D108" s="76" t="s">
        <v>288</v>
      </c>
      <c r="E108" s="76" t="s">
        <v>19</v>
      </c>
      <c r="F108" s="104"/>
      <c r="G108" s="165"/>
      <c r="H108" s="143">
        <v>569920</v>
      </c>
      <c r="I108" s="143">
        <v>0</v>
      </c>
      <c r="J108" s="143">
        <v>0</v>
      </c>
      <c r="K108" s="134">
        <f t="shared" si="57"/>
        <v>0</v>
      </c>
      <c r="L108" s="143">
        <f t="shared" si="58"/>
        <v>0</v>
      </c>
      <c r="M108" s="107"/>
      <c r="N108" s="107"/>
    </row>
    <row r="109" spans="1:14" s="96" customFormat="1" ht="25.5" outlineLevel="5">
      <c r="A109" s="105" t="s">
        <v>218</v>
      </c>
      <c r="B109" s="76" t="s">
        <v>0</v>
      </c>
      <c r="C109" s="76" t="s">
        <v>40</v>
      </c>
      <c r="D109" s="76" t="s">
        <v>288</v>
      </c>
      <c r="E109" s="76" t="s">
        <v>42</v>
      </c>
      <c r="F109" s="104"/>
      <c r="G109" s="165"/>
      <c r="H109" s="143">
        <v>0</v>
      </c>
      <c r="I109" s="143">
        <v>0</v>
      </c>
      <c r="J109" s="143">
        <v>0</v>
      </c>
      <c r="K109" s="134">
        <f t="shared" si="57"/>
        <v>0</v>
      </c>
      <c r="L109" s="143">
        <f t="shared" si="58"/>
        <v>0</v>
      </c>
      <c r="M109" s="107"/>
      <c r="N109" s="107"/>
    </row>
    <row r="110" spans="1:14" s="96" customFormat="1" ht="12.75" outlineLevel="5">
      <c r="A110" s="105" t="s">
        <v>104</v>
      </c>
      <c r="B110" s="76" t="s">
        <v>0</v>
      </c>
      <c r="C110" s="76" t="s">
        <v>40</v>
      </c>
      <c r="D110" s="76" t="s">
        <v>288</v>
      </c>
      <c r="E110" s="76" t="s">
        <v>4</v>
      </c>
      <c r="F110" s="104"/>
      <c r="G110" s="165"/>
      <c r="H110" s="143">
        <v>30931360</v>
      </c>
      <c r="I110" s="143">
        <v>0</v>
      </c>
      <c r="J110" s="143">
        <v>0</v>
      </c>
      <c r="K110" s="134">
        <f t="shared" si="57"/>
        <v>0</v>
      </c>
      <c r="L110" s="143">
        <f t="shared" si="58"/>
        <v>0</v>
      </c>
      <c r="M110" s="107"/>
      <c r="N110" s="107"/>
    </row>
    <row r="111" spans="1:14" s="96" customFormat="1" ht="12.75" outlineLevel="5">
      <c r="A111" s="105" t="s">
        <v>213</v>
      </c>
      <c r="B111" s="76" t="s">
        <v>0</v>
      </c>
      <c r="C111" s="76" t="s">
        <v>40</v>
      </c>
      <c r="D111" s="76" t="s">
        <v>288</v>
      </c>
      <c r="E111" s="76">
        <v>247</v>
      </c>
      <c r="F111" s="104"/>
      <c r="G111" s="165"/>
      <c r="H111" s="143">
        <v>4424160</v>
      </c>
      <c r="I111" s="143">
        <v>0</v>
      </c>
      <c r="J111" s="143">
        <v>0</v>
      </c>
      <c r="K111" s="134">
        <f t="shared" si="57"/>
        <v>0</v>
      </c>
      <c r="L111" s="143">
        <f t="shared" si="58"/>
        <v>0</v>
      </c>
      <c r="M111" s="107"/>
      <c r="N111" s="107"/>
    </row>
    <row r="112" spans="1:14" s="96" customFormat="1" ht="38.25" outlineLevel="5">
      <c r="A112" s="105" t="s">
        <v>219</v>
      </c>
      <c r="B112" s="76" t="s">
        <v>0</v>
      </c>
      <c r="C112" s="76" t="s">
        <v>40</v>
      </c>
      <c r="D112" s="76" t="s">
        <v>288</v>
      </c>
      <c r="E112" s="76" t="s">
        <v>43</v>
      </c>
      <c r="F112" s="104"/>
      <c r="G112" s="165"/>
      <c r="H112" s="143">
        <v>3599561453</v>
      </c>
      <c r="I112" s="143">
        <v>0</v>
      </c>
      <c r="J112" s="143">
        <v>0</v>
      </c>
      <c r="K112" s="134">
        <f>I112-J112</f>
        <v>0</v>
      </c>
      <c r="L112" s="143">
        <f t="shared" si="58"/>
        <v>0</v>
      </c>
      <c r="M112" s="107"/>
      <c r="N112" s="107"/>
    </row>
    <row r="113" spans="1:14" s="96" customFormat="1" ht="12.75" outlineLevel="5">
      <c r="A113" s="105" t="s">
        <v>220</v>
      </c>
      <c r="B113" s="76" t="s">
        <v>0</v>
      </c>
      <c r="C113" s="76" t="s">
        <v>40</v>
      </c>
      <c r="D113" s="76" t="s">
        <v>288</v>
      </c>
      <c r="E113" s="76" t="s">
        <v>44</v>
      </c>
      <c r="F113" s="104"/>
      <c r="G113" s="165"/>
      <c r="H113" s="143">
        <v>0</v>
      </c>
      <c r="I113" s="143">
        <v>0</v>
      </c>
      <c r="J113" s="143">
        <v>0</v>
      </c>
      <c r="K113" s="134">
        <f t="shared" si="57"/>
        <v>0</v>
      </c>
      <c r="L113" s="143">
        <f t="shared" si="58"/>
        <v>0</v>
      </c>
      <c r="M113" s="107"/>
      <c r="N113" s="107"/>
    </row>
    <row r="114" spans="1:14" s="96" customFormat="1" ht="25.5" outlineLevel="5">
      <c r="A114" s="105" t="s">
        <v>224</v>
      </c>
      <c r="B114" s="76" t="s">
        <v>0</v>
      </c>
      <c r="C114" s="76" t="s">
        <v>40</v>
      </c>
      <c r="D114" s="76" t="s">
        <v>288</v>
      </c>
      <c r="E114" s="76">
        <v>831</v>
      </c>
      <c r="F114" s="104"/>
      <c r="G114" s="165"/>
      <c r="H114" s="143">
        <v>0</v>
      </c>
      <c r="I114" s="143">
        <v>0</v>
      </c>
      <c r="J114" s="143">
        <v>0</v>
      </c>
      <c r="K114" s="134">
        <f t="shared" si="57"/>
        <v>0</v>
      </c>
      <c r="L114" s="143">
        <f t="shared" si="58"/>
        <v>0</v>
      </c>
      <c r="M114" s="95"/>
      <c r="N114" s="107"/>
    </row>
    <row r="115" spans="1:14" s="96" customFormat="1" ht="12.75" outlineLevel="5">
      <c r="A115" s="105" t="s">
        <v>214</v>
      </c>
      <c r="B115" s="76" t="s">
        <v>0</v>
      </c>
      <c r="C115" s="76" t="s">
        <v>40</v>
      </c>
      <c r="D115" s="76" t="s">
        <v>288</v>
      </c>
      <c r="E115" s="76" t="s">
        <v>21</v>
      </c>
      <c r="F115" s="104"/>
      <c r="G115" s="165"/>
      <c r="H115" s="143">
        <v>877364</v>
      </c>
      <c r="I115" s="143">
        <v>0</v>
      </c>
      <c r="J115" s="143">
        <v>0</v>
      </c>
      <c r="K115" s="134">
        <f t="shared" si="57"/>
        <v>0</v>
      </c>
      <c r="L115" s="143">
        <f t="shared" si="58"/>
        <v>0</v>
      </c>
      <c r="M115" s="107"/>
      <c r="N115" s="107"/>
    </row>
    <row r="116" spans="1:14" s="96" customFormat="1" ht="12.75" outlineLevel="5">
      <c r="A116" s="105" t="s">
        <v>215</v>
      </c>
      <c r="B116" s="76" t="s">
        <v>0</v>
      </c>
      <c r="C116" s="76" t="s">
        <v>40</v>
      </c>
      <c r="D116" s="76" t="s">
        <v>288</v>
      </c>
      <c r="E116" s="76" t="s">
        <v>22</v>
      </c>
      <c r="F116" s="104"/>
      <c r="G116" s="165"/>
      <c r="H116" s="143">
        <v>33523</v>
      </c>
      <c r="I116" s="143">
        <v>0</v>
      </c>
      <c r="J116" s="143">
        <v>0</v>
      </c>
      <c r="K116" s="134">
        <f t="shared" si="57"/>
        <v>0</v>
      </c>
      <c r="L116" s="143">
        <f t="shared" si="58"/>
        <v>0</v>
      </c>
      <c r="M116" s="107"/>
      <c r="N116" s="107"/>
    </row>
    <row r="117" spans="1:14" s="96" customFormat="1" ht="12.75" outlineLevel="5">
      <c r="A117" s="105" t="s">
        <v>221</v>
      </c>
      <c r="B117" s="76" t="s">
        <v>0</v>
      </c>
      <c r="C117" s="76" t="s">
        <v>40</v>
      </c>
      <c r="D117" s="76" t="s">
        <v>288</v>
      </c>
      <c r="E117" s="76">
        <v>853</v>
      </c>
      <c r="F117" s="104"/>
      <c r="G117" s="165"/>
      <c r="H117" s="143">
        <v>10000</v>
      </c>
      <c r="I117" s="143">
        <v>0</v>
      </c>
      <c r="J117" s="143">
        <v>0</v>
      </c>
      <c r="K117" s="134">
        <f t="shared" si="57"/>
        <v>0</v>
      </c>
      <c r="L117" s="143">
        <f t="shared" si="58"/>
        <v>0</v>
      </c>
      <c r="M117" s="107"/>
      <c r="N117" s="107"/>
    </row>
    <row r="118" spans="1:14" s="97" customFormat="1" ht="63.75" outlineLevel="5">
      <c r="A118" s="137" t="s">
        <v>164</v>
      </c>
      <c r="B118" s="7" t="s">
        <v>0</v>
      </c>
      <c r="C118" s="7" t="s">
        <v>40</v>
      </c>
      <c r="D118" s="7">
        <v>2220681950</v>
      </c>
      <c r="E118" s="7" t="s">
        <v>1</v>
      </c>
      <c r="F118" s="5"/>
      <c r="G118" s="122"/>
      <c r="H118" s="141">
        <f>SUM(H119)</f>
        <v>2965000</v>
      </c>
      <c r="I118" s="141">
        <f t="shared" ref="I118:J118" si="59">SUM(I119)</f>
        <v>0</v>
      </c>
      <c r="J118" s="141">
        <f t="shared" si="59"/>
        <v>0</v>
      </c>
      <c r="K118" s="93">
        <f>SUM(K119:K119)</f>
        <v>0</v>
      </c>
      <c r="L118" s="141">
        <f t="shared" ref="L118" si="60">SUM(L119)</f>
        <v>0</v>
      </c>
      <c r="M118" s="74"/>
    </row>
    <row r="119" spans="1:14" s="96" customFormat="1" ht="25.5" outlineLevel="5">
      <c r="A119" s="105" t="s">
        <v>222</v>
      </c>
      <c r="B119" s="76" t="s">
        <v>0</v>
      </c>
      <c r="C119" s="76" t="s">
        <v>40</v>
      </c>
      <c r="D119" s="76">
        <v>2220681950</v>
      </c>
      <c r="E119" s="76">
        <v>631</v>
      </c>
      <c r="F119" s="104"/>
      <c r="G119" s="165"/>
      <c r="H119" s="143">
        <v>2965000</v>
      </c>
      <c r="I119" s="143">
        <v>0</v>
      </c>
      <c r="J119" s="143">
        <v>0</v>
      </c>
      <c r="K119" s="134">
        <f t="shared" ref="K119" si="61">I119-J119</f>
        <v>0</v>
      </c>
      <c r="L119" s="143">
        <f>I119-J119</f>
        <v>0</v>
      </c>
      <c r="M119" s="107"/>
      <c r="N119" s="107"/>
    </row>
    <row r="120" spans="1:14" s="97" customFormat="1" ht="25.5" outlineLevel="5">
      <c r="A120" s="137" t="s">
        <v>153</v>
      </c>
      <c r="B120" s="7" t="s">
        <v>0</v>
      </c>
      <c r="C120" s="7" t="s">
        <v>40</v>
      </c>
      <c r="D120" s="7" t="s">
        <v>41</v>
      </c>
      <c r="E120" s="7" t="s">
        <v>1</v>
      </c>
      <c r="F120" s="5" t="s">
        <v>121</v>
      </c>
      <c r="G120" s="122" t="s">
        <v>121</v>
      </c>
      <c r="H120" s="141">
        <f>SUM(H121:H133)</f>
        <v>2341869663</v>
      </c>
      <c r="I120" s="141">
        <f t="shared" ref="I120:L120" si="62">SUM(I121:I133)</f>
        <v>307369420</v>
      </c>
      <c r="J120" s="141">
        <f t="shared" si="62"/>
        <v>286808402.50999999</v>
      </c>
      <c r="K120" s="141">
        <f t="shared" si="62"/>
        <v>0</v>
      </c>
      <c r="L120" s="141">
        <f t="shared" si="62"/>
        <v>20561017.490000002</v>
      </c>
      <c r="M120" s="74"/>
    </row>
    <row r="121" spans="1:14" s="89" customFormat="1" outlineLevel="2">
      <c r="A121" s="105" t="s">
        <v>108</v>
      </c>
      <c r="B121" s="76" t="s">
        <v>0</v>
      </c>
      <c r="C121" s="76" t="s">
        <v>40</v>
      </c>
      <c r="D121" s="76" t="s">
        <v>41</v>
      </c>
      <c r="E121" s="76" t="s">
        <v>17</v>
      </c>
      <c r="F121" s="114" t="s">
        <v>121</v>
      </c>
      <c r="G121" s="164" t="s">
        <v>121</v>
      </c>
      <c r="H121" s="143">
        <v>494260503</v>
      </c>
      <c r="I121" s="143">
        <v>41188400</v>
      </c>
      <c r="J121" s="143">
        <v>26302569.489999998</v>
      </c>
      <c r="K121" s="88" t="s">
        <v>121</v>
      </c>
      <c r="L121" s="143">
        <f t="shared" ref="L121:L133" si="63">I121-J121</f>
        <v>14885830.510000002</v>
      </c>
    </row>
    <row r="122" spans="1:14" s="89" customFormat="1" ht="25.5" outlineLevel="3">
      <c r="A122" s="105" t="s">
        <v>217</v>
      </c>
      <c r="B122" s="76" t="s">
        <v>0</v>
      </c>
      <c r="C122" s="76" t="s">
        <v>40</v>
      </c>
      <c r="D122" s="76" t="s">
        <v>41</v>
      </c>
      <c r="E122" s="76" t="s">
        <v>80</v>
      </c>
      <c r="F122" s="114" t="s">
        <v>121</v>
      </c>
      <c r="G122" s="164" t="s">
        <v>121</v>
      </c>
      <c r="H122" s="143">
        <v>1500</v>
      </c>
      <c r="I122" s="143">
        <v>0</v>
      </c>
      <c r="J122" s="143">
        <v>0</v>
      </c>
      <c r="K122" s="115" t="s">
        <v>121</v>
      </c>
      <c r="L122" s="143">
        <f t="shared" si="63"/>
        <v>0</v>
      </c>
    </row>
    <row r="123" spans="1:14" s="89" customFormat="1" ht="25.5" outlineLevel="2">
      <c r="A123" s="105" t="s">
        <v>211</v>
      </c>
      <c r="B123" s="76" t="s">
        <v>0</v>
      </c>
      <c r="C123" s="76" t="s">
        <v>40</v>
      </c>
      <c r="D123" s="76" t="s">
        <v>41</v>
      </c>
      <c r="E123" s="76" t="s">
        <v>18</v>
      </c>
      <c r="F123" s="114" t="s">
        <v>121</v>
      </c>
      <c r="G123" s="164" t="s">
        <v>121</v>
      </c>
      <c r="H123" s="143">
        <v>149266618</v>
      </c>
      <c r="I123" s="143">
        <v>12438900</v>
      </c>
      <c r="J123" s="143">
        <v>6763713.0199999996</v>
      </c>
      <c r="K123" s="88" t="s">
        <v>121</v>
      </c>
      <c r="L123" s="143">
        <f t="shared" si="63"/>
        <v>5675186.9800000004</v>
      </c>
    </row>
    <row r="124" spans="1:14" s="89" customFormat="1" ht="25.5" outlineLevel="3">
      <c r="A124" s="105" t="s">
        <v>212</v>
      </c>
      <c r="B124" s="76" t="s">
        <v>0</v>
      </c>
      <c r="C124" s="76" t="s">
        <v>40</v>
      </c>
      <c r="D124" s="76" t="s">
        <v>41</v>
      </c>
      <c r="E124" s="76" t="s">
        <v>19</v>
      </c>
      <c r="F124" s="114" t="s">
        <v>121</v>
      </c>
      <c r="G124" s="164" t="s">
        <v>121</v>
      </c>
      <c r="H124" s="143">
        <v>1631840</v>
      </c>
      <c r="I124" s="143">
        <v>0</v>
      </c>
      <c r="J124" s="143">
        <v>0</v>
      </c>
      <c r="K124" s="115" t="s">
        <v>121</v>
      </c>
      <c r="L124" s="143">
        <f t="shared" si="63"/>
        <v>0</v>
      </c>
    </row>
    <row r="125" spans="1:14" s="89" customFormat="1" ht="25.5" outlineLevel="2">
      <c r="A125" s="105" t="s">
        <v>218</v>
      </c>
      <c r="B125" s="76" t="s">
        <v>0</v>
      </c>
      <c r="C125" s="76" t="s">
        <v>40</v>
      </c>
      <c r="D125" s="76" t="s">
        <v>41</v>
      </c>
      <c r="E125" s="76" t="s">
        <v>42</v>
      </c>
      <c r="F125" s="114" t="s">
        <v>121</v>
      </c>
      <c r="G125" s="164" t="s">
        <v>121</v>
      </c>
      <c r="H125" s="143">
        <v>16294800</v>
      </c>
      <c r="I125" s="143">
        <v>0</v>
      </c>
      <c r="J125" s="143">
        <v>0</v>
      </c>
      <c r="K125" s="88" t="s">
        <v>121</v>
      </c>
      <c r="L125" s="143">
        <f t="shared" si="63"/>
        <v>0</v>
      </c>
    </row>
    <row r="126" spans="1:14" s="89" customFormat="1" outlineLevel="3">
      <c r="A126" s="105" t="s">
        <v>104</v>
      </c>
      <c r="B126" s="76" t="s">
        <v>0</v>
      </c>
      <c r="C126" s="76" t="s">
        <v>40</v>
      </c>
      <c r="D126" s="76" t="s">
        <v>41</v>
      </c>
      <c r="E126" s="76" t="s">
        <v>4</v>
      </c>
      <c r="F126" s="114" t="s">
        <v>121</v>
      </c>
      <c r="G126" s="164" t="s">
        <v>121</v>
      </c>
      <c r="H126" s="143">
        <v>51936643</v>
      </c>
      <c r="I126" s="143">
        <v>0</v>
      </c>
      <c r="J126" s="143">
        <v>0</v>
      </c>
      <c r="K126" s="115" t="s">
        <v>121</v>
      </c>
      <c r="L126" s="143">
        <f t="shared" si="63"/>
        <v>0</v>
      </c>
    </row>
    <row r="127" spans="1:14" s="89" customFormat="1" outlineLevel="2">
      <c r="A127" s="105" t="s">
        <v>213</v>
      </c>
      <c r="B127" s="76" t="s">
        <v>0</v>
      </c>
      <c r="C127" s="76" t="s">
        <v>40</v>
      </c>
      <c r="D127" s="76" t="s">
        <v>41</v>
      </c>
      <c r="E127" s="76" t="s">
        <v>20</v>
      </c>
      <c r="F127" s="114" t="s">
        <v>121</v>
      </c>
      <c r="G127" s="164" t="s">
        <v>121</v>
      </c>
      <c r="H127" s="143">
        <v>14727452</v>
      </c>
      <c r="I127" s="143">
        <v>0</v>
      </c>
      <c r="J127" s="143">
        <v>0</v>
      </c>
      <c r="K127" s="88" t="s">
        <v>121</v>
      </c>
      <c r="L127" s="143">
        <f t="shared" si="63"/>
        <v>0</v>
      </c>
    </row>
    <row r="128" spans="1:14" s="109" customFormat="1" ht="25.5" outlineLevel="3">
      <c r="A128" s="105" t="s">
        <v>210</v>
      </c>
      <c r="B128" s="76" t="s">
        <v>0</v>
      </c>
      <c r="C128" s="76" t="s">
        <v>40</v>
      </c>
      <c r="D128" s="76" t="s">
        <v>41</v>
      </c>
      <c r="E128" s="76" t="s">
        <v>37</v>
      </c>
      <c r="F128" s="106" t="s">
        <v>121</v>
      </c>
      <c r="G128" s="162" t="s">
        <v>121</v>
      </c>
      <c r="H128" s="143">
        <v>899400</v>
      </c>
      <c r="I128" s="143">
        <v>0</v>
      </c>
      <c r="J128" s="143">
        <v>0</v>
      </c>
      <c r="K128" s="108" t="s">
        <v>121</v>
      </c>
      <c r="L128" s="143">
        <f t="shared" si="63"/>
        <v>0</v>
      </c>
    </row>
    <row r="129" spans="1:14" s="89" customFormat="1" ht="38.25" outlineLevel="3">
      <c r="A129" s="105" t="s">
        <v>219</v>
      </c>
      <c r="B129" s="76" t="s">
        <v>0</v>
      </c>
      <c r="C129" s="76" t="s">
        <v>40</v>
      </c>
      <c r="D129" s="76" t="s">
        <v>41</v>
      </c>
      <c r="E129" s="76" t="s">
        <v>43</v>
      </c>
      <c r="F129" s="114" t="s">
        <v>121</v>
      </c>
      <c r="G129" s="164" t="s">
        <v>121</v>
      </c>
      <c r="H129" s="143">
        <v>1587873920.5</v>
      </c>
      <c r="I129" s="143">
        <v>253742120</v>
      </c>
      <c r="J129" s="143">
        <v>253742120</v>
      </c>
      <c r="K129" s="115" t="s">
        <v>121</v>
      </c>
      <c r="L129" s="143">
        <f t="shared" si="63"/>
        <v>0</v>
      </c>
    </row>
    <row r="130" spans="1:14" s="89" customFormat="1" outlineLevel="2">
      <c r="A130" s="105" t="s">
        <v>220</v>
      </c>
      <c r="B130" s="76" t="s">
        <v>0</v>
      </c>
      <c r="C130" s="76" t="s">
        <v>40</v>
      </c>
      <c r="D130" s="76" t="s">
        <v>41</v>
      </c>
      <c r="E130" s="76" t="s">
        <v>44</v>
      </c>
      <c r="F130" s="114" t="s">
        <v>121</v>
      </c>
      <c r="G130" s="164" t="s">
        <v>121</v>
      </c>
      <c r="H130" s="143">
        <v>23064743.5</v>
      </c>
      <c r="I130" s="143">
        <v>0</v>
      </c>
      <c r="J130" s="143">
        <v>0</v>
      </c>
      <c r="K130" s="88" t="s">
        <v>121</v>
      </c>
      <c r="L130" s="143">
        <f t="shared" si="63"/>
        <v>0</v>
      </c>
    </row>
    <row r="131" spans="1:14" s="89" customFormat="1" outlineLevel="3">
      <c r="A131" s="105" t="s">
        <v>214</v>
      </c>
      <c r="B131" s="76" t="s">
        <v>0</v>
      </c>
      <c r="C131" s="76" t="s">
        <v>40</v>
      </c>
      <c r="D131" s="76" t="s">
        <v>41</v>
      </c>
      <c r="E131" s="76" t="s">
        <v>21</v>
      </c>
      <c r="F131" s="114" t="s">
        <v>121</v>
      </c>
      <c r="G131" s="164" t="s">
        <v>121</v>
      </c>
      <c r="H131" s="143">
        <v>1835778</v>
      </c>
      <c r="I131" s="143">
        <v>0</v>
      </c>
      <c r="J131" s="143">
        <v>0</v>
      </c>
      <c r="K131" s="115" t="s">
        <v>121</v>
      </c>
      <c r="L131" s="143">
        <f t="shared" si="63"/>
        <v>0</v>
      </c>
    </row>
    <row r="132" spans="1:14" s="89" customFormat="1" outlineLevel="3">
      <c r="A132" s="105" t="s">
        <v>215</v>
      </c>
      <c r="B132" s="76" t="s">
        <v>0</v>
      </c>
      <c r="C132" s="76" t="s">
        <v>40</v>
      </c>
      <c r="D132" s="76" t="s">
        <v>41</v>
      </c>
      <c r="E132" s="76" t="s">
        <v>22</v>
      </c>
      <c r="F132" s="114" t="s">
        <v>121</v>
      </c>
      <c r="G132" s="164" t="s">
        <v>121</v>
      </c>
      <c r="H132" s="143">
        <v>66465</v>
      </c>
      <c r="I132" s="143">
        <v>0</v>
      </c>
      <c r="J132" s="143">
        <v>0</v>
      </c>
      <c r="K132" s="115" t="s">
        <v>121</v>
      </c>
      <c r="L132" s="143">
        <f t="shared" si="63"/>
        <v>0</v>
      </c>
    </row>
    <row r="133" spans="1:14" s="89" customFormat="1" outlineLevel="2">
      <c r="A133" s="105" t="s">
        <v>221</v>
      </c>
      <c r="B133" s="76" t="s">
        <v>0</v>
      </c>
      <c r="C133" s="76" t="s">
        <v>40</v>
      </c>
      <c r="D133" s="76" t="s">
        <v>41</v>
      </c>
      <c r="E133" s="76" t="s">
        <v>45</v>
      </c>
      <c r="F133" s="114" t="s">
        <v>121</v>
      </c>
      <c r="G133" s="164" t="s">
        <v>121</v>
      </c>
      <c r="H133" s="143">
        <v>10000</v>
      </c>
      <c r="I133" s="143">
        <v>0</v>
      </c>
      <c r="J133" s="143">
        <v>0</v>
      </c>
      <c r="K133" s="88" t="s">
        <v>121</v>
      </c>
      <c r="L133" s="143">
        <f t="shared" si="63"/>
        <v>0</v>
      </c>
    </row>
    <row r="134" spans="1:14" s="97" customFormat="1" ht="63.75" outlineLevel="5">
      <c r="A134" s="137" t="s">
        <v>164</v>
      </c>
      <c r="B134" s="7" t="s">
        <v>0</v>
      </c>
      <c r="C134" s="7" t="s">
        <v>40</v>
      </c>
      <c r="D134" s="7" t="s">
        <v>46</v>
      </c>
      <c r="E134" s="7" t="s">
        <v>1</v>
      </c>
      <c r="F134" s="5" t="s">
        <v>121</v>
      </c>
      <c r="G134" s="122" t="s">
        <v>121</v>
      </c>
      <c r="H134" s="141">
        <f>SUM(H135)</f>
        <v>1048950</v>
      </c>
      <c r="I134" s="141">
        <f>SUM(I135)</f>
        <v>0</v>
      </c>
      <c r="J134" s="141">
        <f>SUM(J135)</f>
        <v>0</v>
      </c>
      <c r="K134" s="93" t="s">
        <v>121</v>
      </c>
      <c r="L134" s="141">
        <f>SUM(L135)</f>
        <v>0</v>
      </c>
      <c r="M134" s="74"/>
    </row>
    <row r="135" spans="1:14" s="89" customFormat="1" ht="25.5" outlineLevel="3">
      <c r="A135" s="105" t="s">
        <v>222</v>
      </c>
      <c r="B135" s="76" t="s">
        <v>0</v>
      </c>
      <c r="C135" s="76" t="s">
        <v>40</v>
      </c>
      <c r="D135" s="76" t="s">
        <v>46</v>
      </c>
      <c r="E135" s="76" t="s">
        <v>47</v>
      </c>
      <c r="F135" s="114" t="s">
        <v>121</v>
      </c>
      <c r="G135" s="164" t="s">
        <v>121</v>
      </c>
      <c r="H135" s="143">
        <f>2097900/2</f>
        <v>1048950</v>
      </c>
      <c r="I135" s="143">
        <v>0</v>
      </c>
      <c r="J135" s="143">
        <v>0</v>
      </c>
      <c r="K135" s="115" t="s">
        <v>121</v>
      </c>
      <c r="L135" s="143">
        <f>I135-J135</f>
        <v>0</v>
      </c>
    </row>
    <row r="136" spans="1:14" s="97" customFormat="1" ht="63.75" outlineLevel="5">
      <c r="A136" s="137" t="s">
        <v>348</v>
      </c>
      <c r="B136" s="7">
        <v>148</v>
      </c>
      <c r="C136" s="7">
        <v>1003</v>
      </c>
      <c r="D136" s="7" t="s">
        <v>289</v>
      </c>
      <c r="E136" s="7" t="s">
        <v>1</v>
      </c>
      <c r="F136" s="150"/>
      <c r="G136" s="163"/>
      <c r="H136" s="141">
        <f>SUM(H137)</f>
        <v>14882300</v>
      </c>
      <c r="I136" s="141">
        <f t="shared" ref="I136:J136" si="64">SUM(I137)</f>
        <v>0</v>
      </c>
      <c r="J136" s="141">
        <f t="shared" si="64"/>
        <v>0</v>
      </c>
      <c r="K136" s="93">
        <f>I136-J136</f>
        <v>0</v>
      </c>
      <c r="L136" s="141">
        <f>SUM(L137)</f>
        <v>0</v>
      </c>
      <c r="M136" s="74"/>
    </row>
    <row r="137" spans="1:14" s="154" customFormat="1" ht="33.75" outlineLevel="5">
      <c r="A137" s="138" t="s">
        <v>223</v>
      </c>
      <c r="B137" s="76">
        <v>148</v>
      </c>
      <c r="C137" s="76">
        <v>1003</v>
      </c>
      <c r="D137" s="76" t="s">
        <v>289</v>
      </c>
      <c r="E137" s="76">
        <v>322</v>
      </c>
      <c r="F137" s="148" t="s">
        <v>290</v>
      </c>
      <c r="G137" s="173" t="s">
        <v>341</v>
      </c>
      <c r="H137" s="142">
        <v>14882300</v>
      </c>
      <c r="I137" s="142">
        <v>0</v>
      </c>
      <c r="J137" s="142">
        <v>0</v>
      </c>
      <c r="K137" s="134"/>
      <c r="L137" s="143">
        <f>I137-J137</f>
        <v>0</v>
      </c>
      <c r="M137" s="107"/>
    </row>
    <row r="138" spans="1:14" s="97" customFormat="1" ht="25.5" outlineLevel="5">
      <c r="A138" s="137" t="s">
        <v>291</v>
      </c>
      <c r="B138" s="7" t="s">
        <v>0</v>
      </c>
      <c r="C138" s="7" t="s">
        <v>48</v>
      </c>
      <c r="D138" s="7" t="s">
        <v>292</v>
      </c>
      <c r="E138" s="7" t="s">
        <v>1</v>
      </c>
      <c r="F138" s="5"/>
      <c r="G138" s="122"/>
      <c r="H138" s="141">
        <f>SUM(H139)</f>
        <v>130551700</v>
      </c>
      <c r="I138" s="141">
        <f>SUM(I139)</f>
        <v>0</v>
      </c>
      <c r="J138" s="141">
        <f>SUM(J139)</f>
        <v>0</v>
      </c>
      <c r="K138" s="93">
        <f>SUM(K139:K139)</f>
        <v>0</v>
      </c>
      <c r="L138" s="141">
        <f>SUM(L139)</f>
        <v>0</v>
      </c>
      <c r="M138" s="74"/>
    </row>
    <row r="139" spans="1:14" s="96" customFormat="1" ht="33.75" outlineLevel="5">
      <c r="A139" s="105" t="s">
        <v>223</v>
      </c>
      <c r="B139" s="76" t="s">
        <v>0</v>
      </c>
      <c r="C139" s="76" t="s">
        <v>48</v>
      </c>
      <c r="D139" s="76" t="s">
        <v>292</v>
      </c>
      <c r="E139" s="76" t="s">
        <v>50</v>
      </c>
      <c r="F139" s="139" t="s">
        <v>293</v>
      </c>
      <c r="G139" s="156" t="s">
        <v>341</v>
      </c>
      <c r="H139" s="143">
        <v>130551700</v>
      </c>
      <c r="I139" s="143">
        <v>0</v>
      </c>
      <c r="J139" s="143">
        <v>0</v>
      </c>
      <c r="K139" s="134">
        <f>I139-J139</f>
        <v>0</v>
      </c>
      <c r="L139" s="143">
        <f>I139-J139</f>
        <v>0</v>
      </c>
      <c r="M139" s="107"/>
      <c r="N139" s="107"/>
    </row>
    <row r="140" spans="1:14" s="97" customFormat="1" ht="38.25" outlineLevel="5">
      <c r="A140" s="137" t="s">
        <v>294</v>
      </c>
      <c r="B140" s="7" t="s">
        <v>0</v>
      </c>
      <c r="C140" s="7" t="s">
        <v>48</v>
      </c>
      <c r="D140" s="7" t="s">
        <v>295</v>
      </c>
      <c r="E140" s="7" t="s">
        <v>1</v>
      </c>
      <c r="F140" s="5"/>
      <c r="G140" s="122"/>
      <c r="H140" s="141">
        <f>SUM(H141)</f>
        <v>197771600</v>
      </c>
      <c r="I140" s="141">
        <f t="shared" ref="I140:J140" si="65">SUM(I141)</f>
        <v>0</v>
      </c>
      <c r="J140" s="141">
        <f t="shared" si="65"/>
        <v>0</v>
      </c>
      <c r="K140" s="93">
        <f>SUM(K141:K141)</f>
        <v>0</v>
      </c>
      <c r="L140" s="141">
        <f>SUM(L141)</f>
        <v>0</v>
      </c>
      <c r="M140" s="74"/>
    </row>
    <row r="141" spans="1:14" s="96" customFormat="1" ht="33.75" outlineLevel="5">
      <c r="A141" s="105" t="s">
        <v>223</v>
      </c>
      <c r="B141" s="76" t="s">
        <v>0</v>
      </c>
      <c r="C141" s="76" t="s">
        <v>48</v>
      </c>
      <c r="D141" s="76" t="s">
        <v>295</v>
      </c>
      <c r="E141" s="76" t="s">
        <v>50</v>
      </c>
      <c r="F141" s="139" t="s">
        <v>296</v>
      </c>
      <c r="G141" s="156" t="s">
        <v>341</v>
      </c>
      <c r="H141" s="143">
        <v>197771600</v>
      </c>
      <c r="I141" s="143">
        <v>0</v>
      </c>
      <c r="J141" s="143">
        <v>0</v>
      </c>
      <c r="K141" s="134">
        <f>I141-J141</f>
        <v>0</v>
      </c>
      <c r="L141" s="143">
        <f>I141-J141</f>
        <v>0</v>
      </c>
      <c r="M141" s="107"/>
      <c r="N141" s="107"/>
    </row>
    <row r="142" spans="1:14" s="97" customFormat="1" ht="12.75" outlineLevel="5">
      <c r="A142" s="137" t="s">
        <v>297</v>
      </c>
      <c r="B142" s="7" t="s">
        <v>0</v>
      </c>
      <c r="C142" s="7" t="s">
        <v>48</v>
      </c>
      <c r="D142" s="7" t="s">
        <v>298</v>
      </c>
      <c r="E142" s="7" t="s">
        <v>1</v>
      </c>
      <c r="F142" s="5"/>
      <c r="G142" s="122"/>
      <c r="H142" s="141">
        <f>SUM(H143)</f>
        <v>240551700</v>
      </c>
      <c r="I142" s="141">
        <f t="shared" ref="I142:J142" si="66">SUM(I143)</f>
        <v>0</v>
      </c>
      <c r="J142" s="141">
        <f t="shared" si="66"/>
        <v>0</v>
      </c>
      <c r="K142" s="93">
        <f>SUM(K143)</f>
        <v>0</v>
      </c>
      <c r="L142" s="141">
        <f>SUM(L143)</f>
        <v>0</v>
      </c>
      <c r="M142" s="74"/>
    </row>
    <row r="143" spans="1:14" s="96" customFormat="1" ht="12.75" outlineLevel="5">
      <c r="A143" s="105" t="s">
        <v>223</v>
      </c>
      <c r="B143" s="76" t="s">
        <v>0</v>
      </c>
      <c r="C143" s="76" t="s">
        <v>48</v>
      </c>
      <c r="D143" s="76" t="s">
        <v>298</v>
      </c>
      <c r="E143" s="76" t="s">
        <v>50</v>
      </c>
      <c r="F143" s="104"/>
      <c r="G143" s="165"/>
      <c r="H143" s="143">
        <v>240551700</v>
      </c>
      <c r="I143" s="143">
        <v>0</v>
      </c>
      <c r="J143" s="143">
        <v>0</v>
      </c>
      <c r="K143" s="134">
        <f t="shared" ref="K143" si="67">I143-J143</f>
        <v>0</v>
      </c>
      <c r="L143" s="143">
        <f>I143-J143</f>
        <v>0</v>
      </c>
      <c r="M143" s="107"/>
      <c r="N143" s="107"/>
    </row>
    <row r="144" spans="1:14" s="97" customFormat="1" ht="12.75" outlineLevel="5">
      <c r="A144" s="137" t="s">
        <v>165</v>
      </c>
      <c r="B144" s="7" t="s">
        <v>0</v>
      </c>
      <c r="C144" s="7" t="s">
        <v>48</v>
      </c>
      <c r="D144" s="7" t="s">
        <v>49</v>
      </c>
      <c r="E144" s="7" t="s">
        <v>1</v>
      </c>
      <c r="F144" s="5" t="s">
        <v>121</v>
      </c>
      <c r="G144" s="122" t="s">
        <v>121</v>
      </c>
      <c r="H144" s="141">
        <f>SUM(H145)</f>
        <v>122930600</v>
      </c>
      <c r="I144" s="141">
        <f t="shared" ref="I144:J144" si="68">SUM(I145)</f>
        <v>0</v>
      </c>
      <c r="J144" s="141">
        <f t="shared" si="68"/>
        <v>0</v>
      </c>
      <c r="K144" s="93" t="s">
        <v>121</v>
      </c>
      <c r="L144" s="141">
        <f>SUM(L145)</f>
        <v>0</v>
      </c>
      <c r="M144" s="74"/>
    </row>
    <row r="145" spans="1:14" s="89" customFormat="1" outlineLevel="3">
      <c r="A145" s="105" t="s">
        <v>223</v>
      </c>
      <c r="B145" s="76" t="s">
        <v>0</v>
      </c>
      <c r="C145" s="76" t="s">
        <v>48</v>
      </c>
      <c r="D145" s="76" t="s">
        <v>49</v>
      </c>
      <c r="E145" s="76" t="s">
        <v>50</v>
      </c>
      <c r="F145" s="114" t="s">
        <v>121</v>
      </c>
      <c r="G145" s="164" t="s">
        <v>121</v>
      </c>
      <c r="H145" s="143">
        <v>122930600</v>
      </c>
      <c r="I145" s="143">
        <v>0</v>
      </c>
      <c r="J145" s="143">
        <v>0</v>
      </c>
      <c r="K145" s="115" t="s">
        <v>121</v>
      </c>
      <c r="L145" s="143">
        <f>I145-J145</f>
        <v>0</v>
      </c>
    </row>
    <row r="146" spans="1:14" s="97" customFormat="1" ht="63.75" outlineLevel="5">
      <c r="A146" s="137" t="s">
        <v>166</v>
      </c>
      <c r="B146" s="7" t="s">
        <v>0</v>
      </c>
      <c r="C146" s="7" t="s">
        <v>48</v>
      </c>
      <c r="D146" s="7" t="s">
        <v>51</v>
      </c>
      <c r="E146" s="7" t="s">
        <v>1</v>
      </c>
      <c r="F146" s="5" t="s">
        <v>121</v>
      </c>
      <c r="G146" s="122" t="s">
        <v>121</v>
      </c>
      <c r="H146" s="141">
        <f>SUM(H147)</f>
        <v>4577700</v>
      </c>
      <c r="I146" s="141">
        <f t="shared" ref="I146:J146" si="69">SUM(I147)</f>
        <v>0</v>
      </c>
      <c r="J146" s="141">
        <f t="shared" si="69"/>
        <v>0</v>
      </c>
      <c r="K146" s="93" t="s">
        <v>121</v>
      </c>
      <c r="L146" s="141">
        <f>SUM(L147)</f>
        <v>0</v>
      </c>
      <c r="M146" s="74"/>
    </row>
    <row r="147" spans="1:14" s="89" customFormat="1" ht="33.75" outlineLevel="3">
      <c r="A147" s="105" t="s">
        <v>223</v>
      </c>
      <c r="B147" s="76" t="s">
        <v>0</v>
      </c>
      <c r="C147" s="76" t="s">
        <v>48</v>
      </c>
      <c r="D147" s="76" t="s">
        <v>51</v>
      </c>
      <c r="E147" s="76" t="s">
        <v>50</v>
      </c>
      <c r="F147" s="148" t="s">
        <v>349</v>
      </c>
      <c r="G147" s="155" t="s">
        <v>341</v>
      </c>
      <c r="H147" s="143">
        <v>4577700</v>
      </c>
      <c r="I147" s="143">
        <v>0</v>
      </c>
      <c r="J147" s="143">
        <v>0</v>
      </c>
      <c r="K147" s="115" t="s">
        <v>121</v>
      </c>
      <c r="L147" s="143">
        <f>I147-J147</f>
        <v>0</v>
      </c>
    </row>
    <row r="148" spans="1:14" s="97" customFormat="1" ht="29.25" customHeight="1" outlineLevel="5">
      <c r="A148" s="137" t="s">
        <v>167</v>
      </c>
      <c r="B148" s="7" t="s">
        <v>0</v>
      </c>
      <c r="C148" s="7" t="s">
        <v>48</v>
      </c>
      <c r="D148" s="7" t="s">
        <v>52</v>
      </c>
      <c r="E148" s="7" t="s">
        <v>1</v>
      </c>
      <c r="F148" s="5" t="s">
        <v>121</v>
      </c>
      <c r="G148" s="122" t="s">
        <v>121</v>
      </c>
      <c r="H148" s="141">
        <f>SUM(H149)</f>
        <v>135861200</v>
      </c>
      <c r="I148" s="141">
        <f t="shared" ref="I148:J148" si="70">SUM(I149)</f>
        <v>0</v>
      </c>
      <c r="J148" s="141">
        <f t="shared" si="70"/>
        <v>0</v>
      </c>
      <c r="K148" s="93" t="s">
        <v>121</v>
      </c>
      <c r="L148" s="141">
        <f>SUM(L149)</f>
        <v>0</v>
      </c>
      <c r="M148" s="74"/>
    </row>
    <row r="149" spans="1:14" s="89" customFormat="1" ht="33.75" outlineLevel="2">
      <c r="A149" s="105" t="s">
        <v>223</v>
      </c>
      <c r="B149" s="76" t="s">
        <v>0</v>
      </c>
      <c r="C149" s="76" t="s">
        <v>48</v>
      </c>
      <c r="D149" s="76" t="s">
        <v>52</v>
      </c>
      <c r="E149" s="76" t="s">
        <v>50</v>
      </c>
      <c r="F149" s="139" t="s">
        <v>350</v>
      </c>
      <c r="G149" s="155" t="s">
        <v>341</v>
      </c>
      <c r="H149" s="143">
        <v>135861200</v>
      </c>
      <c r="I149" s="143">
        <v>0</v>
      </c>
      <c r="J149" s="143">
        <v>0</v>
      </c>
      <c r="K149" s="88" t="s">
        <v>121</v>
      </c>
      <c r="L149" s="143">
        <f>I149-J149</f>
        <v>0</v>
      </c>
    </row>
    <row r="150" spans="1:14" s="97" customFormat="1" ht="38.25" outlineLevel="5">
      <c r="A150" s="137" t="s">
        <v>168</v>
      </c>
      <c r="B150" s="7" t="s">
        <v>0</v>
      </c>
      <c r="C150" s="7" t="s">
        <v>48</v>
      </c>
      <c r="D150" s="7" t="s">
        <v>53</v>
      </c>
      <c r="E150" s="7" t="s">
        <v>1</v>
      </c>
      <c r="F150" s="5" t="s">
        <v>121</v>
      </c>
      <c r="G150" s="122" t="s">
        <v>121</v>
      </c>
      <c r="H150" s="141">
        <f>SUM(H151)</f>
        <v>214004900</v>
      </c>
      <c r="I150" s="141">
        <f t="shared" ref="I150:L150" si="71">SUM(I151)</f>
        <v>0</v>
      </c>
      <c r="J150" s="141">
        <f t="shared" si="71"/>
        <v>0</v>
      </c>
      <c r="K150" s="141">
        <f t="shared" si="71"/>
        <v>0</v>
      </c>
      <c r="L150" s="141">
        <f t="shared" si="71"/>
        <v>0</v>
      </c>
      <c r="M150" s="74"/>
    </row>
    <row r="151" spans="1:14" s="89" customFormat="1" ht="33.75" outlineLevel="3">
      <c r="A151" s="105" t="s">
        <v>223</v>
      </c>
      <c r="B151" s="76" t="s">
        <v>0</v>
      </c>
      <c r="C151" s="76" t="s">
        <v>48</v>
      </c>
      <c r="D151" s="76" t="s">
        <v>53</v>
      </c>
      <c r="E151" s="76" t="s">
        <v>50</v>
      </c>
      <c r="F151" s="139" t="s">
        <v>351</v>
      </c>
      <c r="G151" s="155" t="s">
        <v>341</v>
      </c>
      <c r="H151" s="143">
        <v>214004900</v>
      </c>
      <c r="I151" s="143">
        <v>0</v>
      </c>
      <c r="J151" s="143">
        <v>0</v>
      </c>
      <c r="K151" s="115" t="s">
        <v>121</v>
      </c>
      <c r="L151" s="143">
        <f>I151-J151</f>
        <v>0</v>
      </c>
    </row>
    <row r="152" spans="1:14" s="97" customFormat="1" ht="63.75" outlineLevel="5">
      <c r="A152" s="137" t="s">
        <v>247</v>
      </c>
      <c r="B152" s="7" t="s">
        <v>0</v>
      </c>
      <c r="C152" s="7" t="s">
        <v>48</v>
      </c>
      <c r="D152" s="7" t="s">
        <v>248</v>
      </c>
      <c r="E152" s="7" t="s">
        <v>1</v>
      </c>
      <c r="F152" s="5"/>
      <c r="G152" s="122"/>
      <c r="H152" s="141">
        <f>SUM(H153:H154)</f>
        <v>6960700</v>
      </c>
      <c r="I152" s="141">
        <f t="shared" ref="I152:L152" si="72">SUM(I153:I154)</f>
        <v>0</v>
      </c>
      <c r="J152" s="141">
        <f t="shared" si="72"/>
        <v>0</v>
      </c>
      <c r="K152" s="141">
        <f t="shared" si="72"/>
        <v>0</v>
      </c>
      <c r="L152" s="141">
        <f t="shared" si="72"/>
        <v>0</v>
      </c>
      <c r="M152" s="74"/>
    </row>
    <row r="153" spans="1:14" s="96" customFormat="1" ht="12.75" outlineLevel="5">
      <c r="A153" s="105" t="s">
        <v>104</v>
      </c>
      <c r="B153" s="76" t="s">
        <v>0</v>
      </c>
      <c r="C153" s="76" t="s">
        <v>48</v>
      </c>
      <c r="D153" s="76" t="s">
        <v>248</v>
      </c>
      <c r="E153" s="76" t="s">
        <v>4</v>
      </c>
      <c r="F153" s="104"/>
      <c r="G153" s="165"/>
      <c r="H153" s="143">
        <v>70700</v>
      </c>
      <c r="I153" s="143">
        <v>0</v>
      </c>
      <c r="J153" s="143">
        <v>0</v>
      </c>
      <c r="K153" s="134">
        <f t="shared" ref="K153:K154" si="73">I153-J153</f>
        <v>0</v>
      </c>
      <c r="L153" s="143">
        <f t="shared" ref="L153:L154" si="74">I153-J153</f>
        <v>0</v>
      </c>
      <c r="M153" s="107"/>
    </row>
    <row r="154" spans="1:14" s="96" customFormat="1" ht="25.5" outlineLevel="5">
      <c r="A154" s="105" t="s">
        <v>210</v>
      </c>
      <c r="B154" s="76" t="s">
        <v>0</v>
      </c>
      <c r="C154" s="76" t="s">
        <v>48</v>
      </c>
      <c r="D154" s="76" t="s">
        <v>248</v>
      </c>
      <c r="E154" s="76" t="s">
        <v>37</v>
      </c>
      <c r="F154" s="104"/>
      <c r="G154" s="165"/>
      <c r="H154" s="143">
        <v>6890000</v>
      </c>
      <c r="I154" s="143">
        <v>0</v>
      </c>
      <c r="J154" s="143">
        <v>0</v>
      </c>
      <c r="K154" s="94">
        <f t="shared" si="73"/>
        <v>0</v>
      </c>
      <c r="L154" s="143">
        <f t="shared" si="74"/>
        <v>0</v>
      </c>
      <c r="M154" s="107"/>
    </row>
    <row r="155" spans="1:14" s="97" customFormat="1" ht="51" outlineLevel="5">
      <c r="A155" s="137" t="s">
        <v>178</v>
      </c>
      <c r="B155" s="7" t="s">
        <v>0</v>
      </c>
      <c r="C155" s="7" t="s">
        <v>48</v>
      </c>
      <c r="D155" s="7" t="s">
        <v>249</v>
      </c>
      <c r="E155" s="7" t="s">
        <v>1</v>
      </c>
      <c r="F155" s="5"/>
      <c r="G155" s="122"/>
      <c r="H155" s="141">
        <f>SUM(H156:H157)</f>
        <v>3771400</v>
      </c>
      <c r="I155" s="141">
        <f t="shared" ref="I155:L155" si="75">SUM(I156:I157)</f>
        <v>0</v>
      </c>
      <c r="J155" s="141">
        <f t="shared" si="75"/>
        <v>0</v>
      </c>
      <c r="K155" s="141">
        <f t="shared" si="75"/>
        <v>0</v>
      </c>
      <c r="L155" s="141">
        <f t="shared" si="75"/>
        <v>0</v>
      </c>
      <c r="M155" s="74"/>
    </row>
    <row r="156" spans="1:14" s="96" customFormat="1" ht="12.75" outlineLevel="5">
      <c r="A156" s="105" t="s">
        <v>104</v>
      </c>
      <c r="B156" s="76" t="s">
        <v>0</v>
      </c>
      <c r="C156" s="76" t="s">
        <v>48</v>
      </c>
      <c r="D156" s="76" t="s">
        <v>249</v>
      </c>
      <c r="E156" s="76" t="s">
        <v>4</v>
      </c>
      <c r="F156" s="104"/>
      <c r="G156" s="165"/>
      <c r="H156" s="143">
        <v>51400</v>
      </c>
      <c r="I156" s="143">
        <v>0</v>
      </c>
      <c r="J156" s="143">
        <v>0</v>
      </c>
      <c r="K156" s="134">
        <f>I156-J156</f>
        <v>0</v>
      </c>
      <c r="L156" s="143">
        <f t="shared" ref="L156:L157" si="76">I156-J156</f>
        <v>0</v>
      </c>
      <c r="M156" s="107"/>
      <c r="N156" s="107"/>
    </row>
    <row r="157" spans="1:14" s="96" customFormat="1" ht="25.5" outlineLevel="5">
      <c r="A157" s="105" t="s">
        <v>210</v>
      </c>
      <c r="B157" s="76" t="s">
        <v>0</v>
      </c>
      <c r="C157" s="76" t="s">
        <v>48</v>
      </c>
      <c r="D157" s="76" t="s">
        <v>249</v>
      </c>
      <c r="E157" s="76" t="s">
        <v>37</v>
      </c>
      <c r="F157" s="104"/>
      <c r="G157" s="165"/>
      <c r="H157" s="143">
        <v>3720000</v>
      </c>
      <c r="I157" s="143">
        <v>0</v>
      </c>
      <c r="J157" s="143">
        <v>0</v>
      </c>
      <c r="K157" s="94">
        <f>I157-J157</f>
        <v>0</v>
      </c>
      <c r="L157" s="143">
        <f t="shared" si="76"/>
        <v>0</v>
      </c>
      <c r="M157" s="107"/>
      <c r="N157" s="107"/>
    </row>
    <row r="158" spans="1:14" s="97" customFormat="1" ht="25.5" outlineLevel="5">
      <c r="A158" s="137" t="s">
        <v>299</v>
      </c>
      <c r="B158" s="7" t="s">
        <v>0</v>
      </c>
      <c r="C158" s="7" t="s">
        <v>48</v>
      </c>
      <c r="D158" s="7" t="s">
        <v>300</v>
      </c>
      <c r="E158" s="7" t="s">
        <v>1</v>
      </c>
      <c r="F158" s="5"/>
      <c r="G158" s="122"/>
      <c r="H158" s="141">
        <f>SUM(H159:H164)</f>
        <v>727309600</v>
      </c>
      <c r="I158" s="141">
        <f t="shared" ref="I158:L158" si="77">SUM(I159:I164)</f>
        <v>0</v>
      </c>
      <c r="J158" s="141">
        <f t="shared" si="77"/>
        <v>-7556.6</v>
      </c>
      <c r="K158" s="141">
        <f t="shared" si="77"/>
        <v>7556.6</v>
      </c>
      <c r="L158" s="141">
        <f t="shared" si="77"/>
        <v>7556.6</v>
      </c>
      <c r="M158" s="74"/>
    </row>
    <row r="159" spans="1:14" s="92" customFormat="1" ht="39.75" customHeight="1" outlineLevel="5">
      <c r="A159" s="54" t="s">
        <v>231</v>
      </c>
      <c r="B159" s="76" t="s">
        <v>0</v>
      </c>
      <c r="C159" s="76" t="s">
        <v>48</v>
      </c>
      <c r="D159" s="76" t="s">
        <v>300</v>
      </c>
      <c r="E159" s="76">
        <v>313</v>
      </c>
      <c r="F159" s="146" t="s">
        <v>301</v>
      </c>
      <c r="G159" s="166" t="s">
        <v>341</v>
      </c>
      <c r="H159" s="143">
        <v>0</v>
      </c>
      <c r="I159" s="143">
        <v>0</v>
      </c>
      <c r="J159" s="143">
        <v>0</v>
      </c>
      <c r="K159" s="91">
        <f>I159-J159</f>
        <v>0</v>
      </c>
      <c r="L159" s="143">
        <f t="shared" ref="L159:L164" si="78">I159-J159</f>
        <v>0</v>
      </c>
      <c r="M159" s="90"/>
      <c r="N159" s="90"/>
    </row>
    <row r="160" spans="1:14" s="96" customFormat="1" ht="41.25" customHeight="1" outlineLevel="5">
      <c r="A160" s="54" t="s">
        <v>231</v>
      </c>
      <c r="B160" s="76" t="s">
        <v>0</v>
      </c>
      <c r="C160" s="76" t="s">
        <v>48</v>
      </c>
      <c r="D160" s="76" t="s">
        <v>300</v>
      </c>
      <c r="E160" s="76">
        <v>321</v>
      </c>
      <c r="F160" s="146" t="s">
        <v>302</v>
      </c>
      <c r="G160" s="166"/>
      <c r="H160" s="143">
        <v>0</v>
      </c>
      <c r="I160" s="143">
        <v>0</v>
      </c>
      <c r="J160" s="143">
        <v>0</v>
      </c>
      <c r="K160" s="134">
        <f>I160-J160</f>
        <v>0</v>
      </c>
      <c r="L160" s="143">
        <f t="shared" si="78"/>
        <v>0</v>
      </c>
      <c r="M160" s="107"/>
      <c r="N160" s="107"/>
    </row>
    <row r="161" spans="1:14" s="96" customFormat="1" ht="25.5" outlineLevel="5">
      <c r="A161" s="54" t="s">
        <v>231</v>
      </c>
      <c r="B161" s="76" t="s">
        <v>0</v>
      </c>
      <c r="C161" s="76" t="s">
        <v>48</v>
      </c>
      <c r="D161" s="76" t="s">
        <v>300</v>
      </c>
      <c r="E161" s="76">
        <v>321</v>
      </c>
      <c r="F161" s="146"/>
      <c r="G161" s="166"/>
      <c r="H161" s="143">
        <v>0</v>
      </c>
      <c r="I161" s="143">
        <v>0</v>
      </c>
      <c r="J161" s="143">
        <v>-5816</v>
      </c>
      <c r="K161" s="134">
        <f t="shared" ref="K161:K164" si="79">I161-J161</f>
        <v>5816</v>
      </c>
      <c r="L161" s="143">
        <f t="shared" si="78"/>
        <v>5816</v>
      </c>
      <c r="M161" s="107"/>
      <c r="N161" s="107"/>
    </row>
    <row r="162" spans="1:14" s="96" customFormat="1" ht="45" outlineLevel="5">
      <c r="A162" s="54" t="s">
        <v>231</v>
      </c>
      <c r="B162" s="76" t="s">
        <v>0</v>
      </c>
      <c r="C162" s="76" t="s">
        <v>48</v>
      </c>
      <c r="D162" s="76" t="s">
        <v>300</v>
      </c>
      <c r="E162" s="76">
        <v>321</v>
      </c>
      <c r="F162" s="146" t="s">
        <v>303</v>
      </c>
      <c r="G162" s="166" t="s">
        <v>341</v>
      </c>
      <c r="H162" s="143">
        <v>0</v>
      </c>
      <c r="I162" s="143">
        <v>0</v>
      </c>
      <c r="J162" s="143">
        <v>0</v>
      </c>
      <c r="K162" s="134">
        <f t="shared" si="79"/>
        <v>0</v>
      </c>
      <c r="L162" s="143">
        <f t="shared" si="78"/>
        <v>0</v>
      </c>
      <c r="M162" s="107"/>
      <c r="N162" s="107"/>
    </row>
    <row r="163" spans="1:14" s="96" customFormat="1" ht="33.75" outlineLevel="5">
      <c r="A163" s="105" t="s">
        <v>104</v>
      </c>
      <c r="B163" s="76" t="s">
        <v>0</v>
      </c>
      <c r="C163" s="76" t="s">
        <v>48</v>
      </c>
      <c r="D163" s="76" t="s">
        <v>300</v>
      </c>
      <c r="E163" s="76" t="s">
        <v>4</v>
      </c>
      <c r="F163" s="147" t="s">
        <v>301</v>
      </c>
      <c r="G163" s="156" t="s">
        <v>341</v>
      </c>
      <c r="H163" s="143">
        <v>7273096</v>
      </c>
      <c r="I163" s="143">
        <v>0</v>
      </c>
      <c r="J163" s="143">
        <v>0</v>
      </c>
      <c r="K163" s="134">
        <f t="shared" si="79"/>
        <v>0</v>
      </c>
      <c r="L163" s="143">
        <f t="shared" si="78"/>
        <v>0</v>
      </c>
      <c r="M163" s="107"/>
      <c r="N163" s="107"/>
    </row>
    <row r="164" spans="1:14" s="96" customFormat="1" ht="33.75" outlineLevel="5">
      <c r="A164" s="105" t="s">
        <v>231</v>
      </c>
      <c r="B164" s="76" t="s">
        <v>0</v>
      </c>
      <c r="C164" s="76" t="s">
        <v>48</v>
      </c>
      <c r="D164" s="76" t="s">
        <v>300</v>
      </c>
      <c r="E164" s="76" t="s">
        <v>9</v>
      </c>
      <c r="F164" s="147" t="s">
        <v>301</v>
      </c>
      <c r="G164" s="156" t="s">
        <v>341</v>
      </c>
      <c r="H164" s="143">
        <v>720036504</v>
      </c>
      <c r="I164" s="143">
        <v>0</v>
      </c>
      <c r="J164" s="143">
        <v>-1740.6</v>
      </c>
      <c r="K164" s="134">
        <f t="shared" si="79"/>
        <v>1740.6</v>
      </c>
      <c r="L164" s="143">
        <f t="shared" si="78"/>
        <v>1740.6</v>
      </c>
      <c r="M164" s="107"/>
      <c r="N164" s="107"/>
    </row>
    <row r="165" spans="1:14" s="97" customFormat="1" ht="38.25" outlineLevel="5">
      <c r="A165" s="137" t="s">
        <v>235</v>
      </c>
      <c r="B165" s="7" t="s">
        <v>0</v>
      </c>
      <c r="C165" s="7" t="s">
        <v>48</v>
      </c>
      <c r="D165" s="7" t="s">
        <v>236</v>
      </c>
      <c r="E165" s="7" t="s">
        <v>1</v>
      </c>
      <c r="F165" s="5"/>
      <c r="G165" s="122"/>
      <c r="H165" s="141">
        <f>SUM(H166:H167)</f>
        <v>13125200</v>
      </c>
      <c r="I165" s="141">
        <f t="shared" ref="I165:L165" si="80">SUM(I166:I167)</f>
        <v>0</v>
      </c>
      <c r="J165" s="141">
        <f t="shared" si="80"/>
        <v>0</v>
      </c>
      <c r="K165" s="141">
        <f t="shared" si="80"/>
        <v>0</v>
      </c>
      <c r="L165" s="141">
        <f t="shared" si="80"/>
        <v>0</v>
      </c>
      <c r="M165" s="74"/>
    </row>
    <row r="166" spans="1:14" s="96" customFormat="1" ht="33.75" outlineLevel="3">
      <c r="A166" s="105" t="s">
        <v>104</v>
      </c>
      <c r="B166" s="76" t="s">
        <v>0</v>
      </c>
      <c r="C166" s="76" t="s">
        <v>48</v>
      </c>
      <c r="D166" s="76" t="s">
        <v>236</v>
      </c>
      <c r="E166" s="76">
        <v>244</v>
      </c>
      <c r="F166" s="139" t="s">
        <v>237</v>
      </c>
      <c r="G166" s="156" t="s">
        <v>341</v>
      </c>
      <c r="H166" s="143">
        <v>68714</v>
      </c>
      <c r="I166" s="143">
        <v>0</v>
      </c>
      <c r="J166" s="143">
        <v>0</v>
      </c>
      <c r="K166" s="134">
        <f>I166-J166</f>
        <v>0</v>
      </c>
      <c r="L166" s="143">
        <f t="shared" ref="L166:L167" si="81">I166-J166</f>
        <v>0</v>
      </c>
      <c r="M166" s="107"/>
    </row>
    <row r="167" spans="1:14" s="96" customFormat="1" ht="33.75" outlineLevel="5">
      <c r="A167" s="138" t="s">
        <v>231</v>
      </c>
      <c r="B167" s="76" t="s">
        <v>0</v>
      </c>
      <c r="C167" s="76" t="s">
        <v>48</v>
      </c>
      <c r="D167" s="76" t="s">
        <v>236</v>
      </c>
      <c r="E167" s="76" t="s">
        <v>37</v>
      </c>
      <c r="F167" s="139" t="s">
        <v>237</v>
      </c>
      <c r="G167" s="156" t="s">
        <v>341</v>
      </c>
      <c r="H167" s="143">
        <v>13056486</v>
      </c>
      <c r="I167" s="143">
        <v>0</v>
      </c>
      <c r="J167" s="143">
        <v>0</v>
      </c>
      <c r="K167" s="94">
        <f>I167-J167</f>
        <v>0</v>
      </c>
      <c r="L167" s="143">
        <f t="shared" si="81"/>
        <v>0</v>
      </c>
      <c r="M167" s="107"/>
    </row>
    <row r="168" spans="1:14" s="97" customFormat="1" ht="25.5" outlineLevel="5">
      <c r="A168" s="137" t="s">
        <v>169</v>
      </c>
      <c r="B168" s="7" t="s">
        <v>0</v>
      </c>
      <c r="C168" s="7" t="s">
        <v>48</v>
      </c>
      <c r="D168" s="7" t="s">
        <v>54</v>
      </c>
      <c r="E168" s="7" t="s">
        <v>1</v>
      </c>
      <c r="F168" s="5" t="s">
        <v>121</v>
      </c>
      <c r="G168" s="122" t="s">
        <v>121</v>
      </c>
      <c r="H168" s="141">
        <f>SUM(H169:H170)</f>
        <v>60000</v>
      </c>
      <c r="I168" s="141">
        <f t="shared" ref="I168:L168" si="82">SUM(I169:I170)</f>
        <v>0</v>
      </c>
      <c r="J168" s="141">
        <f t="shared" si="82"/>
        <v>0</v>
      </c>
      <c r="K168" s="141">
        <f t="shared" si="82"/>
        <v>0</v>
      </c>
      <c r="L168" s="141">
        <f t="shared" si="82"/>
        <v>0</v>
      </c>
      <c r="M168" s="74"/>
    </row>
    <row r="169" spans="1:14" s="89" customFormat="1" outlineLevel="3">
      <c r="A169" s="105" t="s">
        <v>104</v>
      </c>
      <c r="B169" s="76" t="s">
        <v>0</v>
      </c>
      <c r="C169" s="76" t="s">
        <v>48</v>
      </c>
      <c r="D169" s="76" t="s">
        <v>54</v>
      </c>
      <c r="E169" s="76" t="s">
        <v>4</v>
      </c>
      <c r="F169" s="114" t="s">
        <v>121</v>
      </c>
      <c r="G169" s="155" t="s">
        <v>341</v>
      </c>
      <c r="H169" s="143">
        <v>60000</v>
      </c>
      <c r="I169" s="143">
        <v>0</v>
      </c>
      <c r="J169" s="143">
        <v>0</v>
      </c>
      <c r="K169" s="115" t="s">
        <v>121</v>
      </c>
      <c r="L169" s="143">
        <f t="shared" ref="L169:L170" si="83">I169-J169</f>
        <v>0</v>
      </c>
    </row>
    <row r="170" spans="1:14" ht="25.5" outlineLevel="3">
      <c r="A170" s="54" t="s">
        <v>210</v>
      </c>
      <c r="B170" s="76" t="s">
        <v>0</v>
      </c>
      <c r="C170" s="76" t="s">
        <v>48</v>
      </c>
      <c r="D170" s="76" t="s">
        <v>54</v>
      </c>
      <c r="E170" s="76" t="s">
        <v>37</v>
      </c>
      <c r="F170" s="55" t="s">
        <v>121</v>
      </c>
      <c r="G170" s="157" t="s">
        <v>341</v>
      </c>
      <c r="H170" s="143">
        <v>0</v>
      </c>
      <c r="I170" s="143">
        <v>0</v>
      </c>
      <c r="J170" s="143">
        <v>0</v>
      </c>
      <c r="K170" s="3" t="s">
        <v>121</v>
      </c>
      <c r="L170" s="143">
        <f t="shared" si="83"/>
        <v>0</v>
      </c>
    </row>
    <row r="171" spans="1:14" s="97" customFormat="1" ht="63.75" outlineLevel="5">
      <c r="A171" s="137" t="s">
        <v>238</v>
      </c>
      <c r="B171" s="7" t="s">
        <v>0</v>
      </c>
      <c r="C171" s="7" t="s">
        <v>48</v>
      </c>
      <c r="D171" s="7" t="s">
        <v>239</v>
      </c>
      <c r="E171" s="7" t="s">
        <v>1</v>
      </c>
      <c r="F171" s="5"/>
      <c r="G171" s="122"/>
      <c r="H171" s="141">
        <f>SUM(H172:H173)</f>
        <v>117900</v>
      </c>
      <c r="I171" s="141">
        <f t="shared" ref="I171:L171" si="84">SUM(I172:I173)</f>
        <v>0</v>
      </c>
      <c r="J171" s="141">
        <f t="shared" si="84"/>
        <v>0</v>
      </c>
      <c r="K171" s="141">
        <f t="shared" si="84"/>
        <v>0</v>
      </c>
      <c r="L171" s="141">
        <f t="shared" si="84"/>
        <v>0</v>
      </c>
      <c r="M171" s="74"/>
    </row>
    <row r="172" spans="1:14" s="89" customFormat="1" outlineLevel="3">
      <c r="A172" s="54" t="s">
        <v>104</v>
      </c>
      <c r="B172" s="76" t="s">
        <v>0</v>
      </c>
      <c r="C172" s="76" t="s">
        <v>48</v>
      </c>
      <c r="D172" s="76" t="s">
        <v>239</v>
      </c>
      <c r="E172" s="76" t="s">
        <v>4</v>
      </c>
      <c r="F172" s="114" t="s">
        <v>121</v>
      </c>
      <c r="G172" s="155" t="s">
        <v>341</v>
      </c>
      <c r="H172" s="143">
        <v>0</v>
      </c>
      <c r="I172" s="143">
        <v>0</v>
      </c>
      <c r="J172" s="143">
        <v>0</v>
      </c>
      <c r="K172" s="115" t="s">
        <v>121</v>
      </c>
      <c r="L172" s="143">
        <f t="shared" ref="L172:L173" si="85">I172-J172</f>
        <v>0</v>
      </c>
    </row>
    <row r="173" spans="1:14" s="96" customFormat="1" ht="33.75" outlineLevel="5">
      <c r="A173" s="105" t="s">
        <v>231</v>
      </c>
      <c r="B173" s="76" t="s">
        <v>0</v>
      </c>
      <c r="C173" s="76" t="s">
        <v>48</v>
      </c>
      <c r="D173" s="76" t="s">
        <v>239</v>
      </c>
      <c r="E173" s="76" t="s">
        <v>37</v>
      </c>
      <c r="F173" s="139" t="s">
        <v>240</v>
      </c>
      <c r="G173" s="156" t="s">
        <v>341</v>
      </c>
      <c r="H173" s="143">
        <v>117900</v>
      </c>
      <c r="I173" s="143">
        <v>0</v>
      </c>
      <c r="J173" s="143">
        <v>0</v>
      </c>
      <c r="K173" s="94">
        <f>I173-J173</f>
        <v>0</v>
      </c>
      <c r="L173" s="143">
        <f t="shared" si="85"/>
        <v>0</v>
      </c>
      <c r="M173" s="107"/>
    </row>
    <row r="174" spans="1:14" s="97" customFormat="1" ht="25.5" outlineLevel="5">
      <c r="A174" s="137" t="s">
        <v>170</v>
      </c>
      <c r="B174" s="7" t="s">
        <v>0</v>
      </c>
      <c r="C174" s="7" t="s">
        <v>48</v>
      </c>
      <c r="D174" s="7" t="s">
        <v>55</v>
      </c>
      <c r="E174" s="7" t="s">
        <v>1</v>
      </c>
      <c r="F174" s="5" t="s">
        <v>121</v>
      </c>
      <c r="G174" s="122" t="s">
        <v>121</v>
      </c>
      <c r="H174" s="141">
        <f>SUM(H175:H176)</f>
        <v>590</v>
      </c>
      <c r="I174" s="141">
        <f t="shared" ref="I174:L174" si="86">SUM(I175:I176)</f>
        <v>0</v>
      </c>
      <c r="J174" s="141">
        <f t="shared" si="86"/>
        <v>0</v>
      </c>
      <c r="K174" s="141">
        <f t="shared" si="86"/>
        <v>0</v>
      </c>
      <c r="L174" s="141">
        <f t="shared" si="86"/>
        <v>0</v>
      </c>
      <c r="M174" s="74"/>
    </row>
    <row r="175" spans="1:14" s="89" customFormat="1" outlineLevel="3">
      <c r="A175" s="105" t="s">
        <v>104</v>
      </c>
      <c r="B175" s="76" t="s">
        <v>0</v>
      </c>
      <c r="C175" s="76" t="s">
        <v>48</v>
      </c>
      <c r="D175" s="76" t="s">
        <v>55</v>
      </c>
      <c r="E175" s="76" t="s">
        <v>4</v>
      </c>
      <c r="F175" s="114" t="s">
        <v>121</v>
      </c>
      <c r="G175" s="155" t="s">
        <v>341</v>
      </c>
      <c r="H175" s="143">
        <v>590</v>
      </c>
      <c r="I175" s="143">
        <v>0</v>
      </c>
      <c r="J175" s="143">
        <v>0</v>
      </c>
      <c r="K175" s="115" t="s">
        <v>121</v>
      </c>
      <c r="L175" s="143">
        <f t="shared" ref="L175:L176" si="87">I175-J175</f>
        <v>0</v>
      </c>
    </row>
    <row r="176" spans="1:14" ht="25.5" outlineLevel="3">
      <c r="A176" s="54" t="s">
        <v>210</v>
      </c>
      <c r="B176" s="76" t="s">
        <v>0</v>
      </c>
      <c r="C176" s="76" t="s">
        <v>48</v>
      </c>
      <c r="D176" s="76" t="s">
        <v>55</v>
      </c>
      <c r="E176" s="76" t="s">
        <v>37</v>
      </c>
      <c r="F176" s="55" t="s">
        <v>121</v>
      </c>
      <c r="G176" s="157" t="s">
        <v>341</v>
      </c>
      <c r="H176" s="143">
        <v>0</v>
      </c>
      <c r="I176" s="143">
        <v>0</v>
      </c>
      <c r="J176" s="143">
        <v>0</v>
      </c>
      <c r="K176" s="3" t="s">
        <v>121</v>
      </c>
      <c r="L176" s="143">
        <f t="shared" si="87"/>
        <v>0</v>
      </c>
    </row>
    <row r="177" spans="1:14" s="97" customFormat="1" ht="38.25" outlineLevel="5">
      <c r="A177" s="137" t="s">
        <v>171</v>
      </c>
      <c r="B177" s="7" t="s">
        <v>0</v>
      </c>
      <c r="C177" s="7" t="s">
        <v>48</v>
      </c>
      <c r="D177" s="7" t="s">
        <v>56</v>
      </c>
      <c r="E177" s="7" t="s">
        <v>1</v>
      </c>
      <c r="F177" s="5" t="s">
        <v>121</v>
      </c>
      <c r="G177" s="122" t="s">
        <v>121</v>
      </c>
      <c r="H177" s="141">
        <f>SUM(H178:H179)</f>
        <v>712177900</v>
      </c>
      <c r="I177" s="141">
        <f t="shared" ref="I177:L177" si="88">SUM(I178:I179)</f>
        <v>0</v>
      </c>
      <c r="J177" s="141">
        <f t="shared" si="88"/>
        <v>0</v>
      </c>
      <c r="K177" s="141">
        <f t="shared" si="88"/>
        <v>0</v>
      </c>
      <c r="L177" s="141">
        <f t="shared" si="88"/>
        <v>0</v>
      </c>
      <c r="M177" s="74"/>
    </row>
    <row r="178" spans="1:14" s="89" customFormat="1" outlineLevel="2">
      <c r="A178" s="105" t="s">
        <v>104</v>
      </c>
      <c r="B178" s="76" t="s">
        <v>0</v>
      </c>
      <c r="C178" s="76" t="s">
        <v>48</v>
      </c>
      <c r="D178" s="76" t="s">
        <v>56</v>
      </c>
      <c r="E178" s="76" t="s">
        <v>4</v>
      </c>
      <c r="F178" s="114" t="s">
        <v>121</v>
      </c>
      <c r="G178" s="155" t="s">
        <v>341</v>
      </c>
      <c r="H178" s="143">
        <v>5350000</v>
      </c>
      <c r="I178" s="143">
        <v>0</v>
      </c>
      <c r="J178" s="143">
        <v>0</v>
      </c>
      <c r="K178" s="88" t="s">
        <v>121</v>
      </c>
      <c r="L178" s="143">
        <f t="shared" ref="L178:L179" si="89">I178-J178</f>
        <v>0</v>
      </c>
    </row>
    <row r="179" spans="1:14" s="89" customFormat="1" ht="25.5" outlineLevel="3">
      <c r="A179" s="105" t="s">
        <v>207</v>
      </c>
      <c r="B179" s="76" t="s">
        <v>0</v>
      </c>
      <c r="C179" s="76" t="s">
        <v>48</v>
      </c>
      <c r="D179" s="76" t="s">
        <v>56</v>
      </c>
      <c r="E179" s="76" t="s">
        <v>9</v>
      </c>
      <c r="F179" s="114" t="s">
        <v>121</v>
      </c>
      <c r="G179" s="155" t="s">
        <v>341</v>
      </c>
      <c r="H179" s="143">
        <v>706827900</v>
      </c>
      <c r="I179" s="143">
        <v>0</v>
      </c>
      <c r="J179" s="143">
        <v>0</v>
      </c>
      <c r="K179" s="115" t="s">
        <v>121</v>
      </c>
      <c r="L179" s="143">
        <f t="shared" si="89"/>
        <v>0</v>
      </c>
    </row>
    <row r="180" spans="1:14" s="97" customFormat="1" ht="25.5" outlineLevel="5">
      <c r="A180" s="137" t="s">
        <v>172</v>
      </c>
      <c r="B180" s="7" t="s">
        <v>0</v>
      </c>
      <c r="C180" s="7" t="s">
        <v>48</v>
      </c>
      <c r="D180" s="7" t="s">
        <v>57</v>
      </c>
      <c r="E180" s="7" t="s">
        <v>1</v>
      </c>
      <c r="F180" s="5" t="s">
        <v>121</v>
      </c>
      <c r="G180" s="122" t="s">
        <v>121</v>
      </c>
      <c r="H180" s="141">
        <f>SUM(H181)</f>
        <v>3660000</v>
      </c>
      <c r="I180" s="141">
        <f t="shared" ref="I180:J180" si="90">SUM(I181)</f>
        <v>0</v>
      </c>
      <c r="J180" s="141">
        <f t="shared" si="90"/>
        <v>0</v>
      </c>
      <c r="K180" s="93" t="s">
        <v>121</v>
      </c>
      <c r="L180" s="141">
        <f>SUM(L181)</f>
        <v>0</v>
      </c>
      <c r="M180" s="74"/>
    </row>
    <row r="181" spans="1:14" s="89" customFormat="1" ht="25.5" outlineLevel="3">
      <c r="A181" s="105" t="s">
        <v>207</v>
      </c>
      <c r="B181" s="76" t="s">
        <v>0</v>
      </c>
      <c r="C181" s="76" t="s">
        <v>48</v>
      </c>
      <c r="D181" s="76" t="s">
        <v>57</v>
      </c>
      <c r="E181" s="76" t="s">
        <v>9</v>
      </c>
      <c r="F181" s="114" t="s">
        <v>121</v>
      </c>
      <c r="G181" s="164" t="s">
        <v>121</v>
      </c>
      <c r="H181" s="143">
        <v>3660000</v>
      </c>
      <c r="I181" s="143">
        <v>0</v>
      </c>
      <c r="J181" s="143">
        <v>0</v>
      </c>
      <c r="K181" s="115" t="s">
        <v>121</v>
      </c>
      <c r="L181" s="143">
        <f>I181-J181</f>
        <v>0</v>
      </c>
    </row>
    <row r="182" spans="1:14" s="97" customFormat="1" ht="25.5" outlineLevel="5">
      <c r="A182" s="137" t="s">
        <v>241</v>
      </c>
      <c r="B182" s="7" t="s">
        <v>0</v>
      </c>
      <c r="C182" s="7" t="s">
        <v>48</v>
      </c>
      <c r="D182" s="7" t="s">
        <v>242</v>
      </c>
      <c r="E182" s="7" t="s">
        <v>1</v>
      </c>
      <c r="F182" s="5"/>
      <c r="G182" s="122"/>
      <c r="H182" s="141">
        <f>SUM(H183:H184)</f>
        <v>37338000</v>
      </c>
      <c r="I182" s="141">
        <f t="shared" ref="I182:L182" si="91">SUM(I183:I184)</f>
        <v>0</v>
      </c>
      <c r="J182" s="141">
        <f t="shared" si="91"/>
        <v>-283.14999999999998</v>
      </c>
      <c r="K182" s="141">
        <f t="shared" si="91"/>
        <v>283.14999999999998</v>
      </c>
      <c r="L182" s="141">
        <f t="shared" si="91"/>
        <v>283.14999999999998</v>
      </c>
      <c r="M182" s="74"/>
    </row>
    <row r="183" spans="1:14" s="96" customFormat="1" ht="12.75" outlineLevel="5">
      <c r="A183" s="105" t="s">
        <v>104</v>
      </c>
      <c r="B183" s="76" t="s">
        <v>0</v>
      </c>
      <c r="C183" s="76" t="s">
        <v>48</v>
      </c>
      <c r="D183" s="76" t="s">
        <v>242</v>
      </c>
      <c r="E183" s="76" t="s">
        <v>4</v>
      </c>
      <c r="F183" s="104"/>
      <c r="G183" s="165"/>
      <c r="H183" s="143">
        <v>450000</v>
      </c>
      <c r="I183" s="143">
        <v>0</v>
      </c>
      <c r="J183" s="143">
        <v>0</v>
      </c>
      <c r="K183" s="134">
        <f>I183-J183</f>
        <v>0</v>
      </c>
      <c r="L183" s="143">
        <f t="shared" ref="L183:L184" si="92">I183-J183</f>
        <v>0</v>
      </c>
      <c r="M183" s="107"/>
    </row>
    <row r="184" spans="1:14" s="96" customFormat="1" ht="25.5" outlineLevel="5">
      <c r="A184" s="105" t="s">
        <v>231</v>
      </c>
      <c r="B184" s="76" t="s">
        <v>0</v>
      </c>
      <c r="C184" s="76" t="s">
        <v>48</v>
      </c>
      <c r="D184" s="76" t="s">
        <v>242</v>
      </c>
      <c r="E184" s="76" t="s">
        <v>37</v>
      </c>
      <c r="F184" s="104"/>
      <c r="G184" s="165"/>
      <c r="H184" s="143">
        <v>36888000</v>
      </c>
      <c r="I184" s="143">
        <v>0</v>
      </c>
      <c r="J184" s="143">
        <v>-283.14999999999998</v>
      </c>
      <c r="K184" s="94">
        <f>I184-J184</f>
        <v>283.14999999999998</v>
      </c>
      <c r="L184" s="143">
        <f t="shared" si="92"/>
        <v>283.14999999999998</v>
      </c>
      <c r="M184" s="107"/>
    </row>
    <row r="185" spans="1:14" s="97" customFormat="1" ht="25.5" outlineLevel="5">
      <c r="A185" s="137" t="s">
        <v>173</v>
      </c>
      <c r="B185" s="7" t="s">
        <v>0</v>
      </c>
      <c r="C185" s="7" t="s">
        <v>48</v>
      </c>
      <c r="D185" s="7" t="s">
        <v>58</v>
      </c>
      <c r="E185" s="7" t="s">
        <v>1</v>
      </c>
      <c r="F185" s="5" t="s">
        <v>121</v>
      </c>
      <c r="G185" s="122" t="s">
        <v>121</v>
      </c>
      <c r="H185" s="141">
        <f>SUM(H186:H187)</f>
        <v>39314000</v>
      </c>
      <c r="I185" s="141">
        <f t="shared" ref="I185:L185" si="93">SUM(I186:I187)</f>
        <v>3170000</v>
      </c>
      <c r="J185" s="141">
        <f t="shared" si="93"/>
        <v>3117834.07</v>
      </c>
      <c r="K185" s="141">
        <f t="shared" si="93"/>
        <v>0</v>
      </c>
      <c r="L185" s="141">
        <f t="shared" si="93"/>
        <v>52165.930000000095</v>
      </c>
      <c r="M185" s="74"/>
    </row>
    <row r="186" spans="1:14" s="89" customFormat="1" outlineLevel="2">
      <c r="A186" s="105" t="s">
        <v>104</v>
      </c>
      <c r="B186" s="76" t="s">
        <v>0</v>
      </c>
      <c r="C186" s="76" t="s">
        <v>48</v>
      </c>
      <c r="D186" s="76" t="s">
        <v>58</v>
      </c>
      <c r="E186" s="76" t="s">
        <v>4</v>
      </c>
      <c r="F186" s="114" t="s">
        <v>121</v>
      </c>
      <c r="G186" s="164" t="s">
        <v>121</v>
      </c>
      <c r="H186" s="143">
        <v>200000</v>
      </c>
      <c r="I186" s="143">
        <v>30000</v>
      </c>
      <c r="J186" s="143">
        <v>11062.67</v>
      </c>
      <c r="K186" s="88" t="s">
        <v>121</v>
      </c>
      <c r="L186" s="143">
        <f t="shared" ref="L186:L187" si="94">I186-J186</f>
        <v>18937.330000000002</v>
      </c>
    </row>
    <row r="187" spans="1:14" s="109" customFormat="1" ht="25.5" outlineLevel="3">
      <c r="A187" s="105" t="s">
        <v>210</v>
      </c>
      <c r="B187" s="76" t="s">
        <v>0</v>
      </c>
      <c r="C187" s="76" t="s">
        <v>48</v>
      </c>
      <c r="D187" s="76" t="s">
        <v>58</v>
      </c>
      <c r="E187" s="76" t="s">
        <v>37</v>
      </c>
      <c r="F187" s="106" t="s">
        <v>121</v>
      </c>
      <c r="G187" s="162" t="s">
        <v>121</v>
      </c>
      <c r="H187" s="143">
        <v>39114000</v>
      </c>
      <c r="I187" s="143">
        <v>3140000</v>
      </c>
      <c r="J187" s="143">
        <v>3106771.4</v>
      </c>
      <c r="K187" s="108" t="s">
        <v>121</v>
      </c>
      <c r="L187" s="143">
        <f t="shared" si="94"/>
        <v>33228.600000000093</v>
      </c>
    </row>
    <row r="188" spans="1:14" s="97" customFormat="1" ht="63.75" outlineLevel="5">
      <c r="A188" s="137" t="s">
        <v>174</v>
      </c>
      <c r="B188" s="7" t="s">
        <v>0</v>
      </c>
      <c r="C188" s="7" t="s">
        <v>48</v>
      </c>
      <c r="D188" s="7" t="s">
        <v>59</v>
      </c>
      <c r="E188" s="7" t="s">
        <v>1</v>
      </c>
      <c r="F188" s="5" t="s">
        <v>121</v>
      </c>
      <c r="G188" s="122" t="s">
        <v>121</v>
      </c>
      <c r="H188" s="141">
        <f>SUM(H189:H190)</f>
        <v>6551250</v>
      </c>
      <c r="I188" s="141">
        <f t="shared" ref="I188:L188" si="95">SUM(I189:I190)</f>
        <v>342392.4</v>
      </c>
      <c r="J188" s="141">
        <f t="shared" si="95"/>
        <v>114936.64</v>
      </c>
      <c r="K188" s="141">
        <f t="shared" si="95"/>
        <v>0</v>
      </c>
      <c r="L188" s="141">
        <f t="shared" si="95"/>
        <v>227455.76</v>
      </c>
      <c r="M188" s="74"/>
    </row>
    <row r="189" spans="1:14" s="89" customFormat="1" outlineLevel="3">
      <c r="A189" s="105" t="s">
        <v>104</v>
      </c>
      <c r="B189" s="76" t="s">
        <v>0</v>
      </c>
      <c r="C189" s="76" t="s">
        <v>48</v>
      </c>
      <c r="D189" s="76" t="s">
        <v>59</v>
      </c>
      <c r="E189" s="76" t="s">
        <v>4</v>
      </c>
      <c r="F189" s="114" t="s">
        <v>121</v>
      </c>
      <c r="G189" s="164" t="s">
        <v>121</v>
      </c>
      <c r="H189" s="143">
        <v>35250</v>
      </c>
      <c r="I189" s="143">
        <v>4392.3999999999996</v>
      </c>
      <c r="J189" s="143">
        <v>936.64</v>
      </c>
      <c r="K189" s="115" t="s">
        <v>121</v>
      </c>
      <c r="L189" s="143">
        <f t="shared" ref="L189:L190" si="96">I189-J189</f>
        <v>3455.7599999999998</v>
      </c>
    </row>
    <row r="190" spans="1:14" s="109" customFormat="1" ht="25.5" outlineLevel="3">
      <c r="A190" s="105" t="s">
        <v>210</v>
      </c>
      <c r="B190" s="76" t="s">
        <v>0</v>
      </c>
      <c r="C190" s="76" t="s">
        <v>48</v>
      </c>
      <c r="D190" s="76" t="s">
        <v>59</v>
      </c>
      <c r="E190" s="76" t="s">
        <v>37</v>
      </c>
      <c r="F190" s="106" t="s">
        <v>121</v>
      </c>
      <c r="G190" s="162" t="s">
        <v>121</v>
      </c>
      <c r="H190" s="143">
        <v>6516000</v>
      </c>
      <c r="I190" s="143">
        <v>338000</v>
      </c>
      <c r="J190" s="143">
        <v>114000</v>
      </c>
      <c r="K190" s="108" t="s">
        <v>121</v>
      </c>
      <c r="L190" s="143">
        <f t="shared" si="96"/>
        <v>224000</v>
      </c>
    </row>
    <row r="191" spans="1:14" s="97" customFormat="1" ht="63.75" outlineLevel="5">
      <c r="A191" s="137" t="s">
        <v>313</v>
      </c>
      <c r="B191" s="7" t="s">
        <v>0</v>
      </c>
      <c r="C191" s="7" t="s">
        <v>48</v>
      </c>
      <c r="D191" s="7" t="s">
        <v>314</v>
      </c>
      <c r="E191" s="7" t="s">
        <v>1</v>
      </c>
      <c r="F191" s="5"/>
      <c r="G191" s="122"/>
      <c r="H191" s="141">
        <f>SUM(H192:H193)</f>
        <v>14806697</v>
      </c>
      <c r="I191" s="141">
        <f t="shared" ref="I191:L191" si="97">SUM(I192:I193)</f>
        <v>0</v>
      </c>
      <c r="J191" s="141">
        <f t="shared" si="97"/>
        <v>0</v>
      </c>
      <c r="K191" s="141">
        <f t="shared" si="97"/>
        <v>0</v>
      </c>
      <c r="L191" s="141">
        <f t="shared" si="97"/>
        <v>0</v>
      </c>
      <c r="M191" s="74"/>
    </row>
    <row r="192" spans="1:14" s="96" customFormat="1" ht="12.75" outlineLevel="5">
      <c r="A192" s="105" t="s">
        <v>104</v>
      </c>
      <c r="B192" s="76" t="s">
        <v>0</v>
      </c>
      <c r="C192" s="76" t="s">
        <v>48</v>
      </c>
      <c r="D192" s="76" t="s">
        <v>314</v>
      </c>
      <c r="E192" s="76" t="s">
        <v>4</v>
      </c>
      <c r="F192" s="104"/>
      <c r="G192" s="165"/>
      <c r="H192" s="143">
        <v>205007</v>
      </c>
      <c r="I192" s="143">
        <v>0</v>
      </c>
      <c r="J192" s="143">
        <v>0</v>
      </c>
      <c r="K192" s="134">
        <f>I192-J192</f>
        <v>0</v>
      </c>
      <c r="L192" s="143">
        <f t="shared" ref="L192:L193" si="98">I192-J192</f>
        <v>0</v>
      </c>
      <c r="M192" s="107"/>
      <c r="N192" s="107"/>
    </row>
    <row r="193" spans="1:14" s="96" customFormat="1" ht="25.5" outlineLevel="5">
      <c r="A193" s="105" t="s">
        <v>231</v>
      </c>
      <c r="B193" s="76" t="s">
        <v>0</v>
      </c>
      <c r="C193" s="76" t="s">
        <v>48</v>
      </c>
      <c r="D193" s="76" t="s">
        <v>314</v>
      </c>
      <c r="E193" s="76" t="s">
        <v>9</v>
      </c>
      <c r="F193" s="104"/>
      <c r="G193" s="165"/>
      <c r="H193" s="143">
        <v>14601690</v>
      </c>
      <c r="I193" s="143">
        <v>0</v>
      </c>
      <c r="J193" s="143">
        <v>0</v>
      </c>
      <c r="K193" s="134">
        <f>I193-J193</f>
        <v>0</v>
      </c>
      <c r="L193" s="143">
        <f t="shared" si="98"/>
        <v>0</v>
      </c>
      <c r="M193" s="107"/>
      <c r="N193" s="107"/>
    </row>
    <row r="194" spans="1:14" s="97" customFormat="1" ht="102" outlineLevel="5">
      <c r="A194" s="137" t="s">
        <v>175</v>
      </c>
      <c r="B194" s="7" t="s">
        <v>0</v>
      </c>
      <c r="C194" s="7" t="s">
        <v>48</v>
      </c>
      <c r="D194" s="7" t="s">
        <v>60</v>
      </c>
      <c r="E194" s="7" t="s">
        <v>1</v>
      </c>
      <c r="F194" s="5" t="s">
        <v>121</v>
      </c>
      <c r="G194" s="122" t="s">
        <v>121</v>
      </c>
      <c r="H194" s="141">
        <f>SUM(H195:H196)</f>
        <v>5877800</v>
      </c>
      <c r="I194" s="141">
        <f t="shared" ref="I194:L194" si="99">SUM(I195:I196)</f>
        <v>0</v>
      </c>
      <c r="J194" s="141">
        <f t="shared" si="99"/>
        <v>0</v>
      </c>
      <c r="K194" s="141">
        <f t="shared" si="99"/>
        <v>0</v>
      </c>
      <c r="L194" s="141">
        <f t="shared" si="99"/>
        <v>0</v>
      </c>
      <c r="M194" s="74"/>
    </row>
    <row r="195" spans="1:14" s="89" customFormat="1" outlineLevel="3">
      <c r="A195" s="105" t="s">
        <v>104</v>
      </c>
      <c r="B195" s="76" t="s">
        <v>0</v>
      </c>
      <c r="C195" s="76" t="s">
        <v>48</v>
      </c>
      <c r="D195" s="76" t="s">
        <v>60</v>
      </c>
      <c r="E195" s="76" t="s">
        <v>4</v>
      </c>
      <c r="F195" s="114" t="s">
        <v>121</v>
      </c>
      <c r="G195" s="164" t="s">
        <v>121</v>
      </c>
      <c r="H195" s="143">
        <f>131200/2</f>
        <v>65600</v>
      </c>
      <c r="I195" s="143">
        <v>0</v>
      </c>
      <c r="J195" s="143">
        <v>0</v>
      </c>
      <c r="K195" s="115" t="s">
        <v>121</v>
      </c>
      <c r="L195" s="143">
        <f t="shared" ref="L195:L196" si="100">I195-J195</f>
        <v>0</v>
      </c>
    </row>
    <row r="196" spans="1:14" s="89" customFormat="1" ht="25.5" outlineLevel="3">
      <c r="A196" s="105" t="s">
        <v>207</v>
      </c>
      <c r="B196" s="76" t="s">
        <v>0</v>
      </c>
      <c r="C196" s="76" t="s">
        <v>48</v>
      </c>
      <c r="D196" s="76" t="s">
        <v>60</v>
      </c>
      <c r="E196" s="76" t="s">
        <v>9</v>
      </c>
      <c r="F196" s="114" t="s">
        <v>121</v>
      </c>
      <c r="G196" s="164" t="s">
        <v>121</v>
      </c>
      <c r="H196" s="143">
        <f>11624400/2</f>
        <v>5812200</v>
      </c>
      <c r="I196" s="143">
        <v>0</v>
      </c>
      <c r="J196" s="143">
        <v>0</v>
      </c>
      <c r="K196" s="115" t="s">
        <v>121</v>
      </c>
      <c r="L196" s="143">
        <f t="shared" si="100"/>
        <v>0</v>
      </c>
    </row>
    <row r="197" spans="1:14" s="97" customFormat="1" ht="63.75" outlineLevel="5">
      <c r="A197" s="137" t="s">
        <v>315</v>
      </c>
      <c r="B197" s="7" t="s">
        <v>0</v>
      </c>
      <c r="C197" s="7" t="s">
        <v>48</v>
      </c>
      <c r="D197" s="7" t="s">
        <v>316</v>
      </c>
      <c r="E197" s="7" t="s">
        <v>1</v>
      </c>
      <c r="F197" s="5"/>
      <c r="G197" s="122"/>
      <c r="H197" s="141">
        <f>SUM(H198:H200)</f>
        <v>2852903</v>
      </c>
      <c r="I197" s="141">
        <f t="shared" ref="I197:L197" si="101">SUM(I198:I200)</f>
        <v>0</v>
      </c>
      <c r="J197" s="141">
        <f t="shared" si="101"/>
        <v>0</v>
      </c>
      <c r="K197" s="141">
        <f t="shared" si="101"/>
        <v>0</v>
      </c>
      <c r="L197" s="141">
        <f t="shared" si="101"/>
        <v>0</v>
      </c>
      <c r="M197" s="74"/>
    </row>
    <row r="198" spans="1:14" s="96" customFormat="1" ht="12.75" outlineLevel="5">
      <c r="A198" s="105" t="s">
        <v>104</v>
      </c>
      <c r="B198" s="76" t="s">
        <v>0</v>
      </c>
      <c r="C198" s="76" t="s">
        <v>48</v>
      </c>
      <c r="D198" s="76" t="s">
        <v>316</v>
      </c>
      <c r="E198" s="76" t="s">
        <v>4</v>
      </c>
      <c r="F198" s="104"/>
      <c r="G198" s="165"/>
      <c r="H198" s="143">
        <v>32369</v>
      </c>
      <c r="I198" s="143">
        <v>0</v>
      </c>
      <c r="J198" s="143">
        <v>0</v>
      </c>
      <c r="K198" s="134">
        <f>I198-J198</f>
        <v>0</v>
      </c>
      <c r="L198" s="143">
        <f t="shared" ref="L198:L200" si="102">I198-J198</f>
        <v>0</v>
      </c>
      <c r="M198" s="107"/>
      <c r="N198" s="107"/>
    </row>
    <row r="199" spans="1:14" s="96" customFormat="1" ht="25.5" outlineLevel="5">
      <c r="A199" s="105" t="s">
        <v>231</v>
      </c>
      <c r="B199" s="76" t="s">
        <v>0</v>
      </c>
      <c r="C199" s="76" t="s">
        <v>48</v>
      </c>
      <c r="D199" s="76" t="s">
        <v>316</v>
      </c>
      <c r="E199" s="76" t="s">
        <v>9</v>
      </c>
      <c r="F199" s="104"/>
      <c r="G199" s="165"/>
      <c r="H199" s="143">
        <v>2205726</v>
      </c>
      <c r="I199" s="143">
        <v>0</v>
      </c>
      <c r="J199" s="143">
        <v>0</v>
      </c>
      <c r="K199" s="134">
        <f>I199-J199</f>
        <v>0</v>
      </c>
      <c r="L199" s="143">
        <f t="shared" si="102"/>
        <v>0</v>
      </c>
      <c r="M199" s="107"/>
      <c r="N199" s="107"/>
    </row>
    <row r="200" spans="1:14" s="96" customFormat="1" ht="38.25" outlineLevel="5">
      <c r="A200" s="105" t="s">
        <v>206</v>
      </c>
      <c r="B200" s="76" t="s">
        <v>0</v>
      </c>
      <c r="C200" s="76" t="s">
        <v>48</v>
      </c>
      <c r="D200" s="76" t="s">
        <v>316</v>
      </c>
      <c r="E200" s="76" t="s">
        <v>15</v>
      </c>
      <c r="F200" s="104"/>
      <c r="G200" s="165"/>
      <c r="H200" s="143">
        <v>614808</v>
      </c>
      <c r="I200" s="143">
        <v>0</v>
      </c>
      <c r="J200" s="143">
        <v>0</v>
      </c>
      <c r="K200" s="134">
        <f>I200-J200</f>
        <v>0</v>
      </c>
      <c r="L200" s="143">
        <f t="shared" si="102"/>
        <v>0</v>
      </c>
      <c r="M200" s="107"/>
      <c r="N200" s="107"/>
    </row>
    <row r="201" spans="1:14" s="97" customFormat="1" ht="76.5" outlineLevel="5">
      <c r="A201" s="137" t="s">
        <v>176</v>
      </c>
      <c r="B201" s="7" t="s">
        <v>0</v>
      </c>
      <c r="C201" s="7" t="s">
        <v>48</v>
      </c>
      <c r="D201" s="7" t="s">
        <v>61</v>
      </c>
      <c r="E201" s="7" t="s">
        <v>1</v>
      </c>
      <c r="F201" s="5" t="s">
        <v>121</v>
      </c>
      <c r="G201" s="122" t="s">
        <v>121</v>
      </c>
      <c r="H201" s="141">
        <f>SUM(H202:H204)</f>
        <v>937650</v>
      </c>
      <c r="I201" s="141">
        <f t="shared" ref="I201:L201" si="103">SUM(I202:I204)</f>
        <v>0</v>
      </c>
      <c r="J201" s="141">
        <f t="shared" si="103"/>
        <v>0</v>
      </c>
      <c r="K201" s="141">
        <f t="shared" si="103"/>
        <v>0</v>
      </c>
      <c r="L201" s="141">
        <f t="shared" si="103"/>
        <v>0</v>
      </c>
      <c r="M201" s="74"/>
    </row>
    <row r="202" spans="1:14" s="89" customFormat="1" outlineLevel="3">
      <c r="A202" s="105" t="s">
        <v>104</v>
      </c>
      <c r="B202" s="76" t="s">
        <v>0</v>
      </c>
      <c r="C202" s="76" t="s">
        <v>48</v>
      </c>
      <c r="D202" s="76" t="s">
        <v>61</v>
      </c>
      <c r="E202" s="76" t="s">
        <v>4</v>
      </c>
      <c r="F202" s="114" t="s">
        <v>121</v>
      </c>
      <c r="G202" s="164" t="s">
        <v>121</v>
      </c>
      <c r="H202" s="143">
        <v>11200</v>
      </c>
      <c r="I202" s="143">
        <v>0</v>
      </c>
      <c r="J202" s="143">
        <v>0</v>
      </c>
      <c r="K202" s="115" t="s">
        <v>121</v>
      </c>
      <c r="L202" s="143">
        <f t="shared" ref="L202:L204" si="104">I202-J202</f>
        <v>0</v>
      </c>
    </row>
    <row r="203" spans="1:14" s="89" customFormat="1" ht="25.5" outlineLevel="3">
      <c r="A203" s="105" t="s">
        <v>207</v>
      </c>
      <c r="B203" s="76" t="s">
        <v>0</v>
      </c>
      <c r="C203" s="76" t="s">
        <v>48</v>
      </c>
      <c r="D203" s="76" t="s">
        <v>61</v>
      </c>
      <c r="E203" s="76" t="s">
        <v>9</v>
      </c>
      <c r="F203" s="114" t="s">
        <v>121</v>
      </c>
      <c r="G203" s="164" t="s">
        <v>121</v>
      </c>
      <c r="H203" s="143">
        <v>619050</v>
      </c>
      <c r="I203" s="143">
        <v>0</v>
      </c>
      <c r="J203" s="143">
        <v>0</v>
      </c>
      <c r="K203" s="115" t="s">
        <v>121</v>
      </c>
      <c r="L203" s="143">
        <f t="shared" si="104"/>
        <v>0</v>
      </c>
    </row>
    <row r="204" spans="1:14" s="89" customFormat="1" ht="38.25" outlineLevel="2">
      <c r="A204" s="105" t="s">
        <v>206</v>
      </c>
      <c r="B204" s="76" t="s">
        <v>0</v>
      </c>
      <c r="C204" s="76" t="s">
        <v>48</v>
      </c>
      <c r="D204" s="76" t="s">
        <v>61</v>
      </c>
      <c r="E204" s="76" t="s">
        <v>15</v>
      </c>
      <c r="F204" s="114" t="s">
        <v>121</v>
      </c>
      <c r="G204" s="164" t="s">
        <v>121</v>
      </c>
      <c r="H204" s="143">
        <v>307400</v>
      </c>
      <c r="I204" s="143">
        <v>0</v>
      </c>
      <c r="J204" s="143">
        <v>0</v>
      </c>
      <c r="K204" s="88" t="s">
        <v>121</v>
      </c>
      <c r="L204" s="143">
        <f t="shared" si="104"/>
        <v>0</v>
      </c>
    </row>
    <row r="205" spans="1:14" s="97" customFormat="1" ht="38.25" outlineLevel="5">
      <c r="A205" s="137" t="s">
        <v>243</v>
      </c>
      <c r="B205" s="7" t="s">
        <v>0</v>
      </c>
      <c r="C205" s="7" t="s">
        <v>48</v>
      </c>
      <c r="D205" s="7" t="s">
        <v>244</v>
      </c>
      <c r="E205" s="7" t="s">
        <v>1</v>
      </c>
      <c r="F205" s="5"/>
      <c r="G205" s="122"/>
      <c r="H205" s="141">
        <f>SUM(H206)</f>
        <v>2080000</v>
      </c>
      <c r="I205" s="141">
        <f t="shared" ref="I205:J205" si="105">SUM(I206)</f>
        <v>0</v>
      </c>
      <c r="J205" s="141">
        <f t="shared" si="105"/>
        <v>0</v>
      </c>
      <c r="K205" s="93">
        <f>SUM(K206)</f>
        <v>0</v>
      </c>
      <c r="L205" s="141">
        <f>SUM(L206)</f>
        <v>0</v>
      </c>
      <c r="M205" s="74"/>
    </row>
    <row r="206" spans="1:14" s="112" customFormat="1" ht="25.5" outlineLevel="3">
      <c r="A206" s="105" t="s">
        <v>210</v>
      </c>
      <c r="B206" s="76" t="s">
        <v>0</v>
      </c>
      <c r="C206" s="76" t="s">
        <v>48</v>
      </c>
      <c r="D206" s="76" t="s">
        <v>244</v>
      </c>
      <c r="E206" s="76" t="s">
        <v>37</v>
      </c>
      <c r="F206" s="104"/>
      <c r="G206" s="165"/>
      <c r="H206" s="143">
        <v>2080000</v>
      </c>
      <c r="I206" s="143">
        <v>0</v>
      </c>
      <c r="J206" s="143">
        <v>0</v>
      </c>
      <c r="K206" s="94">
        <f>I206-J206</f>
        <v>0</v>
      </c>
      <c r="L206" s="143">
        <f>I206-J206</f>
        <v>0</v>
      </c>
      <c r="M206" s="174"/>
    </row>
    <row r="207" spans="1:14" s="97" customFormat="1" ht="38.25" outlineLevel="5">
      <c r="A207" s="137" t="s">
        <v>177</v>
      </c>
      <c r="B207" s="7" t="s">
        <v>0</v>
      </c>
      <c r="C207" s="7" t="s">
        <v>48</v>
      </c>
      <c r="D207" s="7" t="s">
        <v>62</v>
      </c>
      <c r="E207" s="7" t="s">
        <v>1</v>
      </c>
      <c r="F207" s="5" t="s">
        <v>121</v>
      </c>
      <c r="G207" s="122" t="s">
        <v>121</v>
      </c>
      <c r="H207" s="141">
        <f>SUM(H208)</f>
        <v>2080000</v>
      </c>
      <c r="I207" s="141">
        <f t="shared" ref="I207:J207" si="106">SUM(I208)</f>
        <v>0</v>
      </c>
      <c r="J207" s="141">
        <f t="shared" si="106"/>
        <v>0</v>
      </c>
      <c r="K207" s="93" t="s">
        <v>121</v>
      </c>
      <c r="L207" s="141">
        <f>SUM(L208)</f>
        <v>0</v>
      </c>
      <c r="M207" s="74"/>
    </row>
    <row r="208" spans="1:14" s="109" customFormat="1" ht="25.5" outlineLevel="3">
      <c r="A208" s="105" t="s">
        <v>210</v>
      </c>
      <c r="B208" s="76" t="s">
        <v>0</v>
      </c>
      <c r="C208" s="76" t="s">
        <v>48</v>
      </c>
      <c r="D208" s="76" t="s">
        <v>62</v>
      </c>
      <c r="E208" s="76" t="s">
        <v>37</v>
      </c>
      <c r="F208" s="106" t="s">
        <v>121</v>
      </c>
      <c r="G208" s="162" t="s">
        <v>121</v>
      </c>
      <c r="H208" s="143">
        <v>2080000</v>
      </c>
      <c r="I208" s="143">
        <v>0</v>
      </c>
      <c r="J208" s="143">
        <v>0</v>
      </c>
      <c r="K208" s="108" t="s">
        <v>121</v>
      </c>
      <c r="L208" s="143">
        <f>I208-J208</f>
        <v>0</v>
      </c>
    </row>
    <row r="209" spans="1:14" s="97" customFormat="1" ht="51" outlineLevel="5">
      <c r="A209" s="137" t="s">
        <v>178</v>
      </c>
      <c r="B209" s="7" t="s">
        <v>0</v>
      </c>
      <c r="C209" s="7" t="s">
        <v>48</v>
      </c>
      <c r="D209" s="7" t="s">
        <v>63</v>
      </c>
      <c r="E209" s="7" t="s">
        <v>1</v>
      </c>
      <c r="F209" s="5" t="s">
        <v>121</v>
      </c>
      <c r="G209" s="122" t="s">
        <v>121</v>
      </c>
      <c r="H209" s="141">
        <f>SUM(H210:H211)</f>
        <v>3613300</v>
      </c>
      <c r="I209" s="141">
        <f t="shared" ref="I209:L209" si="107">SUM(I210:I211)</f>
        <v>272125.2</v>
      </c>
      <c r="J209" s="141">
        <f t="shared" si="107"/>
        <v>261644.4</v>
      </c>
      <c r="K209" s="141">
        <f t="shared" si="107"/>
        <v>0</v>
      </c>
      <c r="L209" s="141">
        <f t="shared" si="107"/>
        <v>10480.799999999999</v>
      </c>
      <c r="M209" s="74"/>
    </row>
    <row r="210" spans="1:14" s="89" customFormat="1" outlineLevel="3">
      <c r="A210" s="105" t="s">
        <v>104</v>
      </c>
      <c r="B210" s="76" t="s">
        <v>0</v>
      </c>
      <c r="C210" s="76" t="s">
        <v>48</v>
      </c>
      <c r="D210" s="76" t="s">
        <v>63</v>
      </c>
      <c r="E210" s="76" t="s">
        <v>4</v>
      </c>
      <c r="F210" s="114" t="s">
        <v>121</v>
      </c>
      <c r="G210" s="164" t="s">
        <v>121</v>
      </c>
      <c r="H210" s="143">
        <v>22700</v>
      </c>
      <c r="I210" s="143">
        <v>2125.1999999999998</v>
      </c>
      <c r="J210" s="143">
        <v>1644.4</v>
      </c>
      <c r="K210" s="115" t="s">
        <v>121</v>
      </c>
      <c r="L210" s="143">
        <f t="shared" ref="L210:L211" si="108">I210-J210</f>
        <v>480.79999999999973</v>
      </c>
    </row>
    <row r="211" spans="1:14" s="109" customFormat="1" ht="25.5" outlineLevel="3">
      <c r="A211" s="105" t="s">
        <v>210</v>
      </c>
      <c r="B211" s="76" t="s">
        <v>0</v>
      </c>
      <c r="C211" s="76" t="s">
        <v>48</v>
      </c>
      <c r="D211" s="76" t="s">
        <v>63</v>
      </c>
      <c r="E211" s="76" t="s">
        <v>37</v>
      </c>
      <c r="F211" s="106" t="s">
        <v>121</v>
      </c>
      <c r="G211" s="162" t="s">
        <v>121</v>
      </c>
      <c r="H211" s="143">
        <v>3590600</v>
      </c>
      <c r="I211" s="143">
        <v>270000</v>
      </c>
      <c r="J211" s="143">
        <v>260000</v>
      </c>
      <c r="K211" s="108" t="s">
        <v>121</v>
      </c>
      <c r="L211" s="143">
        <f t="shared" si="108"/>
        <v>10000</v>
      </c>
    </row>
    <row r="212" spans="1:14" s="97" customFormat="1" ht="51" outlineLevel="5">
      <c r="A212" s="137" t="s">
        <v>245</v>
      </c>
      <c r="B212" s="7" t="s">
        <v>0</v>
      </c>
      <c r="C212" s="7" t="s">
        <v>48</v>
      </c>
      <c r="D212" s="7" t="s">
        <v>246</v>
      </c>
      <c r="E212" s="7" t="s">
        <v>1</v>
      </c>
      <c r="F212" s="5"/>
      <c r="G212" s="122"/>
      <c r="H212" s="141">
        <f>SUM(H213)</f>
        <v>2256000</v>
      </c>
      <c r="I212" s="141">
        <f t="shared" ref="I212:J212" si="109">SUM(I213)</f>
        <v>0</v>
      </c>
      <c r="J212" s="141">
        <f t="shared" si="109"/>
        <v>0</v>
      </c>
      <c r="K212" s="93">
        <f>SUM(K213)</f>
        <v>0</v>
      </c>
      <c r="L212" s="141">
        <f>SUM(L213)</f>
        <v>0</v>
      </c>
      <c r="M212" s="74"/>
    </row>
    <row r="213" spans="1:14" s="96" customFormat="1" ht="25.5" outlineLevel="5">
      <c r="A213" s="105" t="s">
        <v>210</v>
      </c>
      <c r="B213" s="76" t="s">
        <v>0</v>
      </c>
      <c r="C213" s="76" t="s">
        <v>48</v>
      </c>
      <c r="D213" s="76" t="s">
        <v>246</v>
      </c>
      <c r="E213" s="76" t="s">
        <v>37</v>
      </c>
      <c r="F213" s="104"/>
      <c r="G213" s="165"/>
      <c r="H213" s="143">
        <v>2256000</v>
      </c>
      <c r="I213" s="143">
        <v>0</v>
      </c>
      <c r="J213" s="143">
        <v>0</v>
      </c>
      <c r="K213" s="94">
        <f>I213-J213</f>
        <v>0</v>
      </c>
      <c r="L213" s="143">
        <f>I213-J213</f>
        <v>0</v>
      </c>
      <c r="M213" s="107"/>
      <c r="N213" s="107"/>
    </row>
    <row r="214" spans="1:14" s="97" customFormat="1" ht="51" outlineLevel="5">
      <c r="A214" s="137" t="s">
        <v>179</v>
      </c>
      <c r="B214" s="7" t="s">
        <v>0</v>
      </c>
      <c r="C214" s="7" t="s">
        <v>48</v>
      </c>
      <c r="D214" s="7" t="s">
        <v>64</v>
      </c>
      <c r="E214" s="7" t="s">
        <v>1</v>
      </c>
      <c r="F214" s="5" t="s">
        <v>121</v>
      </c>
      <c r="G214" s="122" t="s">
        <v>121</v>
      </c>
      <c r="H214" s="141">
        <f>SUM(H215)</f>
        <v>2886300</v>
      </c>
      <c r="I214" s="141">
        <f t="shared" ref="I214:L214" si="110">SUM(I215)</f>
        <v>0</v>
      </c>
      <c r="J214" s="141">
        <f t="shared" si="110"/>
        <v>0</v>
      </c>
      <c r="K214" s="141">
        <f t="shared" si="110"/>
        <v>0</v>
      </c>
      <c r="L214" s="141">
        <f t="shared" si="110"/>
        <v>0</v>
      </c>
      <c r="M214" s="74"/>
    </row>
    <row r="215" spans="1:14" s="109" customFormat="1" ht="25.5" outlineLevel="3">
      <c r="A215" s="105" t="s">
        <v>210</v>
      </c>
      <c r="B215" s="76" t="s">
        <v>0</v>
      </c>
      <c r="C215" s="76" t="s">
        <v>48</v>
      </c>
      <c r="D215" s="76" t="s">
        <v>64</v>
      </c>
      <c r="E215" s="76" t="s">
        <v>37</v>
      </c>
      <c r="F215" s="106" t="s">
        <v>121</v>
      </c>
      <c r="G215" s="162" t="s">
        <v>121</v>
      </c>
      <c r="H215" s="143">
        <v>2886300</v>
      </c>
      <c r="I215" s="143">
        <v>0</v>
      </c>
      <c r="J215" s="143">
        <v>0</v>
      </c>
      <c r="K215" s="108" t="s">
        <v>121</v>
      </c>
      <c r="L215" s="143">
        <f>I215-J215</f>
        <v>0</v>
      </c>
    </row>
    <row r="216" spans="1:14" s="97" customFormat="1" ht="12.75" outlineLevel="5">
      <c r="A216" s="137" t="s">
        <v>180</v>
      </c>
      <c r="B216" s="7" t="s">
        <v>0</v>
      </c>
      <c r="C216" s="7" t="s">
        <v>48</v>
      </c>
      <c r="D216" s="7" t="s">
        <v>230</v>
      </c>
      <c r="E216" s="7" t="s">
        <v>1</v>
      </c>
      <c r="F216" s="5"/>
      <c r="G216" s="122"/>
      <c r="H216" s="141">
        <f>SUM(H217:H218)</f>
        <v>463732100</v>
      </c>
      <c r="I216" s="141">
        <f t="shared" ref="I216:L216" si="111">SUM(I217:I218)</f>
        <v>0</v>
      </c>
      <c r="J216" s="141">
        <f t="shared" si="111"/>
        <v>-36220</v>
      </c>
      <c r="K216" s="141">
        <f t="shared" si="111"/>
        <v>0</v>
      </c>
      <c r="L216" s="141">
        <f t="shared" si="111"/>
        <v>36220</v>
      </c>
      <c r="M216" s="74"/>
    </row>
    <row r="217" spans="1:14" s="89" customFormat="1" outlineLevel="2">
      <c r="A217" s="105" t="s">
        <v>104</v>
      </c>
      <c r="B217" s="76" t="s">
        <v>0</v>
      </c>
      <c r="C217" s="76" t="s">
        <v>48</v>
      </c>
      <c r="D217" s="76" t="s">
        <v>230</v>
      </c>
      <c r="E217" s="76" t="s">
        <v>4</v>
      </c>
      <c r="F217" s="104"/>
      <c r="G217" s="165"/>
      <c r="H217" s="143">
        <v>4991300</v>
      </c>
      <c r="I217" s="143">
        <v>0</v>
      </c>
      <c r="J217" s="143">
        <v>0</v>
      </c>
      <c r="K217" s="88" t="s">
        <v>121</v>
      </c>
      <c r="L217" s="143">
        <f>I217-J217</f>
        <v>0</v>
      </c>
    </row>
    <row r="218" spans="1:14" s="109" customFormat="1" ht="25.5" outlineLevel="3">
      <c r="A218" s="105" t="s">
        <v>210</v>
      </c>
      <c r="B218" s="76" t="s">
        <v>0</v>
      </c>
      <c r="C218" s="76" t="s">
        <v>48</v>
      </c>
      <c r="D218" s="76" t="s">
        <v>230</v>
      </c>
      <c r="E218" s="76" t="s">
        <v>37</v>
      </c>
      <c r="F218" s="104"/>
      <c r="G218" s="165"/>
      <c r="H218" s="143">
        <v>458740800</v>
      </c>
      <c r="I218" s="143">
        <v>0</v>
      </c>
      <c r="J218" s="143">
        <v>-36220</v>
      </c>
      <c r="K218" s="108" t="s">
        <v>121</v>
      </c>
      <c r="L218" s="143">
        <f>I218-J218</f>
        <v>36220</v>
      </c>
    </row>
    <row r="219" spans="1:14" s="97" customFormat="1" ht="12.75" outlineLevel="5">
      <c r="A219" s="137" t="s">
        <v>180</v>
      </c>
      <c r="B219" s="7" t="s">
        <v>0</v>
      </c>
      <c r="C219" s="7" t="s">
        <v>48</v>
      </c>
      <c r="D219" s="7" t="s">
        <v>65</v>
      </c>
      <c r="E219" s="7" t="s">
        <v>1</v>
      </c>
      <c r="F219" s="5" t="s">
        <v>121</v>
      </c>
      <c r="G219" s="122" t="s">
        <v>121</v>
      </c>
      <c r="H219" s="141">
        <f>SUM(H220:H221)</f>
        <v>456575000</v>
      </c>
      <c r="I219" s="141">
        <f t="shared" ref="I219:L219" si="112">SUM(I220:I221)</f>
        <v>35174186</v>
      </c>
      <c r="J219" s="141">
        <f t="shared" si="112"/>
        <v>33438806.18</v>
      </c>
      <c r="K219" s="141">
        <f t="shared" si="112"/>
        <v>0</v>
      </c>
      <c r="L219" s="141">
        <f t="shared" si="112"/>
        <v>1735379.8199999989</v>
      </c>
      <c r="M219" s="74"/>
    </row>
    <row r="220" spans="1:14" s="89" customFormat="1" outlineLevel="2">
      <c r="A220" s="105" t="s">
        <v>104</v>
      </c>
      <c r="B220" s="76" t="s">
        <v>0</v>
      </c>
      <c r="C220" s="76" t="s">
        <v>48</v>
      </c>
      <c r="D220" s="76" t="s">
        <v>65</v>
      </c>
      <c r="E220" s="76" t="s">
        <v>4</v>
      </c>
      <c r="F220" s="114" t="s">
        <v>121</v>
      </c>
      <c r="G220" s="164" t="s">
        <v>121</v>
      </c>
      <c r="H220" s="143">
        <v>3110400</v>
      </c>
      <c r="I220" s="143">
        <v>351268</v>
      </c>
      <c r="J220" s="143">
        <v>228323.9</v>
      </c>
      <c r="K220" s="88" t="s">
        <v>121</v>
      </c>
      <c r="L220" s="143">
        <f t="shared" ref="L220:L221" si="113">I220-J220</f>
        <v>122944.1</v>
      </c>
    </row>
    <row r="221" spans="1:14" s="109" customFormat="1" ht="25.5" outlineLevel="3">
      <c r="A221" s="105" t="s">
        <v>210</v>
      </c>
      <c r="B221" s="76" t="s">
        <v>0</v>
      </c>
      <c r="C221" s="76" t="s">
        <v>48</v>
      </c>
      <c r="D221" s="76" t="s">
        <v>65</v>
      </c>
      <c r="E221" s="76" t="s">
        <v>37</v>
      </c>
      <c r="F221" s="106" t="s">
        <v>121</v>
      </c>
      <c r="G221" s="162" t="s">
        <v>121</v>
      </c>
      <c r="H221" s="143">
        <v>453464600</v>
      </c>
      <c r="I221" s="143">
        <v>34822918</v>
      </c>
      <c r="J221" s="143">
        <v>33210482.280000001</v>
      </c>
      <c r="K221" s="108" t="s">
        <v>121</v>
      </c>
      <c r="L221" s="143">
        <f t="shared" si="113"/>
        <v>1612435.7199999988</v>
      </c>
    </row>
    <row r="222" spans="1:14" s="97" customFormat="1" ht="25.5" outlineLevel="5">
      <c r="A222" s="137" t="s">
        <v>181</v>
      </c>
      <c r="B222" s="7" t="s">
        <v>0</v>
      </c>
      <c r="C222" s="7" t="s">
        <v>48</v>
      </c>
      <c r="D222" s="7" t="s">
        <v>232</v>
      </c>
      <c r="E222" s="7" t="s">
        <v>1</v>
      </c>
      <c r="F222" s="5"/>
      <c r="G222" s="122"/>
      <c r="H222" s="141">
        <f>SUM(H223:H224)</f>
        <v>83565800</v>
      </c>
      <c r="I222" s="141">
        <f t="shared" ref="I222:L222" si="114">SUM(I223:I224)</f>
        <v>0</v>
      </c>
      <c r="J222" s="141">
        <f t="shared" si="114"/>
        <v>0</v>
      </c>
      <c r="K222" s="141">
        <f t="shared" si="114"/>
        <v>0</v>
      </c>
      <c r="L222" s="141">
        <f t="shared" si="114"/>
        <v>0</v>
      </c>
      <c r="M222" s="74"/>
    </row>
    <row r="223" spans="1:14" s="96" customFormat="1" ht="12.75" outlineLevel="5">
      <c r="A223" s="105" t="s">
        <v>104</v>
      </c>
      <c r="B223" s="76" t="s">
        <v>0</v>
      </c>
      <c r="C223" s="76" t="s">
        <v>48</v>
      </c>
      <c r="D223" s="76" t="s">
        <v>232</v>
      </c>
      <c r="E223" s="76" t="s">
        <v>4</v>
      </c>
      <c r="F223" s="104"/>
      <c r="G223" s="165"/>
      <c r="H223" s="143">
        <v>1082105</v>
      </c>
      <c r="I223" s="143">
        <v>0</v>
      </c>
      <c r="J223" s="143">
        <v>0</v>
      </c>
      <c r="K223" s="134">
        <f t="shared" ref="K223:K224" si="115">I223-J223</f>
        <v>0</v>
      </c>
      <c r="L223" s="143">
        <f t="shared" ref="L223:L224" si="116">I223-J223</f>
        <v>0</v>
      </c>
      <c r="M223" s="107"/>
    </row>
    <row r="224" spans="1:14" s="96" customFormat="1" ht="25.5" outlineLevel="5">
      <c r="A224" s="105" t="s">
        <v>210</v>
      </c>
      <c r="B224" s="76" t="s">
        <v>0</v>
      </c>
      <c r="C224" s="76" t="s">
        <v>48</v>
      </c>
      <c r="D224" s="76" t="s">
        <v>232</v>
      </c>
      <c r="E224" s="76" t="s">
        <v>37</v>
      </c>
      <c r="F224" s="104"/>
      <c r="G224" s="165"/>
      <c r="H224" s="143">
        <v>82483695</v>
      </c>
      <c r="I224" s="143">
        <v>0</v>
      </c>
      <c r="J224" s="143">
        <v>0</v>
      </c>
      <c r="K224" s="94">
        <f t="shared" si="115"/>
        <v>0</v>
      </c>
      <c r="L224" s="143">
        <f t="shared" si="116"/>
        <v>0</v>
      </c>
      <c r="M224" s="107"/>
    </row>
    <row r="225" spans="1:14" s="97" customFormat="1" ht="25.5" outlineLevel="5">
      <c r="A225" s="137" t="s">
        <v>181</v>
      </c>
      <c r="B225" s="7" t="s">
        <v>0</v>
      </c>
      <c r="C225" s="7" t="s">
        <v>48</v>
      </c>
      <c r="D225" s="7" t="s">
        <v>66</v>
      </c>
      <c r="E225" s="7" t="s">
        <v>1</v>
      </c>
      <c r="F225" s="5" t="s">
        <v>121</v>
      </c>
      <c r="G225" s="122" t="s">
        <v>121</v>
      </c>
      <c r="H225" s="141">
        <f>SUM(H226:H227)</f>
        <v>81409236</v>
      </c>
      <c r="I225" s="141">
        <f t="shared" ref="I225:L225" si="117">SUM(I226:I227)</f>
        <v>6512009</v>
      </c>
      <c r="J225" s="141">
        <f t="shared" si="117"/>
        <v>6400447.5199999996</v>
      </c>
      <c r="K225" s="141">
        <f t="shared" si="117"/>
        <v>0</v>
      </c>
      <c r="L225" s="141">
        <f t="shared" si="117"/>
        <v>111561.48000000001</v>
      </c>
      <c r="M225" s="74"/>
    </row>
    <row r="226" spans="1:14" s="89" customFormat="1" outlineLevel="2">
      <c r="A226" s="105" t="s">
        <v>104</v>
      </c>
      <c r="B226" s="76" t="s">
        <v>0</v>
      </c>
      <c r="C226" s="76" t="s">
        <v>48</v>
      </c>
      <c r="D226" s="76" t="s">
        <v>66</v>
      </c>
      <c r="E226" s="76" t="s">
        <v>4</v>
      </c>
      <c r="F226" s="114" t="s">
        <v>121</v>
      </c>
      <c r="G226" s="164" t="s">
        <v>121</v>
      </c>
      <c r="H226" s="143">
        <v>574164</v>
      </c>
      <c r="I226" s="143">
        <v>67954</v>
      </c>
      <c r="J226" s="143">
        <v>64523.519999999997</v>
      </c>
      <c r="K226" s="88" t="s">
        <v>121</v>
      </c>
      <c r="L226" s="143">
        <f t="shared" ref="L226:L227" si="118">I226-J226</f>
        <v>3430.4800000000032</v>
      </c>
    </row>
    <row r="227" spans="1:14" s="109" customFormat="1" ht="25.5" outlineLevel="3">
      <c r="A227" s="105" t="s">
        <v>210</v>
      </c>
      <c r="B227" s="76" t="s">
        <v>0</v>
      </c>
      <c r="C227" s="76" t="s">
        <v>48</v>
      </c>
      <c r="D227" s="76" t="s">
        <v>66</v>
      </c>
      <c r="E227" s="76" t="s">
        <v>37</v>
      </c>
      <c r="F227" s="106" t="s">
        <v>121</v>
      </c>
      <c r="G227" s="162" t="s">
        <v>121</v>
      </c>
      <c r="H227" s="143">
        <v>80835072</v>
      </c>
      <c r="I227" s="143">
        <v>6444055</v>
      </c>
      <c r="J227" s="143">
        <v>6335924</v>
      </c>
      <c r="K227" s="108" t="s">
        <v>121</v>
      </c>
      <c r="L227" s="143">
        <f t="shared" si="118"/>
        <v>108131</v>
      </c>
    </row>
    <row r="228" spans="1:14" s="97" customFormat="1" ht="12.75" outlineLevel="5">
      <c r="A228" s="137" t="s">
        <v>182</v>
      </c>
      <c r="B228" s="7" t="s">
        <v>0</v>
      </c>
      <c r="C228" s="7" t="s">
        <v>48</v>
      </c>
      <c r="D228" s="7" t="s">
        <v>233</v>
      </c>
      <c r="E228" s="7" t="s">
        <v>1</v>
      </c>
      <c r="F228" s="5"/>
      <c r="G228" s="122"/>
      <c r="H228" s="141">
        <f>SUM(H229:H230)</f>
        <v>27034200</v>
      </c>
      <c r="I228" s="141">
        <f t="shared" ref="I228:L228" si="119">SUM(I229:I230)</f>
        <v>0</v>
      </c>
      <c r="J228" s="141">
        <f t="shared" si="119"/>
        <v>0</v>
      </c>
      <c r="K228" s="141">
        <f t="shared" si="119"/>
        <v>0</v>
      </c>
      <c r="L228" s="141">
        <f t="shared" si="119"/>
        <v>0</v>
      </c>
      <c r="M228" s="74"/>
    </row>
    <row r="229" spans="1:14" s="96" customFormat="1" ht="12.75" outlineLevel="5">
      <c r="A229" s="105" t="s">
        <v>104</v>
      </c>
      <c r="B229" s="76" t="s">
        <v>0</v>
      </c>
      <c r="C229" s="76" t="s">
        <v>48</v>
      </c>
      <c r="D229" s="76" t="s">
        <v>233</v>
      </c>
      <c r="E229" s="76" t="s">
        <v>4</v>
      </c>
      <c r="F229" s="104"/>
      <c r="G229" s="165"/>
      <c r="H229" s="143">
        <v>371945</v>
      </c>
      <c r="I229" s="143">
        <v>0</v>
      </c>
      <c r="J229" s="143">
        <v>0</v>
      </c>
      <c r="K229" s="134">
        <f t="shared" ref="K229:K230" si="120">I229-J229</f>
        <v>0</v>
      </c>
      <c r="L229" s="143">
        <f t="shared" ref="L229:L230" si="121">I229-J229</f>
        <v>0</v>
      </c>
      <c r="M229" s="107"/>
    </row>
    <row r="230" spans="1:14" s="96" customFormat="1" ht="25.5" outlineLevel="5">
      <c r="A230" s="105" t="s">
        <v>210</v>
      </c>
      <c r="B230" s="76" t="s">
        <v>0</v>
      </c>
      <c r="C230" s="76" t="s">
        <v>48</v>
      </c>
      <c r="D230" s="76" t="s">
        <v>233</v>
      </c>
      <c r="E230" s="76" t="s">
        <v>37</v>
      </c>
      <c r="F230" s="104"/>
      <c r="G230" s="165"/>
      <c r="H230" s="143">
        <v>26662255</v>
      </c>
      <c r="I230" s="143">
        <v>0</v>
      </c>
      <c r="J230" s="143">
        <v>0</v>
      </c>
      <c r="K230" s="94">
        <f t="shared" si="120"/>
        <v>0</v>
      </c>
      <c r="L230" s="143">
        <f t="shared" si="121"/>
        <v>0</v>
      </c>
      <c r="M230" s="107"/>
    </row>
    <row r="231" spans="1:14" s="97" customFormat="1" ht="12.75" outlineLevel="5">
      <c r="A231" s="137" t="s">
        <v>182</v>
      </c>
      <c r="B231" s="7" t="s">
        <v>0</v>
      </c>
      <c r="C231" s="7" t="s">
        <v>48</v>
      </c>
      <c r="D231" s="7" t="s">
        <v>67</v>
      </c>
      <c r="E231" s="7" t="s">
        <v>1</v>
      </c>
      <c r="F231" s="5" t="s">
        <v>121</v>
      </c>
      <c r="G231" s="122" t="s">
        <v>121</v>
      </c>
      <c r="H231" s="141">
        <f>SUM(H232:H233)</f>
        <v>22878400</v>
      </c>
      <c r="I231" s="141">
        <f t="shared" ref="I231:L231" si="122">SUM(I232:I233)</f>
        <v>1557933</v>
      </c>
      <c r="J231" s="141">
        <f t="shared" si="122"/>
        <v>1473301.69</v>
      </c>
      <c r="K231" s="141">
        <f t="shared" si="122"/>
        <v>0</v>
      </c>
      <c r="L231" s="141">
        <f t="shared" si="122"/>
        <v>84631.31</v>
      </c>
      <c r="M231" s="74"/>
    </row>
    <row r="232" spans="1:14" s="89" customFormat="1" outlineLevel="2">
      <c r="A232" s="105" t="s">
        <v>104</v>
      </c>
      <c r="B232" s="76" t="s">
        <v>0</v>
      </c>
      <c r="C232" s="76" t="s">
        <v>48</v>
      </c>
      <c r="D232" s="76" t="s">
        <v>67</v>
      </c>
      <c r="E232" s="76" t="s">
        <v>4</v>
      </c>
      <c r="F232" s="114" t="s">
        <v>121</v>
      </c>
      <c r="G232" s="164" t="s">
        <v>121</v>
      </c>
      <c r="H232" s="143">
        <v>149200</v>
      </c>
      <c r="I232" s="143">
        <v>20201</v>
      </c>
      <c r="J232" s="143">
        <v>15514.69</v>
      </c>
      <c r="K232" s="88" t="s">
        <v>121</v>
      </c>
      <c r="L232" s="143">
        <f t="shared" ref="L232:L233" si="123">I232-J232</f>
        <v>4686.3099999999995</v>
      </c>
    </row>
    <row r="233" spans="1:14" s="154" customFormat="1" ht="25.5" outlineLevel="5">
      <c r="A233" s="138" t="s">
        <v>210</v>
      </c>
      <c r="B233" s="76" t="s">
        <v>0</v>
      </c>
      <c r="C233" s="76" t="s">
        <v>48</v>
      </c>
      <c r="D233" s="76" t="s">
        <v>67</v>
      </c>
      <c r="E233" s="76" t="s">
        <v>37</v>
      </c>
      <c r="F233" s="104" t="s">
        <v>121</v>
      </c>
      <c r="G233" s="165" t="s">
        <v>121</v>
      </c>
      <c r="H233" s="142">
        <v>22729200</v>
      </c>
      <c r="I233" s="142">
        <v>1537732</v>
      </c>
      <c r="J233" s="142">
        <v>1457787</v>
      </c>
      <c r="K233" s="94" t="s">
        <v>121</v>
      </c>
      <c r="L233" s="143">
        <f t="shared" si="123"/>
        <v>79945</v>
      </c>
      <c r="M233" s="107"/>
    </row>
    <row r="234" spans="1:14" s="97" customFormat="1" ht="25.5" outlineLevel="5">
      <c r="A234" s="137" t="s">
        <v>183</v>
      </c>
      <c r="B234" s="7" t="s">
        <v>0</v>
      </c>
      <c r="C234" s="7" t="s">
        <v>48</v>
      </c>
      <c r="D234" s="7" t="s">
        <v>304</v>
      </c>
      <c r="E234" s="7" t="s">
        <v>1</v>
      </c>
      <c r="F234" s="5"/>
      <c r="G234" s="122"/>
      <c r="H234" s="141">
        <f>SUM(H235:H236)</f>
        <v>240118700</v>
      </c>
      <c r="I234" s="141">
        <f t="shared" ref="I234:L234" si="124">SUM(I235:I236)</f>
        <v>0</v>
      </c>
      <c r="J234" s="141">
        <f t="shared" si="124"/>
        <v>-0.88</v>
      </c>
      <c r="K234" s="141">
        <f t="shared" si="124"/>
        <v>0.88</v>
      </c>
      <c r="L234" s="141">
        <f t="shared" si="124"/>
        <v>0.88</v>
      </c>
      <c r="M234" s="74"/>
    </row>
    <row r="235" spans="1:14" s="96" customFormat="1" ht="12.75" outlineLevel="5">
      <c r="A235" s="105" t="s">
        <v>104</v>
      </c>
      <c r="B235" s="76" t="s">
        <v>0</v>
      </c>
      <c r="C235" s="76" t="s">
        <v>48</v>
      </c>
      <c r="D235" s="76" t="s">
        <v>304</v>
      </c>
      <c r="E235" s="76" t="s">
        <v>4</v>
      </c>
      <c r="F235" s="104"/>
      <c r="G235" s="165"/>
      <c r="H235" s="143">
        <v>2641306</v>
      </c>
      <c r="I235" s="143">
        <v>0</v>
      </c>
      <c r="J235" s="143">
        <v>0</v>
      </c>
      <c r="K235" s="134">
        <f>I235-J235</f>
        <v>0</v>
      </c>
      <c r="L235" s="143">
        <f t="shared" ref="L235:L236" si="125">I235-J235</f>
        <v>0</v>
      </c>
      <c r="M235" s="107"/>
      <c r="N235" s="107"/>
    </row>
    <row r="236" spans="1:14" s="96" customFormat="1" ht="25.5" outlineLevel="5">
      <c r="A236" s="105" t="s">
        <v>231</v>
      </c>
      <c r="B236" s="76" t="s">
        <v>0</v>
      </c>
      <c r="C236" s="76" t="s">
        <v>48</v>
      </c>
      <c r="D236" s="76" t="s">
        <v>304</v>
      </c>
      <c r="E236" s="76" t="s">
        <v>9</v>
      </c>
      <c r="F236" s="104"/>
      <c r="G236" s="165"/>
      <c r="H236" s="143">
        <v>237477394</v>
      </c>
      <c r="I236" s="143">
        <v>0</v>
      </c>
      <c r="J236" s="143">
        <v>-0.88</v>
      </c>
      <c r="K236" s="134">
        <f t="shared" ref="K236" si="126">I236-J236</f>
        <v>0.88</v>
      </c>
      <c r="L236" s="143">
        <f t="shared" si="125"/>
        <v>0.88</v>
      </c>
      <c r="M236" s="107"/>
      <c r="N236" s="107"/>
    </row>
    <row r="237" spans="1:14" s="97" customFormat="1" ht="25.5" outlineLevel="5">
      <c r="A237" s="137" t="s">
        <v>183</v>
      </c>
      <c r="B237" s="7" t="s">
        <v>0</v>
      </c>
      <c r="C237" s="7" t="s">
        <v>48</v>
      </c>
      <c r="D237" s="7" t="s">
        <v>68</v>
      </c>
      <c r="E237" s="7" t="s">
        <v>1</v>
      </c>
      <c r="F237" s="5" t="s">
        <v>121</v>
      </c>
      <c r="G237" s="122" t="s">
        <v>121</v>
      </c>
      <c r="H237" s="141">
        <f>SUM(H238:H239)</f>
        <v>94086350</v>
      </c>
      <c r="I237" s="141">
        <f t="shared" ref="I237:J237" si="127">SUM(I238:I239)</f>
        <v>0</v>
      </c>
      <c r="J237" s="141">
        <f t="shared" si="127"/>
        <v>0</v>
      </c>
      <c r="K237" s="93" t="s">
        <v>121</v>
      </c>
      <c r="L237" s="141">
        <f>SUM(L238:L239)</f>
        <v>0</v>
      </c>
      <c r="M237" s="74"/>
    </row>
    <row r="238" spans="1:14" s="89" customFormat="1" outlineLevel="2">
      <c r="A238" s="105" t="s">
        <v>104</v>
      </c>
      <c r="B238" s="76" t="s">
        <v>0</v>
      </c>
      <c r="C238" s="76" t="s">
        <v>48</v>
      </c>
      <c r="D238" s="76" t="s">
        <v>68</v>
      </c>
      <c r="E238" s="76" t="s">
        <v>4</v>
      </c>
      <c r="F238" s="114" t="s">
        <v>121</v>
      </c>
      <c r="G238" s="164" t="s">
        <v>121</v>
      </c>
      <c r="H238" s="143">
        <v>913100</v>
      </c>
      <c r="I238" s="143">
        <v>0</v>
      </c>
      <c r="J238" s="143">
        <v>0</v>
      </c>
      <c r="K238" s="88" t="s">
        <v>121</v>
      </c>
      <c r="L238" s="143">
        <f t="shared" ref="L238:L239" si="128">I238-J238</f>
        <v>0</v>
      </c>
    </row>
    <row r="239" spans="1:14" s="89" customFormat="1" ht="25.5" outlineLevel="3">
      <c r="A239" s="105" t="s">
        <v>207</v>
      </c>
      <c r="B239" s="76" t="s">
        <v>0</v>
      </c>
      <c r="C239" s="76" t="s">
        <v>48</v>
      </c>
      <c r="D239" s="76" t="s">
        <v>68</v>
      </c>
      <c r="E239" s="76" t="s">
        <v>9</v>
      </c>
      <c r="F239" s="114" t="s">
        <v>121</v>
      </c>
      <c r="G239" s="164" t="s">
        <v>121</v>
      </c>
      <c r="H239" s="143">
        <v>93173250</v>
      </c>
      <c r="I239" s="143">
        <v>0</v>
      </c>
      <c r="J239" s="143">
        <v>0</v>
      </c>
      <c r="K239" s="115" t="s">
        <v>121</v>
      </c>
      <c r="L239" s="143">
        <f t="shared" si="128"/>
        <v>0</v>
      </c>
    </row>
    <row r="240" spans="1:14" s="97" customFormat="1" ht="38.25" outlineLevel="5">
      <c r="A240" s="137" t="s">
        <v>184</v>
      </c>
      <c r="B240" s="7" t="s">
        <v>0</v>
      </c>
      <c r="C240" s="7" t="s">
        <v>48</v>
      </c>
      <c r="D240" s="7" t="s">
        <v>305</v>
      </c>
      <c r="E240" s="7" t="s">
        <v>1</v>
      </c>
      <c r="F240" s="5"/>
      <c r="G240" s="122"/>
      <c r="H240" s="141">
        <f>SUM(H241:H242)</f>
        <v>21142600</v>
      </c>
      <c r="I240" s="141">
        <f t="shared" ref="I240:J240" si="129">SUM(I241:I242)</f>
        <v>0</v>
      </c>
      <c r="J240" s="141">
        <f t="shared" si="129"/>
        <v>0</v>
      </c>
      <c r="K240" s="93">
        <f>SUM(K241:K242)</f>
        <v>0</v>
      </c>
      <c r="L240" s="141">
        <f>SUM(L241:L242)</f>
        <v>0</v>
      </c>
      <c r="M240" s="74"/>
    </row>
    <row r="241" spans="1:14" s="96" customFormat="1" ht="12.75" outlineLevel="5">
      <c r="A241" s="105" t="s">
        <v>104</v>
      </c>
      <c r="B241" s="76" t="s">
        <v>0</v>
      </c>
      <c r="C241" s="76" t="s">
        <v>48</v>
      </c>
      <c r="D241" s="76" t="s">
        <v>305</v>
      </c>
      <c r="E241" s="76" t="s">
        <v>4</v>
      </c>
      <c r="F241" s="104"/>
      <c r="G241" s="165"/>
      <c r="H241" s="143">
        <v>253711</v>
      </c>
      <c r="I241" s="143">
        <v>0</v>
      </c>
      <c r="J241" s="143">
        <v>0</v>
      </c>
      <c r="K241" s="134">
        <f t="shared" ref="K241" si="130">I241-J241</f>
        <v>0</v>
      </c>
      <c r="L241" s="143">
        <f t="shared" ref="L241:L242" si="131">I241-J241</f>
        <v>0</v>
      </c>
      <c r="M241" s="107"/>
      <c r="N241" s="107"/>
    </row>
    <row r="242" spans="1:14" s="96" customFormat="1" ht="25.5" outlineLevel="5">
      <c r="A242" s="105" t="s">
        <v>231</v>
      </c>
      <c r="B242" s="76" t="s">
        <v>0</v>
      </c>
      <c r="C242" s="76" t="s">
        <v>48</v>
      </c>
      <c r="D242" s="76" t="s">
        <v>305</v>
      </c>
      <c r="E242" s="76" t="s">
        <v>9</v>
      </c>
      <c r="F242" s="104"/>
      <c r="G242" s="165"/>
      <c r="H242" s="143">
        <v>20888889</v>
      </c>
      <c r="I242" s="143">
        <v>0</v>
      </c>
      <c r="J242" s="143">
        <v>0</v>
      </c>
      <c r="K242" s="134">
        <f>I242-J242</f>
        <v>0</v>
      </c>
      <c r="L242" s="143">
        <f t="shared" si="131"/>
        <v>0</v>
      </c>
      <c r="M242" s="107"/>
      <c r="N242" s="107"/>
    </row>
    <row r="243" spans="1:14" s="97" customFormat="1" ht="38.25" outlineLevel="5">
      <c r="A243" s="137" t="s">
        <v>184</v>
      </c>
      <c r="B243" s="7" t="s">
        <v>0</v>
      </c>
      <c r="C243" s="7" t="s">
        <v>48</v>
      </c>
      <c r="D243" s="7" t="s">
        <v>69</v>
      </c>
      <c r="E243" s="7" t="s">
        <v>1</v>
      </c>
      <c r="F243" s="5" t="s">
        <v>121</v>
      </c>
      <c r="G243" s="122" t="s">
        <v>121</v>
      </c>
      <c r="H243" s="141">
        <f>SUM(H244:H245)</f>
        <v>7408400</v>
      </c>
      <c r="I243" s="141">
        <f t="shared" ref="I243:K243" si="132">SUM(I244:I245)</f>
        <v>0</v>
      </c>
      <c r="J243" s="141">
        <f t="shared" si="132"/>
        <v>0</v>
      </c>
      <c r="K243" s="141">
        <f t="shared" si="132"/>
        <v>0</v>
      </c>
      <c r="L243" s="141">
        <f>SUM(L244:L245)</f>
        <v>0</v>
      </c>
      <c r="M243" s="74"/>
    </row>
    <row r="244" spans="1:14" s="89" customFormat="1" outlineLevel="3">
      <c r="A244" s="105" t="s">
        <v>104</v>
      </c>
      <c r="B244" s="76" t="s">
        <v>0</v>
      </c>
      <c r="C244" s="76" t="s">
        <v>48</v>
      </c>
      <c r="D244" s="76" t="s">
        <v>69</v>
      </c>
      <c r="E244" s="76" t="s">
        <v>4</v>
      </c>
      <c r="F244" s="114" t="s">
        <v>121</v>
      </c>
      <c r="G244" s="164" t="s">
        <v>121</v>
      </c>
      <c r="H244" s="143">
        <v>77950</v>
      </c>
      <c r="I244" s="143">
        <v>0</v>
      </c>
      <c r="J244" s="143">
        <v>0</v>
      </c>
      <c r="K244" s="115" t="s">
        <v>121</v>
      </c>
      <c r="L244" s="143">
        <f t="shared" ref="L244:L245" si="133">I244-J244</f>
        <v>0</v>
      </c>
    </row>
    <row r="245" spans="1:14" s="89" customFormat="1" ht="25.5" outlineLevel="3">
      <c r="A245" s="105" t="s">
        <v>207</v>
      </c>
      <c r="B245" s="76" t="s">
        <v>0</v>
      </c>
      <c r="C245" s="76" t="s">
        <v>48</v>
      </c>
      <c r="D245" s="76" t="s">
        <v>69</v>
      </c>
      <c r="E245" s="76" t="s">
        <v>9</v>
      </c>
      <c r="F245" s="114" t="s">
        <v>121</v>
      </c>
      <c r="G245" s="164" t="s">
        <v>121</v>
      </c>
      <c r="H245" s="143">
        <v>7330450</v>
      </c>
      <c r="I245" s="143">
        <v>0</v>
      </c>
      <c r="J245" s="143">
        <v>0</v>
      </c>
      <c r="K245" s="115" t="s">
        <v>121</v>
      </c>
      <c r="L245" s="143">
        <f t="shared" si="133"/>
        <v>0</v>
      </c>
    </row>
    <row r="246" spans="1:14" s="97" customFormat="1" ht="38.25" outlineLevel="5">
      <c r="A246" s="137" t="s">
        <v>185</v>
      </c>
      <c r="B246" s="7" t="s">
        <v>0</v>
      </c>
      <c r="C246" s="7" t="s">
        <v>48</v>
      </c>
      <c r="D246" s="7" t="s">
        <v>234</v>
      </c>
      <c r="E246" s="7" t="s">
        <v>1</v>
      </c>
      <c r="F246" s="5"/>
      <c r="G246" s="122"/>
      <c r="H246" s="141">
        <f>SUM(H247:H248)</f>
        <v>1019635400</v>
      </c>
      <c r="I246" s="141">
        <f t="shared" ref="I246:L246" si="134">SUM(I247:I248)</f>
        <v>0</v>
      </c>
      <c r="J246" s="141">
        <f t="shared" si="134"/>
        <v>-12933</v>
      </c>
      <c r="K246" s="141">
        <f t="shared" si="134"/>
        <v>12933</v>
      </c>
      <c r="L246" s="141">
        <f t="shared" si="134"/>
        <v>12933</v>
      </c>
      <c r="M246" s="74"/>
    </row>
    <row r="247" spans="1:14" s="96" customFormat="1" ht="12.75" outlineLevel="5">
      <c r="A247" s="105" t="s">
        <v>104</v>
      </c>
      <c r="B247" s="76" t="s">
        <v>0</v>
      </c>
      <c r="C247" s="76" t="s">
        <v>48</v>
      </c>
      <c r="D247" s="76" t="s">
        <v>234</v>
      </c>
      <c r="E247" s="76" t="s">
        <v>4</v>
      </c>
      <c r="F247" s="104"/>
      <c r="G247" s="165"/>
      <c r="H247" s="143">
        <v>9174850</v>
      </c>
      <c r="I247" s="143">
        <v>0</v>
      </c>
      <c r="J247" s="143">
        <v>0</v>
      </c>
      <c r="K247" s="134">
        <f t="shared" ref="K247:K248" si="135">I247-J247</f>
        <v>0</v>
      </c>
      <c r="L247" s="143">
        <f t="shared" ref="L247:L248" si="136">I247-J247</f>
        <v>0</v>
      </c>
      <c r="M247" s="107"/>
    </row>
    <row r="248" spans="1:14" s="154" customFormat="1" ht="25.5" outlineLevel="5">
      <c r="A248" s="138" t="s">
        <v>231</v>
      </c>
      <c r="B248" s="76" t="s">
        <v>0</v>
      </c>
      <c r="C248" s="76" t="s">
        <v>48</v>
      </c>
      <c r="D248" s="76" t="s">
        <v>234</v>
      </c>
      <c r="E248" s="76" t="s">
        <v>37</v>
      </c>
      <c r="F248" s="104"/>
      <c r="G248" s="165"/>
      <c r="H248" s="142">
        <v>1010460550</v>
      </c>
      <c r="I248" s="143">
        <v>0</v>
      </c>
      <c r="J248" s="143">
        <v>-12933</v>
      </c>
      <c r="K248" s="94">
        <f t="shared" si="135"/>
        <v>12933</v>
      </c>
      <c r="L248" s="143">
        <f t="shared" si="136"/>
        <v>12933</v>
      </c>
      <c r="M248" s="107"/>
    </row>
    <row r="249" spans="1:14" s="97" customFormat="1" ht="38.25" outlineLevel="5">
      <c r="A249" s="137" t="s">
        <v>185</v>
      </c>
      <c r="B249" s="7" t="s">
        <v>0</v>
      </c>
      <c r="C249" s="7" t="s">
        <v>48</v>
      </c>
      <c r="D249" s="7" t="s">
        <v>70</v>
      </c>
      <c r="E249" s="7" t="s">
        <v>1</v>
      </c>
      <c r="F249" s="5" t="s">
        <v>121</v>
      </c>
      <c r="G249" s="122" t="s">
        <v>121</v>
      </c>
      <c r="H249" s="141">
        <f>SUM(H250:H251)</f>
        <v>1001192100</v>
      </c>
      <c r="I249" s="141">
        <f t="shared" ref="I249:L249" si="137">SUM(I250:I251)</f>
        <v>0</v>
      </c>
      <c r="J249" s="141">
        <f t="shared" si="137"/>
        <v>0</v>
      </c>
      <c r="K249" s="141">
        <f t="shared" si="137"/>
        <v>0</v>
      </c>
      <c r="L249" s="141">
        <f t="shared" si="137"/>
        <v>0</v>
      </c>
      <c r="M249" s="74"/>
    </row>
    <row r="250" spans="1:14" s="89" customFormat="1" outlineLevel="3">
      <c r="A250" s="105" t="s">
        <v>104</v>
      </c>
      <c r="B250" s="76" t="s">
        <v>0</v>
      </c>
      <c r="C250" s="76" t="s">
        <v>48</v>
      </c>
      <c r="D250" s="76" t="s">
        <v>70</v>
      </c>
      <c r="E250" s="76" t="s">
        <v>4</v>
      </c>
      <c r="F250" s="114" t="s">
        <v>121</v>
      </c>
      <c r="G250" s="164" t="s">
        <v>121</v>
      </c>
      <c r="H250" s="143">
        <v>4404900</v>
      </c>
      <c r="I250" s="143">
        <v>0</v>
      </c>
      <c r="J250" s="143">
        <v>0</v>
      </c>
      <c r="K250" s="115" t="s">
        <v>121</v>
      </c>
      <c r="L250" s="143">
        <f t="shared" ref="L250:L251" si="138">I250-J250</f>
        <v>0</v>
      </c>
    </row>
    <row r="251" spans="1:14" s="154" customFormat="1" ht="25.5" outlineLevel="5">
      <c r="A251" s="138" t="s">
        <v>210</v>
      </c>
      <c r="B251" s="76" t="s">
        <v>0</v>
      </c>
      <c r="C251" s="76" t="s">
        <v>48</v>
      </c>
      <c r="D251" s="76" t="s">
        <v>70</v>
      </c>
      <c r="E251" s="76" t="s">
        <v>37</v>
      </c>
      <c r="F251" s="104" t="s">
        <v>121</v>
      </c>
      <c r="G251" s="165" t="s">
        <v>121</v>
      </c>
      <c r="H251" s="142">
        <v>996787200</v>
      </c>
      <c r="I251" s="142">
        <v>0</v>
      </c>
      <c r="J251" s="142">
        <v>0</v>
      </c>
      <c r="K251" s="94" t="s">
        <v>121</v>
      </c>
      <c r="L251" s="143">
        <f t="shared" si="138"/>
        <v>0</v>
      </c>
      <c r="M251" s="107"/>
    </row>
    <row r="252" spans="1:14" s="97" customFormat="1" ht="25.5" outlineLevel="5">
      <c r="A252" s="137" t="s">
        <v>306</v>
      </c>
      <c r="B252" s="7" t="s">
        <v>0</v>
      </c>
      <c r="C252" s="7" t="s">
        <v>48</v>
      </c>
      <c r="D252" s="7" t="s">
        <v>307</v>
      </c>
      <c r="E252" s="7" t="s">
        <v>1</v>
      </c>
      <c r="F252" s="5"/>
      <c r="G252" s="122"/>
      <c r="H252" s="141">
        <f>SUM(H253:H254)</f>
        <v>600</v>
      </c>
      <c r="I252" s="141">
        <f t="shared" ref="I252:L252" si="139">SUM(I253:I254)</f>
        <v>0</v>
      </c>
      <c r="J252" s="141">
        <f t="shared" si="139"/>
        <v>0</v>
      </c>
      <c r="K252" s="141">
        <f t="shared" si="139"/>
        <v>0</v>
      </c>
      <c r="L252" s="141">
        <f t="shared" si="139"/>
        <v>0</v>
      </c>
      <c r="M252" s="74"/>
    </row>
    <row r="253" spans="1:14" s="96" customFormat="1" ht="12.75" outlineLevel="5">
      <c r="A253" s="105" t="s">
        <v>104</v>
      </c>
      <c r="B253" s="76" t="s">
        <v>0</v>
      </c>
      <c r="C253" s="76" t="s">
        <v>48</v>
      </c>
      <c r="D253" s="76" t="s">
        <v>307</v>
      </c>
      <c r="E253" s="76" t="s">
        <v>4</v>
      </c>
      <c r="F253" s="104"/>
      <c r="G253" s="165"/>
      <c r="H253" s="143">
        <v>30</v>
      </c>
      <c r="I253" s="143">
        <v>0</v>
      </c>
      <c r="J253" s="143">
        <v>0</v>
      </c>
      <c r="K253" s="134">
        <f t="shared" ref="K253:K256" si="140">I253-J253</f>
        <v>0</v>
      </c>
      <c r="L253" s="143">
        <f t="shared" ref="L253:L254" si="141">I253-J253</f>
        <v>0</v>
      </c>
      <c r="M253" s="107"/>
      <c r="N253" s="107"/>
    </row>
    <row r="254" spans="1:14" s="96" customFormat="1" ht="25.5" outlineLevel="5">
      <c r="A254" s="105" t="s">
        <v>231</v>
      </c>
      <c r="B254" s="76" t="s">
        <v>0</v>
      </c>
      <c r="C254" s="76" t="s">
        <v>48</v>
      </c>
      <c r="D254" s="76" t="s">
        <v>307</v>
      </c>
      <c r="E254" s="76" t="s">
        <v>9</v>
      </c>
      <c r="F254" s="104"/>
      <c r="G254" s="165"/>
      <c r="H254" s="143">
        <v>570</v>
      </c>
      <c r="I254" s="143">
        <v>0</v>
      </c>
      <c r="J254" s="143">
        <v>0</v>
      </c>
      <c r="K254" s="134">
        <f t="shared" si="140"/>
        <v>0</v>
      </c>
      <c r="L254" s="143">
        <f t="shared" si="141"/>
        <v>0</v>
      </c>
      <c r="M254" s="107"/>
      <c r="N254" s="107"/>
    </row>
    <row r="255" spans="1:14" s="97" customFormat="1" ht="38.25" outlineLevel="5">
      <c r="A255" s="137" t="s">
        <v>308</v>
      </c>
      <c r="B255" s="7" t="s">
        <v>0</v>
      </c>
      <c r="C255" s="7" t="s">
        <v>48</v>
      </c>
      <c r="D255" s="7" t="s">
        <v>309</v>
      </c>
      <c r="E255" s="7" t="s">
        <v>1</v>
      </c>
      <c r="F255" s="5"/>
      <c r="G255" s="122"/>
      <c r="H255" s="141">
        <f>SUM(H256:H257)</f>
        <v>9815000</v>
      </c>
      <c r="I255" s="141">
        <f t="shared" ref="I255:L255" si="142">SUM(I256:I257)</f>
        <v>0</v>
      </c>
      <c r="J255" s="141">
        <f t="shared" si="142"/>
        <v>0</v>
      </c>
      <c r="K255" s="141">
        <f t="shared" si="142"/>
        <v>0</v>
      </c>
      <c r="L255" s="141">
        <f t="shared" si="142"/>
        <v>0</v>
      </c>
      <c r="M255" s="74"/>
    </row>
    <row r="256" spans="1:14" s="96" customFormat="1" ht="12.75" outlineLevel="5">
      <c r="A256" s="105" t="s">
        <v>104</v>
      </c>
      <c r="B256" s="76" t="s">
        <v>0</v>
      </c>
      <c r="C256" s="76" t="s">
        <v>48</v>
      </c>
      <c r="D256" s="76" t="s">
        <v>309</v>
      </c>
      <c r="E256" s="76" t="s">
        <v>4</v>
      </c>
      <c r="F256" s="104"/>
      <c r="G256" s="165"/>
      <c r="H256" s="143">
        <v>88335</v>
      </c>
      <c r="I256" s="143">
        <v>0</v>
      </c>
      <c r="J256" s="143">
        <v>0</v>
      </c>
      <c r="K256" s="134">
        <f t="shared" si="140"/>
        <v>0</v>
      </c>
      <c r="L256" s="143">
        <f t="shared" ref="L256:L257" si="143">I256-J256</f>
        <v>0</v>
      </c>
      <c r="M256" s="107"/>
      <c r="N256" s="107"/>
    </row>
    <row r="257" spans="1:14" s="96" customFormat="1" ht="25.5" outlineLevel="5">
      <c r="A257" s="105" t="s">
        <v>231</v>
      </c>
      <c r="B257" s="76" t="s">
        <v>0</v>
      </c>
      <c r="C257" s="76" t="s">
        <v>48</v>
      </c>
      <c r="D257" s="76" t="s">
        <v>309</v>
      </c>
      <c r="E257" s="76" t="s">
        <v>9</v>
      </c>
      <c r="F257" s="104"/>
      <c r="G257" s="165"/>
      <c r="H257" s="143">
        <v>9726665</v>
      </c>
      <c r="I257" s="143">
        <v>0</v>
      </c>
      <c r="J257" s="143">
        <v>0</v>
      </c>
      <c r="K257" s="134">
        <f>I257-J257</f>
        <v>0</v>
      </c>
      <c r="L257" s="143">
        <f t="shared" si="143"/>
        <v>0</v>
      </c>
      <c r="M257" s="107"/>
      <c r="N257" s="107"/>
    </row>
    <row r="258" spans="1:14" s="97" customFormat="1" ht="51" outlineLevel="5">
      <c r="A258" s="137" t="s">
        <v>186</v>
      </c>
      <c r="B258" s="7" t="s">
        <v>0</v>
      </c>
      <c r="C258" s="7" t="s">
        <v>48</v>
      </c>
      <c r="D258" s="7" t="s">
        <v>71</v>
      </c>
      <c r="E258" s="7" t="s">
        <v>1</v>
      </c>
      <c r="F258" s="5" t="s">
        <v>121</v>
      </c>
      <c r="G258" s="122" t="s">
        <v>121</v>
      </c>
      <c r="H258" s="141">
        <f>SUM(H259:H260)</f>
        <v>4939800</v>
      </c>
      <c r="I258" s="141">
        <f t="shared" ref="I258:L258" si="144">SUM(I259:I260)</f>
        <v>0</v>
      </c>
      <c r="J258" s="141">
        <f t="shared" si="144"/>
        <v>0</v>
      </c>
      <c r="K258" s="141">
        <f t="shared" si="144"/>
        <v>0</v>
      </c>
      <c r="L258" s="141">
        <f t="shared" si="144"/>
        <v>0</v>
      </c>
      <c r="M258" s="74"/>
    </row>
    <row r="259" spans="1:14" s="89" customFormat="1" outlineLevel="3">
      <c r="A259" s="105" t="s">
        <v>104</v>
      </c>
      <c r="B259" s="76" t="s">
        <v>0</v>
      </c>
      <c r="C259" s="76" t="s">
        <v>48</v>
      </c>
      <c r="D259" s="76" t="s">
        <v>71</v>
      </c>
      <c r="E259" s="76" t="s">
        <v>4</v>
      </c>
      <c r="F259" s="114" t="s">
        <v>121</v>
      </c>
      <c r="G259" s="164" t="s">
        <v>121</v>
      </c>
      <c r="H259" s="143">
        <v>39750</v>
      </c>
      <c r="I259" s="143">
        <v>0</v>
      </c>
      <c r="J259" s="143">
        <v>0</v>
      </c>
      <c r="K259" s="115" t="s">
        <v>121</v>
      </c>
      <c r="L259" s="143">
        <f t="shared" ref="L259:L260" si="145">I259-J259</f>
        <v>0</v>
      </c>
    </row>
    <row r="260" spans="1:14" s="89" customFormat="1" ht="25.5" outlineLevel="2">
      <c r="A260" s="105" t="s">
        <v>207</v>
      </c>
      <c r="B260" s="76" t="s">
        <v>0</v>
      </c>
      <c r="C260" s="76" t="s">
        <v>48</v>
      </c>
      <c r="D260" s="76" t="s">
        <v>71</v>
      </c>
      <c r="E260" s="76" t="s">
        <v>9</v>
      </c>
      <c r="F260" s="114" t="s">
        <v>121</v>
      </c>
      <c r="G260" s="164" t="s">
        <v>121</v>
      </c>
      <c r="H260" s="143">
        <v>4900050</v>
      </c>
      <c r="I260" s="143">
        <v>0</v>
      </c>
      <c r="J260" s="143">
        <v>0</v>
      </c>
      <c r="K260" s="88" t="s">
        <v>121</v>
      </c>
      <c r="L260" s="143">
        <f t="shared" si="145"/>
        <v>0</v>
      </c>
    </row>
    <row r="261" spans="1:14" s="97" customFormat="1" ht="76.5" outlineLevel="5">
      <c r="A261" s="137" t="s">
        <v>187</v>
      </c>
      <c r="B261" s="7" t="s">
        <v>0</v>
      </c>
      <c r="C261" s="7" t="s">
        <v>48</v>
      </c>
      <c r="D261" s="7" t="s">
        <v>72</v>
      </c>
      <c r="E261" s="7" t="s">
        <v>1</v>
      </c>
      <c r="F261" s="5" t="s">
        <v>121</v>
      </c>
      <c r="G261" s="122" t="s">
        <v>121</v>
      </c>
      <c r="H261" s="141">
        <f>SUM(H262:H263)</f>
        <v>4810550</v>
      </c>
      <c r="I261" s="141">
        <f t="shared" ref="I261:L261" si="146">SUM(I262:I263)</f>
        <v>0</v>
      </c>
      <c r="J261" s="141">
        <f t="shared" si="146"/>
        <v>0</v>
      </c>
      <c r="K261" s="141">
        <f t="shared" si="146"/>
        <v>0</v>
      </c>
      <c r="L261" s="141">
        <f t="shared" si="146"/>
        <v>0</v>
      </c>
      <c r="M261" s="74"/>
    </row>
    <row r="262" spans="1:14" s="89" customFormat="1" outlineLevel="3">
      <c r="A262" s="105" t="s">
        <v>104</v>
      </c>
      <c r="B262" s="76" t="s">
        <v>0</v>
      </c>
      <c r="C262" s="76" t="s">
        <v>48</v>
      </c>
      <c r="D262" s="76" t="s">
        <v>72</v>
      </c>
      <c r="E262" s="76" t="s">
        <v>4</v>
      </c>
      <c r="F262" s="114" t="s">
        <v>121</v>
      </c>
      <c r="G262" s="164" t="s">
        <v>121</v>
      </c>
      <c r="H262" s="143">
        <v>96900</v>
      </c>
      <c r="I262" s="143">
        <v>0</v>
      </c>
      <c r="J262" s="143">
        <v>0</v>
      </c>
      <c r="K262" s="115" t="s">
        <v>121</v>
      </c>
      <c r="L262" s="143">
        <f t="shared" ref="L262:L263" si="147">I262-J262</f>
        <v>0</v>
      </c>
    </row>
    <row r="263" spans="1:14" s="89" customFormat="1" ht="25.5" outlineLevel="3">
      <c r="A263" s="105" t="s">
        <v>207</v>
      </c>
      <c r="B263" s="76" t="s">
        <v>0</v>
      </c>
      <c r="C263" s="76" t="s">
        <v>48</v>
      </c>
      <c r="D263" s="76" t="s">
        <v>72</v>
      </c>
      <c r="E263" s="76" t="s">
        <v>9</v>
      </c>
      <c r="F263" s="114" t="s">
        <v>121</v>
      </c>
      <c r="G263" s="164" t="s">
        <v>121</v>
      </c>
      <c r="H263" s="143">
        <v>4713650</v>
      </c>
      <c r="I263" s="143">
        <v>0</v>
      </c>
      <c r="J263" s="143">
        <v>0</v>
      </c>
      <c r="K263" s="115" t="s">
        <v>121</v>
      </c>
      <c r="L263" s="143">
        <f t="shared" si="147"/>
        <v>0</v>
      </c>
    </row>
    <row r="264" spans="1:14" s="97" customFormat="1" ht="63.75" outlineLevel="5">
      <c r="A264" s="137" t="s">
        <v>188</v>
      </c>
      <c r="B264" s="7" t="s">
        <v>0</v>
      </c>
      <c r="C264" s="7" t="s">
        <v>48</v>
      </c>
      <c r="D264" s="7" t="s">
        <v>73</v>
      </c>
      <c r="E264" s="7" t="s">
        <v>1</v>
      </c>
      <c r="F264" s="5" t="s">
        <v>121</v>
      </c>
      <c r="G264" s="122" t="s">
        <v>121</v>
      </c>
      <c r="H264" s="141">
        <f>SUM(H265:H266)</f>
        <v>5025000</v>
      </c>
      <c r="I264" s="141">
        <f t="shared" ref="I264:L264" si="148">SUM(I265:I266)</f>
        <v>1178425.1800000002</v>
      </c>
      <c r="J264" s="141">
        <f t="shared" si="148"/>
        <v>307755.57</v>
      </c>
      <c r="K264" s="141">
        <f t="shared" si="148"/>
        <v>0</v>
      </c>
      <c r="L264" s="141">
        <f t="shared" si="148"/>
        <v>870669.6100000001</v>
      </c>
      <c r="M264" s="74"/>
    </row>
    <row r="265" spans="1:14" s="89" customFormat="1" outlineLevel="3">
      <c r="A265" s="105" t="s">
        <v>104</v>
      </c>
      <c r="B265" s="76" t="s">
        <v>0</v>
      </c>
      <c r="C265" s="76" t="s">
        <v>48</v>
      </c>
      <c r="D265" s="76" t="s">
        <v>73</v>
      </c>
      <c r="E265" s="76" t="s">
        <v>4</v>
      </c>
      <c r="F265" s="114" t="s">
        <v>121</v>
      </c>
      <c r="G265" s="164" t="s">
        <v>121</v>
      </c>
      <c r="H265" s="143">
        <v>25000</v>
      </c>
      <c r="I265" s="143">
        <v>5365.31</v>
      </c>
      <c r="J265" s="143">
        <v>394.5</v>
      </c>
      <c r="K265" s="115" t="s">
        <v>121</v>
      </c>
      <c r="L265" s="143">
        <f t="shared" ref="L265:L266" si="149">I265-J265</f>
        <v>4970.8100000000004</v>
      </c>
    </row>
    <row r="266" spans="1:14" s="89" customFormat="1" ht="25.5" outlineLevel="2">
      <c r="A266" s="105" t="s">
        <v>210</v>
      </c>
      <c r="B266" s="76" t="s">
        <v>0</v>
      </c>
      <c r="C266" s="76" t="s">
        <v>48</v>
      </c>
      <c r="D266" s="76" t="s">
        <v>73</v>
      </c>
      <c r="E266" s="76">
        <v>321</v>
      </c>
      <c r="F266" s="114" t="s">
        <v>121</v>
      </c>
      <c r="G266" s="164" t="s">
        <v>121</v>
      </c>
      <c r="H266" s="143">
        <v>5000000</v>
      </c>
      <c r="I266" s="143">
        <v>1173059.8700000001</v>
      </c>
      <c r="J266" s="143">
        <v>307361.07</v>
      </c>
      <c r="K266" s="88" t="s">
        <v>121</v>
      </c>
      <c r="L266" s="143">
        <f t="shared" si="149"/>
        <v>865698.8</v>
      </c>
    </row>
    <row r="267" spans="1:14" s="97" customFormat="1" ht="25.5" outlineLevel="5">
      <c r="A267" s="137" t="s">
        <v>310</v>
      </c>
      <c r="B267" s="7" t="s">
        <v>0</v>
      </c>
      <c r="C267" s="7" t="s">
        <v>48</v>
      </c>
      <c r="D267" s="7" t="s">
        <v>311</v>
      </c>
      <c r="E267" s="7" t="s">
        <v>1</v>
      </c>
      <c r="F267" s="5"/>
      <c r="G267" s="122"/>
      <c r="H267" s="141">
        <f>SUM(H268:H269)</f>
        <v>2090000</v>
      </c>
      <c r="I267" s="141">
        <f>SUM(I268:I269)</f>
        <v>0</v>
      </c>
      <c r="J267" s="141">
        <f>SUM(J268:J269)</f>
        <v>-0.05</v>
      </c>
      <c r="K267" s="141">
        <f>SUM(K268:K269)</f>
        <v>0.05</v>
      </c>
      <c r="L267" s="141">
        <f>SUM(L268:L269)</f>
        <v>0.05</v>
      </c>
      <c r="M267" s="74"/>
    </row>
    <row r="268" spans="1:14" s="96" customFormat="1" ht="33.75" outlineLevel="5">
      <c r="A268" s="105" t="s">
        <v>104</v>
      </c>
      <c r="B268" s="76" t="s">
        <v>0</v>
      </c>
      <c r="C268" s="76" t="s">
        <v>48</v>
      </c>
      <c r="D268" s="76" t="s">
        <v>311</v>
      </c>
      <c r="E268" s="76" t="s">
        <v>4</v>
      </c>
      <c r="F268" s="139" t="s">
        <v>312</v>
      </c>
      <c r="G268" s="156" t="s">
        <v>341</v>
      </c>
      <c r="H268" s="143">
        <f>7094+15896</f>
        <v>22990</v>
      </c>
      <c r="I268" s="143">
        <v>0</v>
      </c>
      <c r="J268" s="143">
        <v>0</v>
      </c>
      <c r="K268" s="134">
        <f t="shared" ref="K268:K269" si="150">I268-J268</f>
        <v>0</v>
      </c>
      <c r="L268" s="143">
        <f t="shared" ref="L268:L269" si="151">I268-J268</f>
        <v>0</v>
      </c>
      <c r="M268" s="135"/>
      <c r="N268" s="107"/>
    </row>
    <row r="269" spans="1:14" s="96" customFormat="1" ht="33.75" outlineLevel="5">
      <c r="A269" s="105" t="s">
        <v>231</v>
      </c>
      <c r="B269" s="76" t="s">
        <v>0</v>
      </c>
      <c r="C269" s="76" t="s">
        <v>48</v>
      </c>
      <c r="D269" s="76" t="s">
        <v>311</v>
      </c>
      <c r="E269" s="76" t="s">
        <v>9</v>
      </c>
      <c r="F269" s="139" t="s">
        <v>312</v>
      </c>
      <c r="G269" s="156" t="s">
        <v>341</v>
      </c>
      <c r="H269" s="143">
        <f>637806+1429204</f>
        <v>2067010</v>
      </c>
      <c r="I269" s="143">
        <v>0</v>
      </c>
      <c r="J269" s="143">
        <v>-0.05</v>
      </c>
      <c r="K269" s="134">
        <f t="shared" si="150"/>
        <v>0.05</v>
      </c>
      <c r="L269" s="143">
        <f t="shared" si="151"/>
        <v>0.05</v>
      </c>
      <c r="M269" s="135"/>
      <c r="N269" s="107"/>
    </row>
    <row r="270" spans="1:14" s="97" customFormat="1" ht="51" outlineLevel="5">
      <c r="A270" s="137" t="s">
        <v>189</v>
      </c>
      <c r="B270" s="7" t="s">
        <v>0</v>
      </c>
      <c r="C270" s="7" t="s">
        <v>48</v>
      </c>
      <c r="D270" s="7" t="s">
        <v>74</v>
      </c>
      <c r="E270" s="7" t="s">
        <v>1</v>
      </c>
      <c r="F270" s="5" t="s">
        <v>121</v>
      </c>
      <c r="G270" s="122" t="s">
        <v>121</v>
      </c>
      <c r="H270" s="141">
        <f>SUM(H271:H272)</f>
        <v>2015600</v>
      </c>
      <c r="I270" s="141">
        <f>SUM(I271:I272)</f>
        <v>0</v>
      </c>
      <c r="J270" s="141">
        <f>SUM(J271:J272)</f>
        <v>0</v>
      </c>
      <c r="K270" s="141">
        <f>SUM(K271:K272)</f>
        <v>0</v>
      </c>
      <c r="L270" s="141">
        <f>SUM(L271:L272)</f>
        <v>0</v>
      </c>
      <c r="M270" s="74"/>
    </row>
    <row r="271" spans="1:14" s="89" customFormat="1" outlineLevel="3">
      <c r="A271" s="105" t="s">
        <v>104</v>
      </c>
      <c r="B271" s="76" t="s">
        <v>0</v>
      </c>
      <c r="C271" s="76" t="s">
        <v>48</v>
      </c>
      <c r="D271" s="76" t="s">
        <v>74</v>
      </c>
      <c r="E271" s="76" t="s">
        <v>4</v>
      </c>
      <c r="F271" s="114" t="s">
        <v>121</v>
      </c>
      <c r="G271" s="155" t="s">
        <v>341</v>
      </c>
      <c r="H271" s="143">
        <f>7000+12700</f>
        <v>19700</v>
      </c>
      <c r="I271" s="143">
        <v>0</v>
      </c>
      <c r="J271" s="143">
        <v>0</v>
      </c>
      <c r="K271" s="115" t="s">
        <v>121</v>
      </c>
      <c r="L271" s="143">
        <f t="shared" ref="L271:L272" si="152">I271-J271</f>
        <v>0</v>
      </c>
    </row>
    <row r="272" spans="1:14" s="89" customFormat="1" ht="25.5" outlineLevel="3">
      <c r="A272" s="105" t="s">
        <v>207</v>
      </c>
      <c r="B272" s="76" t="s">
        <v>0</v>
      </c>
      <c r="C272" s="76" t="s">
        <v>48</v>
      </c>
      <c r="D272" s="76" t="s">
        <v>74</v>
      </c>
      <c r="E272" s="76" t="s">
        <v>9</v>
      </c>
      <c r="F272" s="114" t="s">
        <v>121</v>
      </c>
      <c r="G272" s="155" t="s">
        <v>341</v>
      </c>
      <c r="H272" s="143">
        <f>636800+1359100</f>
        <v>1995900</v>
      </c>
      <c r="I272" s="143">
        <v>0</v>
      </c>
      <c r="J272" s="143">
        <v>0</v>
      </c>
      <c r="K272" s="115" t="s">
        <v>121</v>
      </c>
      <c r="L272" s="143">
        <f t="shared" si="152"/>
        <v>0</v>
      </c>
    </row>
    <row r="273" spans="1:14" s="97" customFormat="1" ht="25.5" outlineLevel="5">
      <c r="A273" s="137" t="s">
        <v>190</v>
      </c>
      <c r="B273" s="7" t="s">
        <v>0</v>
      </c>
      <c r="C273" s="7" t="s">
        <v>48</v>
      </c>
      <c r="D273" s="7" t="s">
        <v>317</v>
      </c>
      <c r="E273" s="7" t="s">
        <v>1</v>
      </c>
      <c r="F273" s="5"/>
      <c r="G273" s="122"/>
      <c r="H273" s="141">
        <f>SUM(H274:H275)</f>
        <v>207940100</v>
      </c>
      <c r="I273" s="141">
        <f t="shared" ref="I273:K273" si="153">SUM(I274:I275)</f>
        <v>0</v>
      </c>
      <c r="J273" s="141">
        <f t="shared" si="153"/>
        <v>0</v>
      </c>
      <c r="K273" s="141">
        <f t="shared" si="153"/>
        <v>0</v>
      </c>
      <c r="L273" s="141">
        <f>SUM(L274:L275)</f>
        <v>0</v>
      </c>
      <c r="M273" s="74"/>
    </row>
    <row r="274" spans="1:14" s="96" customFormat="1" ht="12.75" outlineLevel="5">
      <c r="A274" s="105" t="s">
        <v>104</v>
      </c>
      <c r="B274" s="76" t="s">
        <v>0</v>
      </c>
      <c r="C274" s="76" t="s">
        <v>48</v>
      </c>
      <c r="D274" s="76" t="s">
        <v>317</v>
      </c>
      <c r="E274" s="76" t="s">
        <v>4</v>
      </c>
      <c r="F274" s="104"/>
      <c r="G274" s="165"/>
      <c r="H274" s="143">
        <v>2079401</v>
      </c>
      <c r="I274" s="143">
        <v>0</v>
      </c>
      <c r="J274" s="143">
        <v>0</v>
      </c>
      <c r="K274" s="134">
        <f>I274-J274</f>
        <v>0</v>
      </c>
      <c r="L274" s="143">
        <f t="shared" ref="L274:L275" si="154">I274-J274</f>
        <v>0</v>
      </c>
      <c r="M274" s="107"/>
      <c r="N274" s="107"/>
    </row>
    <row r="275" spans="1:14" s="96" customFormat="1" ht="25.5" outlineLevel="5">
      <c r="A275" s="105" t="s">
        <v>231</v>
      </c>
      <c r="B275" s="76" t="s">
        <v>0</v>
      </c>
      <c r="C275" s="76" t="s">
        <v>48</v>
      </c>
      <c r="D275" s="76" t="s">
        <v>317</v>
      </c>
      <c r="E275" s="76" t="s">
        <v>9</v>
      </c>
      <c r="F275" s="104"/>
      <c r="G275" s="165"/>
      <c r="H275" s="143">
        <v>205860699</v>
      </c>
      <c r="I275" s="143">
        <v>0</v>
      </c>
      <c r="J275" s="143">
        <v>0</v>
      </c>
      <c r="K275" s="134">
        <f>I275-J275</f>
        <v>0</v>
      </c>
      <c r="L275" s="143">
        <f t="shared" si="154"/>
        <v>0</v>
      </c>
      <c r="M275" s="107"/>
      <c r="N275" s="107"/>
    </row>
    <row r="276" spans="1:14" s="97" customFormat="1" ht="25.5" outlineLevel="5">
      <c r="A276" s="137" t="s">
        <v>190</v>
      </c>
      <c r="B276" s="7" t="s">
        <v>0</v>
      </c>
      <c r="C276" s="7" t="s">
        <v>48</v>
      </c>
      <c r="D276" s="7" t="s">
        <v>75</v>
      </c>
      <c r="E276" s="7" t="s">
        <v>1</v>
      </c>
      <c r="F276" s="5" t="s">
        <v>121</v>
      </c>
      <c r="G276" s="122" t="s">
        <v>121</v>
      </c>
      <c r="H276" s="141">
        <f>SUM(H277:H278)</f>
        <v>60994450</v>
      </c>
      <c r="I276" s="141">
        <f t="shared" ref="I276:J276" si="155">SUM(I277:I278)</f>
        <v>0</v>
      </c>
      <c r="J276" s="141">
        <f t="shared" si="155"/>
        <v>0</v>
      </c>
      <c r="K276" s="93" t="s">
        <v>121</v>
      </c>
      <c r="L276" s="141">
        <f>SUM(L277:L278)</f>
        <v>0</v>
      </c>
      <c r="M276" s="74"/>
    </row>
    <row r="277" spans="1:14" s="89" customFormat="1" outlineLevel="3">
      <c r="A277" s="105" t="s">
        <v>104</v>
      </c>
      <c r="B277" s="76" t="s">
        <v>0</v>
      </c>
      <c r="C277" s="76" t="s">
        <v>48</v>
      </c>
      <c r="D277" s="76" t="s">
        <v>75</v>
      </c>
      <c r="E277" s="76" t="s">
        <v>4</v>
      </c>
      <c r="F277" s="114" t="s">
        <v>121</v>
      </c>
      <c r="G277" s="164" t="s">
        <v>121</v>
      </c>
      <c r="H277" s="143">
        <v>543200</v>
      </c>
      <c r="I277" s="143">
        <v>0</v>
      </c>
      <c r="J277" s="143">
        <v>0</v>
      </c>
      <c r="K277" s="115" t="s">
        <v>121</v>
      </c>
      <c r="L277" s="143">
        <f t="shared" ref="L277:L278" si="156">I277-J277</f>
        <v>0</v>
      </c>
    </row>
    <row r="278" spans="1:14" s="89" customFormat="1" ht="25.5" outlineLevel="3">
      <c r="A278" s="105" t="s">
        <v>207</v>
      </c>
      <c r="B278" s="76" t="s">
        <v>0</v>
      </c>
      <c r="C278" s="76" t="s">
        <v>48</v>
      </c>
      <c r="D278" s="76" t="s">
        <v>75</v>
      </c>
      <c r="E278" s="76" t="s">
        <v>9</v>
      </c>
      <c r="F278" s="114" t="s">
        <v>121</v>
      </c>
      <c r="G278" s="164" t="s">
        <v>121</v>
      </c>
      <c r="H278" s="143">
        <v>60451250</v>
      </c>
      <c r="I278" s="143">
        <v>0</v>
      </c>
      <c r="J278" s="143">
        <v>0</v>
      </c>
      <c r="K278" s="115" t="s">
        <v>121</v>
      </c>
      <c r="L278" s="143">
        <f t="shared" si="156"/>
        <v>0</v>
      </c>
    </row>
    <row r="279" spans="1:14" s="97" customFormat="1" ht="38.25" outlineLevel="5">
      <c r="A279" s="137" t="s">
        <v>285</v>
      </c>
      <c r="B279" s="7" t="s">
        <v>0</v>
      </c>
      <c r="C279" s="7" t="s">
        <v>48</v>
      </c>
      <c r="D279" s="7" t="s">
        <v>286</v>
      </c>
      <c r="E279" s="7" t="s">
        <v>1</v>
      </c>
      <c r="F279" s="5"/>
      <c r="G279" s="122"/>
      <c r="H279" s="141">
        <f>SUM(H281:H283)</f>
        <v>580558300</v>
      </c>
      <c r="I279" s="141">
        <f t="shared" ref="I279" si="157">SUM(I281:I283)</f>
        <v>0</v>
      </c>
      <c r="J279" s="141">
        <f>SUM(J280:J283)</f>
        <v>-18549.96</v>
      </c>
      <c r="K279" s="141">
        <f t="shared" ref="K279" si="158">SUM(K281:K283)</f>
        <v>4775</v>
      </c>
      <c r="L279" s="141">
        <f>SUM(L280:L283)</f>
        <v>18549.96</v>
      </c>
      <c r="M279" s="74"/>
    </row>
    <row r="280" spans="1:14" s="97" customFormat="1" ht="25.5" outlineLevel="5">
      <c r="A280" s="105" t="s">
        <v>231</v>
      </c>
      <c r="B280" s="76" t="s">
        <v>0</v>
      </c>
      <c r="C280" s="76" t="s">
        <v>48</v>
      </c>
      <c r="D280" s="76" t="s">
        <v>286</v>
      </c>
      <c r="E280" s="76">
        <v>313</v>
      </c>
      <c r="F280" s="148"/>
      <c r="G280" s="156"/>
      <c r="H280" s="143">
        <v>0</v>
      </c>
      <c r="I280" s="143">
        <v>0</v>
      </c>
      <c r="J280" s="143">
        <v>-13774.96</v>
      </c>
      <c r="K280" s="93"/>
      <c r="L280" s="143">
        <f t="shared" ref="L280:L283" si="159">I280-J280</f>
        <v>13774.96</v>
      </c>
      <c r="M280" s="74"/>
    </row>
    <row r="281" spans="1:14" s="96" customFormat="1" ht="33.75" outlineLevel="5">
      <c r="A281" s="105" t="s">
        <v>212</v>
      </c>
      <c r="B281" s="76" t="s">
        <v>0</v>
      </c>
      <c r="C281" s="76" t="s">
        <v>48</v>
      </c>
      <c r="D281" s="76" t="s">
        <v>286</v>
      </c>
      <c r="E281" s="76" t="s">
        <v>19</v>
      </c>
      <c r="F281" s="148" t="s">
        <v>287</v>
      </c>
      <c r="G281" s="156" t="s">
        <v>341</v>
      </c>
      <c r="H281" s="143">
        <v>8956000</v>
      </c>
      <c r="I281" s="143">
        <v>0</v>
      </c>
      <c r="J281" s="143">
        <v>0</v>
      </c>
      <c r="K281" s="134">
        <f t="shared" ref="K281:K282" si="160">I281-J281</f>
        <v>0</v>
      </c>
      <c r="L281" s="143">
        <f t="shared" si="159"/>
        <v>0</v>
      </c>
      <c r="M281" s="107"/>
      <c r="N281" s="107"/>
    </row>
    <row r="282" spans="1:14" s="96" customFormat="1" ht="33.75" outlineLevel="5">
      <c r="A282" s="105" t="s">
        <v>104</v>
      </c>
      <c r="B282" s="76" t="s">
        <v>0</v>
      </c>
      <c r="C282" s="76" t="s">
        <v>48</v>
      </c>
      <c r="D282" s="76" t="s">
        <v>286</v>
      </c>
      <c r="E282" s="76" t="s">
        <v>4</v>
      </c>
      <c r="F282" s="148" t="s">
        <v>287</v>
      </c>
      <c r="G282" s="156" t="s">
        <v>341</v>
      </c>
      <c r="H282" s="143">
        <v>4020400</v>
      </c>
      <c r="I282" s="143">
        <v>0</v>
      </c>
      <c r="J282" s="143">
        <v>0</v>
      </c>
      <c r="K282" s="134">
        <f t="shared" si="160"/>
        <v>0</v>
      </c>
      <c r="L282" s="143">
        <f t="shared" si="159"/>
        <v>0</v>
      </c>
      <c r="M282" s="107"/>
      <c r="N282" s="107"/>
    </row>
    <row r="283" spans="1:14" s="96" customFormat="1" ht="33.75" outlineLevel="5">
      <c r="A283" s="105" t="s">
        <v>231</v>
      </c>
      <c r="B283" s="76" t="s">
        <v>0</v>
      </c>
      <c r="C283" s="76" t="s">
        <v>48</v>
      </c>
      <c r="D283" s="76" t="s">
        <v>286</v>
      </c>
      <c r="E283" s="76">
        <v>321</v>
      </c>
      <c r="F283" s="148" t="s">
        <v>287</v>
      </c>
      <c r="G283" s="156" t="s">
        <v>341</v>
      </c>
      <c r="H283" s="143">
        <v>567581900</v>
      </c>
      <c r="I283" s="143">
        <v>0</v>
      </c>
      <c r="J283" s="143">
        <v>-4775</v>
      </c>
      <c r="K283" s="134">
        <f>I283-J283</f>
        <v>4775</v>
      </c>
      <c r="L283" s="143">
        <f t="shared" si="159"/>
        <v>4775</v>
      </c>
      <c r="M283" s="107"/>
      <c r="N283" s="107"/>
    </row>
    <row r="284" spans="1:14" s="97" customFormat="1" ht="12.75" outlineLevel="5">
      <c r="A284" s="137" t="s">
        <v>163</v>
      </c>
      <c r="B284" s="7" t="s">
        <v>0</v>
      </c>
      <c r="C284" s="7" t="s">
        <v>48</v>
      </c>
      <c r="D284" s="7" t="s">
        <v>38</v>
      </c>
      <c r="E284" s="7" t="s">
        <v>1</v>
      </c>
      <c r="F284" s="5" t="s">
        <v>121</v>
      </c>
      <c r="G284" s="122" t="s">
        <v>121</v>
      </c>
      <c r="H284" s="141">
        <f>SUM(H285:H287)</f>
        <v>412466000</v>
      </c>
      <c r="I284" s="141">
        <f t="shared" ref="I284:K284" si="161">SUM(I285:I287)</f>
        <v>24186300</v>
      </c>
      <c r="J284" s="141">
        <f t="shared" si="161"/>
        <v>21296748.32</v>
      </c>
      <c r="K284" s="141">
        <f t="shared" si="161"/>
        <v>0</v>
      </c>
      <c r="L284" s="141">
        <f>SUM(L285:L287)</f>
        <v>2889551.6799999992</v>
      </c>
      <c r="M284" s="74"/>
    </row>
    <row r="285" spans="1:14" s="89" customFormat="1" ht="33.75" outlineLevel="3">
      <c r="A285" s="105" t="s">
        <v>212</v>
      </c>
      <c r="B285" s="76" t="s">
        <v>0</v>
      </c>
      <c r="C285" s="76" t="s">
        <v>48</v>
      </c>
      <c r="D285" s="76" t="s">
        <v>38</v>
      </c>
      <c r="E285" s="76" t="s">
        <v>19</v>
      </c>
      <c r="F285" s="148" t="s">
        <v>347</v>
      </c>
      <c r="G285" s="156" t="s">
        <v>341</v>
      </c>
      <c r="H285" s="143">
        <v>6068630</v>
      </c>
      <c r="I285" s="143">
        <v>0</v>
      </c>
      <c r="J285" s="143">
        <v>0</v>
      </c>
      <c r="K285" s="115" t="s">
        <v>121</v>
      </c>
      <c r="L285" s="143">
        <f t="shared" ref="L285:L287" si="162">I285-J285</f>
        <v>0</v>
      </c>
    </row>
    <row r="286" spans="1:14" s="89" customFormat="1" ht="33.75" outlineLevel="2">
      <c r="A286" s="105" t="s">
        <v>104</v>
      </c>
      <c r="B286" s="76" t="s">
        <v>0</v>
      </c>
      <c r="C286" s="76" t="s">
        <v>48</v>
      </c>
      <c r="D286" s="76" t="s">
        <v>38</v>
      </c>
      <c r="E286" s="76" t="s">
        <v>4</v>
      </c>
      <c r="F286" s="148" t="s">
        <v>347</v>
      </c>
      <c r="G286" s="156" t="s">
        <v>341</v>
      </c>
      <c r="H286" s="143">
        <v>3391570</v>
      </c>
      <c r="I286" s="143">
        <v>49200</v>
      </c>
      <c r="J286" s="143">
        <v>27955.61</v>
      </c>
      <c r="K286" s="88" t="s">
        <v>121</v>
      </c>
      <c r="L286" s="143">
        <f t="shared" si="162"/>
        <v>21244.39</v>
      </c>
    </row>
    <row r="287" spans="1:14" s="89" customFormat="1" ht="33.75" outlineLevel="3">
      <c r="A287" s="105" t="s">
        <v>207</v>
      </c>
      <c r="B287" s="76" t="s">
        <v>0</v>
      </c>
      <c r="C287" s="76" t="s">
        <v>48</v>
      </c>
      <c r="D287" s="76" t="s">
        <v>38</v>
      </c>
      <c r="E287" s="76" t="s">
        <v>9</v>
      </c>
      <c r="F287" s="148" t="s">
        <v>347</v>
      </c>
      <c r="G287" s="156" t="s">
        <v>341</v>
      </c>
      <c r="H287" s="143">
        <v>403005800</v>
      </c>
      <c r="I287" s="143">
        <v>24137100</v>
      </c>
      <c r="J287" s="143">
        <v>21268792.710000001</v>
      </c>
      <c r="K287" s="115" t="s">
        <v>121</v>
      </c>
      <c r="L287" s="143">
        <f t="shared" si="162"/>
        <v>2868307.2899999991</v>
      </c>
    </row>
    <row r="288" spans="1:14" s="154" customFormat="1" ht="63.75" outlineLevel="5">
      <c r="A288" s="137" t="s">
        <v>188</v>
      </c>
      <c r="B288" s="7">
        <v>148</v>
      </c>
      <c r="C288" s="7">
        <v>1003</v>
      </c>
      <c r="D288" s="7">
        <v>9990099300</v>
      </c>
      <c r="E288" s="7" t="s">
        <v>1</v>
      </c>
      <c r="F288" s="5"/>
      <c r="G288" s="122"/>
      <c r="H288" s="141">
        <f>SUM(H289:H290)</f>
        <v>13567500</v>
      </c>
      <c r="I288" s="141">
        <f>SUM(I289:I290)</f>
        <v>0</v>
      </c>
      <c r="J288" s="141">
        <f t="shared" ref="J288:L288" si="163">SUM(J289:J290)</f>
        <v>0</v>
      </c>
      <c r="K288" s="141">
        <f t="shared" si="163"/>
        <v>0</v>
      </c>
      <c r="L288" s="141">
        <f t="shared" si="163"/>
        <v>0</v>
      </c>
      <c r="M288" s="107"/>
    </row>
    <row r="289" spans="1:14" s="97" customFormat="1" ht="12.75" outlineLevel="5">
      <c r="A289" s="105" t="s">
        <v>104</v>
      </c>
      <c r="B289" s="76">
        <v>148</v>
      </c>
      <c r="C289" s="76">
        <v>1003</v>
      </c>
      <c r="D289" s="76">
        <v>9990099300</v>
      </c>
      <c r="E289" s="76">
        <v>244</v>
      </c>
      <c r="F289" s="111"/>
      <c r="G289" s="76"/>
      <c r="H289" s="143">
        <v>67500</v>
      </c>
      <c r="I289" s="143">
        <v>0</v>
      </c>
      <c r="J289" s="143">
        <v>0</v>
      </c>
      <c r="K289" s="134">
        <f>I289-J289</f>
        <v>0</v>
      </c>
      <c r="L289" s="141">
        <f t="shared" ref="L289:L290" si="164">I289-J289</f>
        <v>0</v>
      </c>
      <c r="M289" s="74"/>
    </row>
    <row r="290" spans="1:14" s="96" customFormat="1" ht="25.5" outlineLevel="5">
      <c r="A290" s="138" t="s">
        <v>210</v>
      </c>
      <c r="B290" s="76">
        <v>148</v>
      </c>
      <c r="C290" s="76">
        <v>1003</v>
      </c>
      <c r="D290" s="76">
        <v>9990099300</v>
      </c>
      <c r="E290" s="76">
        <v>313</v>
      </c>
      <c r="F290" s="104"/>
      <c r="G290" s="165"/>
      <c r="H290" s="142">
        <v>13500000</v>
      </c>
      <c r="I290" s="142">
        <v>0</v>
      </c>
      <c r="J290" s="142">
        <v>0</v>
      </c>
      <c r="K290" s="94">
        <f>I290-J290</f>
        <v>0</v>
      </c>
      <c r="L290" s="143">
        <f t="shared" si="164"/>
        <v>0</v>
      </c>
      <c r="M290" s="107"/>
      <c r="N290" s="107"/>
    </row>
    <row r="291" spans="1:14" s="97" customFormat="1" ht="63.75" outlineLevel="5">
      <c r="A291" s="188" t="s">
        <v>359</v>
      </c>
      <c r="B291" s="182" t="s">
        <v>0</v>
      </c>
      <c r="C291" s="182" t="s">
        <v>76</v>
      </c>
      <c r="D291" s="182" t="s">
        <v>360</v>
      </c>
      <c r="E291" s="183" t="s">
        <v>1</v>
      </c>
      <c r="F291" s="184"/>
      <c r="G291" s="184"/>
      <c r="H291" s="189">
        <f>SUM(H292)</f>
        <v>0</v>
      </c>
      <c r="I291" s="189">
        <f t="shared" ref="I291" si="165">SUM(I292)</f>
        <v>0</v>
      </c>
      <c r="J291" s="190">
        <f>SUM(J292)</f>
        <v>-2630.24</v>
      </c>
      <c r="K291" s="190">
        <f t="shared" ref="K291" si="166">SUM(K292)</f>
        <v>2630.24</v>
      </c>
      <c r="L291" s="190">
        <f>SUM(L292)</f>
        <v>2630.24</v>
      </c>
      <c r="M291" s="74"/>
    </row>
    <row r="292" spans="1:14" s="96" customFormat="1" ht="25.5" outlineLevel="5">
      <c r="A292" s="191" t="s">
        <v>231</v>
      </c>
      <c r="B292" s="185" t="s">
        <v>0</v>
      </c>
      <c r="C292" s="185" t="s">
        <v>76</v>
      </c>
      <c r="D292" s="185" t="s">
        <v>360</v>
      </c>
      <c r="E292" s="186" t="s">
        <v>37</v>
      </c>
      <c r="F292" s="185"/>
      <c r="G292" s="185"/>
      <c r="H292" s="192">
        <v>0</v>
      </c>
      <c r="I292" s="193">
        <v>0</v>
      </c>
      <c r="J292" s="194">
        <v>-2630.24</v>
      </c>
      <c r="K292" s="187">
        <f t="shared" ref="K292" si="167">I292-J292</f>
        <v>2630.24</v>
      </c>
      <c r="L292" s="143">
        <f>I292-J292</f>
        <v>2630.24</v>
      </c>
      <c r="M292" s="107"/>
      <c r="N292" s="107"/>
    </row>
    <row r="293" spans="1:14" s="97" customFormat="1" ht="12.75" outlineLevel="5">
      <c r="A293" s="137" t="s">
        <v>318</v>
      </c>
      <c r="B293" s="7">
        <v>148</v>
      </c>
      <c r="C293" s="7">
        <v>1004</v>
      </c>
      <c r="D293" s="7">
        <v>2230131460</v>
      </c>
      <c r="E293" s="7" t="s">
        <v>1</v>
      </c>
      <c r="F293" s="5"/>
      <c r="G293" s="122"/>
      <c r="H293" s="141">
        <f>SUM(H294)</f>
        <v>4242826900</v>
      </c>
      <c r="I293" s="141">
        <f t="shared" ref="I293:J293" si="168">SUM(I294)</f>
        <v>0</v>
      </c>
      <c r="J293" s="141">
        <f t="shared" si="168"/>
        <v>0</v>
      </c>
      <c r="K293" s="93">
        <f>SUM(K294:K294)</f>
        <v>0</v>
      </c>
      <c r="L293" s="141">
        <f>SUM(L294)</f>
        <v>0</v>
      </c>
      <c r="M293" s="74"/>
    </row>
    <row r="294" spans="1:14" s="89" customFormat="1" outlineLevel="2">
      <c r="A294" s="105" t="s">
        <v>122</v>
      </c>
      <c r="B294" s="76">
        <v>148</v>
      </c>
      <c r="C294" s="76">
        <v>1004</v>
      </c>
      <c r="D294" s="76">
        <v>2230131460</v>
      </c>
      <c r="E294" s="76">
        <v>530</v>
      </c>
      <c r="F294" s="75"/>
      <c r="G294" s="76"/>
      <c r="H294" s="143">
        <v>4242826900</v>
      </c>
      <c r="I294" s="143">
        <v>0</v>
      </c>
      <c r="J294" s="143">
        <v>0</v>
      </c>
      <c r="K294" s="134">
        <f t="shared" ref="K294" si="169">I294-J294</f>
        <v>0</v>
      </c>
      <c r="L294" s="143">
        <f>I294-J294</f>
        <v>0</v>
      </c>
    </row>
    <row r="295" spans="1:14" s="97" customFormat="1" ht="51" outlineLevel="5">
      <c r="A295" s="137" t="s">
        <v>191</v>
      </c>
      <c r="B295" s="7" t="s">
        <v>0</v>
      </c>
      <c r="C295" s="7" t="s">
        <v>76</v>
      </c>
      <c r="D295" s="7" t="s">
        <v>77</v>
      </c>
      <c r="E295" s="7" t="s">
        <v>1</v>
      </c>
      <c r="F295" s="5" t="s">
        <v>121</v>
      </c>
      <c r="G295" s="122" t="s">
        <v>121</v>
      </c>
      <c r="H295" s="141">
        <f>SUM(H296)</f>
        <v>5205827100</v>
      </c>
      <c r="I295" s="141">
        <f t="shared" ref="I295:J295" si="170">SUM(I296)</f>
        <v>433333400</v>
      </c>
      <c r="J295" s="141">
        <f t="shared" si="170"/>
        <v>433333400</v>
      </c>
      <c r="K295" s="93" t="s">
        <v>121</v>
      </c>
      <c r="L295" s="141">
        <f>SUM(L296)</f>
        <v>0</v>
      </c>
      <c r="M295" s="74"/>
    </row>
    <row r="296" spans="1:14" s="96" customFormat="1" ht="12.75" outlineLevel="5">
      <c r="A296" s="105" t="s">
        <v>122</v>
      </c>
      <c r="B296" s="76" t="s">
        <v>0</v>
      </c>
      <c r="C296" s="76" t="s">
        <v>76</v>
      </c>
      <c r="D296" s="76" t="s">
        <v>77</v>
      </c>
      <c r="E296" s="76" t="s">
        <v>78</v>
      </c>
      <c r="F296" s="114" t="s">
        <v>121</v>
      </c>
      <c r="G296" s="164" t="s">
        <v>121</v>
      </c>
      <c r="H296" s="143">
        <v>5205827100</v>
      </c>
      <c r="I296" s="143">
        <v>433333400</v>
      </c>
      <c r="J296" s="143">
        <v>433333400</v>
      </c>
      <c r="K296" s="88" t="s">
        <v>121</v>
      </c>
      <c r="L296" s="143">
        <f>I296-J296</f>
        <v>0</v>
      </c>
      <c r="M296" s="107"/>
      <c r="N296" s="107"/>
    </row>
    <row r="297" spans="1:14" s="97" customFormat="1" ht="63.75" outlineLevel="5">
      <c r="A297" s="137" t="s">
        <v>319</v>
      </c>
      <c r="B297" s="7" t="s">
        <v>0</v>
      </c>
      <c r="C297" s="7" t="s">
        <v>76</v>
      </c>
      <c r="D297" s="7" t="s">
        <v>320</v>
      </c>
      <c r="E297" s="7" t="s">
        <v>1</v>
      </c>
      <c r="F297" s="5"/>
      <c r="G297" s="122"/>
      <c r="H297" s="141">
        <f>SUM(H298)</f>
        <v>84900</v>
      </c>
      <c r="I297" s="141">
        <f t="shared" ref="I297:J297" si="171">SUM(I298)</f>
        <v>0</v>
      </c>
      <c r="J297" s="141">
        <f t="shared" si="171"/>
        <v>0</v>
      </c>
      <c r="K297" s="93">
        <f>SUM(K298:K298)</f>
        <v>0</v>
      </c>
      <c r="L297" s="141">
        <f>SUM(L298)</f>
        <v>0</v>
      </c>
      <c r="M297" s="74"/>
    </row>
    <row r="298" spans="1:14" s="96" customFormat="1" ht="33.75" outlineLevel="5">
      <c r="A298" s="105" t="s">
        <v>217</v>
      </c>
      <c r="B298" s="76" t="s">
        <v>0</v>
      </c>
      <c r="C298" s="76" t="s">
        <v>76</v>
      </c>
      <c r="D298" s="76" t="s">
        <v>320</v>
      </c>
      <c r="E298" s="76">
        <v>112</v>
      </c>
      <c r="F298" s="139" t="s">
        <v>321</v>
      </c>
      <c r="G298" s="156" t="s">
        <v>341</v>
      </c>
      <c r="H298" s="143">
        <v>84900</v>
      </c>
      <c r="I298" s="143">
        <v>0</v>
      </c>
      <c r="J298" s="143">
        <v>0</v>
      </c>
      <c r="K298" s="134">
        <f t="shared" ref="K298" si="172">I298-J298</f>
        <v>0</v>
      </c>
      <c r="L298" s="143">
        <f>I298-J298</f>
        <v>0</v>
      </c>
      <c r="M298" s="107"/>
      <c r="N298" s="107"/>
    </row>
    <row r="299" spans="1:14" s="97" customFormat="1" ht="51" outlineLevel="5">
      <c r="A299" s="137" t="s">
        <v>198</v>
      </c>
      <c r="B299" s="7" t="s">
        <v>0</v>
      </c>
      <c r="C299" s="7" t="s">
        <v>76</v>
      </c>
      <c r="D299" s="7" t="s">
        <v>322</v>
      </c>
      <c r="E299" s="7" t="s">
        <v>1</v>
      </c>
      <c r="F299" s="5"/>
      <c r="G299" s="122"/>
      <c r="H299" s="141">
        <f>SUM(H300)</f>
        <v>4300</v>
      </c>
      <c r="I299" s="141">
        <f t="shared" ref="I299:J299" si="173">SUM(I300)</f>
        <v>0</v>
      </c>
      <c r="J299" s="141">
        <f t="shared" si="173"/>
        <v>0</v>
      </c>
      <c r="K299" s="93">
        <f>SUM(K300:K300)</f>
        <v>0</v>
      </c>
      <c r="L299" s="141">
        <f>SUM(L300)</f>
        <v>0</v>
      </c>
      <c r="M299" s="74"/>
    </row>
    <row r="300" spans="1:14" s="89" customFormat="1" ht="25.5" outlineLevel="2">
      <c r="A300" s="105" t="s">
        <v>217</v>
      </c>
      <c r="B300" s="76" t="s">
        <v>0</v>
      </c>
      <c r="C300" s="76" t="s">
        <v>76</v>
      </c>
      <c r="D300" s="76" t="s">
        <v>322</v>
      </c>
      <c r="E300" s="76">
        <v>112</v>
      </c>
      <c r="F300" s="104"/>
      <c r="G300" s="165"/>
      <c r="H300" s="143">
        <v>4300</v>
      </c>
      <c r="I300" s="143">
        <v>0</v>
      </c>
      <c r="J300" s="143">
        <v>0</v>
      </c>
      <c r="K300" s="134">
        <f>I300-J300</f>
        <v>0</v>
      </c>
      <c r="L300" s="143">
        <f>I300-J300</f>
        <v>0</v>
      </c>
    </row>
    <row r="301" spans="1:14" s="97" customFormat="1" ht="89.25" outlineLevel="5">
      <c r="A301" s="137" t="s">
        <v>192</v>
      </c>
      <c r="B301" s="7" t="s">
        <v>0</v>
      </c>
      <c r="C301" s="7" t="s">
        <v>76</v>
      </c>
      <c r="D301" s="7" t="s">
        <v>79</v>
      </c>
      <c r="E301" s="7" t="s">
        <v>1</v>
      </c>
      <c r="F301" s="5" t="s">
        <v>121</v>
      </c>
      <c r="G301" s="122" t="s">
        <v>121</v>
      </c>
      <c r="H301" s="141">
        <f>SUM(H302)</f>
        <v>84900</v>
      </c>
      <c r="I301" s="141">
        <f t="shared" ref="I301:J301" si="174">SUM(I302)</f>
        <v>0</v>
      </c>
      <c r="J301" s="141">
        <f t="shared" si="174"/>
        <v>0</v>
      </c>
      <c r="K301" s="93" t="s">
        <v>121</v>
      </c>
      <c r="L301" s="141">
        <f>SUM(L302)</f>
        <v>0</v>
      </c>
      <c r="M301" s="74"/>
    </row>
    <row r="302" spans="1:14" s="96" customFormat="1" ht="25.5" outlineLevel="5">
      <c r="A302" s="105" t="s">
        <v>217</v>
      </c>
      <c r="B302" s="76" t="s">
        <v>0</v>
      </c>
      <c r="C302" s="76" t="s">
        <v>76</v>
      </c>
      <c r="D302" s="76" t="s">
        <v>79</v>
      </c>
      <c r="E302" s="76" t="s">
        <v>80</v>
      </c>
      <c r="F302" s="114" t="s">
        <v>121</v>
      </c>
      <c r="G302" s="155" t="s">
        <v>341</v>
      </c>
      <c r="H302" s="143">
        <v>84900</v>
      </c>
      <c r="I302" s="143">
        <v>0</v>
      </c>
      <c r="J302" s="143">
        <v>0</v>
      </c>
      <c r="K302" s="88" t="s">
        <v>121</v>
      </c>
      <c r="L302" s="143">
        <f>I302-J302</f>
        <v>0</v>
      </c>
      <c r="M302" s="107"/>
      <c r="N302" s="107"/>
    </row>
    <row r="303" spans="1:14" s="154" customFormat="1" ht="38.25" outlineLevel="5">
      <c r="A303" s="137" t="s">
        <v>250</v>
      </c>
      <c r="B303" s="7" t="s">
        <v>0</v>
      </c>
      <c r="C303" s="7" t="s">
        <v>76</v>
      </c>
      <c r="D303" s="7" t="s">
        <v>251</v>
      </c>
      <c r="E303" s="7" t="s">
        <v>1</v>
      </c>
      <c r="F303" s="5"/>
      <c r="G303" s="122"/>
      <c r="H303" s="141">
        <f>SUM(H304:H305)</f>
        <v>84387500</v>
      </c>
      <c r="I303" s="141">
        <f t="shared" ref="I303:L303" si="175">SUM(I304:I305)</f>
        <v>0</v>
      </c>
      <c r="J303" s="141">
        <f t="shared" si="175"/>
        <v>-1043.6500000000001</v>
      </c>
      <c r="K303" s="141">
        <f t="shared" si="175"/>
        <v>1043.6500000000001</v>
      </c>
      <c r="L303" s="141">
        <f t="shared" si="175"/>
        <v>1043.6500000000001</v>
      </c>
      <c r="M303" s="107"/>
    </row>
    <row r="304" spans="1:14" s="97" customFormat="1" ht="12.75" outlineLevel="5">
      <c r="A304" s="105" t="s">
        <v>104</v>
      </c>
      <c r="B304" s="76" t="s">
        <v>0</v>
      </c>
      <c r="C304" s="76" t="s">
        <v>76</v>
      </c>
      <c r="D304" s="76" t="s">
        <v>251</v>
      </c>
      <c r="E304" s="76" t="s">
        <v>4</v>
      </c>
      <c r="F304" s="104"/>
      <c r="G304" s="165"/>
      <c r="H304" s="143">
        <v>118100</v>
      </c>
      <c r="I304" s="143">
        <v>0</v>
      </c>
      <c r="J304" s="143">
        <v>0</v>
      </c>
      <c r="K304" s="134">
        <f t="shared" ref="K304:K305" si="176">I304-J304</f>
        <v>0</v>
      </c>
      <c r="L304" s="141">
        <f t="shared" ref="L304:L305" si="177">I304-J304</f>
        <v>0</v>
      </c>
      <c r="M304" s="74"/>
    </row>
    <row r="305" spans="1:16" s="89" customFormat="1" ht="25.5" outlineLevel="3">
      <c r="A305" s="138" t="s">
        <v>210</v>
      </c>
      <c r="B305" s="76" t="s">
        <v>0</v>
      </c>
      <c r="C305" s="76" t="s">
        <v>76</v>
      </c>
      <c r="D305" s="76" t="s">
        <v>251</v>
      </c>
      <c r="E305" s="76" t="s">
        <v>37</v>
      </c>
      <c r="F305" s="104"/>
      <c r="G305" s="165"/>
      <c r="H305" s="142">
        <v>84269400</v>
      </c>
      <c r="I305" s="142">
        <v>0</v>
      </c>
      <c r="J305" s="142">
        <v>-1043.6500000000001</v>
      </c>
      <c r="K305" s="94">
        <f t="shared" si="176"/>
        <v>1043.6500000000001</v>
      </c>
      <c r="L305" s="143">
        <f t="shared" si="177"/>
        <v>1043.6500000000001</v>
      </c>
    </row>
    <row r="306" spans="1:16" s="154" customFormat="1" ht="12.75" outlineLevel="5">
      <c r="A306" s="137" t="s">
        <v>193</v>
      </c>
      <c r="B306" s="7" t="s">
        <v>0</v>
      </c>
      <c r="C306" s="7" t="s">
        <v>76</v>
      </c>
      <c r="D306" s="7" t="s">
        <v>81</v>
      </c>
      <c r="E306" s="7" t="s">
        <v>1</v>
      </c>
      <c r="F306" s="5" t="s">
        <v>121</v>
      </c>
      <c r="G306" s="122" t="s">
        <v>121</v>
      </c>
      <c r="H306" s="141">
        <f>SUM(H307:H308)</f>
        <v>84868800</v>
      </c>
      <c r="I306" s="141">
        <f t="shared" ref="I306:L306" si="178">SUM(I307:I308)</f>
        <v>6703369.9900000002</v>
      </c>
      <c r="J306" s="141">
        <f t="shared" si="178"/>
        <v>6626028.75</v>
      </c>
      <c r="K306" s="141">
        <f t="shared" si="178"/>
        <v>0</v>
      </c>
      <c r="L306" s="141">
        <f t="shared" si="178"/>
        <v>77341.240000000005</v>
      </c>
      <c r="M306" s="107"/>
    </row>
    <row r="307" spans="1:16" s="97" customFormat="1" ht="12.75" outlineLevel="5">
      <c r="A307" s="105" t="s">
        <v>104</v>
      </c>
      <c r="B307" s="76" t="s">
        <v>0</v>
      </c>
      <c r="C307" s="76" t="s">
        <v>76</v>
      </c>
      <c r="D307" s="76" t="s">
        <v>81</v>
      </c>
      <c r="E307" s="76" t="s">
        <v>4</v>
      </c>
      <c r="F307" s="114" t="s">
        <v>121</v>
      </c>
      <c r="G307" s="164" t="s">
        <v>121</v>
      </c>
      <c r="H307" s="143">
        <v>59400</v>
      </c>
      <c r="I307" s="143">
        <v>3361.99</v>
      </c>
      <c r="J307" s="143">
        <v>2865.75</v>
      </c>
      <c r="K307" s="115" t="s">
        <v>121</v>
      </c>
      <c r="L307" s="141">
        <f t="shared" ref="L307:L308" si="179">I307-J307</f>
        <v>496.23999999999978</v>
      </c>
      <c r="M307" s="74"/>
    </row>
    <row r="308" spans="1:16" s="96" customFormat="1" ht="25.5" outlineLevel="5">
      <c r="A308" s="138" t="s">
        <v>210</v>
      </c>
      <c r="B308" s="76" t="s">
        <v>0</v>
      </c>
      <c r="C308" s="76" t="s">
        <v>76</v>
      </c>
      <c r="D308" s="76" t="s">
        <v>81</v>
      </c>
      <c r="E308" s="76" t="s">
        <v>37</v>
      </c>
      <c r="F308" s="104" t="s">
        <v>121</v>
      </c>
      <c r="G308" s="165" t="s">
        <v>121</v>
      </c>
      <c r="H308" s="142">
        <v>84809400</v>
      </c>
      <c r="I308" s="142">
        <v>6700008</v>
      </c>
      <c r="J308" s="142">
        <v>6623163</v>
      </c>
      <c r="K308" s="94" t="s">
        <v>121</v>
      </c>
      <c r="L308" s="143">
        <f t="shared" si="179"/>
        <v>76845</v>
      </c>
      <c r="M308" s="107"/>
      <c r="N308" s="107"/>
    </row>
    <row r="309" spans="1:16" s="154" customFormat="1" ht="38.25" outlineLevel="5">
      <c r="A309" s="137" t="s">
        <v>252</v>
      </c>
      <c r="B309" s="7" t="s">
        <v>0</v>
      </c>
      <c r="C309" s="7" t="s">
        <v>76</v>
      </c>
      <c r="D309" s="7" t="s">
        <v>253</v>
      </c>
      <c r="E309" s="7" t="s">
        <v>1</v>
      </c>
      <c r="F309" s="5"/>
      <c r="G309" s="122"/>
      <c r="H309" s="141">
        <f>SUM(H310:H311)</f>
        <v>18046800</v>
      </c>
      <c r="I309" s="141">
        <f>SUM(I310:I311)</f>
        <v>0</v>
      </c>
      <c r="J309" s="141">
        <f t="shared" ref="J309:L309" si="180">SUM(J310:J311)</f>
        <v>0</v>
      </c>
      <c r="K309" s="141">
        <f t="shared" si="180"/>
        <v>0</v>
      </c>
      <c r="L309" s="141">
        <f t="shared" si="180"/>
        <v>0</v>
      </c>
      <c r="M309" s="107"/>
    </row>
    <row r="310" spans="1:16" s="97" customFormat="1" ht="12.75" outlineLevel="5">
      <c r="A310" s="105" t="s">
        <v>104</v>
      </c>
      <c r="B310" s="76" t="s">
        <v>0</v>
      </c>
      <c r="C310" s="76" t="s">
        <v>76</v>
      </c>
      <c r="D310" s="76" t="s">
        <v>253</v>
      </c>
      <c r="E310" s="76" t="s">
        <v>4</v>
      </c>
      <c r="F310" s="104"/>
      <c r="G310" s="165"/>
      <c r="H310" s="143">
        <v>50000</v>
      </c>
      <c r="I310" s="143">
        <v>0</v>
      </c>
      <c r="J310" s="143">
        <v>0</v>
      </c>
      <c r="K310" s="134">
        <f t="shared" ref="K310:K311" si="181">I310-J310</f>
        <v>0</v>
      </c>
      <c r="L310" s="141">
        <f t="shared" ref="L310:L311" si="182">I310-J310</f>
        <v>0</v>
      </c>
      <c r="M310" s="74"/>
    </row>
    <row r="311" spans="1:16" s="89" customFormat="1" ht="25.5" outlineLevel="3">
      <c r="A311" s="138" t="s">
        <v>231</v>
      </c>
      <c r="B311" s="76" t="s">
        <v>0</v>
      </c>
      <c r="C311" s="76" t="s">
        <v>76</v>
      </c>
      <c r="D311" s="76">
        <v>2230171320</v>
      </c>
      <c r="E311" s="76" t="s">
        <v>37</v>
      </c>
      <c r="F311" s="104"/>
      <c r="G311" s="165"/>
      <c r="H311" s="142">
        <v>17996800</v>
      </c>
      <c r="I311" s="142">
        <v>0</v>
      </c>
      <c r="J311" s="142">
        <v>0</v>
      </c>
      <c r="K311" s="94">
        <f t="shared" si="181"/>
        <v>0</v>
      </c>
      <c r="L311" s="143">
        <f t="shared" si="182"/>
        <v>0</v>
      </c>
    </row>
    <row r="312" spans="1:16" s="154" customFormat="1" ht="25.5" outlineLevel="5">
      <c r="A312" s="137" t="s">
        <v>194</v>
      </c>
      <c r="B312" s="7" t="s">
        <v>0</v>
      </c>
      <c r="C312" s="7" t="s">
        <v>76</v>
      </c>
      <c r="D312" s="7" t="s">
        <v>82</v>
      </c>
      <c r="E312" s="7" t="s">
        <v>1</v>
      </c>
      <c r="F312" s="5" t="s">
        <v>121</v>
      </c>
      <c r="G312" s="122" t="s">
        <v>121</v>
      </c>
      <c r="H312" s="141">
        <f>SUM(H313:H314)</f>
        <v>14062559</v>
      </c>
      <c r="I312" s="141">
        <f t="shared" ref="I312:L312" si="183">SUM(I313:I314)</f>
        <v>1500000</v>
      </c>
      <c r="J312" s="141">
        <f t="shared" si="183"/>
        <v>1420000</v>
      </c>
      <c r="K312" s="141">
        <f t="shared" si="183"/>
        <v>0</v>
      </c>
      <c r="L312" s="141">
        <f t="shared" si="183"/>
        <v>80000</v>
      </c>
      <c r="M312" s="107"/>
    </row>
    <row r="313" spans="1:16" s="97" customFormat="1" ht="12.75" outlineLevel="5">
      <c r="A313" s="105" t="s">
        <v>104</v>
      </c>
      <c r="B313" s="76" t="s">
        <v>0</v>
      </c>
      <c r="C313" s="76" t="s">
        <v>76</v>
      </c>
      <c r="D313" s="76" t="s">
        <v>82</v>
      </c>
      <c r="E313" s="76" t="s">
        <v>4</v>
      </c>
      <c r="F313" s="114" t="s">
        <v>121</v>
      </c>
      <c r="G313" s="164" t="s">
        <v>121</v>
      </c>
      <c r="H313" s="143">
        <v>9941</v>
      </c>
      <c r="I313" s="143">
        <v>0</v>
      </c>
      <c r="J313" s="143">
        <v>0</v>
      </c>
      <c r="K313" s="115" t="s">
        <v>121</v>
      </c>
      <c r="L313" s="141">
        <f t="shared" ref="L313:L314" si="184">I313-J313</f>
        <v>0</v>
      </c>
      <c r="M313" s="74"/>
    </row>
    <row r="314" spans="1:16" s="96" customFormat="1" ht="25.5" outlineLevel="5">
      <c r="A314" s="138" t="s">
        <v>210</v>
      </c>
      <c r="B314" s="76" t="s">
        <v>0</v>
      </c>
      <c r="C314" s="76" t="s">
        <v>76</v>
      </c>
      <c r="D314" s="76" t="s">
        <v>82</v>
      </c>
      <c r="E314" s="76" t="s">
        <v>37</v>
      </c>
      <c r="F314" s="104" t="s">
        <v>121</v>
      </c>
      <c r="G314" s="165" t="s">
        <v>121</v>
      </c>
      <c r="H314" s="142">
        <v>14052618</v>
      </c>
      <c r="I314" s="142">
        <v>1500000</v>
      </c>
      <c r="J314" s="142">
        <v>1420000</v>
      </c>
      <c r="K314" s="94" t="s">
        <v>121</v>
      </c>
      <c r="L314" s="143">
        <f t="shared" si="184"/>
        <v>80000</v>
      </c>
      <c r="M314" s="107"/>
      <c r="N314" s="107"/>
    </row>
    <row r="315" spans="1:16" s="196" customFormat="1" ht="31.5" customHeight="1" outlineLevel="5">
      <c r="A315" s="219" t="s">
        <v>361</v>
      </c>
      <c r="B315" s="6" t="s">
        <v>0</v>
      </c>
      <c r="C315" s="6" t="s">
        <v>76</v>
      </c>
      <c r="D315" s="6" t="s">
        <v>362</v>
      </c>
      <c r="E315" s="7" t="s">
        <v>1</v>
      </c>
      <c r="F315" s="5"/>
      <c r="G315" s="5"/>
      <c r="H315" s="220">
        <f>SUM(H316:H321)</f>
        <v>0</v>
      </c>
      <c r="I315" s="220">
        <f>SUM(I316:I321)</f>
        <v>0</v>
      </c>
      <c r="J315" s="221">
        <f>SUM(J316:J321)</f>
        <v>-78725.279999999999</v>
      </c>
      <c r="K315" s="221">
        <f t="shared" ref="K315" si="185">SUM(K316:K321)</f>
        <v>78725.279999999999</v>
      </c>
      <c r="L315" s="221">
        <f>SUM(L316:L321)</f>
        <v>78725.279999999999</v>
      </c>
      <c r="M315" s="195"/>
      <c r="N315" s="74"/>
    </row>
    <row r="316" spans="1:16" s="202" customFormat="1" ht="29.25" customHeight="1" outlineLevel="5">
      <c r="A316" s="222" t="s">
        <v>231</v>
      </c>
      <c r="B316" s="197" t="s">
        <v>0</v>
      </c>
      <c r="C316" s="198" t="s">
        <v>76</v>
      </c>
      <c r="D316" s="198" t="s">
        <v>362</v>
      </c>
      <c r="E316" s="199">
        <v>244</v>
      </c>
      <c r="F316" s="215"/>
      <c r="G316" s="216" t="s">
        <v>7</v>
      </c>
      <c r="H316" s="223">
        <v>0</v>
      </c>
      <c r="I316" s="223">
        <v>0</v>
      </c>
      <c r="J316" s="223">
        <v>0</v>
      </c>
      <c r="K316" s="200">
        <f>I316-J316</f>
        <v>0</v>
      </c>
      <c r="L316" s="180">
        <f t="shared" ref="L316:L321" si="186">I316-J316</f>
        <v>0</v>
      </c>
      <c r="M316" s="74"/>
      <c r="N316" s="74"/>
      <c r="O316" s="201"/>
      <c r="P316" s="201"/>
    </row>
    <row r="317" spans="1:16" s="208" customFormat="1" ht="45" outlineLevel="5">
      <c r="A317" s="225" t="s">
        <v>231</v>
      </c>
      <c r="B317" s="203" t="s">
        <v>0</v>
      </c>
      <c r="C317" s="203" t="s">
        <v>76</v>
      </c>
      <c r="D317" s="203" t="s">
        <v>362</v>
      </c>
      <c r="E317" s="204" t="s">
        <v>37</v>
      </c>
      <c r="F317" s="217" t="s">
        <v>363</v>
      </c>
      <c r="G317" s="217" t="s">
        <v>8</v>
      </c>
      <c r="H317" s="226">
        <v>0</v>
      </c>
      <c r="I317" s="223">
        <v>0</v>
      </c>
      <c r="J317" s="224">
        <v>0</v>
      </c>
      <c r="K317" s="205">
        <f t="shared" ref="K317:K321" si="187">I317-J317</f>
        <v>0</v>
      </c>
      <c r="L317" s="180">
        <f t="shared" si="186"/>
        <v>0</v>
      </c>
      <c r="M317" s="206"/>
      <c r="N317" s="74"/>
      <c r="O317" s="207"/>
      <c r="P317" s="207"/>
    </row>
    <row r="318" spans="1:16" s="208" customFormat="1" ht="42" customHeight="1" outlineLevel="5">
      <c r="A318" s="225" t="s">
        <v>231</v>
      </c>
      <c r="B318" s="203" t="s">
        <v>0</v>
      </c>
      <c r="C318" s="203" t="s">
        <v>76</v>
      </c>
      <c r="D318" s="203" t="s">
        <v>362</v>
      </c>
      <c r="E318" s="204" t="s">
        <v>37</v>
      </c>
      <c r="F318" s="217" t="s">
        <v>364</v>
      </c>
      <c r="G318" s="217" t="s">
        <v>8</v>
      </c>
      <c r="H318" s="223">
        <v>0</v>
      </c>
      <c r="I318" s="223">
        <v>0</v>
      </c>
      <c r="J318" s="223">
        <v>-51773.61</v>
      </c>
      <c r="K318" s="205">
        <f t="shared" si="187"/>
        <v>51773.61</v>
      </c>
      <c r="L318" s="180">
        <f t="shared" si="186"/>
        <v>51773.61</v>
      </c>
      <c r="M318" s="206"/>
      <c r="N318" s="74"/>
      <c r="O318" s="207"/>
      <c r="P318" s="207"/>
    </row>
    <row r="319" spans="1:16" s="208" customFormat="1" ht="42.75" customHeight="1" outlineLevel="5">
      <c r="A319" s="225" t="s">
        <v>231</v>
      </c>
      <c r="B319" s="203" t="s">
        <v>0</v>
      </c>
      <c r="C319" s="203" t="s">
        <v>76</v>
      </c>
      <c r="D319" s="203" t="s">
        <v>362</v>
      </c>
      <c r="E319" s="204" t="s">
        <v>37</v>
      </c>
      <c r="F319" s="217" t="s">
        <v>366</v>
      </c>
      <c r="G319" s="217" t="s">
        <v>8</v>
      </c>
      <c r="H319" s="223">
        <v>0</v>
      </c>
      <c r="I319" s="223">
        <v>0</v>
      </c>
      <c r="J319" s="223">
        <v>-4694.67</v>
      </c>
      <c r="K319" s="205">
        <f t="shared" si="187"/>
        <v>4694.67</v>
      </c>
      <c r="L319" s="180">
        <f t="shared" si="186"/>
        <v>4694.67</v>
      </c>
      <c r="M319" s="206"/>
      <c r="N319" s="74"/>
      <c r="O319" s="207"/>
      <c r="P319" s="207"/>
    </row>
    <row r="320" spans="1:16" s="213" customFormat="1" ht="25.5" outlineLevel="5">
      <c r="A320" s="227" t="s">
        <v>231</v>
      </c>
      <c r="B320" s="209" t="s">
        <v>0</v>
      </c>
      <c r="C320" s="209" t="s">
        <v>76</v>
      </c>
      <c r="D320" s="209" t="s">
        <v>362</v>
      </c>
      <c r="E320" s="210" t="s">
        <v>37</v>
      </c>
      <c r="F320" s="218"/>
      <c r="G320" s="218"/>
      <c r="H320" s="223">
        <v>0</v>
      </c>
      <c r="I320" s="223">
        <v>0</v>
      </c>
      <c r="J320" s="223">
        <v>-1</v>
      </c>
      <c r="K320" s="211">
        <f>I320-J320</f>
        <v>1</v>
      </c>
      <c r="L320" s="180">
        <f t="shared" si="186"/>
        <v>1</v>
      </c>
      <c r="M320" s="135"/>
      <c r="N320" s="228"/>
      <c r="O320" s="212"/>
      <c r="P320" s="212"/>
    </row>
    <row r="321" spans="1:16" s="213" customFormat="1" ht="45" outlineLevel="5">
      <c r="A321" s="227" t="s">
        <v>231</v>
      </c>
      <c r="B321" s="209" t="s">
        <v>0</v>
      </c>
      <c r="C321" s="209" t="s">
        <v>76</v>
      </c>
      <c r="D321" s="209" t="s">
        <v>362</v>
      </c>
      <c r="E321" s="210" t="s">
        <v>37</v>
      </c>
      <c r="F321" s="218" t="s">
        <v>365</v>
      </c>
      <c r="G321" s="218" t="s">
        <v>8</v>
      </c>
      <c r="H321" s="223">
        <v>0</v>
      </c>
      <c r="I321" s="223">
        <v>0</v>
      </c>
      <c r="J321" s="223">
        <v>-22256</v>
      </c>
      <c r="K321" s="214">
        <f t="shared" si="187"/>
        <v>22256</v>
      </c>
      <c r="L321" s="180">
        <f t="shared" si="186"/>
        <v>22256</v>
      </c>
      <c r="M321" s="135"/>
      <c r="N321" s="228"/>
      <c r="O321" s="212"/>
      <c r="P321" s="212"/>
    </row>
    <row r="322" spans="1:16" s="154" customFormat="1" ht="25.5" outlineLevel="5">
      <c r="A322" s="137" t="s">
        <v>254</v>
      </c>
      <c r="B322" s="7" t="s">
        <v>0</v>
      </c>
      <c r="C322" s="7" t="s">
        <v>76</v>
      </c>
      <c r="D322" s="7" t="s">
        <v>255</v>
      </c>
      <c r="E322" s="7" t="s">
        <v>1</v>
      </c>
      <c r="F322" s="5"/>
      <c r="G322" s="122"/>
      <c r="H322" s="141">
        <f>SUM(H323)</f>
        <v>0</v>
      </c>
      <c r="I322" s="141">
        <f t="shared" ref="I322:K322" si="188">SUM(I323)</f>
        <v>0</v>
      </c>
      <c r="J322" s="141">
        <f t="shared" si="188"/>
        <v>-83904</v>
      </c>
      <c r="K322" s="141">
        <f t="shared" si="188"/>
        <v>83904</v>
      </c>
      <c r="L322" s="141">
        <f>SUM(L323)</f>
        <v>83904</v>
      </c>
      <c r="M322" s="107"/>
    </row>
    <row r="323" spans="1:16" s="97" customFormat="1" ht="45" outlineLevel="5">
      <c r="A323" s="105" t="s">
        <v>368</v>
      </c>
      <c r="B323" s="76" t="s">
        <v>0</v>
      </c>
      <c r="C323" s="76" t="s">
        <v>76</v>
      </c>
      <c r="D323" s="76" t="s">
        <v>255</v>
      </c>
      <c r="E323" s="76" t="s">
        <v>4</v>
      </c>
      <c r="F323" s="218" t="s">
        <v>367</v>
      </c>
      <c r="G323" s="218" t="s">
        <v>8</v>
      </c>
      <c r="H323" s="143">
        <v>0</v>
      </c>
      <c r="I323" s="143">
        <v>0</v>
      </c>
      <c r="J323" s="143">
        <v>-83904</v>
      </c>
      <c r="K323" s="134">
        <f t="shared" ref="K323" si="189">I323-J323</f>
        <v>83904</v>
      </c>
      <c r="L323" s="180">
        <f>I323-J323</f>
        <v>83904</v>
      </c>
      <c r="M323" s="74"/>
    </row>
    <row r="324" spans="1:16" s="154" customFormat="1" ht="25.5" outlineLevel="5">
      <c r="A324" s="137" t="s">
        <v>254</v>
      </c>
      <c r="B324" s="7" t="s">
        <v>0</v>
      </c>
      <c r="C324" s="7" t="s">
        <v>76</v>
      </c>
      <c r="D324" s="7" t="s">
        <v>255</v>
      </c>
      <c r="E324" s="7" t="s">
        <v>1</v>
      </c>
      <c r="F324" s="5"/>
      <c r="G324" s="122"/>
      <c r="H324" s="141">
        <f>SUM(H325:H326)</f>
        <v>57633600</v>
      </c>
      <c r="I324" s="141">
        <f t="shared" ref="I324:L324" si="190">SUM(I325:I326)</f>
        <v>0</v>
      </c>
      <c r="J324" s="141">
        <f t="shared" si="190"/>
        <v>0</v>
      </c>
      <c r="K324" s="141">
        <f t="shared" si="190"/>
        <v>0</v>
      </c>
      <c r="L324" s="141">
        <f t="shared" si="190"/>
        <v>0</v>
      </c>
      <c r="M324" s="107"/>
    </row>
    <row r="325" spans="1:16" s="97" customFormat="1" ht="12.75" outlineLevel="5">
      <c r="A325" s="105" t="s">
        <v>104</v>
      </c>
      <c r="B325" s="76" t="s">
        <v>0</v>
      </c>
      <c r="C325" s="76" t="s">
        <v>76</v>
      </c>
      <c r="D325" s="76" t="s">
        <v>255</v>
      </c>
      <c r="E325" s="76" t="s">
        <v>4</v>
      </c>
      <c r="F325" s="104"/>
      <c r="G325" s="165"/>
      <c r="H325" s="143">
        <v>18193600</v>
      </c>
      <c r="I325" s="143">
        <v>0</v>
      </c>
      <c r="J325" s="143">
        <v>0</v>
      </c>
      <c r="K325" s="134">
        <f t="shared" ref="K325:K326" si="191">I325-J325</f>
        <v>0</v>
      </c>
      <c r="L325" s="141">
        <f t="shared" ref="L325:L326" si="192">I325-J325</f>
        <v>0</v>
      </c>
      <c r="M325" s="74"/>
    </row>
    <row r="326" spans="1:16" s="89" customFormat="1" ht="25.5" outlineLevel="3">
      <c r="A326" s="138" t="s">
        <v>231</v>
      </c>
      <c r="B326" s="76" t="s">
        <v>0</v>
      </c>
      <c r="C326" s="76" t="s">
        <v>76</v>
      </c>
      <c r="D326" s="76" t="s">
        <v>255</v>
      </c>
      <c r="E326" s="76" t="s">
        <v>37</v>
      </c>
      <c r="F326" s="104"/>
      <c r="G326" s="165"/>
      <c r="H326" s="142">
        <v>39440000</v>
      </c>
      <c r="I326" s="143">
        <v>0</v>
      </c>
      <c r="J326" s="143">
        <v>0</v>
      </c>
      <c r="K326" s="94">
        <f t="shared" si="191"/>
        <v>0</v>
      </c>
      <c r="L326" s="143">
        <f t="shared" si="192"/>
        <v>0</v>
      </c>
    </row>
    <row r="327" spans="1:16" s="154" customFormat="1" ht="76.5" outlineLevel="5">
      <c r="A327" s="137" t="s">
        <v>195</v>
      </c>
      <c r="B327" s="7" t="s">
        <v>0</v>
      </c>
      <c r="C327" s="7" t="s">
        <v>76</v>
      </c>
      <c r="D327" s="7" t="s">
        <v>83</v>
      </c>
      <c r="E327" s="7" t="s">
        <v>1</v>
      </c>
      <c r="F327" s="5" t="s">
        <v>121</v>
      </c>
      <c r="G327" s="122" t="s">
        <v>121</v>
      </c>
      <c r="H327" s="141">
        <f>SUM(H328:H329)</f>
        <v>48536800</v>
      </c>
      <c r="I327" s="141">
        <f t="shared" ref="I327:L327" si="193">SUM(I328:I329)</f>
        <v>0</v>
      </c>
      <c r="J327" s="141">
        <f t="shared" si="193"/>
        <v>0</v>
      </c>
      <c r="K327" s="141">
        <f t="shared" si="193"/>
        <v>0</v>
      </c>
      <c r="L327" s="141">
        <f t="shared" si="193"/>
        <v>0</v>
      </c>
      <c r="M327" s="107"/>
    </row>
    <row r="328" spans="1:16" s="97" customFormat="1" ht="12.75" outlineLevel="5">
      <c r="A328" s="105" t="s">
        <v>104</v>
      </c>
      <c r="B328" s="76" t="s">
        <v>0</v>
      </c>
      <c r="C328" s="76" t="s">
        <v>76</v>
      </c>
      <c r="D328" s="76" t="s">
        <v>83</v>
      </c>
      <c r="E328" s="76" t="s">
        <v>4</v>
      </c>
      <c r="F328" s="114" t="s">
        <v>121</v>
      </c>
      <c r="G328" s="164" t="s">
        <v>121</v>
      </c>
      <c r="H328" s="143">
        <v>9096800</v>
      </c>
      <c r="I328" s="143">
        <v>0</v>
      </c>
      <c r="J328" s="143">
        <v>0</v>
      </c>
      <c r="K328" s="115" t="s">
        <v>121</v>
      </c>
      <c r="L328" s="141">
        <f t="shared" ref="L328:L329" si="194">I328-J328</f>
        <v>0</v>
      </c>
      <c r="M328" s="74"/>
    </row>
    <row r="329" spans="1:16" s="154" customFormat="1" ht="25.5" outlineLevel="5">
      <c r="A329" s="138" t="s">
        <v>210</v>
      </c>
      <c r="B329" s="76" t="s">
        <v>0</v>
      </c>
      <c r="C329" s="76" t="s">
        <v>76</v>
      </c>
      <c r="D329" s="76" t="s">
        <v>83</v>
      </c>
      <c r="E329" s="76" t="s">
        <v>37</v>
      </c>
      <c r="F329" s="104" t="s">
        <v>121</v>
      </c>
      <c r="G329" s="165" t="s">
        <v>121</v>
      </c>
      <c r="H329" s="142">
        <v>39440000</v>
      </c>
      <c r="I329" s="142">
        <v>0</v>
      </c>
      <c r="J329" s="142">
        <v>0</v>
      </c>
      <c r="K329" s="94" t="s">
        <v>121</v>
      </c>
      <c r="L329" s="143">
        <f t="shared" si="194"/>
        <v>0</v>
      </c>
      <c r="M329" s="107"/>
    </row>
    <row r="330" spans="1:16" s="97" customFormat="1" ht="25.5" outlineLevel="5">
      <c r="A330" s="137" t="s">
        <v>256</v>
      </c>
      <c r="B330" s="7" t="s">
        <v>0</v>
      </c>
      <c r="C330" s="7" t="s">
        <v>76</v>
      </c>
      <c r="D330" s="7" t="s">
        <v>257</v>
      </c>
      <c r="E330" s="7" t="s">
        <v>1</v>
      </c>
      <c r="F330" s="5"/>
      <c r="G330" s="122"/>
      <c r="H330" s="141">
        <f>SUM(H331)</f>
        <v>25000</v>
      </c>
      <c r="I330" s="141">
        <f t="shared" ref="I330:L330" si="195">SUM(I331)</f>
        <v>0</v>
      </c>
      <c r="J330" s="141">
        <f t="shared" si="195"/>
        <v>0</v>
      </c>
      <c r="K330" s="141">
        <f t="shared" si="195"/>
        <v>0</v>
      </c>
      <c r="L330" s="141">
        <f t="shared" si="195"/>
        <v>0</v>
      </c>
      <c r="M330" s="74"/>
    </row>
    <row r="331" spans="1:16" s="154" customFormat="1" ht="25.5" outlineLevel="5">
      <c r="A331" s="138" t="s">
        <v>231</v>
      </c>
      <c r="B331" s="76" t="s">
        <v>0</v>
      </c>
      <c r="C331" s="76" t="s">
        <v>76</v>
      </c>
      <c r="D331" s="76" t="s">
        <v>257</v>
      </c>
      <c r="E331" s="76" t="s">
        <v>37</v>
      </c>
      <c r="F331" s="104"/>
      <c r="G331" s="165"/>
      <c r="H331" s="142">
        <v>25000</v>
      </c>
      <c r="I331" s="142">
        <v>0</v>
      </c>
      <c r="J331" s="142">
        <v>0</v>
      </c>
      <c r="K331" s="94">
        <f t="shared" ref="K331" si="196">I331-J331</f>
        <v>0</v>
      </c>
      <c r="L331" s="143">
        <f>I331-J331</f>
        <v>0</v>
      </c>
      <c r="M331" s="107"/>
    </row>
    <row r="332" spans="1:16" s="97" customFormat="1" ht="38.25" outlineLevel="5">
      <c r="A332" s="137" t="s">
        <v>196</v>
      </c>
      <c r="B332" s="7" t="s">
        <v>0</v>
      </c>
      <c r="C332" s="7" t="s">
        <v>76</v>
      </c>
      <c r="D332" s="7" t="s">
        <v>84</v>
      </c>
      <c r="E332" s="7" t="s">
        <v>1</v>
      </c>
      <c r="F332" s="5" t="s">
        <v>121</v>
      </c>
      <c r="G332" s="122" t="s">
        <v>121</v>
      </c>
      <c r="H332" s="141">
        <f>SUM(H333)</f>
        <v>25000</v>
      </c>
      <c r="I332" s="141">
        <f t="shared" ref="I332:L332" si="197">SUM(I333)</f>
        <v>0</v>
      </c>
      <c r="J332" s="141">
        <f t="shared" si="197"/>
        <v>0</v>
      </c>
      <c r="K332" s="141">
        <f t="shared" si="197"/>
        <v>0</v>
      </c>
      <c r="L332" s="141">
        <f t="shared" si="197"/>
        <v>0</v>
      </c>
      <c r="M332" s="74"/>
    </row>
    <row r="333" spans="1:16" s="89" customFormat="1" ht="25.5" outlineLevel="3">
      <c r="A333" s="138" t="s">
        <v>210</v>
      </c>
      <c r="B333" s="76" t="s">
        <v>0</v>
      </c>
      <c r="C333" s="76" t="s">
        <v>76</v>
      </c>
      <c r="D333" s="76" t="s">
        <v>84</v>
      </c>
      <c r="E333" s="76" t="s">
        <v>37</v>
      </c>
      <c r="F333" s="104" t="s">
        <v>121</v>
      </c>
      <c r="G333" s="165" t="s">
        <v>121</v>
      </c>
      <c r="H333" s="142">
        <v>25000</v>
      </c>
      <c r="I333" s="142">
        <v>0</v>
      </c>
      <c r="J333" s="142">
        <v>0</v>
      </c>
      <c r="K333" s="94" t="s">
        <v>121</v>
      </c>
      <c r="L333" s="143">
        <f>I333-J333</f>
        <v>0</v>
      </c>
    </row>
    <row r="334" spans="1:16" s="89" customFormat="1" ht="38.25" outlineLevel="2">
      <c r="A334" s="137" t="s">
        <v>197</v>
      </c>
      <c r="B334" s="7" t="s">
        <v>0</v>
      </c>
      <c r="C334" s="7" t="s">
        <v>76</v>
      </c>
      <c r="D334" s="7" t="s">
        <v>85</v>
      </c>
      <c r="E334" s="7" t="s">
        <v>1</v>
      </c>
      <c r="F334" s="5" t="s">
        <v>121</v>
      </c>
      <c r="G334" s="122" t="s">
        <v>121</v>
      </c>
      <c r="H334" s="141">
        <f>SUM(H335:H336)</f>
        <v>15960000</v>
      </c>
      <c r="I334" s="141">
        <f t="shared" ref="I334:L334" si="198">SUM(I335:I336)</f>
        <v>0</v>
      </c>
      <c r="J334" s="141">
        <f t="shared" si="198"/>
        <v>0</v>
      </c>
      <c r="K334" s="141">
        <f t="shared" si="198"/>
        <v>0</v>
      </c>
      <c r="L334" s="141">
        <f t="shared" si="198"/>
        <v>0</v>
      </c>
    </row>
    <row r="335" spans="1:16" s="97" customFormat="1" ht="12.75" outlineLevel="5">
      <c r="A335" s="105" t="s">
        <v>104</v>
      </c>
      <c r="B335" s="76" t="s">
        <v>0</v>
      </c>
      <c r="C335" s="76" t="s">
        <v>76</v>
      </c>
      <c r="D335" s="76" t="s">
        <v>85</v>
      </c>
      <c r="E335" s="76" t="s">
        <v>4</v>
      </c>
      <c r="F335" s="114" t="s">
        <v>121</v>
      </c>
      <c r="G335" s="164" t="s">
        <v>121</v>
      </c>
      <c r="H335" s="143">
        <v>22500</v>
      </c>
      <c r="I335" s="143">
        <v>0</v>
      </c>
      <c r="J335" s="143">
        <v>0</v>
      </c>
      <c r="K335" s="115" t="s">
        <v>121</v>
      </c>
      <c r="L335" s="141">
        <f t="shared" ref="L335:L336" si="199">I335-J335</f>
        <v>0</v>
      </c>
      <c r="M335" s="74"/>
    </row>
    <row r="336" spans="1:16" s="97" customFormat="1" ht="25.5" outlineLevel="5">
      <c r="A336" s="105" t="s">
        <v>207</v>
      </c>
      <c r="B336" s="76" t="s">
        <v>0</v>
      </c>
      <c r="C336" s="76" t="s">
        <v>76</v>
      </c>
      <c r="D336" s="76" t="s">
        <v>85</v>
      </c>
      <c r="E336" s="76" t="s">
        <v>9</v>
      </c>
      <c r="F336" s="114" t="s">
        <v>121</v>
      </c>
      <c r="G336" s="164" t="s">
        <v>121</v>
      </c>
      <c r="H336" s="143">
        <v>15937500</v>
      </c>
      <c r="I336" s="143">
        <v>0</v>
      </c>
      <c r="J336" s="143">
        <v>0</v>
      </c>
      <c r="K336" s="88" t="s">
        <v>121</v>
      </c>
      <c r="L336" s="141">
        <f t="shared" si="199"/>
        <v>0</v>
      </c>
      <c r="M336" s="74"/>
    </row>
    <row r="337" spans="1:14" s="97" customFormat="1" ht="38.25" outlineLevel="5">
      <c r="A337" s="137" t="s">
        <v>353</v>
      </c>
      <c r="B337" s="7" t="s">
        <v>0</v>
      </c>
      <c r="C337" s="7" t="s">
        <v>76</v>
      </c>
      <c r="D337" s="7">
        <v>2240281520</v>
      </c>
      <c r="E337" s="7">
        <v>530</v>
      </c>
      <c r="F337" s="5" t="s">
        <v>121</v>
      </c>
      <c r="G337" s="122" t="s">
        <v>121</v>
      </c>
      <c r="H337" s="141">
        <v>247192900</v>
      </c>
      <c r="I337" s="141">
        <f t="shared" ref="I337:J339" si="200">SUM(I338)</f>
        <v>0</v>
      </c>
      <c r="J337" s="141">
        <f t="shared" si="200"/>
        <v>0</v>
      </c>
      <c r="K337" s="93" t="s">
        <v>121</v>
      </c>
      <c r="L337" s="141">
        <f>I337-J337</f>
        <v>0</v>
      </c>
      <c r="M337" s="74"/>
    </row>
    <row r="338" spans="1:14" s="89" customFormat="1" ht="63.75" outlineLevel="3">
      <c r="A338" s="137" t="s">
        <v>352</v>
      </c>
      <c r="B338" s="7" t="s">
        <v>0</v>
      </c>
      <c r="C338" s="7" t="s">
        <v>76</v>
      </c>
      <c r="D338" s="7">
        <v>2240281530</v>
      </c>
      <c r="E338" s="7">
        <v>530</v>
      </c>
      <c r="F338" s="5" t="s">
        <v>121</v>
      </c>
      <c r="G338" s="122" t="s">
        <v>121</v>
      </c>
      <c r="H338" s="141">
        <v>2000000</v>
      </c>
      <c r="I338" s="141">
        <f t="shared" si="200"/>
        <v>0</v>
      </c>
      <c r="J338" s="141">
        <f t="shared" si="200"/>
        <v>0</v>
      </c>
      <c r="K338" s="93" t="s">
        <v>121</v>
      </c>
      <c r="L338" s="143">
        <f>I338-J338</f>
        <v>0</v>
      </c>
    </row>
    <row r="339" spans="1:14" s="97" customFormat="1" ht="40.5" customHeight="1" outlineLevel="5">
      <c r="A339" s="137" t="s">
        <v>198</v>
      </c>
      <c r="B339" s="7" t="s">
        <v>0</v>
      </c>
      <c r="C339" s="7" t="s">
        <v>76</v>
      </c>
      <c r="D339" s="7" t="s">
        <v>86</v>
      </c>
      <c r="E339" s="7" t="s">
        <v>1</v>
      </c>
      <c r="F339" s="5" t="s">
        <v>121</v>
      </c>
      <c r="G339" s="122" t="s">
        <v>121</v>
      </c>
      <c r="H339" s="141">
        <f>SUM(H340)</f>
        <v>2150</v>
      </c>
      <c r="I339" s="141">
        <f t="shared" si="200"/>
        <v>0</v>
      </c>
      <c r="J339" s="141">
        <f t="shared" si="200"/>
        <v>0</v>
      </c>
      <c r="K339" s="93" t="s">
        <v>121</v>
      </c>
      <c r="L339" s="141">
        <f>SUM(L340)</f>
        <v>0</v>
      </c>
      <c r="M339" s="74"/>
    </row>
    <row r="340" spans="1:14" s="97" customFormat="1" ht="41.25" customHeight="1" outlineLevel="5">
      <c r="A340" s="105" t="s">
        <v>217</v>
      </c>
      <c r="B340" s="76" t="s">
        <v>0</v>
      </c>
      <c r="C340" s="76" t="s">
        <v>76</v>
      </c>
      <c r="D340" s="76" t="s">
        <v>86</v>
      </c>
      <c r="E340" s="76" t="s">
        <v>80</v>
      </c>
      <c r="F340" s="114" t="s">
        <v>121</v>
      </c>
      <c r="G340" s="164" t="s">
        <v>121</v>
      </c>
      <c r="H340" s="143">
        <v>2150</v>
      </c>
      <c r="I340" s="143">
        <v>0</v>
      </c>
      <c r="J340" s="143">
        <v>0</v>
      </c>
      <c r="K340" s="115" t="s">
        <v>121</v>
      </c>
      <c r="L340" s="141">
        <f>I340-J340</f>
        <v>0</v>
      </c>
      <c r="M340" s="74"/>
    </row>
    <row r="341" spans="1:14" s="97" customFormat="1" ht="51" outlineLevel="5">
      <c r="A341" s="137" t="s">
        <v>333</v>
      </c>
      <c r="B341" s="7" t="s">
        <v>0</v>
      </c>
      <c r="C341" s="7" t="s">
        <v>87</v>
      </c>
      <c r="D341" s="7">
        <v>2240181930</v>
      </c>
      <c r="E341" s="7">
        <v>633</v>
      </c>
      <c r="F341" s="5" t="s">
        <v>121</v>
      </c>
      <c r="G341" s="122" t="s">
        <v>121</v>
      </c>
      <c r="H341" s="141">
        <v>5000000</v>
      </c>
      <c r="I341" s="141">
        <v>0</v>
      </c>
      <c r="J341" s="141">
        <v>0</v>
      </c>
      <c r="K341" s="93" t="s">
        <v>121</v>
      </c>
      <c r="L341" s="141">
        <f>I341-J341</f>
        <v>0</v>
      </c>
      <c r="M341" s="74"/>
    </row>
    <row r="342" spans="1:14" s="97" customFormat="1" ht="51" outlineLevel="5">
      <c r="A342" s="137" t="s">
        <v>334</v>
      </c>
      <c r="B342" s="7" t="s">
        <v>0</v>
      </c>
      <c r="C342" s="7" t="s">
        <v>87</v>
      </c>
      <c r="D342" s="7">
        <v>2240180850</v>
      </c>
      <c r="E342" s="7">
        <v>633</v>
      </c>
      <c r="F342" s="5" t="s">
        <v>121</v>
      </c>
      <c r="G342" s="122" t="s">
        <v>121</v>
      </c>
      <c r="H342" s="141">
        <v>11591800</v>
      </c>
      <c r="I342" s="141">
        <v>0</v>
      </c>
      <c r="J342" s="141">
        <v>0</v>
      </c>
      <c r="K342" s="93" t="s">
        <v>121</v>
      </c>
      <c r="L342" s="141">
        <f>I342-J342</f>
        <v>0</v>
      </c>
      <c r="M342" s="74"/>
    </row>
    <row r="343" spans="1:14" s="96" customFormat="1" ht="25.5" outlineLevel="5">
      <c r="A343" s="137" t="s">
        <v>335</v>
      </c>
      <c r="B343" s="7" t="s">
        <v>0</v>
      </c>
      <c r="C343" s="7" t="s">
        <v>87</v>
      </c>
      <c r="D343" s="7">
        <v>2240181920</v>
      </c>
      <c r="E343" s="7">
        <v>633</v>
      </c>
      <c r="F343" s="5" t="s">
        <v>121</v>
      </c>
      <c r="G343" s="122" t="s">
        <v>121</v>
      </c>
      <c r="H343" s="141">
        <v>1000000</v>
      </c>
      <c r="I343" s="141">
        <v>0</v>
      </c>
      <c r="J343" s="141">
        <v>0</v>
      </c>
      <c r="K343" s="93" t="s">
        <v>121</v>
      </c>
      <c r="L343" s="143">
        <f>I343-J343</f>
        <v>0</v>
      </c>
      <c r="M343" s="107"/>
      <c r="N343" s="107"/>
    </row>
    <row r="344" spans="1:14" s="96" customFormat="1" ht="25.5" outlineLevel="5">
      <c r="A344" s="137" t="s">
        <v>279</v>
      </c>
      <c r="B344" s="7" t="s">
        <v>0</v>
      </c>
      <c r="C344" s="7" t="s">
        <v>87</v>
      </c>
      <c r="D344" s="7" t="s">
        <v>323</v>
      </c>
      <c r="E344" s="7" t="s">
        <v>1</v>
      </c>
      <c r="F344" s="5"/>
      <c r="G344" s="122"/>
      <c r="H344" s="141">
        <f>SUM(H345:H353)</f>
        <v>611084200</v>
      </c>
      <c r="I344" s="141">
        <f>SUM(I345:I353)</f>
        <v>0</v>
      </c>
      <c r="J344" s="141">
        <f>SUM(J345:J353)</f>
        <v>-1073</v>
      </c>
      <c r="K344" s="141">
        <f t="shared" ref="K344:L344" si="201">SUM(K345:K353)</f>
        <v>1073</v>
      </c>
      <c r="L344" s="141">
        <f t="shared" si="201"/>
        <v>1073</v>
      </c>
      <c r="M344" s="107"/>
      <c r="N344" s="107"/>
    </row>
    <row r="345" spans="1:14" s="96" customFormat="1" ht="12.75" outlineLevel="5">
      <c r="A345" s="105" t="s">
        <v>108</v>
      </c>
      <c r="B345" s="76" t="s">
        <v>0</v>
      </c>
      <c r="C345" s="76" t="s">
        <v>87</v>
      </c>
      <c r="D345" s="76" t="s">
        <v>323</v>
      </c>
      <c r="E345" s="76" t="s">
        <v>17</v>
      </c>
      <c r="F345" s="104"/>
      <c r="G345" s="165"/>
      <c r="H345" s="143">
        <v>448209400</v>
      </c>
      <c r="I345" s="143">
        <v>0</v>
      </c>
      <c r="J345" s="143">
        <v>-1073</v>
      </c>
      <c r="K345" s="134">
        <f t="shared" ref="K345:K353" si="202">I345-J345</f>
        <v>1073</v>
      </c>
      <c r="L345" s="143">
        <f t="shared" ref="L345:L353" si="203">I345-J345</f>
        <v>1073</v>
      </c>
      <c r="M345" s="107"/>
      <c r="N345" s="107"/>
    </row>
    <row r="346" spans="1:14" s="96" customFormat="1" ht="25.5" outlineLevel="5">
      <c r="A346" s="105" t="s">
        <v>211</v>
      </c>
      <c r="B346" s="76" t="s">
        <v>0</v>
      </c>
      <c r="C346" s="76" t="s">
        <v>87</v>
      </c>
      <c r="D346" s="76" t="s">
        <v>323</v>
      </c>
      <c r="E346" s="76" t="s">
        <v>18</v>
      </c>
      <c r="F346" s="104"/>
      <c r="G346" s="165"/>
      <c r="H346" s="143">
        <v>135359200</v>
      </c>
      <c r="I346" s="143">
        <v>0</v>
      </c>
      <c r="J346" s="143">
        <v>0</v>
      </c>
      <c r="K346" s="134">
        <f t="shared" si="202"/>
        <v>0</v>
      </c>
      <c r="L346" s="143">
        <f t="shared" si="203"/>
        <v>0</v>
      </c>
      <c r="M346" s="107"/>
      <c r="N346" s="107"/>
    </row>
    <row r="347" spans="1:14" s="96" customFormat="1" ht="25.5" outlineLevel="5">
      <c r="A347" s="105" t="s">
        <v>212</v>
      </c>
      <c r="B347" s="76" t="s">
        <v>0</v>
      </c>
      <c r="C347" s="76" t="s">
        <v>87</v>
      </c>
      <c r="D347" s="76" t="s">
        <v>323</v>
      </c>
      <c r="E347" s="76" t="s">
        <v>19</v>
      </c>
      <c r="F347" s="104"/>
      <c r="G347" s="165"/>
      <c r="H347" s="143">
        <v>6500000</v>
      </c>
      <c r="I347" s="143">
        <v>0</v>
      </c>
      <c r="J347" s="143">
        <v>0</v>
      </c>
      <c r="K347" s="134">
        <f t="shared" si="202"/>
        <v>0</v>
      </c>
      <c r="L347" s="143">
        <f t="shared" si="203"/>
        <v>0</v>
      </c>
      <c r="M347" s="107"/>
      <c r="N347" s="107"/>
    </row>
    <row r="348" spans="1:14" s="96" customFormat="1" ht="12.75" outlineLevel="5">
      <c r="A348" s="105" t="s">
        <v>104</v>
      </c>
      <c r="B348" s="76" t="s">
        <v>0</v>
      </c>
      <c r="C348" s="76" t="s">
        <v>87</v>
      </c>
      <c r="D348" s="76" t="s">
        <v>323</v>
      </c>
      <c r="E348" s="76" t="s">
        <v>4</v>
      </c>
      <c r="F348" s="104"/>
      <c r="G348" s="165"/>
      <c r="H348" s="143">
        <v>13786500</v>
      </c>
      <c r="I348" s="143">
        <v>0</v>
      </c>
      <c r="J348" s="143">
        <v>0</v>
      </c>
      <c r="K348" s="134">
        <f t="shared" si="202"/>
        <v>0</v>
      </c>
      <c r="L348" s="143">
        <f t="shared" si="203"/>
        <v>0</v>
      </c>
      <c r="M348" s="107"/>
      <c r="N348" s="107"/>
    </row>
    <row r="349" spans="1:14" s="96" customFormat="1" ht="12.75" outlineLevel="5">
      <c r="A349" s="105" t="s">
        <v>213</v>
      </c>
      <c r="B349" s="76" t="s">
        <v>0</v>
      </c>
      <c r="C349" s="76" t="s">
        <v>87</v>
      </c>
      <c r="D349" s="76" t="s">
        <v>323</v>
      </c>
      <c r="E349" s="76">
        <v>247</v>
      </c>
      <c r="F349" s="104"/>
      <c r="G349" s="165"/>
      <c r="H349" s="143">
        <v>6549100</v>
      </c>
      <c r="I349" s="143">
        <v>0</v>
      </c>
      <c r="J349" s="143">
        <v>0</v>
      </c>
      <c r="K349" s="134">
        <f t="shared" si="202"/>
        <v>0</v>
      </c>
      <c r="L349" s="143">
        <f t="shared" si="203"/>
        <v>0</v>
      </c>
      <c r="M349" s="107"/>
      <c r="N349" s="107"/>
    </row>
    <row r="350" spans="1:14" s="96" customFormat="1" ht="25.5" outlineLevel="5">
      <c r="A350" s="105" t="s">
        <v>224</v>
      </c>
      <c r="B350" s="76" t="s">
        <v>0</v>
      </c>
      <c r="C350" s="76" t="s">
        <v>87</v>
      </c>
      <c r="D350" s="76" t="s">
        <v>323</v>
      </c>
      <c r="E350" s="76" t="s">
        <v>89</v>
      </c>
      <c r="F350" s="104"/>
      <c r="G350" s="165"/>
      <c r="H350" s="143">
        <v>143546</v>
      </c>
      <c r="I350" s="143">
        <v>0</v>
      </c>
      <c r="J350" s="143">
        <v>0</v>
      </c>
      <c r="K350" s="134">
        <f t="shared" si="202"/>
        <v>0</v>
      </c>
      <c r="L350" s="143">
        <f t="shared" si="203"/>
        <v>0</v>
      </c>
      <c r="M350" s="107"/>
      <c r="N350" s="107"/>
    </row>
    <row r="351" spans="1:14" s="96" customFormat="1" ht="12.75" outlineLevel="5">
      <c r="A351" s="105" t="s">
        <v>214</v>
      </c>
      <c r="B351" s="76" t="s">
        <v>0</v>
      </c>
      <c r="C351" s="76" t="s">
        <v>87</v>
      </c>
      <c r="D351" s="76" t="s">
        <v>323</v>
      </c>
      <c r="E351" s="76" t="s">
        <v>21</v>
      </c>
      <c r="F351" s="104"/>
      <c r="G351" s="165"/>
      <c r="H351" s="143">
        <v>443940</v>
      </c>
      <c r="I351" s="143">
        <v>0</v>
      </c>
      <c r="J351" s="143">
        <v>0</v>
      </c>
      <c r="K351" s="134">
        <f t="shared" si="202"/>
        <v>0</v>
      </c>
      <c r="L351" s="143">
        <f t="shared" si="203"/>
        <v>0</v>
      </c>
      <c r="M351" s="107"/>
      <c r="N351" s="107"/>
    </row>
    <row r="352" spans="1:14" s="97" customFormat="1" ht="12.75" outlineLevel="5">
      <c r="A352" s="105" t="s">
        <v>215</v>
      </c>
      <c r="B352" s="76" t="s">
        <v>0</v>
      </c>
      <c r="C352" s="76" t="s">
        <v>87</v>
      </c>
      <c r="D352" s="76" t="s">
        <v>323</v>
      </c>
      <c r="E352" s="76" t="s">
        <v>22</v>
      </c>
      <c r="F352" s="104"/>
      <c r="G352" s="165"/>
      <c r="H352" s="143">
        <v>42514</v>
      </c>
      <c r="I352" s="143">
        <v>0</v>
      </c>
      <c r="J352" s="143">
        <v>0</v>
      </c>
      <c r="K352" s="134">
        <f t="shared" si="202"/>
        <v>0</v>
      </c>
      <c r="L352" s="230">
        <f t="shared" si="203"/>
        <v>0</v>
      </c>
      <c r="M352" s="74"/>
    </row>
    <row r="353" spans="1:14" s="89" customFormat="1" outlineLevel="3">
      <c r="A353" s="105" t="s">
        <v>221</v>
      </c>
      <c r="B353" s="76" t="s">
        <v>0</v>
      </c>
      <c r="C353" s="76" t="s">
        <v>87</v>
      </c>
      <c r="D353" s="76" t="s">
        <v>323</v>
      </c>
      <c r="E353" s="76" t="s">
        <v>45</v>
      </c>
      <c r="F353" s="104"/>
      <c r="G353" s="165"/>
      <c r="H353" s="143">
        <v>50000</v>
      </c>
      <c r="I353" s="143">
        <v>0</v>
      </c>
      <c r="J353" s="143">
        <v>0</v>
      </c>
      <c r="K353" s="134">
        <f t="shared" si="202"/>
        <v>0</v>
      </c>
      <c r="L353" s="143">
        <f t="shared" si="203"/>
        <v>0</v>
      </c>
    </row>
    <row r="354" spans="1:14" s="89" customFormat="1" ht="25.5" outlineLevel="3">
      <c r="A354" s="137" t="s">
        <v>153</v>
      </c>
      <c r="B354" s="7" t="s">
        <v>0</v>
      </c>
      <c r="C354" s="7" t="s">
        <v>87</v>
      </c>
      <c r="D354" s="7" t="s">
        <v>88</v>
      </c>
      <c r="E354" s="7" t="s">
        <v>1</v>
      </c>
      <c r="F354" s="5" t="s">
        <v>121</v>
      </c>
      <c r="G354" s="122" t="s">
        <v>121</v>
      </c>
      <c r="H354" s="141">
        <f>SUM(H355:H364)</f>
        <v>631833975</v>
      </c>
      <c r="I354" s="141">
        <f t="shared" ref="I354:K354" si="204">SUM(I355:I364)</f>
        <v>50053300</v>
      </c>
      <c r="J354" s="141">
        <f t="shared" si="204"/>
        <v>39031537.369999997</v>
      </c>
      <c r="K354" s="141">
        <f t="shared" si="204"/>
        <v>0</v>
      </c>
      <c r="L354" s="141">
        <f>SUM(L355:L364)</f>
        <v>11021762.630000003</v>
      </c>
    </row>
    <row r="355" spans="1:14" s="89" customFormat="1" outlineLevel="3">
      <c r="A355" s="105" t="s">
        <v>108</v>
      </c>
      <c r="B355" s="76" t="s">
        <v>0</v>
      </c>
      <c r="C355" s="76" t="s">
        <v>87</v>
      </c>
      <c r="D355" s="76" t="s">
        <v>88</v>
      </c>
      <c r="E355" s="76" t="s">
        <v>17</v>
      </c>
      <c r="F355" s="114" t="s">
        <v>121</v>
      </c>
      <c r="G355" s="164" t="s">
        <v>121</v>
      </c>
      <c r="H355" s="143">
        <v>461320400</v>
      </c>
      <c r="I355" s="143">
        <v>38443400</v>
      </c>
      <c r="J355" s="143">
        <v>30644317.309999999</v>
      </c>
      <c r="K355" s="115" t="s">
        <v>121</v>
      </c>
      <c r="L355" s="143">
        <f t="shared" ref="L355:L364" si="205">I355-J355</f>
        <v>7799082.6900000013</v>
      </c>
    </row>
    <row r="356" spans="1:14" s="89" customFormat="1" ht="25.5" outlineLevel="3">
      <c r="A356" s="105" t="s">
        <v>211</v>
      </c>
      <c r="B356" s="76" t="s">
        <v>0</v>
      </c>
      <c r="C356" s="76" t="s">
        <v>87</v>
      </c>
      <c r="D356" s="76" t="s">
        <v>88</v>
      </c>
      <c r="E356" s="76" t="s">
        <v>18</v>
      </c>
      <c r="F356" s="114" t="s">
        <v>121</v>
      </c>
      <c r="G356" s="164" t="s">
        <v>121</v>
      </c>
      <c r="H356" s="143">
        <v>139318800</v>
      </c>
      <c r="I356" s="143">
        <v>11609900</v>
      </c>
      <c r="J356" s="143">
        <v>8387220.0599999996</v>
      </c>
      <c r="K356" s="115" t="s">
        <v>121</v>
      </c>
      <c r="L356" s="143">
        <f t="shared" si="205"/>
        <v>3222679.9400000004</v>
      </c>
    </row>
    <row r="357" spans="1:14" s="89" customFormat="1" ht="25.5" outlineLevel="2">
      <c r="A357" s="105" t="s">
        <v>212</v>
      </c>
      <c r="B357" s="76" t="s">
        <v>0</v>
      </c>
      <c r="C357" s="76" t="s">
        <v>87</v>
      </c>
      <c r="D357" s="76" t="s">
        <v>88</v>
      </c>
      <c r="E357" s="76" t="s">
        <v>19</v>
      </c>
      <c r="F357" s="114" t="s">
        <v>121</v>
      </c>
      <c r="G357" s="164" t="s">
        <v>121</v>
      </c>
      <c r="H357" s="143">
        <v>11148275</v>
      </c>
      <c r="I357" s="143">
        <v>0</v>
      </c>
      <c r="J357" s="143">
        <v>0</v>
      </c>
      <c r="K357" s="115" t="s">
        <v>121</v>
      </c>
      <c r="L357" s="143">
        <f t="shared" si="205"/>
        <v>0</v>
      </c>
    </row>
    <row r="358" spans="1:14" s="89" customFormat="1" ht="25.5" outlineLevel="3">
      <c r="A358" s="105" t="s">
        <v>218</v>
      </c>
      <c r="B358" s="76" t="s">
        <v>0</v>
      </c>
      <c r="C358" s="76" t="s">
        <v>87</v>
      </c>
      <c r="D358" s="76" t="s">
        <v>88</v>
      </c>
      <c r="E358" s="76" t="s">
        <v>42</v>
      </c>
      <c r="F358" s="114" t="s">
        <v>121</v>
      </c>
      <c r="G358" s="164" t="s">
        <v>121</v>
      </c>
      <c r="H358" s="143">
        <v>4000000</v>
      </c>
      <c r="I358" s="143">
        <v>0</v>
      </c>
      <c r="J358" s="143">
        <v>0</v>
      </c>
      <c r="K358" s="115" t="s">
        <v>121</v>
      </c>
      <c r="L358" s="143">
        <f t="shared" si="205"/>
        <v>0</v>
      </c>
    </row>
    <row r="359" spans="1:14" s="89" customFormat="1" outlineLevel="3">
      <c r="A359" s="105" t="s">
        <v>104</v>
      </c>
      <c r="B359" s="76" t="s">
        <v>0</v>
      </c>
      <c r="C359" s="76" t="s">
        <v>87</v>
      </c>
      <c r="D359" s="76" t="s">
        <v>88</v>
      </c>
      <c r="E359" s="76" t="s">
        <v>4</v>
      </c>
      <c r="F359" s="114" t="s">
        <v>121</v>
      </c>
      <c r="G359" s="164" t="s">
        <v>121</v>
      </c>
      <c r="H359" s="143">
        <v>9063500</v>
      </c>
      <c r="I359" s="143">
        <v>0</v>
      </c>
      <c r="J359" s="143">
        <v>0</v>
      </c>
      <c r="K359" s="88" t="s">
        <v>121</v>
      </c>
      <c r="L359" s="143">
        <f t="shared" si="205"/>
        <v>0</v>
      </c>
    </row>
    <row r="360" spans="1:14" s="89" customFormat="1" outlineLevel="3">
      <c r="A360" s="105" t="s">
        <v>213</v>
      </c>
      <c r="B360" s="76" t="s">
        <v>0</v>
      </c>
      <c r="C360" s="76" t="s">
        <v>87</v>
      </c>
      <c r="D360" s="76" t="s">
        <v>88</v>
      </c>
      <c r="E360" s="76" t="s">
        <v>20</v>
      </c>
      <c r="F360" s="114" t="s">
        <v>121</v>
      </c>
      <c r="G360" s="164" t="s">
        <v>121</v>
      </c>
      <c r="H360" s="143">
        <v>6297200</v>
      </c>
      <c r="I360" s="143">
        <v>0</v>
      </c>
      <c r="J360" s="143">
        <v>0</v>
      </c>
      <c r="K360" s="115" t="s">
        <v>121</v>
      </c>
      <c r="L360" s="143">
        <f t="shared" si="205"/>
        <v>0</v>
      </c>
    </row>
    <row r="361" spans="1:14" s="89" customFormat="1" ht="25.5" outlineLevel="2">
      <c r="A361" s="105" t="s">
        <v>224</v>
      </c>
      <c r="B361" s="76" t="s">
        <v>0</v>
      </c>
      <c r="C361" s="76" t="s">
        <v>87</v>
      </c>
      <c r="D361" s="76" t="s">
        <v>88</v>
      </c>
      <c r="E361" s="76" t="s">
        <v>89</v>
      </c>
      <c r="F361" s="114" t="s">
        <v>121</v>
      </c>
      <c r="G361" s="164" t="s">
        <v>121</v>
      </c>
      <c r="H361" s="143">
        <v>75046</v>
      </c>
      <c r="I361" s="143">
        <v>0</v>
      </c>
      <c r="J361" s="143">
        <v>0</v>
      </c>
      <c r="K361" s="115" t="s">
        <v>121</v>
      </c>
      <c r="L361" s="143">
        <f t="shared" si="205"/>
        <v>0</v>
      </c>
    </row>
    <row r="362" spans="1:14" s="89" customFormat="1" outlineLevel="3">
      <c r="A362" s="105" t="s">
        <v>214</v>
      </c>
      <c r="B362" s="76" t="s">
        <v>0</v>
      </c>
      <c r="C362" s="76" t="s">
        <v>87</v>
      </c>
      <c r="D362" s="76" t="s">
        <v>88</v>
      </c>
      <c r="E362" s="76" t="s">
        <v>21</v>
      </c>
      <c r="F362" s="114" t="s">
        <v>121</v>
      </c>
      <c r="G362" s="164" t="s">
        <v>121</v>
      </c>
      <c r="H362" s="143">
        <v>490240</v>
      </c>
      <c r="I362" s="143">
        <v>0</v>
      </c>
      <c r="J362" s="143">
        <v>0</v>
      </c>
      <c r="K362" s="115" t="s">
        <v>121</v>
      </c>
      <c r="L362" s="143">
        <f t="shared" si="205"/>
        <v>0</v>
      </c>
    </row>
    <row r="363" spans="1:14" s="97" customFormat="1" ht="12.75" outlineLevel="5">
      <c r="A363" s="105" t="s">
        <v>215</v>
      </c>
      <c r="B363" s="76" t="s">
        <v>0</v>
      </c>
      <c r="C363" s="76" t="s">
        <v>87</v>
      </c>
      <c r="D363" s="76" t="s">
        <v>88</v>
      </c>
      <c r="E363" s="76" t="s">
        <v>22</v>
      </c>
      <c r="F363" s="114" t="s">
        <v>121</v>
      </c>
      <c r="G363" s="164" t="s">
        <v>121</v>
      </c>
      <c r="H363" s="143">
        <v>70514</v>
      </c>
      <c r="I363" s="143">
        <v>0</v>
      </c>
      <c r="J363" s="143">
        <v>0</v>
      </c>
      <c r="K363" s="88" t="s">
        <v>121</v>
      </c>
      <c r="L363" s="141">
        <f t="shared" si="205"/>
        <v>0</v>
      </c>
      <c r="M363" s="74"/>
    </row>
    <row r="364" spans="1:14" s="96" customFormat="1" ht="12.75" outlineLevel="5">
      <c r="A364" s="105" t="s">
        <v>221</v>
      </c>
      <c r="B364" s="76" t="s">
        <v>0</v>
      </c>
      <c r="C364" s="76" t="s">
        <v>87</v>
      </c>
      <c r="D364" s="76" t="s">
        <v>88</v>
      </c>
      <c r="E364" s="76" t="s">
        <v>45</v>
      </c>
      <c r="F364" s="114" t="s">
        <v>121</v>
      </c>
      <c r="G364" s="164" t="s">
        <v>121</v>
      </c>
      <c r="H364" s="143">
        <v>50000</v>
      </c>
      <c r="I364" s="143">
        <v>0</v>
      </c>
      <c r="J364" s="143">
        <v>0</v>
      </c>
      <c r="K364" s="115" t="s">
        <v>121</v>
      </c>
      <c r="L364" s="143">
        <f t="shared" si="205"/>
        <v>0</v>
      </c>
      <c r="M364" s="107"/>
      <c r="N364" s="107"/>
    </row>
    <row r="365" spans="1:14" s="96" customFormat="1" ht="25.5" outlineLevel="5">
      <c r="A365" s="137" t="s">
        <v>199</v>
      </c>
      <c r="B365" s="7" t="s">
        <v>0</v>
      </c>
      <c r="C365" s="7" t="s">
        <v>87</v>
      </c>
      <c r="D365" s="7" t="s">
        <v>324</v>
      </c>
      <c r="E365" s="7" t="s">
        <v>1</v>
      </c>
      <c r="F365" s="5"/>
      <c r="G365" s="122"/>
      <c r="H365" s="141">
        <f>SUM(H366:H375)</f>
        <v>281121300</v>
      </c>
      <c r="I365" s="141">
        <f t="shared" ref="I365:K365" si="206">SUM(I366:I375)</f>
        <v>0</v>
      </c>
      <c r="J365" s="141">
        <f t="shared" si="206"/>
        <v>-22555.58</v>
      </c>
      <c r="K365" s="141">
        <f t="shared" si="206"/>
        <v>22555.58</v>
      </c>
      <c r="L365" s="141">
        <f>SUM(L366:L375)</f>
        <v>22555.58</v>
      </c>
      <c r="M365" s="107"/>
      <c r="N365" s="107"/>
    </row>
    <row r="366" spans="1:14" s="96" customFormat="1" ht="12.75" outlineLevel="5">
      <c r="A366" s="105" t="s">
        <v>225</v>
      </c>
      <c r="B366" s="76" t="s">
        <v>0</v>
      </c>
      <c r="C366" s="76" t="s">
        <v>87</v>
      </c>
      <c r="D366" s="76" t="s">
        <v>324</v>
      </c>
      <c r="E366" s="76" t="s">
        <v>91</v>
      </c>
      <c r="F366" s="104"/>
      <c r="G366" s="165"/>
      <c r="H366" s="143">
        <v>203586800</v>
      </c>
      <c r="I366" s="143">
        <v>0</v>
      </c>
      <c r="J366" s="143">
        <v>0</v>
      </c>
      <c r="K366" s="134">
        <f t="shared" ref="K366:K375" si="207">I366-J366</f>
        <v>0</v>
      </c>
      <c r="L366" s="143">
        <f t="shared" ref="L366:L375" si="208">I366-J366</f>
        <v>0</v>
      </c>
      <c r="M366" s="107"/>
      <c r="N366" s="107"/>
    </row>
    <row r="367" spans="1:14" s="96" customFormat="1" ht="25.5" outlineLevel="5">
      <c r="A367" s="105" t="s">
        <v>226</v>
      </c>
      <c r="B367" s="76" t="s">
        <v>0</v>
      </c>
      <c r="C367" s="76" t="s">
        <v>87</v>
      </c>
      <c r="D367" s="76" t="s">
        <v>324</v>
      </c>
      <c r="E367" s="76" t="s">
        <v>92</v>
      </c>
      <c r="F367" s="104"/>
      <c r="G367" s="165"/>
      <c r="H367" s="143">
        <v>1200000</v>
      </c>
      <c r="I367" s="143">
        <v>0</v>
      </c>
      <c r="J367" s="143">
        <v>0</v>
      </c>
      <c r="K367" s="134">
        <f t="shared" si="207"/>
        <v>0</v>
      </c>
      <c r="L367" s="143">
        <f t="shared" si="208"/>
        <v>0</v>
      </c>
      <c r="M367" s="107"/>
      <c r="N367" s="107"/>
    </row>
    <row r="368" spans="1:14" s="96" customFormat="1" ht="38.25" outlineLevel="5">
      <c r="A368" s="105" t="s">
        <v>227</v>
      </c>
      <c r="B368" s="76" t="s">
        <v>0</v>
      </c>
      <c r="C368" s="76" t="s">
        <v>87</v>
      </c>
      <c r="D368" s="76" t="s">
        <v>324</v>
      </c>
      <c r="E368" s="76" t="s">
        <v>93</v>
      </c>
      <c r="F368" s="104"/>
      <c r="G368" s="165"/>
      <c r="H368" s="143">
        <v>61483200</v>
      </c>
      <c r="I368" s="143">
        <v>0</v>
      </c>
      <c r="J368" s="143">
        <v>-22555.58</v>
      </c>
      <c r="K368" s="134">
        <f t="shared" si="207"/>
        <v>22555.58</v>
      </c>
      <c r="L368" s="143">
        <f t="shared" si="208"/>
        <v>22555.58</v>
      </c>
      <c r="M368" s="107"/>
      <c r="N368" s="107"/>
    </row>
    <row r="369" spans="1:14" s="96" customFormat="1" ht="25.5" outlineLevel="5">
      <c r="A369" s="105" t="s">
        <v>212</v>
      </c>
      <c r="B369" s="76" t="s">
        <v>0</v>
      </c>
      <c r="C369" s="76" t="s">
        <v>87</v>
      </c>
      <c r="D369" s="76" t="s">
        <v>324</v>
      </c>
      <c r="E369" s="76" t="s">
        <v>19</v>
      </c>
      <c r="F369" s="104"/>
      <c r="G369" s="165"/>
      <c r="H369" s="143">
        <v>4794000</v>
      </c>
      <c r="I369" s="143">
        <v>0</v>
      </c>
      <c r="J369" s="143">
        <v>0</v>
      </c>
      <c r="K369" s="134">
        <f t="shared" si="207"/>
        <v>0</v>
      </c>
      <c r="L369" s="143">
        <f t="shared" si="208"/>
        <v>0</v>
      </c>
      <c r="M369" s="107"/>
      <c r="N369" s="107"/>
    </row>
    <row r="370" spans="1:14" s="96" customFormat="1" ht="12.75" outlineLevel="5">
      <c r="A370" s="105" t="s">
        <v>104</v>
      </c>
      <c r="B370" s="76" t="s">
        <v>0</v>
      </c>
      <c r="C370" s="76" t="s">
        <v>87</v>
      </c>
      <c r="D370" s="76" t="s">
        <v>324</v>
      </c>
      <c r="E370" s="76" t="s">
        <v>4</v>
      </c>
      <c r="F370" s="104"/>
      <c r="G370" s="165"/>
      <c r="H370" s="143">
        <v>6857689</v>
      </c>
      <c r="I370" s="143">
        <v>0</v>
      </c>
      <c r="J370" s="143">
        <v>0</v>
      </c>
      <c r="K370" s="134">
        <f t="shared" si="207"/>
        <v>0</v>
      </c>
      <c r="L370" s="143">
        <f t="shared" si="208"/>
        <v>0</v>
      </c>
      <c r="M370" s="107"/>
      <c r="N370" s="107"/>
    </row>
    <row r="371" spans="1:14" s="96" customFormat="1" ht="12.75" outlineLevel="5">
      <c r="A371" s="105" t="s">
        <v>213</v>
      </c>
      <c r="B371" s="76" t="s">
        <v>0</v>
      </c>
      <c r="C371" s="76" t="s">
        <v>87</v>
      </c>
      <c r="D371" s="76" t="s">
        <v>324</v>
      </c>
      <c r="E371" s="76">
        <v>247</v>
      </c>
      <c r="F371" s="104"/>
      <c r="G371" s="165"/>
      <c r="H371" s="143">
        <v>2722011</v>
      </c>
      <c r="I371" s="143">
        <v>0</v>
      </c>
      <c r="J371" s="143">
        <v>0</v>
      </c>
      <c r="K371" s="134">
        <f t="shared" si="207"/>
        <v>0</v>
      </c>
      <c r="L371" s="143">
        <f t="shared" si="208"/>
        <v>0</v>
      </c>
      <c r="M371" s="107"/>
      <c r="N371" s="107"/>
    </row>
    <row r="372" spans="1:14" s="96" customFormat="1" ht="25.5" outlineLevel="5">
      <c r="A372" s="105" t="s">
        <v>224</v>
      </c>
      <c r="B372" s="76" t="s">
        <v>0</v>
      </c>
      <c r="C372" s="76" t="s">
        <v>87</v>
      </c>
      <c r="D372" s="76" t="s">
        <v>324</v>
      </c>
      <c r="E372" s="76">
        <v>831</v>
      </c>
      <c r="F372" s="104"/>
      <c r="G372" s="165"/>
      <c r="H372" s="143">
        <v>30000</v>
      </c>
      <c r="I372" s="143">
        <v>0</v>
      </c>
      <c r="J372" s="143">
        <v>0</v>
      </c>
      <c r="K372" s="134">
        <f t="shared" si="207"/>
        <v>0</v>
      </c>
      <c r="L372" s="143">
        <f t="shared" si="208"/>
        <v>0</v>
      </c>
      <c r="M372" s="107"/>
      <c r="N372" s="107"/>
    </row>
    <row r="373" spans="1:14" s="96" customFormat="1" ht="12.75" outlineLevel="5">
      <c r="A373" s="105" t="s">
        <v>214</v>
      </c>
      <c r="B373" s="76" t="s">
        <v>0</v>
      </c>
      <c r="C373" s="76" t="s">
        <v>87</v>
      </c>
      <c r="D373" s="76" t="s">
        <v>324</v>
      </c>
      <c r="E373" s="76" t="s">
        <v>21</v>
      </c>
      <c r="F373" s="104"/>
      <c r="G373" s="165"/>
      <c r="H373" s="143">
        <v>398600</v>
      </c>
      <c r="I373" s="143">
        <v>0</v>
      </c>
      <c r="J373" s="143">
        <v>0</v>
      </c>
      <c r="K373" s="134">
        <f t="shared" si="207"/>
        <v>0</v>
      </c>
      <c r="L373" s="143">
        <f t="shared" si="208"/>
        <v>0</v>
      </c>
      <c r="M373" s="107"/>
      <c r="N373" s="107"/>
    </row>
    <row r="374" spans="1:14" s="97" customFormat="1" ht="12.75" outlineLevel="5">
      <c r="A374" s="105" t="s">
        <v>215</v>
      </c>
      <c r="B374" s="76" t="s">
        <v>0</v>
      </c>
      <c r="C374" s="76" t="s">
        <v>87</v>
      </c>
      <c r="D374" s="76" t="s">
        <v>324</v>
      </c>
      <c r="E374" s="76" t="s">
        <v>22</v>
      </c>
      <c r="F374" s="104"/>
      <c r="G374" s="165"/>
      <c r="H374" s="143">
        <v>19000</v>
      </c>
      <c r="I374" s="143">
        <v>0</v>
      </c>
      <c r="J374" s="143">
        <v>0</v>
      </c>
      <c r="K374" s="134">
        <f t="shared" si="207"/>
        <v>0</v>
      </c>
      <c r="L374" s="141">
        <f t="shared" si="208"/>
        <v>0</v>
      </c>
      <c r="M374" s="74"/>
    </row>
    <row r="375" spans="1:14" s="89" customFormat="1" outlineLevel="3">
      <c r="A375" s="105" t="s">
        <v>221</v>
      </c>
      <c r="B375" s="76" t="s">
        <v>0</v>
      </c>
      <c r="C375" s="76" t="s">
        <v>87</v>
      </c>
      <c r="D375" s="76" t="s">
        <v>324</v>
      </c>
      <c r="E375" s="76">
        <v>853</v>
      </c>
      <c r="F375" s="104"/>
      <c r="G375" s="165"/>
      <c r="H375" s="143">
        <v>30000</v>
      </c>
      <c r="I375" s="143">
        <v>0</v>
      </c>
      <c r="J375" s="143">
        <v>0</v>
      </c>
      <c r="K375" s="134">
        <f t="shared" si="207"/>
        <v>0</v>
      </c>
      <c r="L375" s="143">
        <f t="shared" si="208"/>
        <v>0</v>
      </c>
    </row>
    <row r="376" spans="1:14" s="89" customFormat="1" ht="25.5" outlineLevel="2">
      <c r="A376" s="137" t="s">
        <v>199</v>
      </c>
      <c r="B376" s="7" t="s">
        <v>0</v>
      </c>
      <c r="C376" s="7" t="s">
        <v>87</v>
      </c>
      <c r="D376" s="7" t="s">
        <v>90</v>
      </c>
      <c r="E376" s="7" t="s">
        <v>1</v>
      </c>
      <c r="F376" s="5" t="s">
        <v>121</v>
      </c>
      <c r="G376" s="122" t="s">
        <v>121</v>
      </c>
      <c r="H376" s="141">
        <f>SUM(H377:H386)</f>
        <v>270169925</v>
      </c>
      <c r="I376" s="141">
        <f t="shared" ref="I376:K376" si="209">SUM(I377:I386)</f>
        <v>21831300</v>
      </c>
      <c r="J376" s="141">
        <f t="shared" si="209"/>
        <v>15105739.639999999</v>
      </c>
      <c r="K376" s="141">
        <f t="shared" si="209"/>
        <v>0</v>
      </c>
      <c r="L376" s="141">
        <f>SUM(L377:L386)</f>
        <v>6725560.3600000013</v>
      </c>
    </row>
    <row r="377" spans="1:14" s="89" customFormat="1" outlineLevel="3">
      <c r="A377" s="105" t="s">
        <v>225</v>
      </c>
      <c r="B377" s="76" t="s">
        <v>0</v>
      </c>
      <c r="C377" s="76" t="s">
        <v>87</v>
      </c>
      <c r="D377" s="76" t="s">
        <v>90</v>
      </c>
      <c r="E377" s="76" t="s">
        <v>91</v>
      </c>
      <c r="F377" s="114" t="s">
        <v>121</v>
      </c>
      <c r="G377" s="164" t="s">
        <v>121</v>
      </c>
      <c r="H377" s="143">
        <v>201210562</v>
      </c>
      <c r="I377" s="143">
        <v>16767500</v>
      </c>
      <c r="J377" s="143">
        <v>11613235.779999999</v>
      </c>
      <c r="K377" s="115" t="s">
        <v>121</v>
      </c>
      <c r="L377" s="143">
        <f>I377-J377</f>
        <v>5154264.2200000007</v>
      </c>
    </row>
    <row r="378" spans="1:14" s="89" customFormat="1" ht="25.5" outlineLevel="2">
      <c r="A378" s="105" t="s">
        <v>226</v>
      </c>
      <c r="B378" s="76" t="s">
        <v>0</v>
      </c>
      <c r="C378" s="76" t="s">
        <v>87</v>
      </c>
      <c r="D378" s="76" t="s">
        <v>90</v>
      </c>
      <c r="E378" s="76" t="s">
        <v>92</v>
      </c>
      <c r="F378" s="114" t="s">
        <v>121</v>
      </c>
      <c r="G378" s="164" t="s">
        <v>121</v>
      </c>
      <c r="H378" s="143">
        <v>300000</v>
      </c>
      <c r="I378" s="143">
        <v>0</v>
      </c>
      <c r="J378" s="143">
        <v>0</v>
      </c>
      <c r="K378" s="88" t="s">
        <v>121</v>
      </c>
      <c r="L378" s="143">
        <f t="shared" ref="L378:L386" si="210">I378-J378</f>
        <v>0</v>
      </c>
    </row>
    <row r="379" spans="1:14" s="89" customFormat="1" ht="38.25" outlineLevel="3">
      <c r="A379" s="105" t="s">
        <v>227</v>
      </c>
      <c r="B379" s="76" t="s">
        <v>0</v>
      </c>
      <c r="C379" s="76" t="s">
        <v>87</v>
      </c>
      <c r="D379" s="76" t="s">
        <v>90</v>
      </c>
      <c r="E379" s="76" t="s">
        <v>93</v>
      </c>
      <c r="F379" s="114" t="s">
        <v>121</v>
      </c>
      <c r="G379" s="164" t="s">
        <v>121</v>
      </c>
      <c r="H379" s="143">
        <v>60765600</v>
      </c>
      <c r="I379" s="143">
        <v>5063800</v>
      </c>
      <c r="J379" s="143">
        <v>3492503.86</v>
      </c>
      <c r="K379" s="115" t="s">
        <v>121</v>
      </c>
      <c r="L379" s="143">
        <f t="shared" si="210"/>
        <v>1571296.1400000001</v>
      </c>
    </row>
    <row r="380" spans="1:14" s="89" customFormat="1" ht="25.5" outlineLevel="2">
      <c r="A380" s="105" t="s">
        <v>212</v>
      </c>
      <c r="B380" s="76" t="s">
        <v>0</v>
      </c>
      <c r="C380" s="76" t="s">
        <v>87</v>
      </c>
      <c r="D380" s="76" t="s">
        <v>90</v>
      </c>
      <c r="E380" s="76" t="s">
        <v>19</v>
      </c>
      <c r="F380" s="114" t="s">
        <v>121</v>
      </c>
      <c r="G380" s="164" t="s">
        <v>121</v>
      </c>
      <c r="H380" s="143">
        <v>1981943</v>
      </c>
      <c r="I380" s="143">
        <v>0</v>
      </c>
      <c r="J380" s="143">
        <v>0</v>
      </c>
      <c r="K380" s="88" t="s">
        <v>121</v>
      </c>
      <c r="L380" s="143">
        <f t="shared" si="210"/>
        <v>0</v>
      </c>
    </row>
    <row r="381" spans="1:14" s="89" customFormat="1" outlineLevel="3">
      <c r="A381" s="105" t="s">
        <v>104</v>
      </c>
      <c r="B381" s="76" t="s">
        <v>0</v>
      </c>
      <c r="C381" s="76" t="s">
        <v>87</v>
      </c>
      <c r="D381" s="76" t="s">
        <v>90</v>
      </c>
      <c r="E381" s="76" t="s">
        <v>4</v>
      </c>
      <c r="F381" s="114" t="s">
        <v>121</v>
      </c>
      <c r="G381" s="164" t="s">
        <v>121</v>
      </c>
      <c r="H381" s="143">
        <v>2699096</v>
      </c>
      <c r="I381" s="143">
        <v>0</v>
      </c>
      <c r="J381" s="143">
        <v>0</v>
      </c>
      <c r="K381" s="115" t="s">
        <v>121</v>
      </c>
      <c r="L381" s="143">
        <f t="shared" si="210"/>
        <v>0</v>
      </c>
    </row>
    <row r="382" spans="1:14" s="89" customFormat="1" outlineLevel="2">
      <c r="A382" s="105" t="s">
        <v>213</v>
      </c>
      <c r="B382" s="76" t="s">
        <v>0</v>
      </c>
      <c r="C382" s="76" t="s">
        <v>87</v>
      </c>
      <c r="D382" s="76" t="s">
        <v>90</v>
      </c>
      <c r="E382" s="76" t="s">
        <v>20</v>
      </c>
      <c r="F382" s="114" t="s">
        <v>121</v>
      </c>
      <c r="G382" s="164" t="s">
        <v>121</v>
      </c>
      <c r="H382" s="143">
        <v>2753724</v>
      </c>
      <c r="I382" s="143">
        <v>0</v>
      </c>
      <c r="J382" s="143">
        <v>0</v>
      </c>
      <c r="K382" s="88" t="s">
        <v>121</v>
      </c>
      <c r="L382" s="143">
        <f t="shared" si="210"/>
        <v>0</v>
      </c>
    </row>
    <row r="383" spans="1:14" s="89" customFormat="1" ht="25.5" outlineLevel="3">
      <c r="A383" s="105" t="s">
        <v>224</v>
      </c>
      <c r="B383" s="76" t="s">
        <v>0</v>
      </c>
      <c r="C383" s="76" t="s">
        <v>87</v>
      </c>
      <c r="D383" s="76" t="s">
        <v>90</v>
      </c>
      <c r="E383" s="76" t="s">
        <v>89</v>
      </c>
      <c r="F383" s="114" t="s">
        <v>121</v>
      </c>
      <c r="G383" s="164" t="s">
        <v>121</v>
      </c>
      <c r="H383" s="143">
        <v>25000</v>
      </c>
      <c r="I383" s="143">
        <v>0</v>
      </c>
      <c r="J383" s="143">
        <v>0</v>
      </c>
      <c r="K383" s="115" t="s">
        <v>121</v>
      </c>
      <c r="L383" s="143">
        <f t="shared" si="210"/>
        <v>0</v>
      </c>
    </row>
    <row r="384" spans="1:14" s="89" customFormat="1" outlineLevel="3">
      <c r="A384" s="105" t="s">
        <v>214</v>
      </c>
      <c r="B384" s="76" t="s">
        <v>0</v>
      </c>
      <c r="C384" s="76" t="s">
        <v>87</v>
      </c>
      <c r="D384" s="76" t="s">
        <v>90</v>
      </c>
      <c r="E384" s="76" t="s">
        <v>21</v>
      </c>
      <c r="F384" s="114" t="s">
        <v>121</v>
      </c>
      <c r="G384" s="164" t="s">
        <v>121</v>
      </c>
      <c r="H384" s="143">
        <v>380000</v>
      </c>
      <c r="I384" s="143">
        <v>0</v>
      </c>
      <c r="J384" s="143">
        <v>0</v>
      </c>
      <c r="K384" s="88" t="s">
        <v>121</v>
      </c>
      <c r="L384" s="143">
        <f t="shared" si="210"/>
        <v>0</v>
      </c>
    </row>
    <row r="385" spans="1:14" s="97" customFormat="1" ht="12.75" outlineLevel="5">
      <c r="A385" s="105" t="s">
        <v>215</v>
      </c>
      <c r="B385" s="76" t="s">
        <v>0</v>
      </c>
      <c r="C385" s="76" t="s">
        <v>87</v>
      </c>
      <c r="D385" s="76" t="s">
        <v>90</v>
      </c>
      <c r="E385" s="76" t="s">
        <v>22</v>
      </c>
      <c r="F385" s="114" t="s">
        <v>121</v>
      </c>
      <c r="G385" s="164" t="s">
        <v>121</v>
      </c>
      <c r="H385" s="143">
        <v>19030</v>
      </c>
      <c r="I385" s="143">
        <v>0</v>
      </c>
      <c r="J385" s="143">
        <v>0</v>
      </c>
      <c r="K385" s="115" t="s">
        <v>121</v>
      </c>
      <c r="L385" s="141">
        <f t="shared" si="210"/>
        <v>0</v>
      </c>
      <c r="M385" s="74"/>
    </row>
    <row r="386" spans="1:14" s="96" customFormat="1" ht="12.75" outlineLevel="3">
      <c r="A386" s="105" t="s">
        <v>221</v>
      </c>
      <c r="B386" s="76" t="s">
        <v>0</v>
      </c>
      <c r="C386" s="76" t="s">
        <v>87</v>
      </c>
      <c r="D386" s="76" t="s">
        <v>90</v>
      </c>
      <c r="E386" s="76" t="s">
        <v>45</v>
      </c>
      <c r="F386" s="114" t="s">
        <v>121</v>
      </c>
      <c r="G386" s="164" t="s">
        <v>121</v>
      </c>
      <c r="H386" s="143">
        <v>34970</v>
      </c>
      <c r="I386" s="143">
        <v>0</v>
      </c>
      <c r="J386" s="143">
        <v>0</v>
      </c>
      <c r="K386" s="115" t="s">
        <v>121</v>
      </c>
      <c r="L386" s="143">
        <f t="shared" si="210"/>
        <v>0</v>
      </c>
      <c r="M386" s="107"/>
      <c r="N386" s="107"/>
    </row>
    <row r="387" spans="1:14" s="136" customFormat="1" ht="25.5" outlineLevel="5">
      <c r="A387" s="137" t="s">
        <v>200</v>
      </c>
      <c r="B387" s="7" t="s">
        <v>0</v>
      </c>
      <c r="C387" s="7" t="s">
        <v>87</v>
      </c>
      <c r="D387" s="7" t="s">
        <v>325</v>
      </c>
      <c r="E387" s="7" t="s">
        <v>1</v>
      </c>
      <c r="F387" s="5"/>
      <c r="G387" s="122"/>
      <c r="H387" s="141">
        <f>SUM(H388:H389)</f>
        <v>1055665300</v>
      </c>
      <c r="I387" s="141">
        <f>SUM(I388:I389)</f>
        <v>0</v>
      </c>
      <c r="J387" s="141">
        <f>SUM(J388:J389)</f>
        <v>0</v>
      </c>
      <c r="K387" s="141">
        <f>SUM(K388:K389)</f>
        <v>0</v>
      </c>
      <c r="L387" s="141">
        <f>SUM(L388:L389)</f>
        <v>0</v>
      </c>
      <c r="M387" s="107"/>
      <c r="N387" s="107"/>
    </row>
    <row r="388" spans="1:14" s="96" customFormat="1" ht="12.75" outlineLevel="5">
      <c r="A388" s="105" t="s">
        <v>104</v>
      </c>
      <c r="B388" s="76" t="s">
        <v>0</v>
      </c>
      <c r="C388" s="76" t="s">
        <v>87</v>
      </c>
      <c r="D388" s="76" t="s">
        <v>325</v>
      </c>
      <c r="E388" s="76">
        <v>244</v>
      </c>
      <c r="F388" s="104"/>
      <c r="G388" s="165"/>
      <c r="H388" s="143">
        <v>5252000</v>
      </c>
      <c r="I388" s="143">
        <v>0</v>
      </c>
      <c r="J388" s="143">
        <v>0</v>
      </c>
      <c r="K388" s="134">
        <f>I388-J388</f>
        <v>0</v>
      </c>
      <c r="L388" s="143">
        <f t="shared" ref="L388:L389" si="211">I388-J388</f>
        <v>0</v>
      </c>
      <c r="M388" s="135"/>
      <c r="N388" s="107"/>
    </row>
    <row r="389" spans="1:14" s="89" customFormat="1" ht="33.75" outlineLevel="3">
      <c r="A389" s="105" t="s">
        <v>207</v>
      </c>
      <c r="B389" s="76" t="s">
        <v>0</v>
      </c>
      <c r="C389" s="76" t="s">
        <v>87</v>
      </c>
      <c r="D389" s="76" t="s">
        <v>325</v>
      </c>
      <c r="E389" s="76">
        <v>321</v>
      </c>
      <c r="F389" s="148" t="s">
        <v>326</v>
      </c>
      <c r="G389" s="156" t="s">
        <v>341</v>
      </c>
      <c r="H389" s="143">
        <f>997892200+458+52520642</f>
        <v>1050413300</v>
      </c>
      <c r="I389" s="143">
        <v>0</v>
      </c>
      <c r="J389" s="143">
        <v>0</v>
      </c>
      <c r="K389" s="134">
        <f>I389-J389</f>
        <v>0</v>
      </c>
      <c r="L389" s="143">
        <f t="shared" si="211"/>
        <v>0</v>
      </c>
    </row>
    <row r="390" spans="1:14" s="89" customFormat="1" ht="25.5" outlineLevel="3">
      <c r="A390" s="137" t="s">
        <v>200</v>
      </c>
      <c r="B390" s="7" t="s">
        <v>0</v>
      </c>
      <c r="C390" s="7" t="s">
        <v>87</v>
      </c>
      <c r="D390" s="7" t="s">
        <v>94</v>
      </c>
      <c r="E390" s="7" t="s">
        <v>1</v>
      </c>
      <c r="F390" s="5" t="s">
        <v>121</v>
      </c>
      <c r="G390" s="122" t="s">
        <v>121</v>
      </c>
      <c r="H390" s="141">
        <f>SUM(H391:H392)</f>
        <v>935089950</v>
      </c>
      <c r="I390" s="141">
        <f>SUM(I391:I392)</f>
        <v>0</v>
      </c>
      <c r="J390" s="141">
        <f>SUM(J391:J392)</f>
        <v>0</v>
      </c>
      <c r="K390" s="141">
        <f>SUM(K391:K392)</f>
        <v>0</v>
      </c>
      <c r="L390" s="141">
        <f>SUM(L391:L392)</f>
        <v>0</v>
      </c>
    </row>
    <row r="391" spans="1:14" s="89" customFormat="1" outlineLevel="3">
      <c r="A391" s="105" t="s">
        <v>104</v>
      </c>
      <c r="B391" s="76" t="s">
        <v>0</v>
      </c>
      <c r="C391" s="76" t="s">
        <v>87</v>
      </c>
      <c r="D391" s="76" t="s">
        <v>94</v>
      </c>
      <c r="E391" s="76" t="s">
        <v>4</v>
      </c>
      <c r="F391" s="114" t="s">
        <v>121</v>
      </c>
      <c r="G391" s="164" t="s">
        <v>121</v>
      </c>
      <c r="H391" s="143">
        <v>2275000</v>
      </c>
      <c r="I391" s="143">
        <v>0</v>
      </c>
      <c r="J391" s="143">
        <v>0</v>
      </c>
      <c r="K391" s="115" t="s">
        <v>121</v>
      </c>
      <c r="L391" s="143">
        <f t="shared" ref="L391:L392" si="212">I391-J391</f>
        <v>0</v>
      </c>
    </row>
    <row r="392" spans="1:14" s="96" customFormat="1" ht="25.5" outlineLevel="5">
      <c r="A392" s="105" t="s">
        <v>207</v>
      </c>
      <c r="B392" s="76" t="s">
        <v>0</v>
      </c>
      <c r="C392" s="76" t="s">
        <v>87</v>
      </c>
      <c r="D392" s="76" t="s">
        <v>94</v>
      </c>
      <c r="E392" s="76" t="s">
        <v>9</v>
      </c>
      <c r="F392" s="114" t="s">
        <v>121</v>
      </c>
      <c r="G392" s="155" t="s">
        <v>341</v>
      </c>
      <c r="H392" s="143">
        <f>886174200+46640750</f>
        <v>932814950</v>
      </c>
      <c r="I392" s="143">
        <v>0</v>
      </c>
      <c r="J392" s="143">
        <v>0</v>
      </c>
      <c r="K392" s="115" t="s">
        <v>121</v>
      </c>
      <c r="L392" s="143">
        <f t="shared" si="212"/>
        <v>0</v>
      </c>
      <c r="M392" s="95"/>
    </row>
    <row r="393" spans="1:14" s="96" customFormat="1" ht="38.25" outlineLevel="5">
      <c r="A393" s="137" t="s">
        <v>327</v>
      </c>
      <c r="B393" s="7" t="s">
        <v>0</v>
      </c>
      <c r="C393" s="7" t="s">
        <v>87</v>
      </c>
      <c r="D393" s="7" t="s">
        <v>328</v>
      </c>
      <c r="E393" s="7" t="s">
        <v>1</v>
      </c>
      <c r="F393" s="5"/>
      <c r="G393" s="122"/>
      <c r="H393" s="141">
        <f>SUM(H394:H394)</f>
        <v>55405400</v>
      </c>
      <c r="I393" s="141">
        <f>SUM(I394:I394)</f>
        <v>0</v>
      </c>
      <c r="J393" s="141">
        <f>SUM(J394:J394)</f>
        <v>0</v>
      </c>
      <c r="K393" s="141">
        <f>SUM(K394:K394)</f>
        <v>0</v>
      </c>
      <c r="L393" s="141">
        <f>SUM(L394:L394)</f>
        <v>0</v>
      </c>
      <c r="M393" s="95"/>
    </row>
    <row r="394" spans="1:14" s="89" customFormat="1" ht="33.75">
      <c r="A394" s="105" t="s">
        <v>220</v>
      </c>
      <c r="B394" s="76" t="s">
        <v>0</v>
      </c>
      <c r="C394" s="76" t="s">
        <v>87</v>
      </c>
      <c r="D394" s="76" t="s">
        <v>328</v>
      </c>
      <c r="E394" s="76">
        <v>612</v>
      </c>
      <c r="F394" s="149" t="s">
        <v>329</v>
      </c>
      <c r="G394" s="167" t="s">
        <v>341</v>
      </c>
      <c r="H394" s="143">
        <f>52635130+2770270</f>
        <v>55405400</v>
      </c>
      <c r="I394" s="143">
        <v>0</v>
      </c>
      <c r="J394" s="143">
        <v>0</v>
      </c>
      <c r="K394" s="134">
        <f t="shared" ref="K394" si="213">I394-J394</f>
        <v>0</v>
      </c>
      <c r="L394" s="143">
        <f t="shared" ref="L394" si="214">I394-J394</f>
        <v>0</v>
      </c>
    </row>
    <row r="395" spans="1:14" s="97" customFormat="1" ht="38.25" outlineLevel="5">
      <c r="A395" s="137" t="s">
        <v>201</v>
      </c>
      <c r="B395" s="7" t="s">
        <v>0</v>
      </c>
      <c r="C395" s="7" t="s">
        <v>87</v>
      </c>
      <c r="D395" s="7" t="s">
        <v>95</v>
      </c>
      <c r="E395" s="7" t="s">
        <v>1</v>
      </c>
      <c r="F395" s="5" t="s">
        <v>121</v>
      </c>
      <c r="G395" s="122" t="s">
        <v>121</v>
      </c>
      <c r="H395" s="141">
        <f>SUM(H396)</f>
        <v>50909000</v>
      </c>
      <c r="I395" s="141">
        <f t="shared" ref="I395:J395" si="215">SUM(I396)</f>
        <v>0</v>
      </c>
      <c r="J395" s="141">
        <f t="shared" si="215"/>
        <v>0</v>
      </c>
      <c r="K395" s="93" t="s">
        <v>121</v>
      </c>
      <c r="L395" s="141">
        <f>SUM(L396)</f>
        <v>0</v>
      </c>
      <c r="M395" s="74"/>
    </row>
    <row r="396" spans="1:14" s="89" customFormat="1">
      <c r="A396" s="105" t="s">
        <v>122</v>
      </c>
      <c r="B396" s="76" t="s">
        <v>0</v>
      </c>
      <c r="C396" s="76" t="s">
        <v>87</v>
      </c>
      <c r="D396" s="76" t="s">
        <v>95</v>
      </c>
      <c r="E396" s="76" t="s">
        <v>78</v>
      </c>
      <c r="F396" s="114" t="s">
        <v>121</v>
      </c>
      <c r="G396" s="164" t="s">
        <v>121</v>
      </c>
      <c r="H396" s="143">
        <v>50909000</v>
      </c>
      <c r="I396" s="143">
        <v>0</v>
      </c>
      <c r="J396" s="143">
        <v>0</v>
      </c>
      <c r="K396" s="176" t="s">
        <v>121</v>
      </c>
      <c r="L396" s="143">
        <f>I396-J396</f>
        <v>0</v>
      </c>
    </row>
    <row r="397" spans="1:14" s="97" customFormat="1" ht="25.5" outlineLevel="5">
      <c r="A397" s="137" t="s">
        <v>228</v>
      </c>
      <c r="B397" s="7" t="s">
        <v>0</v>
      </c>
      <c r="C397" s="7" t="s">
        <v>87</v>
      </c>
      <c r="D397" s="7" t="s">
        <v>96</v>
      </c>
      <c r="E397" s="7" t="s">
        <v>1</v>
      </c>
      <c r="F397" s="5" t="s">
        <v>121</v>
      </c>
      <c r="G397" s="122" t="s">
        <v>121</v>
      </c>
      <c r="H397" s="141">
        <f>SUM(H398)</f>
        <v>135000</v>
      </c>
      <c r="I397" s="141">
        <f t="shared" ref="I397:J397" si="216">SUM(I398)</f>
        <v>0</v>
      </c>
      <c r="J397" s="141">
        <f t="shared" si="216"/>
        <v>0</v>
      </c>
      <c r="K397" s="93" t="s">
        <v>121</v>
      </c>
      <c r="L397" s="141">
        <f>SUM(L398)</f>
        <v>0</v>
      </c>
      <c r="M397" s="74"/>
    </row>
    <row r="398" spans="1:14" s="89" customFormat="1">
      <c r="A398" s="105" t="s">
        <v>104</v>
      </c>
      <c r="B398" s="76" t="s">
        <v>0</v>
      </c>
      <c r="C398" s="76" t="s">
        <v>87</v>
      </c>
      <c r="D398" s="76" t="s">
        <v>96</v>
      </c>
      <c r="E398" s="76" t="s">
        <v>4</v>
      </c>
      <c r="F398" s="114" t="s">
        <v>121</v>
      </c>
      <c r="G398" s="164" t="s">
        <v>121</v>
      </c>
      <c r="H398" s="143">
        <v>135000</v>
      </c>
      <c r="I398" s="143">
        <v>0</v>
      </c>
      <c r="J398" s="143">
        <v>0</v>
      </c>
      <c r="K398" s="176" t="s">
        <v>121</v>
      </c>
      <c r="L398" s="143">
        <f>I398-J398</f>
        <v>0</v>
      </c>
    </row>
    <row r="399" spans="1:14" s="97" customFormat="1" ht="89.25" outlineLevel="5">
      <c r="A399" s="137" t="s">
        <v>202</v>
      </c>
      <c r="B399" s="7" t="s">
        <v>0</v>
      </c>
      <c r="C399" s="7" t="s">
        <v>87</v>
      </c>
      <c r="D399" s="7" t="s">
        <v>97</v>
      </c>
      <c r="E399" s="7" t="s">
        <v>1</v>
      </c>
      <c r="F399" s="5" t="s">
        <v>121</v>
      </c>
      <c r="G399" s="122" t="s">
        <v>121</v>
      </c>
      <c r="H399" s="141">
        <f>SUM(H400)</f>
        <v>5795900</v>
      </c>
      <c r="I399" s="141">
        <f t="shared" ref="I399:J399" si="217">SUM(I400)</f>
        <v>0</v>
      </c>
      <c r="J399" s="141">
        <f t="shared" si="217"/>
        <v>0</v>
      </c>
      <c r="K399" s="93" t="s">
        <v>121</v>
      </c>
      <c r="L399" s="141">
        <f>SUM(L400)</f>
        <v>0</v>
      </c>
      <c r="M399" s="74"/>
    </row>
    <row r="400" spans="1:14" s="89" customFormat="1" ht="25.5">
      <c r="A400" s="105" t="s">
        <v>229</v>
      </c>
      <c r="B400" s="76" t="s">
        <v>0</v>
      </c>
      <c r="C400" s="76" t="s">
        <v>87</v>
      </c>
      <c r="D400" s="76" t="s">
        <v>97</v>
      </c>
      <c r="E400" s="76" t="s">
        <v>98</v>
      </c>
      <c r="F400" s="114" t="s">
        <v>121</v>
      </c>
      <c r="G400" s="164" t="s">
        <v>121</v>
      </c>
      <c r="H400" s="143">
        <f>11591800/2</f>
        <v>5795900</v>
      </c>
      <c r="I400" s="143">
        <v>0</v>
      </c>
      <c r="J400" s="143">
        <v>0</v>
      </c>
      <c r="K400" s="176" t="s">
        <v>121</v>
      </c>
      <c r="L400" s="143">
        <f>I400-J400</f>
        <v>0</v>
      </c>
    </row>
    <row r="401" spans="1:15" s="97" customFormat="1" ht="25.5" outlineLevel="5">
      <c r="A401" s="137" t="s">
        <v>203</v>
      </c>
      <c r="B401" s="7" t="s">
        <v>0</v>
      </c>
      <c r="C401" s="7" t="s">
        <v>87</v>
      </c>
      <c r="D401" s="7" t="s">
        <v>99</v>
      </c>
      <c r="E401" s="7" t="s">
        <v>1</v>
      </c>
      <c r="F401" s="5" t="s">
        <v>121</v>
      </c>
      <c r="G401" s="122" t="s">
        <v>121</v>
      </c>
      <c r="H401" s="141">
        <f>SUM(H402)</f>
        <v>500000</v>
      </c>
      <c r="I401" s="141">
        <f t="shared" ref="I401:J401" si="218">SUM(I402)</f>
        <v>0</v>
      </c>
      <c r="J401" s="141">
        <f t="shared" si="218"/>
        <v>0</v>
      </c>
      <c r="K401" s="93" t="s">
        <v>121</v>
      </c>
      <c r="L401" s="141">
        <f t="shared" ref="L401" si="219">SUM(L402)</f>
        <v>0</v>
      </c>
      <c r="M401" s="74"/>
    </row>
    <row r="402" spans="1:15" s="89" customFormat="1" ht="25.5">
      <c r="A402" s="105" t="s">
        <v>229</v>
      </c>
      <c r="B402" s="76" t="s">
        <v>0</v>
      </c>
      <c r="C402" s="76" t="s">
        <v>87</v>
      </c>
      <c r="D402" s="76" t="s">
        <v>99</v>
      </c>
      <c r="E402" s="76" t="s">
        <v>98</v>
      </c>
      <c r="F402" s="114" t="s">
        <v>121</v>
      </c>
      <c r="G402" s="164" t="s">
        <v>121</v>
      </c>
      <c r="H402" s="143">
        <v>500000</v>
      </c>
      <c r="I402" s="143">
        <v>0</v>
      </c>
      <c r="J402" s="143">
        <v>0</v>
      </c>
      <c r="K402" s="176" t="s">
        <v>121</v>
      </c>
      <c r="L402" s="143">
        <f>I402-J402</f>
        <v>0</v>
      </c>
    </row>
    <row r="403" spans="1:15" s="97" customFormat="1" ht="51" outlineLevel="5">
      <c r="A403" s="137" t="s">
        <v>204</v>
      </c>
      <c r="B403" s="7" t="s">
        <v>0</v>
      </c>
      <c r="C403" s="7" t="s">
        <v>87</v>
      </c>
      <c r="D403" s="7" t="s">
        <v>100</v>
      </c>
      <c r="E403" s="7" t="s">
        <v>1</v>
      </c>
      <c r="F403" s="5" t="s">
        <v>121</v>
      </c>
      <c r="G403" s="122" t="s">
        <v>121</v>
      </c>
      <c r="H403" s="141">
        <f>SUM(H404)</f>
        <v>2500000</v>
      </c>
      <c r="I403" s="141">
        <f t="shared" ref="I403:L403" si="220">SUM(I404)</f>
        <v>1250000</v>
      </c>
      <c r="J403" s="141">
        <f t="shared" si="220"/>
        <v>0</v>
      </c>
      <c r="K403" s="141">
        <f t="shared" si="220"/>
        <v>0</v>
      </c>
      <c r="L403" s="141">
        <f t="shared" si="220"/>
        <v>1250000</v>
      </c>
      <c r="M403" s="74"/>
    </row>
    <row r="404" spans="1:15" s="109" customFormat="1" ht="25.5">
      <c r="A404" s="105" t="s">
        <v>229</v>
      </c>
      <c r="B404" s="76" t="s">
        <v>0</v>
      </c>
      <c r="C404" s="76" t="s">
        <v>87</v>
      </c>
      <c r="D404" s="76" t="s">
        <v>100</v>
      </c>
      <c r="E404" s="76" t="s">
        <v>98</v>
      </c>
      <c r="F404" s="114" t="s">
        <v>121</v>
      </c>
      <c r="G404" s="164" t="s">
        <v>121</v>
      </c>
      <c r="H404" s="143">
        <v>2500000</v>
      </c>
      <c r="I404" s="143">
        <v>1250000</v>
      </c>
      <c r="J404" s="143">
        <v>0</v>
      </c>
      <c r="K404" s="176" t="s">
        <v>121</v>
      </c>
      <c r="L404" s="143">
        <f>I404-J404</f>
        <v>1250000</v>
      </c>
    </row>
    <row r="405" spans="1:15" s="109" customFormat="1" ht="38.25">
      <c r="A405" s="137" t="s">
        <v>205</v>
      </c>
      <c r="B405" s="7" t="s">
        <v>0</v>
      </c>
      <c r="C405" s="7" t="s">
        <v>87</v>
      </c>
      <c r="D405" s="7" t="s">
        <v>101</v>
      </c>
      <c r="E405" s="7" t="s">
        <v>1</v>
      </c>
      <c r="F405" s="5" t="s">
        <v>121</v>
      </c>
      <c r="G405" s="122" t="s">
        <v>121</v>
      </c>
      <c r="H405" s="141">
        <f>SUM(H406:H407)</f>
        <v>24519050</v>
      </c>
      <c r="I405" s="141">
        <f>SUM(I406:I407)</f>
        <v>0</v>
      </c>
      <c r="J405" s="141">
        <f>SUM(J406:J407)</f>
        <v>0</v>
      </c>
      <c r="K405" s="141">
        <f>SUM(K406:K407)</f>
        <v>0</v>
      </c>
      <c r="L405" s="141">
        <f>SUM(L406:L407)</f>
        <v>0</v>
      </c>
    </row>
    <row r="406" spans="1:15" s="109" customFormat="1">
      <c r="A406" s="105" t="s">
        <v>104</v>
      </c>
      <c r="B406" s="172" t="s">
        <v>0</v>
      </c>
      <c r="C406" s="172" t="s">
        <v>87</v>
      </c>
      <c r="D406" s="172" t="s">
        <v>101</v>
      </c>
      <c r="E406" s="76" t="s">
        <v>4</v>
      </c>
      <c r="F406" s="106" t="s">
        <v>121</v>
      </c>
      <c r="G406" s="155" t="s">
        <v>341</v>
      </c>
      <c r="H406" s="143">
        <f>13523650+711770</f>
        <v>14235420</v>
      </c>
      <c r="I406" s="143">
        <v>0</v>
      </c>
      <c r="J406" s="143">
        <v>0</v>
      </c>
      <c r="K406" s="177" t="s">
        <v>121</v>
      </c>
      <c r="L406" s="143">
        <f t="shared" ref="L406:L407" si="221">I406-J406</f>
        <v>0</v>
      </c>
    </row>
    <row r="407" spans="1:15" s="97" customFormat="1" outlineLevel="5">
      <c r="A407" s="105" t="s">
        <v>220</v>
      </c>
      <c r="B407" s="172" t="s">
        <v>0</v>
      </c>
      <c r="C407" s="172" t="s">
        <v>87</v>
      </c>
      <c r="D407" s="172" t="s">
        <v>101</v>
      </c>
      <c r="E407" s="76" t="s">
        <v>44</v>
      </c>
      <c r="F407" s="106" t="s">
        <v>121</v>
      </c>
      <c r="G407" s="155" t="s">
        <v>341</v>
      </c>
      <c r="H407" s="143">
        <f>9769450+514180</f>
        <v>10283630</v>
      </c>
      <c r="I407" s="143">
        <v>0</v>
      </c>
      <c r="J407" s="143">
        <v>0</v>
      </c>
      <c r="K407" s="177" t="s">
        <v>121</v>
      </c>
      <c r="L407" s="141">
        <f t="shared" si="221"/>
        <v>0</v>
      </c>
      <c r="M407" s="74"/>
    </row>
    <row r="408" spans="1:15" s="97" customFormat="1" ht="33.75" outlineLevel="5">
      <c r="A408" s="137" t="s">
        <v>331</v>
      </c>
      <c r="B408" s="7" t="s">
        <v>0</v>
      </c>
      <c r="C408" s="7" t="s">
        <v>87</v>
      </c>
      <c r="D408" s="7" t="s">
        <v>332</v>
      </c>
      <c r="E408" s="7">
        <v>612</v>
      </c>
      <c r="F408" s="150" t="s">
        <v>354</v>
      </c>
      <c r="G408" s="163" t="s">
        <v>341</v>
      </c>
      <c r="H408" s="141">
        <v>24120100</v>
      </c>
      <c r="I408" s="141">
        <v>0</v>
      </c>
      <c r="J408" s="141">
        <v>0</v>
      </c>
      <c r="K408" s="141">
        <v>0</v>
      </c>
      <c r="L408" s="141">
        <v>0</v>
      </c>
      <c r="M408" s="74"/>
    </row>
    <row r="409" spans="1:15">
      <c r="A409" s="137" t="s">
        <v>330</v>
      </c>
      <c r="B409" s="7" t="s">
        <v>0</v>
      </c>
      <c r="C409" s="7" t="s">
        <v>87</v>
      </c>
      <c r="D409" s="7">
        <v>9990020680</v>
      </c>
      <c r="E409" s="7">
        <v>811</v>
      </c>
      <c r="F409" s="5"/>
      <c r="G409" s="122"/>
      <c r="H409" s="141">
        <v>15000000</v>
      </c>
      <c r="I409" s="141">
        <v>0</v>
      </c>
      <c r="J409" s="141">
        <v>0</v>
      </c>
      <c r="K409" s="141">
        <v>0</v>
      </c>
      <c r="L409" s="141">
        <v>0</v>
      </c>
      <c r="N409" s="2" t="s">
        <v>121</v>
      </c>
    </row>
    <row r="410" spans="1:15" ht="26.25" thickBot="1">
      <c r="A410" s="137" t="s">
        <v>228</v>
      </c>
      <c r="B410" s="7" t="s">
        <v>0</v>
      </c>
      <c r="C410" s="7" t="s">
        <v>87</v>
      </c>
      <c r="D410" s="7">
        <v>9990081810</v>
      </c>
      <c r="E410" s="7">
        <v>244</v>
      </c>
      <c r="F410" s="5" t="s">
        <v>121</v>
      </c>
      <c r="G410" s="122" t="s">
        <v>121</v>
      </c>
      <c r="H410" s="141">
        <v>520000</v>
      </c>
      <c r="I410" s="141">
        <v>0</v>
      </c>
      <c r="J410" s="141">
        <v>0</v>
      </c>
      <c r="K410" s="141">
        <v>0</v>
      </c>
      <c r="L410" s="141">
        <v>0</v>
      </c>
      <c r="N410" s="81"/>
      <c r="O410" s="81"/>
    </row>
    <row r="411" spans="1:15" ht="15.75" thickBot="1">
      <c r="A411" s="68" t="s">
        <v>120</v>
      </c>
      <c r="B411" s="123" t="s">
        <v>121</v>
      </c>
      <c r="C411" s="123" t="s">
        <v>121</v>
      </c>
      <c r="D411" s="123" t="s">
        <v>121</v>
      </c>
      <c r="E411" s="40" t="s">
        <v>121</v>
      </c>
      <c r="F411" s="41" t="s">
        <v>121</v>
      </c>
      <c r="G411" s="40" t="s">
        <v>121</v>
      </c>
      <c r="H411" s="175">
        <f>H19+H21+H23+H25+H28+H31+H33+H35+H37+H40+H42+H44+H46+H48+H57+H60+H68+H70+H73+H75+H77+H79+H81+H83+H86+H88+H90+H92+H95+H98+H101+H103+H105+H118+H120+H134+H136+H138+H140+H142+H144+H146+H148+H150+H152+H155+H158+H165+H168+H171+H174+H177+H180+H182+H185+H188+H191+H194+H197+H201+H205+H207+H209+H212+H214+H216+H219+H222+H225+H228+H231+H234+H237+H240+H243+H246+H249+H252+H255+H258+H261+H264+H267+H270+H273+H276+H279+H284+H288+H293+H295+H297+H299+H301+H303+H306+H309+H312+H324+H327+H330+H332+H334+H337+H338+H339+H341+H342+H343+H344+H354+H365+H376+H387+H390+H393+H395+H397+H399+H401+H403+H405+H408+H409+H410</f>
        <v>28872727406.5</v>
      </c>
      <c r="I411" s="175">
        <f>I19+I21+I23+I25+I28+I31+I35+I33+I37+I40+I42+I44+I46+I57+I48+I60+I68+I70+I73+I75+I77+I79+I81+I83+I86+I88+I90+I92+I95+I98+I101+I103+I105+I118+I120+I134+I136+I138+I140+I142+I144+I146+I148+I150+I165+I168+I171+I174+I177+I180+I182+I185+I152+I188+I191+I194+I197+I201+I205+I207+I155+I209+I158+I212+I214+I216+I219+I222+I225+I228+I231+I234+I237+I240+I243+I246+I249+I252+I255+I258+I261+I264+I267+I270+I273+I276+I279+I284+I288+I293+I295+I297+I299+I301+I303+I306+I309+I312+I324+I327+I330+I332+I334+I339+I341+I342+I343+I344+I354+I365+I376+I387+I390+I393+I395+I397+I399+I401+I403+I405+I408+I409</f>
        <v>973420260.76999998</v>
      </c>
      <c r="J411" s="175">
        <f>J19+J21+J23+J25+J28+J31+J35+J33+J37+J40+J42+J44+J46+J57+J48+J60+J68+J70+J73+J75+J77+J79+J81+J83+J86+J88+J90+J92+J95+J98+J101+J103+J105+J118+J120+J134+J136+J138+J140+J142+J144+J146+J148+J150+J165+J168+J171+J174+J177+J180+J182+J185+J152+J188+J191+J194+J197+J201+J205+J207+J155+J209+J158+J212+J214+J216+J219+J222+J225+J228+J231+J234+J237+J240+J243+J246+J249+J252+J255+J258+J261+J264+J267+J270+J273+J276+J279+J284+J288+J293+J295+J297+J299+J301+J303+J306+J309+J312+J324+J327+J330+J332+J334+J339+J341+J342+J343+J344+J354+J365+J376+J387+J390+J393+J395+J397+J399+J401+J403+J405+J408+J409+J322+J315+J291</f>
        <v>887703479.30999994</v>
      </c>
      <c r="K411" s="175" t="e">
        <f>K19+K21+K23+K25+K28+K31+K35+K33+K37+K40+K42+K44+K46+K57+K48+K60+K68+K70+K73+K75+K77+K79+K81+K83+K86+K88+K90+K92+K95+K98+K101+K103+K105+K118+K120+K134+K136+K138+K140+K142+K144+K146+K148+K150+K165+K168+K171+K174+K177+K180+K182+K185+K152+K188+K191+K194+K197+K201+K205+K207+K155+K209+K158+K212+K214+K216+K219+K222+K225+K228+K231+K234+K237+K240+K243+K246+K249+K252+K255+K258+K261+K264+K267+K270+K273+K276+K279+K284+K288+K293+K295+K297+K299+K301+K303+K306+K309+K312+K324+K327+K330+K332+K334+K339+K341+K342+K343+K344+K354+K365+K376+K387+K390+K393+K395+K397+K399+K401+K403+K405+K408+K409+K322+K315+K291</f>
        <v>#VALUE!</v>
      </c>
      <c r="L411" s="175">
        <f>L19+L21+L23+L25+L28+L31+L35+L33+L37+L40+L42+L44+L46+L57+L48+L60+L68+L70+L73+L75+L77+L79+L81+L83+L86+L88+L90+L92+L95+L98+L101+L103+L105+L118+L120+L134+L136+L138+L140+L142+L144+L146+L148+L150+L165+L168+L171+L174+L177+L180+L182+L185+L152+L188+L191+L194+L197+L201+L205+L207+L155+L209+L158+L212+L214+L216+L219+L222+L225+L228+L231+L234+L237+L240+L243+L246+L249+L252+L255+L258+L261+L264+L267+L270+L273+L276+L279+L284+L288+L293+L295+L297+L299+L301+L303+L306+L309+L312+L324+L327+L330+L332+L334+L339+L341+L342+L343+L344+L354+L365+L376+L387+L390+L393+L395+L397+L399+L401+L403+L405+L408+L409+L322+L315+L291</f>
        <v>85716781.459999993</v>
      </c>
      <c r="N411" s="2" t="s">
        <v>121</v>
      </c>
    </row>
    <row r="412" spans="1:15" ht="15.75" thickBot="1">
      <c r="A412" s="56" t="s">
        <v>121</v>
      </c>
      <c r="B412" s="124" t="s">
        <v>121</v>
      </c>
      <c r="C412" s="124" t="s">
        <v>121</v>
      </c>
      <c r="D412" s="124" t="s">
        <v>121</v>
      </c>
      <c r="E412" s="124" t="s">
        <v>121</v>
      </c>
      <c r="F412" s="4" t="s">
        <v>121</v>
      </c>
      <c r="G412" s="168" t="s">
        <v>121</v>
      </c>
      <c r="H412" s="8"/>
      <c r="I412" s="8"/>
      <c r="J412" s="57"/>
      <c r="K412" s="2" t="s">
        <v>121</v>
      </c>
      <c r="L412" s="178" t="s">
        <v>258</v>
      </c>
      <c r="M412" s="77">
        <f>H97+H100+H128+H167+H173+H184+H187+H154+H190+H206+H208+H157+H211+H213+H215+H218+H221+H224+H227+H230+H233+H248+H251+H290+H305+H308+H311+H314+H326+H329+H331+H333</f>
        <v>4030182476</v>
      </c>
      <c r="N412" s="2" t="s">
        <v>121</v>
      </c>
    </row>
    <row r="413" spans="1:15" ht="15.75" thickBot="1">
      <c r="A413" s="11" t="s">
        <v>121</v>
      </c>
      <c r="B413" s="125" t="s">
        <v>121</v>
      </c>
      <c r="C413" s="125" t="s">
        <v>121</v>
      </c>
      <c r="D413" s="125" t="s">
        <v>121</v>
      </c>
      <c r="E413" s="125" t="s">
        <v>121</v>
      </c>
      <c r="F413" s="12" t="s">
        <v>121</v>
      </c>
      <c r="G413" s="169" t="s">
        <v>121</v>
      </c>
      <c r="H413" s="8"/>
      <c r="I413" s="153"/>
      <c r="J413" s="229"/>
      <c r="K413" s="2" t="s">
        <v>121</v>
      </c>
      <c r="L413" s="77" t="s">
        <v>259</v>
      </c>
      <c r="M413" s="78">
        <f>H19+H21+H23+H25+H28+H31+H33+H35+H37+H40+H42+H44+H46+H48+H57+H60+H68+H70+H73+H75+H77+H79+H81+H83+H86+H88+H90+H92+H96+H99+H101+H103+H105+H118+H120+H134+H136+H138+H140+H142+H144+H146+H148+H150+H153+H156+H158+H166+H169+H175+H177+H180+H183+H186+H189+H191+H194+H197+H201+H210+H217+H220+H223+H226+H229+H232+H234+H237+H240+H243+H247+H250+H252+H255+H258+H261+H264+H267+H270+H273+H276+H279+H284+H289+H293+H295+H297+H299+H301+H304+H307+H310+H313+H325+H328+H334+H337+H338+H339+H341+H342+H343+H344+H354+H365+H376+H387+H390+H393+H395+H397+H399+H401+H403+H405+H408+H409-H128+H410</f>
        <v>24842544930.5</v>
      </c>
      <c r="N413" s="2" t="s">
        <v>121</v>
      </c>
    </row>
    <row r="414" spans="1:15" ht="15.75" thickBot="1">
      <c r="A414" s="240" t="s">
        <v>123</v>
      </c>
      <c r="B414" s="241"/>
      <c r="C414" s="241"/>
      <c r="D414" s="241"/>
      <c r="E414" s="241"/>
      <c r="F414" s="241"/>
      <c r="G414" s="241"/>
      <c r="H414" s="241"/>
      <c r="I414" s="241"/>
      <c r="J414" s="13" t="s">
        <v>121</v>
      </c>
      <c r="K414" s="2" t="s">
        <v>121</v>
      </c>
      <c r="L414" s="77" t="s">
        <v>260</v>
      </c>
      <c r="M414" s="77">
        <f>I411</f>
        <v>973420260.76999998</v>
      </c>
    </row>
    <row r="415" spans="1:15" ht="15.75" thickBot="1">
      <c r="A415" s="240" t="s">
        <v>124</v>
      </c>
      <c r="B415" s="241"/>
      <c r="C415" s="241"/>
      <c r="D415" s="241"/>
      <c r="E415" s="241"/>
      <c r="F415" s="241"/>
      <c r="G415" s="241"/>
      <c r="H415" s="241"/>
      <c r="I415" s="241"/>
      <c r="J415" s="13" t="s">
        <v>121</v>
      </c>
      <c r="K415" s="2" t="s">
        <v>121</v>
      </c>
      <c r="L415" s="77" t="s">
        <v>261</v>
      </c>
      <c r="M415" s="77">
        <f>J411</f>
        <v>887703479.30999994</v>
      </c>
    </row>
    <row r="416" spans="1:15" ht="48.75" customHeight="1" thickBot="1">
      <c r="A416" s="58" t="s">
        <v>125</v>
      </c>
      <c r="B416" s="152" t="s">
        <v>109</v>
      </c>
      <c r="C416" s="151" t="s">
        <v>110</v>
      </c>
      <c r="D416" s="242" t="s">
        <v>111</v>
      </c>
      <c r="E416" s="243"/>
      <c r="F416" s="244"/>
      <c r="G416" s="242" t="s">
        <v>112</v>
      </c>
      <c r="H416" s="244"/>
      <c r="I416" s="231" t="s">
        <v>113</v>
      </c>
      <c r="J416" s="15"/>
      <c r="K416" s="2" t="s">
        <v>121</v>
      </c>
      <c r="L416" s="79" t="s">
        <v>149</v>
      </c>
      <c r="M416" s="80">
        <f>M414-M415</f>
        <v>85716781.460000038</v>
      </c>
    </row>
    <row r="417" spans="1:13" ht="42.75">
      <c r="A417" s="16" t="s">
        <v>355</v>
      </c>
      <c r="B417" s="17" t="s">
        <v>114</v>
      </c>
      <c r="C417" s="18" t="s">
        <v>121</v>
      </c>
      <c r="D417" s="253">
        <f>I411</f>
        <v>973420260.76999998</v>
      </c>
      <c r="E417" s="257"/>
      <c r="F417" s="254"/>
      <c r="G417" s="253">
        <f>J411</f>
        <v>887703479.30999994</v>
      </c>
      <c r="H417" s="254"/>
      <c r="I417" s="19">
        <f>L411</f>
        <v>85716781.459999993</v>
      </c>
      <c r="J417" s="15"/>
      <c r="K417" s="2" t="s">
        <v>121</v>
      </c>
      <c r="L417" s="2" t="s">
        <v>121</v>
      </c>
    </row>
    <row r="418" spans="1:13">
      <c r="A418" s="16" t="s">
        <v>356</v>
      </c>
      <c r="B418" s="17" t="s">
        <v>115</v>
      </c>
      <c r="C418" s="17" t="s">
        <v>121</v>
      </c>
      <c r="D418" s="259" t="s">
        <v>121</v>
      </c>
      <c r="E418" s="260"/>
      <c r="F418" s="261"/>
      <c r="G418" s="253"/>
      <c r="H418" s="254"/>
      <c r="I418" s="21"/>
      <c r="J418" s="15"/>
      <c r="K418" s="2" t="s">
        <v>121</v>
      </c>
      <c r="L418" s="2" t="s">
        <v>121</v>
      </c>
    </row>
    <row r="419" spans="1:13">
      <c r="A419" s="20" t="s">
        <v>357</v>
      </c>
      <c r="B419" s="17" t="s">
        <v>116</v>
      </c>
      <c r="C419" s="17" t="s">
        <v>121</v>
      </c>
      <c r="D419" s="255" t="s">
        <v>121</v>
      </c>
      <c r="E419" s="258"/>
      <c r="F419" s="256"/>
      <c r="G419" s="255"/>
      <c r="H419" s="256"/>
      <c r="I419" s="21"/>
      <c r="J419" s="15" t="s">
        <v>121</v>
      </c>
      <c r="K419" s="2" t="s">
        <v>121</v>
      </c>
      <c r="L419" s="2" t="s">
        <v>121</v>
      </c>
    </row>
    <row r="420" spans="1:13">
      <c r="A420" s="16" t="s">
        <v>358</v>
      </c>
      <c r="B420" s="17" t="s">
        <v>117</v>
      </c>
      <c r="C420" s="17" t="s">
        <v>121</v>
      </c>
      <c r="D420" s="259" t="s">
        <v>121</v>
      </c>
      <c r="E420" s="260"/>
      <c r="F420" s="261"/>
      <c r="G420" s="255"/>
      <c r="H420" s="256"/>
      <c r="I420" s="21"/>
      <c r="J420" s="15" t="s">
        <v>121</v>
      </c>
      <c r="K420" s="2" t="s">
        <v>121</v>
      </c>
      <c r="L420" s="2" t="s">
        <v>121</v>
      </c>
    </row>
    <row r="421" spans="1:13">
      <c r="A421" s="22" t="s">
        <v>121</v>
      </c>
      <c r="B421" s="126" t="s">
        <v>121</v>
      </c>
      <c r="C421" s="126" t="s">
        <v>121</v>
      </c>
      <c r="D421" s="126" t="s">
        <v>121</v>
      </c>
      <c r="E421" s="23" t="s">
        <v>121</v>
      </c>
      <c r="F421" s="24" t="s">
        <v>121</v>
      </c>
      <c r="G421" s="170" t="s">
        <v>121</v>
      </c>
      <c r="H421" s="26" t="s">
        <v>121</v>
      </c>
      <c r="I421" s="14" t="s">
        <v>121</v>
      </c>
      <c r="J421" s="15" t="s">
        <v>121</v>
      </c>
      <c r="K421" s="2" t="s">
        <v>121</v>
      </c>
      <c r="L421" s="2" t="s">
        <v>121</v>
      </c>
      <c r="M421" s="81"/>
    </row>
    <row r="422" spans="1:13">
      <c r="A422" s="27" t="s">
        <v>121</v>
      </c>
      <c r="B422" s="126" t="s">
        <v>121</v>
      </c>
      <c r="C422" s="126" t="s">
        <v>121</v>
      </c>
      <c r="D422" s="126" t="s">
        <v>121</v>
      </c>
      <c r="E422" s="23" t="s">
        <v>121</v>
      </c>
      <c r="F422" s="24" t="s">
        <v>121</v>
      </c>
      <c r="G422" s="23" t="s">
        <v>121</v>
      </c>
      <c r="H422" s="25" t="s">
        <v>121</v>
      </c>
      <c r="I422" s="14" t="s">
        <v>121</v>
      </c>
      <c r="J422" s="15" t="s">
        <v>121</v>
      </c>
      <c r="K422" s="2" t="s">
        <v>121</v>
      </c>
      <c r="L422" s="2" t="s">
        <v>121</v>
      </c>
    </row>
    <row r="423" spans="1:13">
      <c r="A423" s="27" t="s">
        <v>121</v>
      </c>
      <c r="B423" s="126" t="s">
        <v>121</v>
      </c>
      <c r="C423" s="126" t="s">
        <v>121</v>
      </c>
      <c r="D423" s="126" t="s">
        <v>121</v>
      </c>
      <c r="E423" s="23" t="s">
        <v>121</v>
      </c>
      <c r="F423" s="24" t="s">
        <v>121</v>
      </c>
      <c r="G423" s="23" t="s">
        <v>121</v>
      </c>
      <c r="H423" s="25" t="s">
        <v>121</v>
      </c>
      <c r="I423" s="14" t="s">
        <v>121</v>
      </c>
      <c r="J423" s="15" t="s">
        <v>121</v>
      </c>
      <c r="K423" s="2" t="s">
        <v>121</v>
      </c>
      <c r="L423" s="2" t="s">
        <v>121</v>
      </c>
    </row>
    <row r="424" spans="1:13">
      <c r="A424" s="27" t="s">
        <v>121</v>
      </c>
      <c r="B424" s="126" t="s">
        <v>121</v>
      </c>
      <c r="C424" s="126" t="s">
        <v>121</v>
      </c>
      <c r="D424" s="126" t="s">
        <v>121</v>
      </c>
      <c r="E424" s="23" t="s">
        <v>121</v>
      </c>
      <c r="F424" s="24" t="s">
        <v>121</v>
      </c>
      <c r="G424" s="23" t="s">
        <v>121</v>
      </c>
      <c r="H424" s="24" t="s">
        <v>121</v>
      </c>
      <c r="I424" s="14" t="s">
        <v>121</v>
      </c>
      <c r="J424" s="28" t="s">
        <v>121</v>
      </c>
      <c r="K424" s="2" t="s">
        <v>121</v>
      </c>
      <c r="L424" s="2" t="s">
        <v>121</v>
      </c>
    </row>
    <row r="425" spans="1:13">
      <c r="A425" s="27" t="s">
        <v>121</v>
      </c>
      <c r="B425" s="126" t="s">
        <v>121</v>
      </c>
      <c r="C425" s="126" t="s">
        <v>121</v>
      </c>
      <c r="D425" s="126" t="s">
        <v>121</v>
      </c>
      <c r="E425" s="23" t="s">
        <v>121</v>
      </c>
      <c r="F425" s="24" t="s">
        <v>121</v>
      </c>
      <c r="G425" s="23" t="s">
        <v>121</v>
      </c>
      <c r="H425" s="26" t="s">
        <v>121</v>
      </c>
      <c r="I425" s="14" t="s">
        <v>121</v>
      </c>
      <c r="J425" s="15" t="s">
        <v>121</v>
      </c>
      <c r="K425" s="2" t="s">
        <v>121</v>
      </c>
      <c r="L425" s="2" t="s">
        <v>121</v>
      </c>
    </row>
    <row r="426" spans="1:13" ht="15.75">
      <c r="A426" s="262" t="s">
        <v>102</v>
      </c>
      <c r="B426" s="263"/>
      <c r="C426" s="263"/>
      <c r="D426" s="131" t="s">
        <v>121</v>
      </c>
      <c r="E426" s="131" t="s">
        <v>121</v>
      </c>
      <c r="F426" s="29" t="s">
        <v>121</v>
      </c>
      <c r="G426" s="264" t="s">
        <v>118</v>
      </c>
      <c r="H426" s="264"/>
      <c r="I426" s="14" t="s">
        <v>121</v>
      </c>
      <c r="J426" s="28" t="s">
        <v>121</v>
      </c>
      <c r="K426" s="2" t="s">
        <v>121</v>
      </c>
      <c r="L426" s="2" t="s">
        <v>121</v>
      </c>
    </row>
    <row r="427" spans="1:13" ht="15.75">
      <c r="A427" s="98" t="s">
        <v>121</v>
      </c>
      <c r="B427" s="99" t="s">
        <v>121</v>
      </c>
      <c r="C427" s="99" t="s">
        <v>121</v>
      </c>
      <c r="D427" s="132" t="s">
        <v>121</v>
      </c>
      <c r="E427" s="30" t="s">
        <v>121</v>
      </c>
      <c r="F427" s="31" t="s">
        <v>121</v>
      </c>
      <c r="G427" s="99" t="s">
        <v>121</v>
      </c>
      <c r="H427" s="100" t="s">
        <v>121</v>
      </c>
      <c r="I427" s="32" t="s">
        <v>121</v>
      </c>
      <c r="J427" s="28" t="s">
        <v>121</v>
      </c>
      <c r="K427" s="2" t="s">
        <v>121</v>
      </c>
      <c r="L427" s="2" t="s">
        <v>121</v>
      </c>
    </row>
    <row r="428" spans="1:13" ht="15.75">
      <c r="A428" s="98" t="s">
        <v>121</v>
      </c>
      <c r="B428" s="99" t="s">
        <v>121</v>
      </c>
      <c r="C428" s="99" t="s">
        <v>121</v>
      </c>
      <c r="D428" s="132" t="s">
        <v>121</v>
      </c>
      <c r="E428" s="30" t="s">
        <v>121</v>
      </c>
      <c r="F428" s="31" t="s">
        <v>121</v>
      </c>
      <c r="G428" s="99" t="s">
        <v>121</v>
      </c>
      <c r="H428" s="100" t="s">
        <v>121</v>
      </c>
      <c r="I428" s="32" t="s">
        <v>121</v>
      </c>
      <c r="J428" s="28" t="s">
        <v>121</v>
      </c>
      <c r="K428" s="2" t="s">
        <v>121</v>
      </c>
      <c r="L428" s="2" t="s">
        <v>121</v>
      </c>
    </row>
    <row r="429" spans="1:13" ht="15.75">
      <c r="A429" s="33" t="s">
        <v>121</v>
      </c>
      <c r="B429" s="132" t="s">
        <v>121</v>
      </c>
      <c r="C429" s="127" t="s">
        <v>121</v>
      </c>
      <c r="D429" s="132" t="s">
        <v>121</v>
      </c>
      <c r="E429" s="30" t="s">
        <v>121</v>
      </c>
      <c r="F429" s="31" t="s">
        <v>121</v>
      </c>
      <c r="G429" s="30" t="s">
        <v>121</v>
      </c>
      <c r="H429" s="31" t="s">
        <v>121</v>
      </c>
      <c r="I429" s="32" t="s">
        <v>121</v>
      </c>
      <c r="J429" s="28" t="s">
        <v>121</v>
      </c>
      <c r="K429" s="2" t="s">
        <v>121</v>
      </c>
      <c r="L429" s="2" t="s">
        <v>121</v>
      </c>
    </row>
    <row r="430" spans="1:13" ht="15.75">
      <c r="A430" s="250" t="s">
        <v>344</v>
      </c>
      <c r="B430" s="251"/>
      <c r="C430" s="251"/>
      <c r="D430" s="132" t="s">
        <v>121</v>
      </c>
      <c r="E430" s="30" t="s">
        <v>121</v>
      </c>
      <c r="F430" s="31" t="s">
        <v>121</v>
      </c>
      <c r="G430" s="252" t="s">
        <v>119</v>
      </c>
      <c r="H430" s="252"/>
      <c r="I430" s="14" t="s">
        <v>121</v>
      </c>
      <c r="J430" s="28" t="s">
        <v>121</v>
      </c>
      <c r="K430" s="2" t="s">
        <v>121</v>
      </c>
      <c r="L430" s="2" t="s">
        <v>121</v>
      </c>
    </row>
    <row r="431" spans="1:13">
      <c r="A431" s="27" t="s">
        <v>121</v>
      </c>
      <c r="B431" s="126" t="s">
        <v>121</v>
      </c>
      <c r="C431" s="126" t="s">
        <v>121</v>
      </c>
      <c r="D431" s="126" t="s">
        <v>121</v>
      </c>
      <c r="E431" s="23" t="s">
        <v>121</v>
      </c>
      <c r="F431" s="24" t="s">
        <v>121</v>
      </c>
      <c r="G431" s="23" t="s">
        <v>121</v>
      </c>
      <c r="H431" s="26" t="s">
        <v>121</v>
      </c>
      <c r="I431" s="32" t="s">
        <v>121</v>
      </c>
      <c r="J431" s="28" t="s">
        <v>121</v>
      </c>
      <c r="K431" s="2" t="s">
        <v>121</v>
      </c>
    </row>
    <row r="432" spans="1:13" ht="15.75" thickBot="1">
      <c r="A432" s="34" t="s">
        <v>121</v>
      </c>
      <c r="B432" s="128" t="s">
        <v>121</v>
      </c>
      <c r="C432" s="128" t="s">
        <v>121</v>
      </c>
      <c r="D432" s="128" t="s">
        <v>121</v>
      </c>
      <c r="E432" s="35" t="s">
        <v>121</v>
      </c>
      <c r="F432" s="36" t="s">
        <v>121</v>
      </c>
      <c r="G432" s="35" t="s">
        <v>121</v>
      </c>
      <c r="H432" s="37" t="s">
        <v>121</v>
      </c>
      <c r="I432" s="38" t="s">
        <v>121</v>
      </c>
      <c r="J432" s="39" t="s">
        <v>121</v>
      </c>
      <c r="K432" s="2" t="s">
        <v>121</v>
      </c>
    </row>
    <row r="443" spans="1:10">
      <c r="A443" s="2"/>
      <c r="H443" s="86">
        <f>H333+H331+H329+H326+H314+H311+H308+H305+H290+H251+H248+H233+H230+H227+H224+H221+H218+H215+H213+H211+H157+H208+H206+H190+H154+H187+H184+H176+H173+H170+H167+H128+H100+H97</f>
        <v>4030182476</v>
      </c>
      <c r="I443" s="2"/>
      <c r="J443" s="2"/>
    </row>
    <row r="444" spans="1:10">
      <c r="A444" s="2"/>
      <c r="H444" s="86">
        <f>H443-H176-H170</f>
        <v>4030182476</v>
      </c>
      <c r="I444" s="2"/>
      <c r="J444" s="2"/>
    </row>
    <row r="482" spans="1:14">
      <c r="N482" s="81">
        <f>H97+H100+H128+H167+H170+H173+H176+H184+H187+H154+H190+H206+H208+H157+H211+H213+H215+H218+H221+H224+H227+H230+H233+H248+H251+H266+H290+H305+H308+H311+H314+H326+H329+H331+H333</f>
        <v>4035182476</v>
      </c>
    </row>
    <row r="484" spans="1:14">
      <c r="A484" s="2"/>
      <c r="H484" s="2"/>
      <c r="I484" s="2"/>
      <c r="J484" s="2"/>
    </row>
  </sheetData>
  <mergeCells count="24">
    <mergeCell ref="A426:C426"/>
    <mergeCell ref="G426:H426"/>
    <mergeCell ref="A430:C430"/>
    <mergeCell ref="G430:H430"/>
    <mergeCell ref="D418:F418"/>
    <mergeCell ref="G418:H418"/>
    <mergeCell ref="D419:F419"/>
    <mergeCell ref="G419:H419"/>
    <mergeCell ref="D420:F420"/>
    <mergeCell ref="G420:H420"/>
    <mergeCell ref="A414:I414"/>
    <mergeCell ref="A415:I415"/>
    <mergeCell ref="D416:F416"/>
    <mergeCell ref="G416:H416"/>
    <mergeCell ref="D417:F417"/>
    <mergeCell ref="G417:H417"/>
    <mergeCell ref="A11:F11"/>
    <mergeCell ref="A58:A59"/>
    <mergeCell ref="A2:I2"/>
    <mergeCell ref="A3:I3"/>
    <mergeCell ref="A4:I4"/>
    <mergeCell ref="D7:G7"/>
    <mergeCell ref="D9:G9"/>
    <mergeCell ref="A10:F10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2024-02-09T07:55:22Z</cp:lastPrinted>
  <dcterms:created xsi:type="dcterms:W3CDTF">2024-01-12T08:00:34Z</dcterms:created>
  <dcterms:modified xsi:type="dcterms:W3CDTF">2024-02-13T06:36:31Z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