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85" yWindow="210" windowWidth="16605" windowHeight="13110" tabRatio="412"/>
  </bookViews>
  <sheets>
    <sheet name="1ММ (ФБ)РБ" sheetId="8" r:id="rId1"/>
  </sheets>
  <definedNames>
    <definedName name="_xlnm._FilterDatabase" localSheetId="0" hidden="1">'1ММ (ФБ)РБ'!$A$18:$AD$312</definedName>
    <definedName name="XDO_?C9_S2_1?" localSheetId="0">'1ММ (ФБ)РБ'!$B$3:$B$127</definedName>
    <definedName name="_xlnm.Print_Titles" localSheetId="0">'1ММ (ФБ)РБ'!$3:$5</definedName>
    <definedName name="_xlnm.Print_Area" localSheetId="0">'1ММ (ФБ)РБ'!$A$1:$J$312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1" i="8" l="1"/>
  <c r="I158" i="8"/>
  <c r="H158" i="8"/>
  <c r="J158" i="8"/>
  <c r="K162" i="8"/>
  <c r="K159" i="8"/>
  <c r="I40" i="8"/>
  <c r="I39" i="8"/>
  <c r="L229" i="8" l="1"/>
  <c r="M203" i="8"/>
  <c r="L79" i="8"/>
  <c r="L75" i="8"/>
  <c r="L57" i="8"/>
  <c r="H109" i="8" l="1"/>
  <c r="H120" i="8"/>
  <c r="H146" i="8"/>
  <c r="H172" i="8"/>
  <c r="H176" i="8"/>
  <c r="H174" i="8"/>
  <c r="H204" i="8"/>
  <c r="M311" i="8"/>
  <c r="K245" i="8"/>
  <c r="H218" i="8"/>
  <c r="H215" i="8" s="1"/>
  <c r="K175" i="8"/>
  <c r="K174" i="8" s="1"/>
  <c r="J174" i="8"/>
  <c r="I174" i="8"/>
  <c r="H70" i="8"/>
  <c r="J98" i="8" l="1"/>
  <c r="H247" i="8"/>
  <c r="I247" i="8"/>
  <c r="J247" i="8"/>
  <c r="K248" i="8"/>
  <c r="K247" i="8" s="1"/>
  <c r="J249" i="8"/>
  <c r="K250" i="8"/>
  <c r="I279" i="8" l="1"/>
  <c r="J279" i="8"/>
  <c r="H279" i="8"/>
  <c r="K285" i="8"/>
  <c r="K267" i="8"/>
  <c r="I265" i="8"/>
  <c r="J265" i="8"/>
  <c r="H265" i="8"/>
  <c r="I112" i="8"/>
  <c r="I180" i="8"/>
  <c r="L106" i="8"/>
  <c r="H65" i="8" l="1"/>
  <c r="H104" i="8"/>
  <c r="H40" i="8"/>
  <c r="H39" i="8"/>
  <c r="K113" i="8"/>
  <c r="K112" i="8" s="1"/>
  <c r="J112" i="8"/>
  <c r="H112" i="8"/>
  <c r="H33" i="8" l="1"/>
  <c r="I98" i="8"/>
  <c r="H98" i="8"/>
  <c r="K282" i="8" l="1"/>
  <c r="K274" i="8"/>
  <c r="K275" i="8"/>
  <c r="K194" i="8"/>
  <c r="J286" i="8"/>
  <c r="I104" i="8"/>
  <c r="K23" i="8" l="1"/>
  <c r="K99" i="8" l="1"/>
  <c r="H97" i="8"/>
  <c r="L292" i="8" s="1"/>
  <c r="J186" i="8" l="1"/>
  <c r="J198" i="8"/>
  <c r="J201" i="8"/>
  <c r="J204" i="8"/>
  <c r="J215" i="8"/>
  <c r="J226" i="8"/>
  <c r="J236" i="8"/>
  <c r="J238" i="8"/>
  <c r="J251" i="8"/>
  <c r="J253" i="8"/>
  <c r="J261" i="8"/>
  <c r="J263" i="8"/>
  <c r="J268" i="8"/>
  <c r="J271" i="8"/>
  <c r="J277" i="8"/>
  <c r="J134" i="8"/>
  <c r="J137" i="8"/>
  <c r="J140" i="8"/>
  <c r="J143" i="8"/>
  <c r="J146" i="8"/>
  <c r="J149" i="8"/>
  <c r="J155" i="8"/>
  <c r="J152" i="8"/>
  <c r="J165" i="8"/>
  <c r="J168" i="8"/>
  <c r="J172" i="8"/>
  <c r="J176" i="8"/>
  <c r="J178" i="8"/>
  <c r="J180" i="8"/>
  <c r="J183" i="8"/>
  <c r="J234" i="8"/>
  <c r="J257" i="8"/>
  <c r="J259" i="8"/>
  <c r="K290" i="8"/>
  <c r="K289" i="8"/>
  <c r="K288" i="8"/>
  <c r="K287" i="8"/>
  <c r="I286" i="8"/>
  <c r="H286" i="8"/>
  <c r="K262" i="8"/>
  <c r="K261" i="8" s="1"/>
  <c r="I261" i="8"/>
  <c r="H261" i="8"/>
  <c r="K254" i="8"/>
  <c r="K286" i="8" l="1"/>
  <c r="K273" i="8"/>
  <c r="H253" i="8"/>
  <c r="I253" i="8"/>
  <c r="K256" i="8"/>
  <c r="K105" i="8"/>
  <c r="K104" i="8" s="1"/>
  <c r="K72" i="8"/>
  <c r="K75" i="8"/>
  <c r="K78" i="8"/>
  <c r="J104" i="8"/>
  <c r="K264" i="8" l="1"/>
  <c r="K263" i="8" s="1"/>
  <c r="I263" i="8"/>
  <c r="H263" i="8"/>
  <c r="H268" i="8"/>
  <c r="I268" i="8"/>
  <c r="K272" i="8" l="1"/>
  <c r="K246" i="8"/>
  <c r="I117" i="8"/>
  <c r="H19" i="8"/>
  <c r="H21" i="8"/>
  <c r="H24" i="8"/>
  <c r="H29" i="8"/>
  <c r="H31" i="8"/>
  <c r="H42" i="8"/>
  <c r="H44" i="8"/>
  <c r="H47" i="8"/>
  <c r="H49" i="8"/>
  <c r="H51" i="8"/>
  <c r="H53" i="8"/>
  <c r="H55" i="8"/>
  <c r="H58" i="8"/>
  <c r="H61" i="8"/>
  <c r="H63" i="8"/>
  <c r="H68" i="8"/>
  <c r="H87" i="8"/>
  <c r="H89" i="8"/>
  <c r="H91" i="8"/>
  <c r="H93" i="8"/>
  <c r="H95" i="8"/>
  <c r="H101" i="8"/>
  <c r="H107" i="8"/>
  <c r="H114" i="8"/>
  <c r="H117" i="8"/>
  <c r="H124" i="8"/>
  <c r="H126" i="8"/>
  <c r="H129" i="8"/>
  <c r="H131" i="8"/>
  <c r="H134" i="8"/>
  <c r="H137" i="8"/>
  <c r="H140" i="8"/>
  <c r="H143" i="8"/>
  <c r="H149" i="8"/>
  <c r="H152" i="8"/>
  <c r="H155" i="8"/>
  <c r="H165" i="8"/>
  <c r="H168" i="8"/>
  <c r="H178" i="8"/>
  <c r="H180" i="8"/>
  <c r="H183" i="8"/>
  <c r="H186" i="8"/>
  <c r="H189" i="8"/>
  <c r="H191" i="8"/>
  <c r="H196" i="8"/>
  <c r="H198" i="8"/>
  <c r="H201" i="8"/>
  <c r="H226" i="8"/>
  <c r="H230" i="8"/>
  <c r="H232" i="8"/>
  <c r="H234" i="8"/>
  <c r="H236" i="8"/>
  <c r="H238" i="8"/>
  <c r="H251" i="8"/>
  <c r="H257" i="8"/>
  <c r="H259" i="8"/>
  <c r="H271" i="8"/>
  <c r="H277" i="8"/>
  <c r="L293" i="8" l="1"/>
  <c r="M294" i="8" s="1"/>
  <c r="H249" i="8"/>
  <c r="H291" i="8" s="1"/>
  <c r="M312" i="8" l="1"/>
  <c r="I55" i="8"/>
  <c r="J55" i="8"/>
  <c r="K56" i="8"/>
  <c r="I201" i="8"/>
  <c r="K202" i="8"/>
  <c r="I251" i="8"/>
  <c r="K252" i="8"/>
  <c r="K251" i="8" s="1"/>
  <c r="K255" i="8"/>
  <c r="K253" i="8" s="1"/>
  <c r="K278" i="8"/>
  <c r="K277" i="8" s="1"/>
  <c r="I277" i="8"/>
  <c r="K243" i="8" l="1"/>
  <c r="K203" i="8"/>
  <c r="K201" i="8" s="1"/>
  <c r="K57" i="8"/>
  <c r="K55" i="8" s="1"/>
  <c r="I257" i="8" l="1"/>
  <c r="K258" i="8"/>
  <c r="K257" i="8" s="1"/>
  <c r="K231" i="8" l="1"/>
  <c r="K230" i="8" s="1"/>
  <c r="K39" i="8"/>
  <c r="K269" i="8" l="1"/>
  <c r="I58" i="8" l="1"/>
  <c r="J58" i="8"/>
  <c r="K60" i="8"/>
  <c r="M299" i="8" s="1"/>
  <c r="K25" i="8" l="1"/>
  <c r="K27" i="8"/>
  <c r="I24" i="8"/>
  <c r="J24" i="8"/>
  <c r="I238" i="8"/>
  <c r="K240" i="8"/>
  <c r="K241" i="8"/>
  <c r="K242" i="8"/>
  <c r="I198" i="8"/>
  <c r="K199" i="8"/>
  <c r="K228" i="8"/>
  <c r="M360" i="8"/>
  <c r="K244" i="8"/>
  <c r="K239" i="8"/>
  <c r="K237" i="8"/>
  <c r="K236" i="8" s="1"/>
  <c r="I236" i="8"/>
  <c r="I234" i="8"/>
  <c r="K233" i="8"/>
  <c r="K232" i="8" s="1"/>
  <c r="J232" i="8"/>
  <c r="I232" i="8"/>
  <c r="J230" i="8"/>
  <c r="I230" i="8"/>
  <c r="K229" i="8"/>
  <c r="K227" i="8"/>
  <c r="I226" i="8"/>
  <c r="K225" i="8"/>
  <c r="K224" i="8"/>
  <c r="K223" i="8"/>
  <c r="K222" i="8"/>
  <c r="K221" i="8"/>
  <c r="K220" i="8"/>
  <c r="K219" i="8"/>
  <c r="K218" i="8"/>
  <c r="K217" i="8"/>
  <c r="K216" i="8"/>
  <c r="I215" i="8"/>
  <c r="K214" i="8"/>
  <c r="K213" i="8"/>
  <c r="K212" i="8"/>
  <c r="K211" i="8"/>
  <c r="K210" i="8"/>
  <c r="K209" i="8"/>
  <c r="K208" i="8"/>
  <c r="K207" i="8"/>
  <c r="K206" i="8"/>
  <c r="K205" i="8"/>
  <c r="I204" i="8"/>
  <c r="K200" i="8"/>
  <c r="K197" i="8"/>
  <c r="K196" i="8" s="1"/>
  <c r="J196" i="8"/>
  <c r="K195" i="8" s="1"/>
  <c r="I196" i="8"/>
  <c r="K193" i="8"/>
  <c r="K192" i="8"/>
  <c r="J191" i="8"/>
  <c r="I191" i="8"/>
  <c r="K190" i="8"/>
  <c r="K189" i="8" s="1"/>
  <c r="J189" i="8"/>
  <c r="I189" i="8"/>
  <c r="K188" i="8"/>
  <c r="K187" i="8"/>
  <c r="I186" i="8"/>
  <c r="K284" i="8"/>
  <c r="K283" i="8"/>
  <c r="K281" i="8"/>
  <c r="K280" i="8"/>
  <c r="K185" i="8"/>
  <c r="K184" i="8"/>
  <c r="I183" i="8"/>
  <c r="K182" i="8"/>
  <c r="K181" i="8"/>
  <c r="K179" i="8"/>
  <c r="K178" i="8" s="1"/>
  <c r="I178" i="8"/>
  <c r="K177" i="8"/>
  <c r="K176" i="8" s="1"/>
  <c r="I176" i="8"/>
  <c r="K173" i="8"/>
  <c r="K172" i="8" s="1"/>
  <c r="I172" i="8"/>
  <c r="K171" i="8"/>
  <c r="K170" i="8"/>
  <c r="K169" i="8"/>
  <c r="I168" i="8"/>
  <c r="K276" i="8"/>
  <c r="K271" i="8" s="1"/>
  <c r="I271" i="8"/>
  <c r="K167" i="8"/>
  <c r="K166" i="8"/>
  <c r="I165" i="8"/>
  <c r="K164" i="8"/>
  <c r="K158" i="8" s="1"/>
  <c r="K270" i="8"/>
  <c r="K268" i="8" s="1"/>
  <c r="K157" i="8"/>
  <c r="K156" i="8"/>
  <c r="I155" i="8"/>
  <c r="K154" i="8"/>
  <c r="K153" i="8"/>
  <c r="I152" i="8"/>
  <c r="K151" i="8"/>
  <c r="K150" i="8"/>
  <c r="I149" i="8"/>
  <c r="K148" i="8"/>
  <c r="K147" i="8"/>
  <c r="I146" i="8"/>
  <c r="K266" i="8"/>
  <c r="K265" i="8" s="1"/>
  <c r="K145" i="8"/>
  <c r="K144" i="8"/>
  <c r="I143" i="8"/>
  <c r="K142" i="8"/>
  <c r="K141" i="8"/>
  <c r="I140" i="8"/>
  <c r="K139" i="8"/>
  <c r="K138" i="8"/>
  <c r="I137" i="8"/>
  <c r="K136" i="8"/>
  <c r="K135" i="8"/>
  <c r="I134" i="8"/>
  <c r="K133" i="8"/>
  <c r="K132" i="8"/>
  <c r="J131" i="8"/>
  <c r="I131" i="8"/>
  <c r="K260" i="8"/>
  <c r="K259" i="8" s="1"/>
  <c r="I259" i="8"/>
  <c r="I249" i="8" s="1"/>
  <c r="K130" i="8"/>
  <c r="K129" i="8" s="1"/>
  <c r="J129" i="8"/>
  <c r="I129" i="8"/>
  <c r="K128" i="8"/>
  <c r="K127" i="8"/>
  <c r="J126" i="8"/>
  <c r="I126" i="8"/>
  <c r="K125" i="8"/>
  <c r="K124" i="8" s="1"/>
  <c r="J124" i="8"/>
  <c r="I124" i="8"/>
  <c r="K123" i="8"/>
  <c r="K122" i="8"/>
  <c r="K121" i="8"/>
  <c r="J120" i="8"/>
  <c r="I120" i="8"/>
  <c r="K119" i="8"/>
  <c r="K118" i="8"/>
  <c r="J117" i="8"/>
  <c r="K116" i="8"/>
  <c r="K115" i="8"/>
  <c r="J114" i="8"/>
  <c r="I114" i="8"/>
  <c r="K111" i="8"/>
  <c r="K110" i="8"/>
  <c r="J109" i="8"/>
  <c r="I109" i="8"/>
  <c r="K108" i="8"/>
  <c r="K107" i="8" s="1"/>
  <c r="J107" i="8"/>
  <c r="I107" i="8"/>
  <c r="K103" i="8"/>
  <c r="K102" i="8"/>
  <c r="J101" i="8"/>
  <c r="I101" i="8"/>
  <c r="K100" i="8"/>
  <c r="K98" i="8" s="1"/>
  <c r="K97" i="8"/>
  <c r="K96" i="8"/>
  <c r="J95" i="8"/>
  <c r="I95" i="8"/>
  <c r="K94" i="8"/>
  <c r="K93" i="8" s="1"/>
  <c r="J93" i="8"/>
  <c r="I93" i="8"/>
  <c r="K92" i="8"/>
  <c r="K91" i="8" s="1"/>
  <c r="J91" i="8"/>
  <c r="I91" i="8"/>
  <c r="K90" i="8"/>
  <c r="K89" i="8" s="1"/>
  <c r="J89" i="8"/>
  <c r="I89" i="8"/>
  <c r="K88" i="8"/>
  <c r="K87" i="8" s="1"/>
  <c r="J87" i="8"/>
  <c r="I87" i="8"/>
  <c r="K86" i="8"/>
  <c r="K85" i="8"/>
  <c r="K84" i="8"/>
  <c r="K83" i="8"/>
  <c r="K82" i="8"/>
  <c r="K81" i="8"/>
  <c r="K80" i="8"/>
  <c r="K77" i="8"/>
  <c r="K74" i="8"/>
  <c r="K71" i="8"/>
  <c r="J70" i="8"/>
  <c r="I70" i="8"/>
  <c r="K69" i="8"/>
  <c r="K68" i="8" s="1"/>
  <c r="J68" i="8"/>
  <c r="I68" i="8"/>
  <c r="K67" i="8"/>
  <c r="K66" i="8"/>
  <c r="J65" i="8"/>
  <c r="I65" i="8"/>
  <c r="K64" i="8"/>
  <c r="K63" i="8" s="1"/>
  <c r="J63" i="8"/>
  <c r="I63" i="8"/>
  <c r="K62" i="8"/>
  <c r="K61" i="8" s="1"/>
  <c r="J61" i="8"/>
  <c r="I61" i="8"/>
  <c r="K59" i="8"/>
  <c r="K54" i="8"/>
  <c r="K53" i="8" s="1"/>
  <c r="J53" i="8"/>
  <c r="I53" i="8"/>
  <c r="K52" i="8"/>
  <c r="K51" i="8" s="1"/>
  <c r="J51" i="8"/>
  <c r="I51" i="8"/>
  <c r="K50" i="8"/>
  <c r="K49" i="8" s="1"/>
  <c r="J49" i="8"/>
  <c r="I49" i="8"/>
  <c r="K48" i="8"/>
  <c r="K47" i="8" s="1"/>
  <c r="J47" i="8"/>
  <c r="I47" i="8"/>
  <c r="K46" i="8"/>
  <c r="K45" i="8"/>
  <c r="J44" i="8"/>
  <c r="I44" i="8"/>
  <c r="K43" i="8"/>
  <c r="K42" i="8" s="1"/>
  <c r="J42" i="8"/>
  <c r="I42" i="8"/>
  <c r="K41" i="8"/>
  <c r="K40" i="8"/>
  <c r="K38" i="8"/>
  <c r="K37" i="8"/>
  <c r="K36" i="8"/>
  <c r="K35" i="8"/>
  <c r="K34" i="8"/>
  <c r="J33" i="8"/>
  <c r="I33" i="8"/>
  <c r="K32" i="8"/>
  <c r="K31" i="8" s="1"/>
  <c r="J31" i="8"/>
  <c r="I31" i="8"/>
  <c r="K30" i="8"/>
  <c r="K29" i="8" s="1"/>
  <c r="J29" i="8"/>
  <c r="I29" i="8"/>
  <c r="K28" i="8"/>
  <c r="K26" i="8"/>
  <c r="K22" i="8"/>
  <c r="K21" i="8" s="1"/>
  <c r="J21" i="8"/>
  <c r="I21" i="8"/>
  <c r="K20" i="8"/>
  <c r="K19" i="8" s="1"/>
  <c r="J19" i="8"/>
  <c r="I19" i="8"/>
  <c r="K58" i="8" l="1"/>
  <c r="M300" i="8"/>
  <c r="J291" i="8"/>
  <c r="K249" i="8"/>
  <c r="I291" i="8"/>
  <c r="K238" i="8"/>
  <c r="K191" i="8"/>
  <c r="K279" i="8"/>
  <c r="K95" i="8"/>
  <c r="K149" i="8"/>
  <c r="K155" i="8"/>
  <c r="K186" i="8"/>
  <c r="K180" i="8"/>
  <c r="K152" i="8"/>
  <c r="K146" i="8"/>
  <c r="K109" i="8"/>
  <c r="K65" i="8"/>
  <c r="K226" i="8"/>
  <c r="K165" i="8"/>
  <c r="K140" i="8"/>
  <c r="K134" i="8"/>
  <c r="K126" i="8"/>
  <c r="K117" i="8"/>
  <c r="K101" i="8"/>
  <c r="K120" i="8"/>
  <c r="K183" i="8"/>
  <c r="K198" i="8"/>
  <c r="K215" i="8"/>
  <c r="K44" i="8"/>
  <c r="K204" i="8"/>
  <c r="K24" i="8"/>
  <c r="K114" i="8"/>
  <c r="K131" i="8"/>
  <c r="K137" i="8"/>
  <c r="K143" i="8"/>
  <c r="K168" i="8"/>
  <c r="K70" i="8"/>
  <c r="K33" i="8"/>
  <c r="M301" i="8"/>
  <c r="K235" i="8"/>
  <c r="K234" i="8" s="1"/>
  <c r="K291" i="8" l="1"/>
  <c r="I297" i="8" s="1"/>
  <c r="L294" i="8"/>
  <c r="L295" i="8"/>
  <c r="D297" i="8"/>
  <c r="M302" i="8"/>
  <c r="L296" i="8" l="1"/>
  <c r="M303" i="8"/>
  <c r="G297" i="8"/>
</calcChain>
</file>

<file path=xl/sharedStrings.xml><?xml version="1.0" encoding="utf-8"?>
<sst xmlns="http://schemas.openxmlformats.org/spreadsheetml/2006/main" count="2005" uniqueCount="316">
  <si>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</si>
  <si>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</si>
  <si>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</si>
  <si>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</si>
  <si>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</si>
  <si>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</si>
  <si>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</si>
  <si>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</si>
  <si>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</si>
  <si>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</si>
  <si>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</si>
  <si>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</si>
  <si>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</si>
  <si>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</si>
  <si>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</si>
  <si>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</si>
  <si>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</si>
  <si>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</si>
  <si>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</si>
  <si>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</si>
  <si>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</si>
  <si>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</si>
  <si>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</si>
  <si>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</si>
  <si>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</si>
  <si>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</si>
  <si>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</si>
  <si>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</si>
  <si>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</si>
  <si>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</si>
  <si>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</si>
  <si>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</si>
  <si>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</si>
  <si>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</si>
  <si>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</si>
  <si>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</si>
  <si>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</si>
  <si>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</si>
  <si>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</si>
  <si>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</si>
  <si>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</si>
  <si>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</si>
  <si>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</si>
  <si>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</si>
  <si>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</si>
  <si>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</si>
  <si>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</si>
  <si>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</si>
  <si>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</si>
  <si>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</si>
  <si>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</si>
  <si>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</si>
  <si>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</si>
  <si>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</si>
  <si>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</si>
  <si>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</si>
  <si>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</si>
  <si>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</si>
  <si>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</si>
  <si>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</si>
  <si>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</si>
  <si>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</si>
  <si>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</si>
  <si>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</si>
  <si>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</si>
  <si>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</si>
  <si>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</si>
  <si>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</si>
  <si>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</si>
  <si>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</si>
  <si>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</si>
  <si>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</si>
  <si>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</si>
  <si>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</si>
  <si>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</si>
  <si>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</si>
  <si>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</si>
  <si>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</si>
  <si>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</si>
  <si>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</si>
  <si>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</si>
  <si>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</si>
  <si>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</si>
  <si>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</si>
  <si>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</si>
  <si>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</si>
  <si>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</si>
  <si>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</si>
  <si>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</si>
  <si>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</si>
  <si>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</si>
  <si>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</si>
  <si>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</si>
  <si>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</si>
  <si>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</si>
  <si>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</si>
  <si>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</si>
  <si>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</si>
  <si>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</si>
  <si>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</si>
  <si>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</si>
  <si>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</si>
  <si>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</si>
  <si>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</si>
  <si>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</si>
  <si>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</si>
  <si>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</si>
  <si>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</si>
  <si>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</si>
  <si>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</si>
  <si>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</si>
  <si>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</si>
  <si>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</si>
  <si>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</si>
  <si>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</si>
  <si>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</si>
  <si>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</si>
  <si>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</si>
  <si>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</si>
  <si>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</si>
  <si>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</si>
  <si>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</si>
  <si>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</si>
  <si>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</si>
  <si>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</si>
  <si>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</si>
  <si>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</si>
  <si>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</si>
  <si>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</si>
  <si>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</si>
  <si>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</si>
  <si>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</si>
  <si>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</si>
  <si>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</si>
  <si>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</si>
  <si>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</si>
  <si>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</si>
  <si>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</si>
  <si>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</si>
  <si>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</si>
  <si>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</si>
  <si>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</si>
  <si>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</si>
  <si>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</si>
  <si>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</si>
  <si>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</si>
  <si>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</si>
  <si>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</si>
  <si>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</si>
  <si>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</si>
  <si>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</si>
  <si>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</si>
  <si>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</si>
  <si>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</si>
  <si>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</si>
  <si>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</si>
  <si>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</si>
  <si>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</si>
  <si>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</si>
  <si>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</si>
  <si>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</si>
  <si>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</si>
  <si>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</si>
  <si>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</si>
  <si>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</si>
  <si>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</si>
  <si>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</si>
  <si>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</si>
  <si>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</si>
  <si>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</si>
  <si>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</si>
  <si>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</si>
  <si>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</si>
  <si>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</si>
  <si>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</si>
  <si>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</si>
  <si>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</si>
  <si>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</si>
  <si>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</si>
  <si>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</si>
  <si>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</si>
  <si>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</si>
  <si>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</si>
  <si>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</si>
  <si>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</si>
  <si>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</si>
  <si>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</si>
  <si>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</si>
  <si>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</si>
  <si>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</si>
  <si>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</si>
  <si>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</si>
  <si>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</si>
  <si>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</si>
  <si>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</si>
  <si>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</si>
  <si>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</si>
  <si>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</si>
  <si>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</si>
  <si>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</si>
  <si>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</si>
  <si>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</si>
  <si>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</si>
  <si>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</si>
  <si>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</si>
  <si>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</si>
  <si>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</si>
  <si>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</si>
  <si>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</si>
  <si>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</si>
  <si>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</si>
  <si>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</si>
  <si>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</si>
  <si>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</si>
  <si>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</si>
  <si>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</si>
  <si>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</si>
  <si>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</si>
  <si>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</si>
  <si>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</si>
  <si>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</si>
  <si>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</si>
  <si>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0310</t>
  </si>
  <si>
    <t>9990020670</t>
  </si>
  <si>
    <t>360</t>
  </si>
  <si>
    <t>Развитие предпринимательской инициативы граждан</t>
  </si>
  <si>
    <t>2310181016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</si>
  <si>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</si>
  <si>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</si>
  <si>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</si>
  <si>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</si>
  <si>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</si>
  <si>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</si>
  <si>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</si>
  <si>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</si>
  <si>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</si>
  <si>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222P351630</t>
  </si>
  <si>
    <t>23-51630-00000-00000</t>
  </si>
  <si>
    <t>Резервный фонд Правительства Республики Дагестан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</si>
  <si>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</si>
  <si>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</si>
  <si>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</si>
  <si>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</si>
  <si>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</si>
  <si>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</si>
  <si>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</si>
  <si>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</si>
  <si>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</si>
  <si>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24-51340-00000-00000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</si>
  <si>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</si>
  <si>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</si>
  <si>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</si>
  <si>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</si>
  <si>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24-55140-00000-00000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</si>
  <si>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</si>
  <si>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</si>
  <si>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</si>
  <si>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</si>
  <si>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</si>
  <si>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</si>
  <si>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</si>
  <si>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</si>
  <si>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24-52200-00000-00000</t>
  </si>
  <si>
    <t>24-52400-00000-00000</t>
  </si>
  <si>
    <t>24-59000-00000-00400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</si>
  <si>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</si>
  <si>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</si>
  <si>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221P351630</t>
  </si>
  <si>
    <t>24-50860-00000-00000</t>
  </si>
  <si>
    <t>24-52500-00000-00000</t>
  </si>
  <si>
    <t>24-54620-00000-00000</t>
  </si>
  <si>
    <t>24-52920-00000-00000</t>
  </si>
  <si>
    <t>добав 01.05.2024</t>
  </si>
  <si>
    <t>22401R1570</t>
  </si>
  <si>
    <t>222P35163F</t>
  </si>
  <si>
    <t>221P35163F</t>
  </si>
  <si>
    <t>24-5163F-00000-00000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</si>
  <si>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</si>
  <si>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0402</t>
  </si>
  <si>
    <t>Приобретение товаров, работ, услуг в пользу граждан в целях их социального обеспечения</t>
  </si>
  <si>
    <t>Расходы на обеспечение деятельности (оказание услуг) государственных учреждений</t>
  </si>
  <si>
    <t>2310800590</t>
  </si>
  <si>
    <t>2451570X252170000000</t>
  </si>
  <si>
    <t>добав 01.06.2024</t>
  </si>
  <si>
    <t>2240852500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</si>
  <si>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</si>
  <si>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Создание системы долговременного ухода за гражданами пожилого возраста и инвалидами</t>
  </si>
  <si>
    <t>Расходы на исполнение решений, принятых судебными органами</t>
  </si>
  <si>
    <t>М. Кихасуров</t>
  </si>
  <si>
    <t>2210872004</t>
  </si>
  <si>
    <t>2210872008</t>
  </si>
  <si>
    <t>22127R4040</t>
  </si>
  <si>
    <t>23-54040-00000-00000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</si>
  <si>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</si>
  <si>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</si>
  <si>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</si>
  <si>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9990020680</t>
  </si>
  <si>
    <t>добав 01.10.2024</t>
  </si>
  <si>
    <t>2240152520</t>
  </si>
  <si>
    <t>23-50230-00000-00000</t>
  </si>
  <si>
    <t>2240171130</t>
  </si>
  <si>
    <t>Ежемесячная денежная выплата больным фенилкетонурией</t>
  </si>
  <si>
    <t>добав 01.11.2024</t>
  </si>
  <si>
    <t>2240231440</t>
  </si>
  <si>
    <t>добав 01.12.2024</t>
  </si>
  <si>
    <t>Ежемесячная денежная выплата на ребенка в возрасте от восьми до семнадцати лет</t>
  </si>
  <si>
    <t>Обязательное государственное страхование государственных гражданских служащих Республики Дагестан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</si>
  <si>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</si>
  <si>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</si>
  <si>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</si>
  <si>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</si>
  <si>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</si>
  <si>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</si>
  <si>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 xml:space="preserve"> на 1 января 2025 года</t>
  </si>
  <si>
    <t>добав 01.01.2025</t>
  </si>
  <si>
    <t>Министр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</si>
</sst>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i/>
      <u/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8"/>
      <name val="Calibri"/>
      <family val="2"/>
      <scheme val="minor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8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400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4" fontId="1" fillId="0" borderId="1" xfId="11" applyNumberFormat="1" applyFill="1" applyBorder="1" applyAlignment="1" applyProtection="1">
      <alignment horizontal="center" vertical="top" shrinkToFit="1"/>
    </xf>
    <xf numFmtId="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4" fontId="1" fillId="0" borderId="7" xfId="10" applyNumberFormat="1" applyFill="1" applyBorder="1" applyAlignment="1" applyProtection="1">
      <alignment horizontal="center" vertical="top" shrinkToFit="1"/>
    </xf>
    <xf numFmtId="0" fontId="7" fillId="8" borderId="30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2" xfId="0" applyBorder="1"/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0" fontId="12" fillId="0" borderId="47" xfId="0" applyFont="1" applyBorder="1" applyAlignment="1"/>
    <xf numFmtId="0" fontId="12" fillId="0" borderId="35" xfId="0" applyFont="1" applyBorder="1" applyAlignment="1"/>
    <xf numFmtId="0" fontId="0" fillId="0" borderId="35" xfId="0" applyBorder="1"/>
    <xf numFmtId="0" fontId="0" fillId="0" borderId="48" xfId="0" applyBorder="1"/>
    <xf numFmtId="0" fontId="0" fillId="0" borderId="49" xfId="0" applyBorder="1"/>
    <xf numFmtId="4" fontId="9" fillId="0" borderId="1" xfId="0" applyNumberFormat="1" applyFont="1" applyBorder="1" applyProtection="1">
      <protection locked="0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6" fillId="0" borderId="50" xfId="0" applyNumberFormat="1" applyFont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3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7" xfId="0" applyFill="1" applyBorder="1"/>
    <xf numFmtId="4" fontId="0" fillId="6" borderId="0" xfId="0" applyNumberFormat="1" applyFill="1" applyAlignment="1" applyProtection="1">
      <alignment horizontal="center"/>
      <protection locked="0"/>
    </xf>
    <xf numFmtId="0" fontId="0" fillId="6" borderId="0" xfId="0" applyFont="1" applyFill="1" applyProtection="1">
      <protection locked="0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4" fontId="6" fillId="10" borderId="1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6" fillId="5" borderId="10" xfId="39" applyNumberFormat="1" applyFont="1" applyFill="1" applyBorder="1" applyAlignment="1" applyProtection="1">
      <alignment horizontal="center" vertical="center" shrinkToFit="1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23" xfId="0" applyBorder="1"/>
    <xf numFmtId="0" fontId="0" fillId="0" borderId="36" xfId="0" applyBorder="1"/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24" fillId="6" borderId="4" xfId="9" applyNumberFormat="1" applyFont="1" applyFill="1" applyBorder="1" applyProtection="1">
      <alignment horizontal="left" vertical="top" wrapText="1"/>
    </xf>
    <xf numFmtId="0" fontId="24" fillId="6" borderId="4" xfId="9" applyNumberFormat="1" applyFont="1" applyFill="1" applyBorder="1" applyAlignment="1" applyProtection="1">
      <alignment horizontal="center" vertical="center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/>
      <protection locked="0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4" fontId="18" fillId="6" borderId="10" xfId="37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8" fillId="0" borderId="0" xfId="0" applyFont="1" applyFill="1" applyProtection="1">
      <protection locked="0"/>
    </xf>
    <xf numFmtId="4" fontId="25" fillId="6" borderId="1" xfId="0" applyNumberFormat="1" applyFont="1" applyFill="1" applyBorder="1" applyProtection="1">
      <protection locked="0"/>
    </xf>
    <xf numFmtId="0" fontId="25" fillId="6" borderId="0" xfId="0" applyFont="1" applyFill="1" applyProtection="1">
      <protection locked="0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18" fillId="6" borderId="60" xfId="11" applyNumberFormat="1" applyFont="1" applyFill="1" applyBorder="1" applyAlignment="1" applyProtection="1">
      <alignment horizontal="center" vertical="center" shrinkToFit="1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0" fontId="1" fillId="6" borderId="11" xfId="9" applyNumberFormat="1" applyFill="1" applyBorder="1" applyAlignment="1" applyProtection="1">
      <alignment horizontal="left" vertical="top" wrapText="1"/>
    </xf>
    <xf numFmtId="4" fontId="20" fillId="6" borderId="7" xfId="11" applyNumberFormat="1" applyFont="1" applyFill="1" applyBorder="1" applyAlignment="1" applyProtection="1">
      <alignment horizontal="center" vertical="center" shrinkToFit="1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9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0" fontId="1" fillId="6" borderId="7" xfId="9" applyNumberFormat="1" applyFill="1" applyBorder="1" applyAlignment="1" applyProtection="1">
      <alignment horizontal="left" vertical="top" wrapText="1"/>
    </xf>
    <xf numFmtId="0" fontId="22" fillId="6" borderId="6" xfId="43" quotePrefix="1" applyNumberFormat="1" applyFont="1" applyFill="1" applyBorder="1" applyAlignment="1" applyProtection="1">
      <alignment horizontal="center" vertical="center" wrapTex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10" fontId="0" fillId="6" borderId="0" xfId="0" applyNumberFormat="1" applyFont="1" applyFill="1" applyProtection="1">
      <protection locked="0"/>
    </xf>
    <xf numFmtId="0" fontId="0" fillId="0" borderId="78" xfId="0" applyFill="1" applyBorder="1" applyProtection="1">
      <protection locked="0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31" fillId="5" borderId="9" xfId="36" applyNumberFormat="1" applyFont="1" applyFill="1" applyBorder="1" applyAlignment="1" applyProtection="1">
      <alignment horizontal="left" vertical="top" wrapText="1"/>
    </xf>
    <xf numFmtId="0" fontId="32" fillId="5" borderId="7" xfId="36" quotePrefix="1" applyNumberFormat="1" applyFont="1" applyFill="1" applyBorder="1" applyAlignment="1" applyProtection="1">
      <alignment horizontal="center" vertical="center" wrapText="1"/>
    </xf>
    <xf numFmtId="0" fontId="32" fillId="5" borderId="7" xfId="36" applyNumberFormat="1" applyFont="1" applyFill="1" applyBorder="1" applyAlignment="1" applyProtection="1">
      <alignment horizontal="left" vertical="center" wrapText="1"/>
    </xf>
    <xf numFmtId="0" fontId="32" fillId="5" borderId="7" xfId="36" applyNumberFormat="1" applyFont="1" applyFill="1" applyBorder="1" applyAlignment="1" applyProtection="1">
      <alignment horizontal="center" vertical="center" wrapText="1"/>
    </xf>
    <xf numFmtId="4" fontId="31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2" fillId="5" borderId="9" xfId="36" applyNumberFormat="1" applyFont="1" applyFill="1" applyBorder="1" applyAlignment="1" applyProtection="1">
      <alignment horizontal="left" vertical="top" wrapText="1"/>
    </xf>
    <xf numFmtId="0" fontId="32" fillId="5" borderId="7" xfId="36" quotePrefix="1" applyNumberFormat="1" applyFont="1" applyFill="1" applyBorder="1" applyAlignment="1" applyProtection="1">
      <alignment horizontal="left" vertical="center" wrapText="1"/>
    </xf>
    <xf numFmtId="4" fontId="32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68" xfId="36" quotePrefix="1" applyNumberFormat="1" applyFont="1" applyFill="1" applyBorder="1" applyAlignment="1" applyProtection="1">
      <alignment vertical="center" wrapTex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31" fillId="5" borderId="10" xfId="37" applyNumberFormat="1" applyFont="1" applyFill="1" applyBorder="1" applyAlignment="1" applyProtection="1">
      <alignment horizontal="center" vertical="center" shrinkToFit="1"/>
    </xf>
    <xf numFmtId="4" fontId="32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2" fillId="5" borderId="9" xfId="40" applyNumberFormat="1" applyFont="1" applyFill="1" applyBorder="1" applyAlignment="1" applyProtection="1">
      <alignment vertical="top" wrapText="1"/>
    </xf>
    <xf numFmtId="4" fontId="32" fillId="5" borderId="7" xfId="39" applyNumberFormat="1" applyFont="1" applyFill="1" applyBorder="1" applyAlignment="1" applyProtection="1">
      <alignment horizontal="center" vertical="center" shrinkToFit="1"/>
    </xf>
    <xf numFmtId="4" fontId="32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8" xfId="36" quotePrefix="1" applyNumberFormat="1" applyFont="1" applyFill="1" applyBorder="1" applyAlignment="1" applyProtection="1">
      <alignment vertical="center" wrapText="1"/>
    </xf>
    <xf numFmtId="0" fontId="33" fillId="0" borderId="9" xfId="36" applyNumberFormat="1" applyFont="1" applyFill="1" applyBorder="1" applyAlignment="1" applyProtection="1">
      <alignment horizontal="left" vertical="top" wrapText="1"/>
    </xf>
    <xf numFmtId="4" fontId="33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0" fillId="6" borderId="0" xfId="0" applyNumberFormat="1" applyFill="1" applyProtection="1">
      <protection locked="0"/>
    </xf>
    <xf numFmtId="4" fontId="29" fillId="6" borderId="1" xfId="10" applyNumberFormat="1" applyFont="1" applyFill="1" applyBorder="1" applyProtection="1">
      <alignment horizontal="right" vertical="top" shrinkToFi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68" xfId="36" quotePrefix="1" applyNumberFormat="1" applyFont="1" applyFill="1" applyBorder="1" applyAlignment="1" applyProtection="1">
      <alignment horizontal="center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17" fillId="5" borderId="15" xfId="36" applyNumberFormat="1" applyFont="1" applyFill="1" applyBorder="1" applyAlignment="1" applyProtection="1">
      <alignment horizontal="left" vertical="top" wrapText="1"/>
    </xf>
    <xf numFmtId="49" fontId="9" fillId="6" borderId="68" xfId="37" applyNumberFormat="1" applyFont="1" applyFill="1" applyBorder="1" applyAlignment="1" applyProtection="1">
      <alignment horizontal="center" vertical="center" shrinkToFit="1"/>
    </xf>
    <xf numFmtId="49" fontId="9" fillId="6" borderId="68" xfId="36" applyNumberFormat="1" applyFont="1" applyFill="1" applyBorder="1" applyAlignment="1" applyProtection="1">
      <alignment horizontal="center" vertical="center" wrapText="1"/>
    </xf>
    <xf numFmtId="4" fontId="8" fillId="6" borderId="68" xfId="37" applyNumberFormat="1" applyFont="1" applyFill="1" applyBorder="1" applyAlignment="1" applyProtection="1">
      <alignment horizontal="center" vertical="center" shrinkToFit="1"/>
    </xf>
    <xf numFmtId="49" fontId="6" fillId="5" borderId="7" xfId="36" quotePrefix="1" applyNumberFormat="1" applyFont="1" applyFill="1" applyBorder="1" applyAlignment="1" applyProtection="1">
      <alignment horizontal="center" vertical="center" wrapText="1"/>
    </xf>
    <xf numFmtId="4" fontId="29" fillId="6" borderId="3" xfId="11" applyNumberFormat="1" applyFont="1" applyFill="1" applyBorder="1" applyAlignment="1" applyProtection="1">
      <alignment horizontal="center" vertical="center" shrinkToFit="1"/>
    </xf>
    <xf numFmtId="0" fontId="9" fillId="6" borderId="68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5" fillId="6" borderId="68" xfId="36" quotePrefix="1" applyNumberFormat="1" applyFont="1" applyFill="1" applyBorder="1" applyAlignment="1" applyProtection="1">
      <alignment vertical="center" wrapText="1"/>
    </xf>
    <xf numFmtId="0" fontId="21" fillId="6" borderId="68" xfId="36" quotePrefix="1" applyNumberFormat="1" applyFont="1" applyFill="1" applyBorder="1" applyAlignment="1" applyProtection="1">
      <alignment vertical="center" wrapText="1"/>
    </xf>
    <xf numFmtId="0" fontId="9" fillId="6" borderId="68" xfId="36" quotePrefix="1" applyNumberFormat="1" applyFont="1" applyFill="1" applyBorder="1" applyAlignment="1" applyProtection="1">
      <alignment horizontal="center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18" fillId="6" borderId="68" xfId="37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68" xfId="0" applyNumberFormat="1" applyFont="1" applyFill="1" applyBorder="1" applyAlignment="1" applyProtection="1">
      <alignment horizontal="center"/>
      <protection locked="0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4" fontId="9" fillId="9" borderId="7" xfId="0" applyNumberFormat="1" applyFont="1" applyFill="1" applyBorder="1" applyAlignment="1" applyProtection="1">
      <alignment horizontal="center"/>
      <protection locked="0"/>
    </xf>
    <xf numFmtId="4" fontId="1" fillId="9" borderId="1" xfId="42" applyNumberFormat="1" applyFont="1" applyFill="1" applyBorder="1" applyProtection="1">
      <alignment horizontal="right" vertical="top" shrinkToFit="1"/>
    </xf>
    <xf numFmtId="0" fontId="9" fillId="9" borderId="0" xfId="0" applyFont="1" applyFill="1" applyProtection="1">
      <protection locked="0"/>
    </xf>
    <xf numFmtId="4" fontId="15" fillId="9" borderId="1" xfId="37" applyNumberFormat="1" applyFont="1" applyFill="1" applyBorder="1" applyAlignment="1" applyProtection="1">
      <alignment horizontal="center" vertical="center" shrinkToFit="1"/>
    </xf>
    <xf numFmtId="0" fontId="14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20" fillId="6" borderId="61" xfId="11" applyNumberFormat="1" applyFont="1" applyFill="1" applyBorder="1" applyAlignment="1" applyProtection="1">
      <alignment horizontal="center" vertical="center" shrinkToFit="1"/>
    </xf>
    <xf numFmtId="4" fontId="1" fillId="6" borderId="4" xfId="10" applyNumberFormat="1" applyFill="1" applyAlignment="1" applyProtection="1">
      <alignment horizontal="center" vertical="top" shrinkToFit="1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4" fontId="27" fillId="6" borderId="63" xfId="11" applyNumberFormat="1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6" xfId="36" quotePrefix="1" applyNumberFormat="1" applyFont="1" applyFill="1" applyBorder="1" applyAlignment="1" applyProtection="1">
      <alignment horizontal="center" vertical="center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10" borderId="67" xfId="40" applyNumberFormat="1" applyFont="1" applyFill="1" applyBorder="1" applyAlignment="1" applyProtection="1">
      <alignment horizontal="center" vertical="center" wrapText="1"/>
    </xf>
    <xf numFmtId="0" fontId="25" fillId="10" borderId="44" xfId="40" applyNumberFormat="1" applyFont="1" applyFill="1" applyBorder="1" applyAlignment="1" applyProtection="1">
      <alignment horizontal="center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6" borderId="67" xfId="40" applyNumberFormat="1" applyFont="1" applyFill="1" applyBorder="1" applyAlignment="1" applyProtection="1">
      <alignment horizontal="center" vertical="center" wrapText="1"/>
    </xf>
    <xf numFmtId="0" fontId="25" fillId="6" borderId="22" xfId="40" applyNumberFormat="1" applyFont="1" applyFill="1" applyBorder="1" applyAlignment="1" applyProtection="1">
      <alignment horizontal="center" vertical="center" wrapText="1"/>
    </xf>
    <xf numFmtId="0" fontId="22" fillId="6" borderId="66" xfId="43" quotePrefix="1" applyNumberFormat="1" applyFont="1" applyFill="1" applyBorder="1" applyAlignment="1" applyProtection="1">
      <alignment horizontal="center" vertical="center" wrapText="1"/>
    </xf>
    <xf numFmtId="0" fontId="22" fillId="6" borderId="69" xfId="43" quotePrefix="1" applyNumberFormat="1" applyFont="1" applyFill="1" applyBorder="1" applyAlignment="1" applyProtection="1">
      <alignment horizontal="center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/>
    </xf>
    <xf numFmtId="0" fontId="1" fillId="6" borderId="52" xfId="9" applyNumberForma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center" vertical="center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67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6" xfId="36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6" xfId="9" applyNumberFormat="1" applyFont="1" applyFill="1" applyBorder="1" applyAlignment="1" applyProtection="1">
      <alignment horizontal="center" vertical="center" wrapText="1"/>
    </xf>
    <xf numFmtId="0" fontId="22" fillId="6" borderId="65" xfId="9" applyNumberFormat="1" applyFont="1" applyFill="1" applyBorder="1" applyAlignment="1" applyProtection="1">
      <alignment horizontal="center" vertical="center" wrapText="1"/>
    </xf>
    <xf numFmtId="0" fontId="1" fillId="6" borderId="62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center" vertical="top" wrapText="1"/>
    </xf>
    <xf numFmtId="0" fontId="1" fillId="6" borderId="53" xfId="9" applyNumberFormat="1" applyFill="1" applyBorder="1" applyAlignment="1" applyProtection="1">
      <alignment horizontal="center" vertical="top" wrapText="1"/>
    </xf>
    <xf numFmtId="0" fontId="1" fillId="6" borderId="54" xfId="9" applyNumberFormat="1" applyFill="1" applyBorder="1" applyAlignment="1" applyProtection="1">
      <alignment horizontal="center" vertical="top" wrapText="1"/>
    </xf>
    <xf numFmtId="0" fontId="1" fillId="6" borderId="44" xfId="9" applyNumberFormat="1" applyFill="1" applyBorder="1" applyAlignment="1" applyProtection="1">
      <alignment horizontal="center" vertical="top" wrapText="1"/>
    </xf>
    <xf numFmtId="0" fontId="9" fillId="6" borderId="68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9" fillId="6" borderId="66" xfId="36" quotePrefix="1" applyNumberFormat="1" applyFont="1" applyFill="1" applyBorder="1" applyAlignment="1" applyProtection="1">
      <alignment horizontal="center" vertical="center" wrapText="1"/>
    </xf>
    <xf numFmtId="0" fontId="9" fillId="6" borderId="65" xfId="36" quotePrefix="1" applyNumberFormat="1" applyFont="1" applyFill="1" applyBorder="1" applyAlignment="1" applyProtection="1">
      <alignment horizontal="center" vertical="center" wrapText="1"/>
    </xf>
    <xf numFmtId="0" fontId="1" fillId="6" borderId="3" xfId="9" applyNumberFormat="1" applyFont="1" applyFill="1" applyBorder="1" applyAlignment="1" applyProtection="1">
      <alignment horizontal="center" vertical="top" wrapText="1"/>
    </xf>
    <xf numFmtId="0" fontId="1" fillId="6" borderId="58" xfId="9" applyNumberFormat="1" applyFont="1" applyFill="1" applyBorder="1" applyAlignment="1" applyProtection="1">
      <alignment horizontal="center" vertical="top" wrapText="1"/>
    </xf>
    <xf numFmtId="0" fontId="1" fillId="6" borderId="53" xfId="9" applyNumberFormat="1" applyFill="1" applyBorder="1" applyAlignment="1" applyProtection="1">
      <alignment horizontal="left" vertical="top" wrapText="1"/>
    </xf>
    <xf numFmtId="0" fontId="1" fillId="6" borderId="64" xfId="9" applyNumberFormat="1" applyFont="1" applyFill="1" applyBorder="1" applyAlignment="1" applyProtection="1">
      <alignment horizontal="center" vertical="top" wrapText="1"/>
    </xf>
    <xf numFmtId="0" fontId="1" fillId="6" borderId="71" xfId="9" applyNumberFormat="1" applyFont="1" applyFill="1" applyBorder="1" applyAlignment="1" applyProtection="1">
      <alignment horizontal="center" vertical="top" wrapText="1"/>
    </xf>
    <xf numFmtId="0" fontId="1" fillId="6" borderId="52" xfId="9" applyNumberFormat="1" applyFill="1" applyBorder="1" applyAlignment="1" applyProtection="1">
      <alignment horizontal="left" vertical="top" wrapText="1"/>
    </xf>
    <xf numFmtId="0" fontId="19" fillId="6" borderId="68" xfId="36" applyNumberFormat="1" applyFont="1" applyFill="1" applyBorder="1" applyAlignment="1" applyProtection="1">
      <alignment horizontal="center" vertical="center" wrapText="1"/>
    </xf>
    <xf numFmtId="0" fontId="19" fillId="6" borderId="70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6" fillId="6" borderId="68" xfId="36" applyNumberFormat="1" applyFont="1" applyFill="1" applyBorder="1" applyAlignment="1" applyProtection="1">
      <alignment horizontal="center" vertical="center" wrapText="1"/>
    </xf>
    <xf numFmtId="0" fontId="6" fillId="6" borderId="16" xfId="36" applyNumberFormat="1" applyFont="1" applyFill="1" applyBorder="1" applyAlignment="1" applyProtection="1">
      <alignment horizontal="center" vertical="center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4" fontId="20" fillId="6" borderId="58" xfId="11" applyNumberFormat="1" applyFont="1" applyFill="1" applyBorder="1" applyAlignment="1" applyProtection="1">
      <alignment horizontal="center" vertical="center" shrinkToFit="1"/>
    </xf>
    <xf numFmtId="4" fontId="20" fillId="6" borderId="63" xfId="11" applyNumberFormat="1" applyFont="1" applyFill="1" applyBorder="1" applyAlignment="1" applyProtection="1">
      <alignment horizontal="center" vertical="center" shrinkToFit="1"/>
    </xf>
    <xf numFmtId="4" fontId="20" fillId="6" borderId="61" xfId="11" applyNumberFormat="1" applyFont="1" applyFill="1" applyBorder="1" applyAlignment="1" applyProtection="1">
      <alignment horizontal="center" vertical="center" shrinkToFit="1"/>
    </xf>
    <xf numFmtId="4" fontId="18" fillId="6" borderId="76" xfId="37" applyNumberFormat="1" applyFont="1" applyFill="1" applyBorder="1" applyAlignment="1" applyProtection="1">
      <alignment horizontal="center" vertical="center" shrinkToFit="1"/>
    </xf>
    <xf numFmtId="4" fontId="18" fillId="6" borderId="77" xfId="37" applyNumberFormat="1" applyFont="1" applyFill="1" applyBorder="1" applyAlignment="1" applyProtection="1">
      <alignment horizontal="center" vertical="center" shrinkToFit="1"/>
    </xf>
    <xf numFmtId="4" fontId="18" fillId="5" borderId="7" xfId="37" applyNumberFormat="1" applyFont="1" applyFill="1" applyBorder="1" applyAlignment="1" applyProtection="1">
      <alignment horizontal="center" vertical="center" shrinkToFit="1"/>
    </xf>
    <xf numFmtId="0" fontId="9" fillId="6" borderId="72" xfId="36" quotePrefix="1" applyNumberFormat="1" applyFont="1" applyFill="1" applyBorder="1" applyAlignment="1" applyProtection="1">
      <alignment horizontal="center" vertical="center" wrapText="1"/>
    </xf>
    <xf numFmtId="0" fontId="9" fillId="6" borderId="73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74" xfId="9" applyNumberFormat="1" applyFill="1" applyBorder="1" applyAlignment="1" applyProtection="1">
      <alignment horizontal="left" vertical="top" wrapText="1"/>
    </xf>
    <xf numFmtId="0" fontId="1" fillId="6" borderId="75" xfId="9" applyNumberFormat="1" applyFill="1" applyBorder="1" applyAlignment="1" applyProtection="1">
      <alignment horizontal="left" vertical="top" wrapText="1"/>
    </xf>
    <xf numFmtId="0" fontId="17" fillId="5" borderId="52" xfId="36" applyNumberFormat="1" applyFont="1" applyFill="1" applyBorder="1" applyAlignment="1" applyProtection="1">
      <alignment horizontal="left" vertical="top" wrapText="1"/>
    </xf>
    <xf numFmtId="0" fontId="6" fillId="6" borderId="79" xfId="36" applyNumberFormat="1" applyFont="1" applyFill="1" applyBorder="1" applyAlignment="1" applyProtection="1">
      <alignment horizontal="left" vertical="center" wrapText="1"/>
    </xf>
    <xf numFmtId="0" fontId="22" fillId="6" borderId="80" xfId="9" applyNumberFormat="1" applyFont="1" applyFill="1" applyBorder="1" applyAlignment="1" applyProtection="1">
      <alignment horizontal="center" vertical="center" wrapText="1"/>
    </xf>
    <xf numFmtId="0" fontId="22" fillId="6" borderId="58" xfId="9" applyNumberFormat="1" applyFont="1" applyFill="1" applyBorder="1" applyAlignment="1" applyProtection="1">
      <alignment horizontal="center" vertical="center" wrapText="1"/>
    </xf>
    <xf numFmtId="0" fontId="1" fillId="6" borderId="67" xfId="9" applyNumberFormat="1" applyFill="1" applyBorder="1" applyAlignment="1" applyProtection="1">
      <alignment horizontal="center" vertical="top" wrapText="1"/>
    </xf>
    <xf numFmtId="0" fontId="19" fillId="6" borderId="69" xfId="36" quotePrefix="1" applyNumberFormat="1" applyFont="1" applyFill="1" applyBorder="1" applyAlignment="1" applyProtection="1">
      <alignment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82" xfId="9" applyNumberFormat="1" applyFont="1" applyFill="1" applyBorder="1" applyAlignment="1" applyProtection="1">
      <alignment horizontal="center" vertical="center" wrapText="1"/>
    </xf>
    <xf numFmtId="0" fontId="22" fillId="6" borderId="83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84" xfId="11" applyNumberFormat="1" applyFont="1" applyFill="1" applyBorder="1" applyAlignment="1" applyProtection="1">
      <alignment horizontal="center" vertical="center" shrinkToFit="1"/>
    </xf>
    <xf numFmtId="4" fontId="20" fillId="6" borderId="85" xfId="11" applyNumberFormat="1" applyFont="1" applyFill="1" applyBorder="1" applyAlignment="1" applyProtection="1">
      <alignment horizontal="center" vertical="center" shrinkToFit="1"/>
    </xf>
    <xf numFmtId="4" fontId="20" fillId="6" borderId="81" xfId="11" applyNumberFormat="1" applyFont="1" applyFill="1" applyBorder="1" applyAlignment="1" applyProtection="1">
      <alignment horizontal="center" vertical="center" shrinkToFit="1"/>
    </xf>
    <xf numFmtId="4" fontId="18" fillId="6" borderId="86" xfId="37" applyNumberFormat="1" applyFont="1" applyFill="1" applyBorder="1" applyAlignment="1" applyProtection="1">
      <alignment horizontal="center" vertical="center" shrinkToFit="1"/>
    </xf>
    <xf numFmtId="4" fontId="18" fillId="6" borderId="87" xfId="37" applyNumberFormat="1" applyFont="1" applyFill="1" applyBorder="1" applyAlignment="1" applyProtection="1">
      <alignment horizontal="center" vertical="center" shrinkToFit="1"/>
    </xf>
    <xf numFmtId="4" fontId="34" fillId="6" borderId="1" xfId="11" applyNumberFormat="1" applyFont="1" applyFill="1" applyBorder="1" applyAlignment="1" applyProtection="1">
      <alignment horizontal="center" vertical="top" shrinkToFi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4"/>
  <sheetViews>
    <sheetView showGridLines="0" tabSelected="1" view="pageBreakPreview" zoomScale="85" zoomScaleNormal="100" zoomScaleSheetLayoutView="85" workbookViewId="0">
      <selection activeCell="F233" sqref="F233"/>
    </sheetView>
  </sheetViews>
  <sheetFormatPr defaultRowHeight="15" outlineLevelRow="5"/>
  <cols>
    <col min="1" max="1" width="68.140625" style="8" customWidth="1"/>
    <col min="2" max="2" width="5.85546875" style="102" customWidth="1"/>
    <col min="3" max="3" width="6.85546875" style="102" customWidth="1"/>
    <col min="4" max="4" width="12.28515625" style="102" customWidth="1"/>
    <col min="5" max="5" width="6.28515625" style="102" customWidth="1"/>
    <col min="6" max="6" width="17.5703125" style="2" bestFit="1" customWidth="1"/>
    <col min="7" max="7" width="6.42578125" style="133" customWidth="1"/>
    <col min="8" max="8" width="18.140625" style="79" customWidth="1"/>
    <col min="9" max="9" width="21.140625" style="7" customWidth="1"/>
    <col min="10" max="10" width="20.7109375" style="7" customWidth="1"/>
    <col min="11" max="11" width="13.85546875" style="2" bestFit="1" customWidth="1"/>
    <col min="12" max="12" width="16.42578125" style="2" bestFit="1" customWidth="1"/>
    <col min="13" max="13" width="22.140625" style="182" bestFit="1" customWidth="1"/>
    <col min="14" max="14" width="12.42578125" style="2" bestFit="1" customWidth="1"/>
    <col min="15" max="15" width="13.85546875" style="2" bestFit="1" customWidth="1"/>
    <col min="16" max="16" width="16.28515625" style="2" customWidth="1"/>
    <col min="17" max="16384" width="9.140625" style="2"/>
  </cols>
  <sheetData>
    <row r="1" spans="1:11">
      <c r="A1" s="46" t="s">
        <v>113</v>
      </c>
      <c r="B1" s="92" t="s">
        <v>113</v>
      </c>
      <c r="C1" s="92" t="s">
        <v>113</v>
      </c>
      <c r="D1" s="92" t="s">
        <v>113</v>
      </c>
      <c r="E1" s="92" t="s">
        <v>113</v>
      </c>
      <c r="F1" s="47" t="s">
        <v>113</v>
      </c>
      <c r="G1" s="122" t="s">
        <v>113</v>
      </c>
      <c r="H1" s="75" t="s">
        <v>113</v>
      </c>
      <c r="I1" s="54" t="s">
        <v>113</v>
      </c>
      <c r="J1" s="48" t="s">
        <v>113</v>
      </c>
      <c r="K1" s="2" t="s">
        <v>113</v>
      </c>
    </row>
    <row r="2" spans="1:11">
      <c r="A2" s="328" t="s">
        <v>118</v>
      </c>
      <c r="B2" s="329"/>
      <c r="C2" s="329"/>
      <c r="D2" s="329"/>
      <c r="E2" s="329"/>
      <c r="F2" s="329"/>
      <c r="G2" s="329"/>
      <c r="H2" s="330"/>
      <c r="I2" s="331"/>
      <c r="J2" s="63" t="s">
        <v>113</v>
      </c>
      <c r="K2" s="2" t="s">
        <v>113</v>
      </c>
    </row>
    <row r="3" spans="1:11">
      <c r="A3" s="328" t="s">
        <v>119</v>
      </c>
      <c r="B3" s="329"/>
      <c r="C3" s="329"/>
      <c r="D3" s="329"/>
      <c r="E3" s="329"/>
      <c r="F3" s="329"/>
      <c r="G3" s="329"/>
      <c r="H3" s="330"/>
      <c r="I3" s="329"/>
      <c r="J3" s="64" t="s">
        <v>113</v>
      </c>
      <c r="K3" s="1" t="s">
        <v>113</v>
      </c>
    </row>
    <row r="4" spans="1:11">
      <c r="A4" s="328" t="s">
        <v>120</v>
      </c>
      <c r="B4" s="329"/>
      <c r="C4" s="329"/>
      <c r="D4" s="329"/>
      <c r="E4" s="329"/>
      <c r="F4" s="329"/>
      <c r="G4" s="329"/>
      <c r="H4" s="330"/>
      <c r="I4" s="329"/>
      <c r="J4" s="64" t="s">
        <v>113</v>
      </c>
      <c r="K4" s="1" t="s">
        <v>113</v>
      </c>
    </row>
    <row r="5" spans="1:11">
      <c r="A5" s="152" t="s">
        <v>113</v>
      </c>
      <c r="B5" s="93" t="s">
        <v>113</v>
      </c>
      <c r="C5" s="93" t="s">
        <v>113</v>
      </c>
      <c r="D5" s="93" t="s">
        <v>113</v>
      </c>
      <c r="E5" s="93" t="s">
        <v>113</v>
      </c>
      <c r="F5" s="151" t="s">
        <v>113</v>
      </c>
      <c r="G5" s="123" t="s">
        <v>113</v>
      </c>
      <c r="H5" s="76" t="s">
        <v>113</v>
      </c>
      <c r="I5" s="151" t="s">
        <v>113</v>
      </c>
      <c r="J5" s="65" t="s">
        <v>113</v>
      </c>
      <c r="K5" s="1" t="s">
        <v>113</v>
      </c>
    </row>
    <row r="6" spans="1:11" outlineLevel="1">
      <c r="A6" s="152" t="s">
        <v>113</v>
      </c>
      <c r="B6" s="93" t="s">
        <v>113</v>
      </c>
      <c r="C6" s="93" t="s">
        <v>113</v>
      </c>
      <c r="D6" s="93" t="s">
        <v>113</v>
      </c>
      <c r="E6" s="93" t="s">
        <v>113</v>
      </c>
      <c r="F6" s="151" t="s">
        <v>113</v>
      </c>
      <c r="G6" s="123" t="s">
        <v>113</v>
      </c>
      <c r="H6" s="76" t="s">
        <v>113</v>
      </c>
      <c r="I6" s="45" t="s">
        <v>113</v>
      </c>
      <c r="J6" s="65" t="s">
        <v>113</v>
      </c>
      <c r="K6" s="2" t="s">
        <v>113</v>
      </c>
    </row>
    <row r="7" spans="1:11" outlineLevel="2">
      <c r="A7" s="152" t="s">
        <v>113</v>
      </c>
      <c r="B7" s="93" t="s">
        <v>113</v>
      </c>
      <c r="C7" s="93" t="s">
        <v>113</v>
      </c>
      <c r="D7" s="332" t="s">
        <v>121</v>
      </c>
      <c r="E7" s="332"/>
      <c r="F7" s="332"/>
      <c r="G7" s="332"/>
      <c r="H7" s="77" t="s">
        <v>113</v>
      </c>
      <c r="I7" s="56" t="s">
        <v>122</v>
      </c>
      <c r="J7" s="66" t="s">
        <v>113</v>
      </c>
      <c r="K7" s="2" t="s">
        <v>113</v>
      </c>
    </row>
    <row r="8" spans="1:11" outlineLevel="1">
      <c r="A8" s="152" t="s">
        <v>113</v>
      </c>
      <c r="B8" s="93" t="s">
        <v>113</v>
      </c>
      <c r="C8" s="93" t="s">
        <v>113</v>
      </c>
      <c r="D8" s="103" t="s">
        <v>113</v>
      </c>
      <c r="E8" s="103" t="s">
        <v>113</v>
      </c>
      <c r="F8" s="150" t="s">
        <v>113</v>
      </c>
      <c r="G8" s="124" t="s">
        <v>113</v>
      </c>
      <c r="H8" s="77" t="s">
        <v>113</v>
      </c>
      <c r="I8" s="56">
        <v>503010</v>
      </c>
      <c r="J8" s="59" t="s">
        <v>113</v>
      </c>
      <c r="K8" s="2" t="s">
        <v>113</v>
      </c>
    </row>
    <row r="9" spans="1:11" outlineLevel="2">
      <c r="A9" s="152" t="s">
        <v>123</v>
      </c>
      <c r="B9" s="93" t="s">
        <v>113</v>
      </c>
      <c r="C9" s="93" t="s">
        <v>113</v>
      </c>
      <c r="D9" s="332" t="s">
        <v>313</v>
      </c>
      <c r="E9" s="332"/>
      <c r="F9" s="332"/>
      <c r="G9" s="332"/>
      <c r="H9" s="77" t="s">
        <v>124</v>
      </c>
      <c r="I9" s="56" t="s">
        <v>113</v>
      </c>
      <c r="J9" s="67" t="s">
        <v>113</v>
      </c>
      <c r="K9" s="2" t="s">
        <v>113</v>
      </c>
    </row>
    <row r="10" spans="1:11" outlineLevel="2">
      <c r="A10" s="333" t="s">
        <v>125</v>
      </c>
      <c r="B10" s="334"/>
      <c r="C10" s="334"/>
      <c r="D10" s="334"/>
      <c r="E10" s="334"/>
      <c r="F10" s="334"/>
      <c r="G10" s="123" t="s">
        <v>113</v>
      </c>
      <c r="H10" s="77" t="s">
        <v>126</v>
      </c>
      <c r="I10" s="56" t="s">
        <v>113</v>
      </c>
      <c r="J10" s="67" t="s">
        <v>113</v>
      </c>
      <c r="K10" s="2" t="s">
        <v>113</v>
      </c>
    </row>
    <row r="11" spans="1:11" outlineLevel="2">
      <c r="A11" s="333" t="s">
        <v>127</v>
      </c>
      <c r="B11" s="334"/>
      <c r="C11" s="334"/>
      <c r="D11" s="334"/>
      <c r="E11" s="334"/>
      <c r="F11" s="334"/>
      <c r="G11" s="123" t="s">
        <v>113</v>
      </c>
      <c r="H11" s="77" t="s">
        <v>128</v>
      </c>
      <c r="I11" s="56" t="s">
        <v>113</v>
      </c>
      <c r="J11" s="67" t="s">
        <v>113</v>
      </c>
      <c r="K11" s="2" t="s">
        <v>113</v>
      </c>
    </row>
    <row r="12" spans="1:11" outlineLevel="2">
      <c r="A12" s="152" t="s">
        <v>129</v>
      </c>
      <c r="B12" s="93" t="s">
        <v>113</v>
      </c>
      <c r="C12" s="93" t="s">
        <v>113</v>
      </c>
      <c r="D12" s="93" t="s">
        <v>113</v>
      </c>
      <c r="E12" s="93" t="s">
        <v>113</v>
      </c>
      <c r="F12" s="151" t="s">
        <v>113</v>
      </c>
      <c r="G12" s="123" t="s">
        <v>113</v>
      </c>
      <c r="H12" s="77" t="s">
        <v>130</v>
      </c>
      <c r="I12" s="56" t="s">
        <v>131</v>
      </c>
      <c r="J12" s="66" t="s">
        <v>113</v>
      </c>
      <c r="K12" s="2" t="s">
        <v>113</v>
      </c>
    </row>
    <row r="13" spans="1:11" outlineLevel="1">
      <c r="A13" s="152" t="s">
        <v>132</v>
      </c>
      <c r="B13" s="93" t="s">
        <v>113</v>
      </c>
      <c r="C13" s="93" t="s">
        <v>113</v>
      </c>
      <c r="D13" s="93" t="s">
        <v>113</v>
      </c>
      <c r="E13" s="93" t="s">
        <v>113</v>
      </c>
      <c r="F13" s="151" t="s">
        <v>113</v>
      </c>
      <c r="G13" s="123" t="s">
        <v>113</v>
      </c>
      <c r="H13" s="77" t="s">
        <v>133</v>
      </c>
      <c r="I13" s="56" t="s">
        <v>134</v>
      </c>
      <c r="J13" s="66" t="s">
        <v>113</v>
      </c>
      <c r="K13" s="2" t="s">
        <v>113</v>
      </c>
    </row>
    <row r="14" spans="1:11" outlineLevel="2">
      <c r="A14" s="152" t="s">
        <v>113</v>
      </c>
      <c r="B14" s="93" t="s">
        <v>113</v>
      </c>
      <c r="C14" s="93" t="s">
        <v>113</v>
      </c>
      <c r="D14" s="93" t="s">
        <v>113</v>
      </c>
      <c r="E14" s="93" t="s">
        <v>113</v>
      </c>
      <c r="F14" s="151" t="s">
        <v>113</v>
      </c>
      <c r="G14" s="123" t="s">
        <v>113</v>
      </c>
      <c r="H14" s="76" t="s">
        <v>113</v>
      </c>
      <c r="I14" s="58" t="s">
        <v>113</v>
      </c>
      <c r="J14" s="49" t="s">
        <v>113</v>
      </c>
      <c r="K14" s="2" t="s">
        <v>113</v>
      </c>
    </row>
    <row r="15" spans="1:11" ht="15.75" outlineLevel="1" thickBot="1">
      <c r="A15" s="50" t="s">
        <v>113</v>
      </c>
      <c r="B15" s="106" t="s">
        <v>113</v>
      </c>
      <c r="C15" s="94" t="s">
        <v>113</v>
      </c>
      <c r="D15" s="94" t="s">
        <v>113</v>
      </c>
      <c r="E15" s="94" t="s">
        <v>113</v>
      </c>
      <c r="F15" s="44" t="s">
        <v>113</v>
      </c>
      <c r="G15" s="125" t="s">
        <v>113</v>
      </c>
      <c r="H15" s="78" t="s">
        <v>113</v>
      </c>
      <c r="I15" s="55" t="s">
        <v>113</v>
      </c>
      <c r="J15" s="59" t="s">
        <v>113</v>
      </c>
      <c r="K15" s="2" t="s">
        <v>113</v>
      </c>
    </row>
    <row r="16" spans="1:11" ht="90" outlineLevel="2" thickBot="1">
      <c r="A16" s="51" t="s">
        <v>135</v>
      </c>
      <c r="B16" s="42" t="s">
        <v>244</v>
      </c>
      <c r="C16" s="42" t="s">
        <v>136</v>
      </c>
      <c r="D16" s="41" t="s">
        <v>137</v>
      </c>
      <c r="E16" s="41" t="s">
        <v>138</v>
      </c>
      <c r="F16" s="41" t="s">
        <v>139</v>
      </c>
      <c r="G16" s="41" t="s">
        <v>140</v>
      </c>
      <c r="H16" s="90" t="s">
        <v>241</v>
      </c>
      <c r="I16" s="90" t="s">
        <v>104</v>
      </c>
      <c r="J16" s="165" t="s">
        <v>105</v>
      </c>
      <c r="K16" s="137" t="s">
        <v>141</v>
      </c>
    </row>
    <row r="17" spans="1:14" ht="15.75" outlineLevel="1" thickBot="1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166">
        <v>10</v>
      </c>
      <c r="K17" s="136" t="s">
        <v>113</v>
      </c>
    </row>
    <row r="18" spans="1:14" ht="15.75" outlineLevel="1" thickBot="1">
      <c r="A18" s="40" t="s">
        <v>113</v>
      </c>
      <c r="B18" s="60" t="s">
        <v>113</v>
      </c>
      <c r="C18" s="60" t="s">
        <v>113</v>
      </c>
      <c r="D18" s="60" t="s">
        <v>113</v>
      </c>
      <c r="E18" s="60" t="s">
        <v>113</v>
      </c>
      <c r="F18" s="60" t="s">
        <v>113</v>
      </c>
      <c r="G18" s="60" t="s">
        <v>113</v>
      </c>
      <c r="H18" s="90" t="s">
        <v>113</v>
      </c>
      <c r="I18" s="61" t="s">
        <v>113</v>
      </c>
      <c r="J18" s="57" t="s">
        <v>113</v>
      </c>
      <c r="K18" s="136" t="s">
        <v>113</v>
      </c>
    </row>
    <row r="19" spans="1:14" s="83" customFormat="1" ht="51" outlineLevel="4">
      <c r="A19" s="109" t="s">
        <v>96</v>
      </c>
      <c r="B19" s="5" t="s">
        <v>0</v>
      </c>
      <c r="C19" s="5" t="s">
        <v>2</v>
      </c>
      <c r="D19" s="5">
        <v>4240172340</v>
      </c>
      <c r="E19" s="5" t="s">
        <v>1</v>
      </c>
      <c r="F19" s="4" t="s">
        <v>113</v>
      </c>
      <c r="G19" s="95" t="s">
        <v>113</v>
      </c>
      <c r="H19" s="112">
        <f>SUM(H20)</f>
        <v>148999.5</v>
      </c>
      <c r="I19" s="112">
        <f>SUM(I20)</f>
        <v>148999.5</v>
      </c>
      <c r="J19" s="167">
        <f t="shared" ref="J19:K19" si="0">SUM(J20)</f>
        <v>148999.5</v>
      </c>
      <c r="K19" s="167">
        <f t="shared" si="0"/>
        <v>0</v>
      </c>
      <c r="L19" s="68"/>
      <c r="M19" s="184"/>
      <c r="N19" s="2"/>
    </row>
    <row r="20" spans="1:14" s="88" customFormat="1" outlineLevel="2">
      <c r="A20" s="85" t="s">
        <v>97</v>
      </c>
      <c r="B20" s="134" t="s">
        <v>0</v>
      </c>
      <c r="C20" s="134" t="s">
        <v>2</v>
      </c>
      <c r="D20" s="69" t="s">
        <v>3</v>
      </c>
      <c r="E20" s="69" t="s">
        <v>4</v>
      </c>
      <c r="F20" s="86" t="s">
        <v>113</v>
      </c>
      <c r="G20" s="126" t="s">
        <v>113</v>
      </c>
      <c r="H20" s="113">
        <v>148999.5</v>
      </c>
      <c r="I20" s="114">
        <v>148999.5</v>
      </c>
      <c r="J20" s="168">
        <v>148999.5</v>
      </c>
      <c r="K20" s="114">
        <f>I20-J20</f>
        <v>0</v>
      </c>
      <c r="M20" s="180"/>
      <c r="N20" s="2"/>
    </row>
    <row r="21" spans="1:14" s="83" customFormat="1" ht="38.25" outlineLevel="4">
      <c r="A21" s="109" t="s">
        <v>240</v>
      </c>
      <c r="B21" s="5" t="s">
        <v>0</v>
      </c>
      <c r="C21" s="5" t="s">
        <v>222</v>
      </c>
      <c r="D21" s="5" t="s">
        <v>223</v>
      </c>
      <c r="E21" s="5" t="s">
        <v>1</v>
      </c>
      <c r="F21" s="4" t="s">
        <v>113</v>
      </c>
      <c r="G21" s="95" t="s">
        <v>113</v>
      </c>
      <c r="H21" s="112">
        <f>SUM(H22)</f>
        <v>45880000</v>
      </c>
      <c r="I21" s="112">
        <f>SUM(I22)</f>
        <v>45880000</v>
      </c>
      <c r="J21" s="167">
        <f t="shared" ref="J21:K21" si="1">SUM(J22)</f>
        <v>45880000</v>
      </c>
      <c r="K21" s="167">
        <f t="shared" si="1"/>
        <v>0</v>
      </c>
      <c r="L21" s="68"/>
      <c r="M21" s="184"/>
      <c r="N21" s="2"/>
    </row>
    <row r="22" spans="1:14" s="80" customFormat="1" outlineLevel="1">
      <c r="A22" s="85" t="s">
        <v>239</v>
      </c>
      <c r="B22" s="246" t="s">
        <v>0</v>
      </c>
      <c r="C22" s="247" t="s">
        <v>222</v>
      </c>
      <c r="D22" s="243" t="s">
        <v>223</v>
      </c>
      <c r="E22" s="243" t="s">
        <v>224</v>
      </c>
      <c r="F22" s="248"/>
      <c r="G22" s="248"/>
      <c r="H22" s="268">
        <v>45880000</v>
      </c>
      <c r="I22" s="268">
        <v>45880000</v>
      </c>
      <c r="J22" s="268">
        <v>45880000</v>
      </c>
      <c r="K22" s="242">
        <f>I22-J22</f>
        <v>0</v>
      </c>
      <c r="M22" s="180"/>
      <c r="N22" s="2"/>
    </row>
    <row r="23" spans="1:14" s="83" customFormat="1" outlineLevel="4">
      <c r="A23" s="245" t="s">
        <v>238</v>
      </c>
      <c r="B23" s="249">
        <v>148</v>
      </c>
      <c r="C23" s="249" t="s">
        <v>222</v>
      </c>
      <c r="D23" s="249" t="s">
        <v>296</v>
      </c>
      <c r="E23" s="249" t="s">
        <v>224</v>
      </c>
      <c r="F23" s="4"/>
      <c r="G23" s="95"/>
      <c r="H23" s="112">
        <v>10020000</v>
      </c>
      <c r="I23" s="112">
        <v>10020000</v>
      </c>
      <c r="J23" s="112">
        <v>10020000</v>
      </c>
      <c r="K23" s="250">
        <f>I23-J23</f>
        <v>0</v>
      </c>
      <c r="L23" s="80" t="s">
        <v>297</v>
      </c>
      <c r="M23" s="184"/>
      <c r="N23" s="2"/>
    </row>
    <row r="24" spans="1:14" s="83" customFormat="1" ht="63.75" outlineLevel="4">
      <c r="A24" s="109" t="s">
        <v>100</v>
      </c>
      <c r="B24" s="5" t="s">
        <v>0</v>
      </c>
      <c r="C24" s="5" t="s">
        <v>5</v>
      </c>
      <c r="D24" s="5" t="s">
        <v>6</v>
      </c>
      <c r="E24" s="5" t="s">
        <v>1</v>
      </c>
      <c r="F24" s="4" t="s">
        <v>113</v>
      </c>
      <c r="G24" s="95" t="s">
        <v>113</v>
      </c>
      <c r="H24" s="112">
        <f>SUM(H25:H28)</f>
        <v>700000</v>
      </c>
      <c r="I24" s="112">
        <f t="shared" ref="I24:J24" si="2">SUM(I25:I28)</f>
        <v>700000</v>
      </c>
      <c r="J24" s="112">
        <f t="shared" si="2"/>
        <v>700000</v>
      </c>
      <c r="K24" s="112">
        <f>SUM(K25:K28)</f>
        <v>0</v>
      </c>
      <c r="L24" s="68"/>
      <c r="M24" s="184"/>
      <c r="N24" s="2"/>
    </row>
    <row r="25" spans="1:14" s="83" customFormat="1" ht="20.25" customHeight="1" outlineLevel="4">
      <c r="A25" s="343" t="s">
        <v>97</v>
      </c>
      <c r="B25" s="126" t="s">
        <v>0</v>
      </c>
      <c r="C25" s="126" t="s">
        <v>5</v>
      </c>
      <c r="D25" s="126" t="s">
        <v>6</v>
      </c>
      <c r="E25" s="69" t="s">
        <v>4</v>
      </c>
      <c r="F25" s="342" t="s">
        <v>268</v>
      </c>
      <c r="G25" s="119" t="s">
        <v>243</v>
      </c>
      <c r="H25" s="113">
        <v>2000</v>
      </c>
      <c r="I25" s="113">
        <v>2000</v>
      </c>
      <c r="J25" s="113">
        <v>2000</v>
      </c>
      <c r="K25" s="114">
        <f>I25-J25</f>
        <v>0</v>
      </c>
      <c r="L25" s="68"/>
      <c r="M25" s="184"/>
      <c r="N25" s="2"/>
    </row>
    <row r="26" spans="1:14" s="88" customFormat="1" ht="24" customHeight="1" outlineLevel="2">
      <c r="A26" s="343"/>
      <c r="B26" s="126" t="s">
        <v>0</v>
      </c>
      <c r="C26" s="126" t="s">
        <v>5</v>
      </c>
      <c r="D26" s="126" t="s">
        <v>6</v>
      </c>
      <c r="E26" s="69" t="s">
        <v>4</v>
      </c>
      <c r="F26" s="341"/>
      <c r="G26" s="119" t="s">
        <v>242</v>
      </c>
      <c r="H26" s="113">
        <v>38000</v>
      </c>
      <c r="I26" s="113">
        <v>38000</v>
      </c>
      <c r="J26" s="113">
        <v>38000</v>
      </c>
      <c r="K26" s="114">
        <f>I26-J26</f>
        <v>0</v>
      </c>
      <c r="M26" s="180"/>
      <c r="N26" s="2"/>
    </row>
    <row r="27" spans="1:14" s="88" customFormat="1" ht="21.75" customHeight="1" outlineLevel="2">
      <c r="A27" s="348" t="s">
        <v>193</v>
      </c>
      <c r="B27" s="126" t="s">
        <v>0</v>
      </c>
      <c r="C27" s="126" t="s">
        <v>5</v>
      </c>
      <c r="D27" s="126" t="s">
        <v>6</v>
      </c>
      <c r="E27" s="69" t="s">
        <v>7</v>
      </c>
      <c r="F27" s="342" t="s">
        <v>268</v>
      </c>
      <c r="G27" s="119" t="s">
        <v>243</v>
      </c>
      <c r="H27" s="113">
        <v>33000</v>
      </c>
      <c r="I27" s="113">
        <v>33000</v>
      </c>
      <c r="J27" s="113">
        <v>33000</v>
      </c>
      <c r="K27" s="114">
        <f>I27-J27</f>
        <v>0</v>
      </c>
      <c r="M27" s="180"/>
      <c r="N27" s="2"/>
    </row>
    <row r="28" spans="1:14" s="88" customFormat="1" ht="20.25" customHeight="1" outlineLevel="2">
      <c r="A28" s="349"/>
      <c r="B28" s="126" t="s">
        <v>0</v>
      </c>
      <c r="C28" s="126" t="s">
        <v>5</v>
      </c>
      <c r="D28" s="126" t="s">
        <v>6</v>
      </c>
      <c r="E28" s="69" t="s">
        <v>7</v>
      </c>
      <c r="F28" s="341"/>
      <c r="G28" s="119" t="s">
        <v>242</v>
      </c>
      <c r="H28" s="113">
        <v>627000</v>
      </c>
      <c r="I28" s="113">
        <v>627000</v>
      </c>
      <c r="J28" s="113">
        <v>627000</v>
      </c>
      <c r="K28" s="114">
        <f>I28-J28</f>
        <v>0</v>
      </c>
      <c r="M28" s="180"/>
      <c r="N28" s="2"/>
    </row>
    <row r="29" spans="1:14" s="83" customFormat="1" ht="38.25" outlineLevel="4">
      <c r="A29" s="109" t="s">
        <v>98</v>
      </c>
      <c r="B29" s="5" t="s">
        <v>0</v>
      </c>
      <c r="C29" s="5" t="s">
        <v>8</v>
      </c>
      <c r="D29" s="5" t="s">
        <v>9</v>
      </c>
      <c r="E29" s="5" t="s">
        <v>1</v>
      </c>
      <c r="F29" s="4" t="s">
        <v>113</v>
      </c>
      <c r="G29" s="95" t="s">
        <v>113</v>
      </c>
      <c r="H29" s="112">
        <f>SUM(H30)</f>
        <v>100000</v>
      </c>
      <c r="I29" s="112">
        <f>SUM(I30)</f>
        <v>100000</v>
      </c>
      <c r="J29" s="167">
        <f t="shared" ref="J29" si="3">SUM(J30)</f>
        <v>100000</v>
      </c>
      <c r="K29" s="112">
        <f>SUM(K30)</f>
        <v>0</v>
      </c>
      <c r="L29" s="68"/>
      <c r="M29" s="184"/>
      <c r="N29" s="2"/>
    </row>
    <row r="30" spans="1:14" s="80" customFormat="1" outlineLevel="2">
      <c r="A30" s="85" t="s">
        <v>97</v>
      </c>
      <c r="B30" s="69" t="s">
        <v>0</v>
      </c>
      <c r="C30" s="69" t="s">
        <v>8</v>
      </c>
      <c r="D30" s="69" t="s">
        <v>9</v>
      </c>
      <c r="E30" s="69" t="s">
        <v>4</v>
      </c>
      <c r="F30" s="91" t="s">
        <v>113</v>
      </c>
      <c r="G30" s="127" t="s">
        <v>113</v>
      </c>
      <c r="H30" s="113">
        <v>100000</v>
      </c>
      <c r="I30" s="113">
        <v>100000</v>
      </c>
      <c r="J30" s="113">
        <v>100000</v>
      </c>
      <c r="K30" s="114">
        <f>I30-J30</f>
        <v>0</v>
      </c>
      <c r="M30" s="180"/>
      <c r="N30" s="2"/>
    </row>
    <row r="31" spans="1:14" s="83" customFormat="1" ht="25.5" outlineLevel="4">
      <c r="A31" s="109" t="s">
        <v>99</v>
      </c>
      <c r="B31" s="5" t="s">
        <v>0</v>
      </c>
      <c r="C31" s="5" t="s">
        <v>8</v>
      </c>
      <c r="D31" s="5" t="s">
        <v>10</v>
      </c>
      <c r="E31" s="5" t="s">
        <v>1</v>
      </c>
      <c r="F31" s="4" t="s">
        <v>113</v>
      </c>
      <c r="G31" s="95" t="s">
        <v>113</v>
      </c>
      <c r="H31" s="112">
        <f>SUM(H32)</f>
        <v>200000</v>
      </c>
      <c r="I31" s="112">
        <f>SUM(I32)</f>
        <v>200000</v>
      </c>
      <c r="J31" s="167">
        <f t="shared" ref="J31" si="4">SUM(J32)</f>
        <v>200000</v>
      </c>
      <c r="K31" s="112">
        <f>SUM(K32)</f>
        <v>0</v>
      </c>
      <c r="L31" s="68"/>
      <c r="M31" s="184"/>
      <c r="N31" s="2"/>
    </row>
    <row r="32" spans="1:14" s="80" customFormat="1" outlineLevel="1">
      <c r="A32" s="85" t="s">
        <v>97</v>
      </c>
      <c r="B32" s="69" t="s">
        <v>0</v>
      </c>
      <c r="C32" s="69" t="s">
        <v>8</v>
      </c>
      <c r="D32" s="69" t="s">
        <v>10</v>
      </c>
      <c r="E32" s="69" t="s">
        <v>4</v>
      </c>
      <c r="F32" s="91" t="s">
        <v>113</v>
      </c>
      <c r="G32" s="127" t="s">
        <v>113</v>
      </c>
      <c r="H32" s="113">
        <v>200000</v>
      </c>
      <c r="I32" s="113">
        <v>200000</v>
      </c>
      <c r="J32" s="113">
        <v>200000</v>
      </c>
      <c r="K32" s="114">
        <f>I32-J32</f>
        <v>0</v>
      </c>
      <c r="M32" s="180"/>
      <c r="N32" s="2"/>
    </row>
    <row r="33" spans="1:14" s="83" customFormat="1" ht="25.5" outlineLevel="4">
      <c r="A33" s="109" t="s">
        <v>142</v>
      </c>
      <c r="B33" s="5" t="s">
        <v>0</v>
      </c>
      <c r="C33" s="5" t="s">
        <v>11</v>
      </c>
      <c r="D33" s="5" t="s">
        <v>13</v>
      </c>
      <c r="E33" s="5" t="s">
        <v>1</v>
      </c>
      <c r="F33" s="4" t="s">
        <v>113</v>
      </c>
      <c r="G33" s="95" t="s">
        <v>113</v>
      </c>
      <c r="H33" s="112">
        <f>SUM(H34:H41)</f>
        <v>293402880</v>
      </c>
      <c r="I33" s="112">
        <f>SUM(I34:I41)</f>
        <v>293402880</v>
      </c>
      <c r="J33" s="167">
        <f t="shared" ref="J33" si="5">SUM(J34:J41)</f>
        <v>293381878.63</v>
      </c>
      <c r="K33" s="112">
        <f>SUM(K34:K41)</f>
        <v>21001.370000000112</v>
      </c>
      <c r="L33" s="68"/>
      <c r="M33" s="184"/>
      <c r="N33" s="2"/>
    </row>
    <row r="34" spans="1:14" s="80" customFormat="1" outlineLevel="2">
      <c r="A34" s="85" t="s">
        <v>101</v>
      </c>
      <c r="B34" s="69" t="s">
        <v>0</v>
      </c>
      <c r="C34" s="69" t="s">
        <v>11</v>
      </c>
      <c r="D34" s="69" t="s">
        <v>13</v>
      </c>
      <c r="E34" s="69" t="s">
        <v>14</v>
      </c>
      <c r="F34" s="91" t="s">
        <v>113</v>
      </c>
      <c r="G34" s="127" t="s">
        <v>113</v>
      </c>
      <c r="H34" s="114">
        <v>202083900</v>
      </c>
      <c r="I34" s="114">
        <v>202083900</v>
      </c>
      <c r="J34" s="168">
        <v>202083900</v>
      </c>
      <c r="K34" s="114">
        <f t="shared" ref="K34:K41" si="6">I34-J34</f>
        <v>0</v>
      </c>
      <c r="M34" s="180"/>
      <c r="N34" s="2"/>
    </row>
    <row r="35" spans="1:14" s="80" customFormat="1" ht="25.5" outlineLevel="1">
      <c r="A35" s="85" t="s">
        <v>197</v>
      </c>
      <c r="B35" s="69" t="s">
        <v>0</v>
      </c>
      <c r="C35" s="69" t="s">
        <v>11</v>
      </c>
      <c r="D35" s="69" t="s">
        <v>13</v>
      </c>
      <c r="E35" s="69" t="s">
        <v>15</v>
      </c>
      <c r="F35" s="91" t="s">
        <v>113</v>
      </c>
      <c r="G35" s="127" t="s">
        <v>113</v>
      </c>
      <c r="H35" s="114">
        <v>61029300</v>
      </c>
      <c r="I35" s="114">
        <v>61029300</v>
      </c>
      <c r="J35" s="168">
        <v>61029280</v>
      </c>
      <c r="K35" s="114">
        <f t="shared" si="6"/>
        <v>20</v>
      </c>
      <c r="M35" s="180"/>
      <c r="N35" s="2"/>
    </row>
    <row r="36" spans="1:14" s="80" customFormat="1" ht="25.5" outlineLevel="2">
      <c r="A36" s="85" t="s">
        <v>198</v>
      </c>
      <c r="B36" s="69" t="s">
        <v>0</v>
      </c>
      <c r="C36" s="69" t="s">
        <v>11</v>
      </c>
      <c r="D36" s="69" t="s">
        <v>13</v>
      </c>
      <c r="E36" s="69" t="s">
        <v>16</v>
      </c>
      <c r="F36" s="91" t="s">
        <v>113</v>
      </c>
      <c r="G36" s="127" t="s">
        <v>113</v>
      </c>
      <c r="H36" s="114">
        <v>15360606</v>
      </c>
      <c r="I36" s="114">
        <v>15360606</v>
      </c>
      <c r="J36" s="168">
        <v>15340427</v>
      </c>
      <c r="K36" s="114">
        <f t="shared" si="6"/>
        <v>20179</v>
      </c>
      <c r="M36" s="180"/>
      <c r="N36" s="2"/>
    </row>
    <row r="37" spans="1:14" s="80" customFormat="1" outlineLevel="1">
      <c r="A37" s="85" t="s">
        <v>97</v>
      </c>
      <c r="B37" s="69" t="s">
        <v>0</v>
      </c>
      <c r="C37" s="69" t="s">
        <v>11</v>
      </c>
      <c r="D37" s="69" t="s">
        <v>13</v>
      </c>
      <c r="E37" s="69" t="s">
        <v>4</v>
      </c>
      <c r="F37" s="91" t="s">
        <v>113</v>
      </c>
      <c r="G37" s="127" t="s">
        <v>113</v>
      </c>
      <c r="H37" s="114">
        <v>8429923</v>
      </c>
      <c r="I37" s="114">
        <v>8429923</v>
      </c>
      <c r="J37" s="168">
        <v>8429912.25</v>
      </c>
      <c r="K37" s="114">
        <f t="shared" si="6"/>
        <v>10.75</v>
      </c>
      <c r="M37" s="180"/>
      <c r="N37" s="2"/>
    </row>
    <row r="38" spans="1:14" s="80" customFormat="1" outlineLevel="2">
      <c r="A38" s="85" t="s">
        <v>199</v>
      </c>
      <c r="B38" s="69" t="s">
        <v>0</v>
      </c>
      <c r="C38" s="69" t="s">
        <v>11</v>
      </c>
      <c r="D38" s="69" t="s">
        <v>13</v>
      </c>
      <c r="E38" s="69" t="s">
        <v>17</v>
      </c>
      <c r="F38" s="91" t="s">
        <v>113</v>
      </c>
      <c r="G38" s="127" t="s">
        <v>113</v>
      </c>
      <c r="H38" s="114">
        <v>5841332</v>
      </c>
      <c r="I38" s="114">
        <v>5841332</v>
      </c>
      <c r="J38" s="168">
        <v>5840540.3799999999</v>
      </c>
      <c r="K38" s="114">
        <f t="shared" si="6"/>
        <v>791.62000000011176</v>
      </c>
      <c r="M38" s="180"/>
      <c r="N38" s="2"/>
    </row>
    <row r="39" spans="1:14" s="80" customFormat="1" ht="25.5" outlineLevel="2">
      <c r="A39" s="85" t="s">
        <v>210</v>
      </c>
      <c r="B39" s="69" t="s">
        <v>0</v>
      </c>
      <c r="C39" s="69" t="s">
        <v>11</v>
      </c>
      <c r="D39" s="69" t="s">
        <v>13</v>
      </c>
      <c r="E39" s="69">
        <v>831</v>
      </c>
      <c r="F39" s="91"/>
      <c r="G39" s="127"/>
      <c r="H39" s="114">
        <f>2855+1000</f>
        <v>3855</v>
      </c>
      <c r="I39" s="114">
        <f>2855+1000</f>
        <v>3855</v>
      </c>
      <c r="J39" s="168">
        <v>3855</v>
      </c>
      <c r="K39" s="114">
        <f t="shared" si="6"/>
        <v>0</v>
      </c>
      <c r="M39" s="180"/>
      <c r="N39" s="2"/>
    </row>
    <row r="40" spans="1:14" s="80" customFormat="1" outlineLevel="2">
      <c r="A40" s="85" t="s">
        <v>200</v>
      </c>
      <c r="B40" s="69" t="s">
        <v>0</v>
      </c>
      <c r="C40" s="69" t="s">
        <v>11</v>
      </c>
      <c r="D40" s="69" t="s">
        <v>13</v>
      </c>
      <c r="E40" s="69" t="s">
        <v>18</v>
      </c>
      <c r="F40" s="91" t="s">
        <v>113</v>
      </c>
      <c r="G40" s="127" t="s">
        <v>113</v>
      </c>
      <c r="H40" s="114">
        <f>524521-1000</f>
        <v>523521</v>
      </c>
      <c r="I40" s="114">
        <f>524521-1000</f>
        <v>523521</v>
      </c>
      <c r="J40" s="168">
        <v>523521</v>
      </c>
      <c r="K40" s="114">
        <f t="shared" si="6"/>
        <v>0</v>
      </c>
      <c r="M40" s="180"/>
      <c r="N40" s="2"/>
    </row>
    <row r="41" spans="1:14" s="80" customFormat="1" outlineLevel="1">
      <c r="A41" s="85" t="s">
        <v>201</v>
      </c>
      <c r="B41" s="69" t="s">
        <v>0</v>
      </c>
      <c r="C41" s="69" t="s">
        <v>11</v>
      </c>
      <c r="D41" s="69" t="s">
        <v>13</v>
      </c>
      <c r="E41" s="69" t="s">
        <v>19</v>
      </c>
      <c r="F41" s="91" t="s">
        <v>113</v>
      </c>
      <c r="G41" s="127" t="s">
        <v>113</v>
      </c>
      <c r="H41" s="114">
        <v>130443</v>
      </c>
      <c r="I41" s="114">
        <v>130443</v>
      </c>
      <c r="J41" s="168">
        <v>130443</v>
      </c>
      <c r="K41" s="114">
        <f t="shared" si="6"/>
        <v>0</v>
      </c>
      <c r="M41" s="180"/>
      <c r="N41" s="2"/>
    </row>
    <row r="42" spans="1:14" s="83" customFormat="1" outlineLevel="4">
      <c r="A42" s="109" t="s">
        <v>143</v>
      </c>
      <c r="B42" s="5" t="s">
        <v>0</v>
      </c>
      <c r="C42" s="5" t="s">
        <v>11</v>
      </c>
      <c r="D42" s="5" t="s">
        <v>20</v>
      </c>
      <c r="E42" s="5" t="s">
        <v>1</v>
      </c>
      <c r="F42" s="4" t="s">
        <v>113</v>
      </c>
      <c r="G42" s="95" t="s">
        <v>113</v>
      </c>
      <c r="H42" s="112">
        <f>SUM(H43)</f>
        <v>3014789</v>
      </c>
      <c r="I42" s="112">
        <f>SUM(I43)</f>
        <v>3014789</v>
      </c>
      <c r="J42" s="167">
        <f t="shared" ref="J42" si="7">SUM(J43)</f>
        <v>3014784</v>
      </c>
      <c r="K42" s="112">
        <f>SUM(K43)</f>
        <v>5</v>
      </c>
      <c r="L42" s="68"/>
      <c r="M42" s="184"/>
      <c r="N42" s="2"/>
    </row>
    <row r="43" spans="1:14" s="80" customFormat="1" outlineLevel="1">
      <c r="A43" s="85" t="s">
        <v>97</v>
      </c>
      <c r="B43" s="69" t="s">
        <v>0</v>
      </c>
      <c r="C43" s="69" t="s">
        <v>11</v>
      </c>
      <c r="D43" s="69" t="s">
        <v>20</v>
      </c>
      <c r="E43" s="69" t="s">
        <v>4</v>
      </c>
      <c r="F43" s="91" t="s">
        <v>113</v>
      </c>
      <c r="G43" s="127" t="s">
        <v>113</v>
      </c>
      <c r="H43" s="113">
        <v>3014789</v>
      </c>
      <c r="I43" s="113">
        <v>3014789</v>
      </c>
      <c r="J43" s="168">
        <v>3014784</v>
      </c>
      <c r="K43" s="114">
        <f>I43-J43</f>
        <v>5</v>
      </c>
      <c r="M43" s="180"/>
      <c r="N43" s="2"/>
    </row>
    <row r="44" spans="1:14" s="83" customFormat="1" ht="163.5" customHeight="1" outlineLevel="4">
      <c r="A44" s="109" t="s">
        <v>144</v>
      </c>
      <c r="B44" s="5" t="s">
        <v>0</v>
      </c>
      <c r="C44" s="5" t="s">
        <v>11</v>
      </c>
      <c r="D44" s="5" t="s">
        <v>21</v>
      </c>
      <c r="E44" s="5" t="s">
        <v>1</v>
      </c>
      <c r="F44" s="4" t="s">
        <v>113</v>
      </c>
      <c r="G44" s="95" t="s">
        <v>113</v>
      </c>
      <c r="H44" s="112">
        <f>SUM(H45:H46)</f>
        <v>15575079.960000001</v>
      </c>
      <c r="I44" s="112">
        <f>SUM(I45:I46)</f>
        <v>15569309.58</v>
      </c>
      <c r="J44" s="167">
        <f t="shared" ref="J44" si="8">SUM(J45:J46)</f>
        <v>15569309.58</v>
      </c>
      <c r="K44" s="112">
        <f>SUM(K45:K46)</f>
        <v>0</v>
      </c>
      <c r="L44" s="68"/>
      <c r="M44" s="184"/>
      <c r="N44" s="2"/>
    </row>
    <row r="45" spans="1:14" s="80" customFormat="1" outlineLevel="1">
      <c r="A45" s="85" t="s">
        <v>97</v>
      </c>
      <c r="B45" s="69" t="s">
        <v>0</v>
      </c>
      <c r="C45" s="69" t="s">
        <v>11</v>
      </c>
      <c r="D45" s="69" t="s">
        <v>21</v>
      </c>
      <c r="E45" s="69" t="s">
        <v>4</v>
      </c>
      <c r="F45" s="91" t="s">
        <v>113</v>
      </c>
      <c r="G45" s="127" t="s">
        <v>113</v>
      </c>
      <c r="H45" s="113">
        <v>77487.960000000006</v>
      </c>
      <c r="I45" s="113">
        <v>71717.58</v>
      </c>
      <c r="J45" s="168">
        <v>71717.58</v>
      </c>
      <c r="K45" s="114">
        <f>I45-J45</f>
        <v>0</v>
      </c>
      <c r="M45" s="180"/>
      <c r="N45" s="2"/>
    </row>
    <row r="46" spans="1:14" s="80" customFormat="1" ht="25.5" outlineLevel="2">
      <c r="A46" s="85" t="s">
        <v>193</v>
      </c>
      <c r="B46" s="69" t="s">
        <v>0</v>
      </c>
      <c r="C46" s="69" t="s">
        <v>11</v>
      </c>
      <c r="D46" s="69" t="s">
        <v>21</v>
      </c>
      <c r="E46" s="69" t="s">
        <v>7</v>
      </c>
      <c r="F46" s="91" t="s">
        <v>113</v>
      </c>
      <c r="G46" s="127" t="s">
        <v>113</v>
      </c>
      <c r="H46" s="113">
        <v>15497592</v>
      </c>
      <c r="I46" s="113">
        <v>15497592</v>
      </c>
      <c r="J46" s="168">
        <v>15497592</v>
      </c>
      <c r="K46" s="114">
        <f>I46-J46</f>
        <v>0</v>
      </c>
      <c r="M46" s="180"/>
      <c r="N46" s="2"/>
    </row>
    <row r="47" spans="1:14" s="83" customFormat="1" ht="38.25" outlineLevel="4">
      <c r="A47" s="109" t="s">
        <v>145</v>
      </c>
      <c r="B47" s="5" t="s">
        <v>0</v>
      </c>
      <c r="C47" s="5" t="s">
        <v>11</v>
      </c>
      <c r="D47" s="5" t="s">
        <v>22</v>
      </c>
      <c r="E47" s="5" t="s">
        <v>1</v>
      </c>
      <c r="F47" s="4" t="s">
        <v>113</v>
      </c>
      <c r="G47" s="95" t="s">
        <v>113</v>
      </c>
      <c r="H47" s="112">
        <f>SUM(H48)</f>
        <v>1526000</v>
      </c>
      <c r="I47" s="112">
        <f>SUM(I48)</f>
        <v>1526000</v>
      </c>
      <c r="J47" s="167">
        <f t="shared" ref="J47" si="9">SUM(J48)</f>
        <v>1526000</v>
      </c>
      <c r="K47" s="112">
        <f>SUM(K48)</f>
        <v>0</v>
      </c>
      <c r="L47" s="68"/>
      <c r="M47" s="184"/>
      <c r="N47" s="2"/>
    </row>
    <row r="48" spans="1:14" s="80" customFormat="1" ht="38.25" outlineLevel="1">
      <c r="A48" s="85" t="s">
        <v>194</v>
      </c>
      <c r="B48" s="69" t="s">
        <v>0</v>
      </c>
      <c r="C48" s="69" t="s">
        <v>11</v>
      </c>
      <c r="D48" s="69" t="s">
        <v>22</v>
      </c>
      <c r="E48" s="69" t="s">
        <v>23</v>
      </c>
      <c r="F48" s="91" t="s">
        <v>113</v>
      </c>
      <c r="G48" s="127" t="s">
        <v>113</v>
      </c>
      <c r="H48" s="113">
        <v>1526000</v>
      </c>
      <c r="I48" s="113">
        <v>1526000</v>
      </c>
      <c r="J48" s="168">
        <v>1526000</v>
      </c>
      <c r="K48" s="114">
        <f>I48-J48</f>
        <v>0</v>
      </c>
      <c r="M48" s="180"/>
      <c r="N48" s="2"/>
    </row>
    <row r="49" spans="1:14" s="83" customFormat="1" ht="63.75" outlineLevel="4">
      <c r="A49" s="109" t="s">
        <v>146</v>
      </c>
      <c r="B49" s="5" t="s">
        <v>0</v>
      </c>
      <c r="C49" s="5" t="s">
        <v>11</v>
      </c>
      <c r="D49" s="5" t="s">
        <v>24</v>
      </c>
      <c r="E49" s="5" t="s">
        <v>1</v>
      </c>
      <c r="F49" s="4" t="s">
        <v>113</v>
      </c>
      <c r="G49" s="95" t="s">
        <v>113</v>
      </c>
      <c r="H49" s="112">
        <f>SUM(H50)</f>
        <v>5420058.25</v>
      </c>
      <c r="I49" s="112">
        <f>SUM(I50)</f>
        <v>5420058.25</v>
      </c>
      <c r="J49" s="167">
        <f t="shared" ref="J49" si="10">SUM(J50)</f>
        <v>5420058.25</v>
      </c>
      <c r="K49" s="112">
        <f>SUM(K50)</f>
        <v>0</v>
      </c>
      <c r="L49" s="68"/>
      <c r="M49" s="184"/>
      <c r="N49" s="2"/>
    </row>
    <row r="50" spans="1:14" s="80" customFormat="1" ht="38.25" outlineLevel="1">
      <c r="A50" s="85" t="s">
        <v>194</v>
      </c>
      <c r="B50" s="69" t="s">
        <v>0</v>
      </c>
      <c r="C50" s="69" t="s">
        <v>11</v>
      </c>
      <c r="D50" s="69" t="s">
        <v>24</v>
      </c>
      <c r="E50" s="69" t="s">
        <v>23</v>
      </c>
      <c r="F50" s="91" t="s">
        <v>113</v>
      </c>
      <c r="G50" s="127" t="s">
        <v>113</v>
      </c>
      <c r="H50" s="113">
        <v>5420058.25</v>
      </c>
      <c r="I50" s="113">
        <v>5420058.25</v>
      </c>
      <c r="J50" s="168">
        <v>5420058.25</v>
      </c>
      <c r="K50" s="114">
        <f>I50-J50</f>
        <v>0</v>
      </c>
      <c r="M50" s="180"/>
      <c r="N50" s="2"/>
    </row>
    <row r="51" spans="1:14" s="83" customFormat="1" ht="114.75" outlineLevel="4">
      <c r="A51" s="109" t="s">
        <v>147</v>
      </c>
      <c r="B51" s="5" t="s">
        <v>0</v>
      </c>
      <c r="C51" s="5" t="s">
        <v>11</v>
      </c>
      <c r="D51" s="5" t="s">
        <v>25</v>
      </c>
      <c r="E51" s="5" t="s">
        <v>1</v>
      </c>
      <c r="F51" s="4" t="s">
        <v>113</v>
      </c>
      <c r="G51" s="95" t="s">
        <v>113</v>
      </c>
      <c r="H51" s="112">
        <f>SUM(H52)</f>
        <v>751593</v>
      </c>
      <c r="I51" s="112">
        <f>SUM(I52)</f>
        <v>751591.48</v>
      </c>
      <c r="J51" s="167">
        <f t="shared" ref="J51" si="11">SUM(J52)</f>
        <v>751591.48</v>
      </c>
      <c r="K51" s="112">
        <f>SUM(K52)</f>
        <v>0</v>
      </c>
      <c r="L51" s="68"/>
      <c r="M51" s="184"/>
      <c r="N51" s="2"/>
    </row>
    <row r="52" spans="1:14" s="80" customFormat="1" ht="38.25" outlineLevel="2">
      <c r="A52" s="85" t="s">
        <v>194</v>
      </c>
      <c r="B52" s="69" t="s">
        <v>0</v>
      </c>
      <c r="C52" s="69" t="s">
        <v>11</v>
      </c>
      <c r="D52" s="69" t="s">
        <v>25</v>
      </c>
      <c r="E52" s="69" t="s">
        <v>23</v>
      </c>
      <c r="F52" s="91" t="s">
        <v>113</v>
      </c>
      <c r="G52" s="127" t="s">
        <v>113</v>
      </c>
      <c r="H52" s="113">
        <v>751593</v>
      </c>
      <c r="I52" s="113">
        <v>751591.48</v>
      </c>
      <c r="J52" s="168">
        <v>751591.48</v>
      </c>
      <c r="K52" s="114">
        <f>I52-J52</f>
        <v>0</v>
      </c>
      <c r="M52" s="180"/>
      <c r="N52" s="2"/>
    </row>
    <row r="53" spans="1:14" s="83" customFormat="1" ht="127.5" outlineLevel="4">
      <c r="A53" s="109" t="s">
        <v>148</v>
      </c>
      <c r="B53" s="5" t="s">
        <v>0</v>
      </c>
      <c r="C53" s="5" t="s">
        <v>11</v>
      </c>
      <c r="D53" s="5" t="s">
        <v>26</v>
      </c>
      <c r="E53" s="5" t="s">
        <v>1</v>
      </c>
      <c r="F53" s="4" t="s">
        <v>113</v>
      </c>
      <c r="G53" s="95" t="s">
        <v>113</v>
      </c>
      <c r="H53" s="112">
        <f>SUM(H54)</f>
        <v>7599851</v>
      </c>
      <c r="I53" s="112">
        <f>SUM(I54)</f>
        <v>7599542.7999999998</v>
      </c>
      <c r="J53" s="167">
        <f t="shared" ref="J53" si="12">SUM(J54)</f>
        <v>7599542.7999999998</v>
      </c>
      <c r="K53" s="112">
        <f>SUM(K54)</f>
        <v>0</v>
      </c>
      <c r="L53" s="68"/>
      <c r="M53" s="184"/>
      <c r="N53" s="2"/>
    </row>
    <row r="54" spans="1:14" s="80" customFormat="1" ht="38.25" outlineLevel="2">
      <c r="A54" s="85" t="s">
        <v>194</v>
      </c>
      <c r="B54" s="69" t="s">
        <v>0</v>
      </c>
      <c r="C54" s="69" t="s">
        <v>11</v>
      </c>
      <c r="D54" s="69" t="s">
        <v>26</v>
      </c>
      <c r="E54" s="69" t="s">
        <v>23</v>
      </c>
      <c r="F54" s="91" t="s">
        <v>113</v>
      </c>
      <c r="G54" s="127" t="s">
        <v>113</v>
      </c>
      <c r="H54" s="113">
        <v>7599851</v>
      </c>
      <c r="I54" s="113">
        <v>7599542.7999999998</v>
      </c>
      <c r="J54" s="114">
        <v>7599542.7999999998</v>
      </c>
      <c r="K54" s="114">
        <f>I54-J54</f>
        <v>0</v>
      </c>
      <c r="M54" s="180"/>
      <c r="N54" s="2"/>
    </row>
    <row r="55" spans="1:14" s="80" customFormat="1" ht="38.25" outlineLevel="2">
      <c r="A55" s="109" t="s">
        <v>277</v>
      </c>
      <c r="B55" s="5">
        <v>148</v>
      </c>
      <c r="C55" s="5" t="s">
        <v>278</v>
      </c>
      <c r="D55" s="5" t="s">
        <v>273</v>
      </c>
      <c r="E55" s="5" t="s">
        <v>1</v>
      </c>
      <c r="F55" s="4"/>
      <c r="G55" s="95"/>
      <c r="H55" s="112">
        <f>SUM(H56:H57)</f>
        <v>21052631.579999998</v>
      </c>
      <c r="I55" s="112">
        <f t="shared" ref="I55:J55" si="13">SUM(I56:I57)</f>
        <v>21052631.579999998</v>
      </c>
      <c r="J55" s="112">
        <f t="shared" si="13"/>
        <v>21052631.579999998</v>
      </c>
      <c r="K55" s="112">
        <f>SUM(K56:K57)</f>
        <v>0</v>
      </c>
      <c r="L55" s="80" t="s">
        <v>272</v>
      </c>
      <c r="M55" s="180"/>
      <c r="N55" s="2"/>
    </row>
    <row r="56" spans="1:14" s="80" customFormat="1" ht="25.5" outlineLevel="2">
      <c r="A56" s="194" t="s">
        <v>279</v>
      </c>
      <c r="B56" s="69">
        <v>148</v>
      </c>
      <c r="C56" s="69" t="s">
        <v>278</v>
      </c>
      <c r="D56" s="69" t="s">
        <v>273</v>
      </c>
      <c r="E56" s="69">
        <v>323</v>
      </c>
      <c r="F56" s="346" t="s">
        <v>282</v>
      </c>
      <c r="G56" s="119" t="s">
        <v>243</v>
      </c>
      <c r="H56" s="113">
        <v>1052631.58</v>
      </c>
      <c r="I56" s="113">
        <v>1052631.58</v>
      </c>
      <c r="J56" s="113">
        <v>1052631.67</v>
      </c>
      <c r="K56" s="189">
        <f>I56-J56</f>
        <v>-8.9999999850988388E-2</v>
      </c>
      <c r="M56" s="206"/>
      <c r="N56" s="2"/>
    </row>
    <row r="57" spans="1:14" s="80" customFormat="1" ht="25.5" outlineLevel="2">
      <c r="A57" s="188" t="s">
        <v>279</v>
      </c>
      <c r="B57" s="69">
        <v>148</v>
      </c>
      <c r="C57" s="69" t="s">
        <v>278</v>
      </c>
      <c r="D57" s="69" t="s">
        <v>273</v>
      </c>
      <c r="E57" s="69">
        <v>323</v>
      </c>
      <c r="F57" s="347"/>
      <c r="G57" s="119" t="s">
        <v>242</v>
      </c>
      <c r="H57" s="113">
        <v>20000000</v>
      </c>
      <c r="I57" s="113">
        <v>20000000</v>
      </c>
      <c r="J57" s="113">
        <v>19999999.91</v>
      </c>
      <c r="K57" s="189">
        <f>I57-J57</f>
        <v>8.9999999850988388E-2</v>
      </c>
      <c r="L57" s="180">
        <f>18933985.91-I56</f>
        <v>17881354.329999998</v>
      </c>
      <c r="M57" s="206"/>
      <c r="N57" s="2"/>
    </row>
    <row r="58" spans="1:14" s="83" customFormat="1" ht="38.25" hidden="1" outlineLevel="4">
      <c r="A58" s="109" t="s">
        <v>149</v>
      </c>
      <c r="B58" s="5" t="s">
        <v>0</v>
      </c>
      <c r="C58" s="5" t="s">
        <v>27</v>
      </c>
      <c r="D58" s="5" t="s">
        <v>28</v>
      </c>
      <c r="E58" s="5" t="s">
        <v>1</v>
      </c>
      <c r="F58" s="4" t="s">
        <v>113</v>
      </c>
      <c r="G58" s="95" t="s">
        <v>113</v>
      </c>
      <c r="H58" s="112">
        <f>SUM(H59:H60)</f>
        <v>0</v>
      </c>
      <c r="I58" s="112">
        <f t="shared" ref="I58:J58" si="14">SUM(I59:I60)</f>
        <v>0</v>
      </c>
      <c r="J58" s="112">
        <f t="shared" si="14"/>
        <v>0</v>
      </c>
      <c r="K58" s="112">
        <f>SUM(K59:K60)</f>
        <v>0</v>
      </c>
      <c r="L58" s="68"/>
      <c r="M58" s="184"/>
      <c r="N58" s="2"/>
    </row>
    <row r="59" spans="1:14" s="80" customFormat="1" ht="21.75" hidden="1" customHeight="1" outlineLevel="2">
      <c r="A59" s="363" t="s">
        <v>195</v>
      </c>
      <c r="B59" s="69" t="s">
        <v>0</v>
      </c>
      <c r="C59" s="69" t="s">
        <v>27</v>
      </c>
      <c r="D59" s="69" t="s">
        <v>28</v>
      </c>
      <c r="E59" s="69">
        <v>811</v>
      </c>
      <c r="F59" s="306" t="s">
        <v>271</v>
      </c>
      <c r="G59" s="119" t="s">
        <v>243</v>
      </c>
      <c r="H59" s="113">
        <v>0</v>
      </c>
      <c r="I59" s="114">
        <v>0</v>
      </c>
      <c r="J59" s="168">
        <v>0</v>
      </c>
      <c r="K59" s="114">
        <f>I59-J59</f>
        <v>0</v>
      </c>
      <c r="M59" s="180"/>
      <c r="N59" s="2"/>
    </row>
    <row r="60" spans="1:14" s="80" customFormat="1" ht="24.75" hidden="1" customHeight="1" outlineLevel="2">
      <c r="A60" s="305"/>
      <c r="B60" s="69" t="s">
        <v>0</v>
      </c>
      <c r="C60" s="69" t="s">
        <v>27</v>
      </c>
      <c r="D60" s="69" t="s">
        <v>28</v>
      </c>
      <c r="E60" s="69">
        <v>811</v>
      </c>
      <c r="F60" s="307"/>
      <c r="G60" s="119" t="s">
        <v>242</v>
      </c>
      <c r="H60" s="113">
        <v>0</v>
      </c>
      <c r="I60" s="114">
        <v>0</v>
      </c>
      <c r="J60" s="168">
        <v>0</v>
      </c>
      <c r="K60" s="114">
        <f>I60-J60</f>
        <v>0</v>
      </c>
      <c r="M60" s="180"/>
      <c r="N60" s="2"/>
    </row>
    <row r="61" spans="1:14" s="83" customFormat="1" ht="25.5" outlineLevel="4">
      <c r="A61" s="109" t="s">
        <v>150</v>
      </c>
      <c r="B61" s="5" t="s">
        <v>0</v>
      </c>
      <c r="C61" s="5" t="s">
        <v>27</v>
      </c>
      <c r="D61" s="5" t="s">
        <v>29</v>
      </c>
      <c r="E61" s="5" t="s">
        <v>1</v>
      </c>
      <c r="F61" s="4" t="s">
        <v>113</v>
      </c>
      <c r="G61" s="95" t="s">
        <v>113</v>
      </c>
      <c r="H61" s="112">
        <f>SUM(H62)</f>
        <v>4250000</v>
      </c>
      <c r="I61" s="112">
        <f>SUM(I62)</f>
        <v>4250000</v>
      </c>
      <c r="J61" s="167">
        <f t="shared" ref="J61" si="15">SUM(J62)</f>
        <v>4250000</v>
      </c>
      <c r="K61" s="112">
        <f>SUM(K62)</f>
        <v>0</v>
      </c>
      <c r="L61" s="68"/>
      <c r="M61" s="184"/>
      <c r="N61" s="2"/>
    </row>
    <row r="62" spans="1:14" s="80" customFormat="1" outlineLevel="2">
      <c r="A62" s="85" t="s">
        <v>97</v>
      </c>
      <c r="B62" s="69" t="s">
        <v>0</v>
      </c>
      <c r="C62" s="69" t="s">
        <v>27</v>
      </c>
      <c r="D62" s="69" t="s">
        <v>29</v>
      </c>
      <c r="E62" s="69" t="s">
        <v>4</v>
      </c>
      <c r="F62" s="91" t="s">
        <v>113</v>
      </c>
      <c r="G62" s="127" t="s">
        <v>113</v>
      </c>
      <c r="H62" s="113">
        <v>4250000</v>
      </c>
      <c r="I62" s="113">
        <v>4250000</v>
      </c>
      <c r="J62" s="113">
        <v>4250000</v>
      </c>
      <c r="K62" s="114">
        <f>I62-J62</f>
        <v>0</v>
      </c>
      <c r="M62" s="180"/>
      <c r="N62" s="2"/>
    </row>
    <row r="63" spans="1:14" s="83" customFormat="1" ht="38.25" outlineLevel="4">
      <c r="A63" s="109" t="s">
        <v>246</v>
      </c>
      <c r="B63" s="5" t="s">
        <v>0</v>
      </c>
      <c r="C63" s="5" t="s">
        <v>27</v>
      </c>
      <c r="D63" s="5" t="s">
        <v>30</v>
      </c>
      <c r="E63" s="5" t="s">
        <v>1</v>
      </c>
      <c r="F63" s="4" t="s">
        <v>113</v>
      </c>
      <c r="G63" s="95" t="s">
        <v>113</v>
      </c>
      <c r="H63" s="112">
        <f>SUM(H64)</f>
        <v>749700</v>
      </c>
      <c r="I63" s="112">
        <f>SUM(I64)</f>
        <v>749700</v>
      </c>
      <c r="J63" s="167">
        <f t="shared" ref="J63" si="16">SUM(J64)</f>
        <v>749700</v>
      </c>
      <c r="K63" s="112">
        <f>SUM(K64)</f>
        <v>0</v>
      </c>
      <c r="L63" s="68"/>
      <c r="M63" s="184"/>
      <c r="N63" s="2"/>
    </row>
    <row r="64" spans="1:14" s="80" customFormat="1" outlineLevel="2">
      <c r="A64" s="85" t="s">
        <v>97</v>
      </c>
      <c r="B64" s="69" t="s">
        <v>0</v>
      </c>
      <c r="C64" s="69" t="s">
        <v>27</v>
      </c>
      <c r="D64" s="69" t="s">
        <v>30</v>
      </c>
      <c r="E64" s="69" t="s">
        <v>4</v>
      </c>
      <c r="F64" s="91" t="s">
        <v>113</v>
      </c>
      <c r="G64" s="127" t="s">
        <v>113</v>
      </c>
      <c r="H64" s="113">
        <v>749700</v>
      </c>
      <c r="I64" s="113">
        <v>749700</v>
      </c>
      <c r="J64" s="113">
        <v>749700</v>
      </c>
      <c r="K64" s="114">
        <f>I64-J64</f>
        <v>0</v>
      </c>
      <c r="M64" s="180"/>
      <c r="N64" s="2"/>
    </row>
    <row r="65" spans="1:14" s="88" customFormat="1" ht="51" outlineLevel="1">
      <c r="A65" s="109" t="s">
        <v>151</v>
      </c>
      <c r="B65" s="5" t="s">
        <v>0</v>
      </c>
      <c r="C65" s="5" t="s">
        <v>31</v>
      </c>
      <c r="D65" s="5" t="s">
        <v>32</v>
      </c>
      <c r="E65" s="5" t="s">
        <v>1</v>
      </c>
      <c r="F65" s="4" t="s">
        <v>113</v>
      </c>
      <c r="G65" s="95" t="s">
        <v>113</v>
      </c>
      <c r="H65" s="112">
        <f>SUM(H66:H67)</f>
        <v>199366000.65000001</v>
      </c>
      <c r="I65" s="112">
        <f>SUM(I66:I67)</f>
        <v>199366000.65000001</v>
      </c>
      <c r="J65" s="167">
        <f t="shared" ref="J65" si="17">SUM(J66:J67)</f>
        <v>199366000.65000001</v>
      </c>
      <c r="K65" s="112">
        <f>SUM(K66:K67)</f>
        <v>0</v>
      </c>
      <c r="M65" s="180"/>
      <c r="N65" s="2"/>
    </row>
    <row r="66" spans="1:14" s="83" customFormat="1" outlineLevel="4">
      <c r="A66" s="85" t="s">
        <v>97</v>
      </c>
      <c r="B66" s="69" t="s">
        <v>0</v>
      </c>
      <c r="C66" s="69" t="s">
        <v>31</v>
      </c>
      <c r="D66" s="69" t="s">
        <v>32</v>
      </c>
      <c r="E66" s="69" t="s">
        <v>4</v>
      </c>
      <c r="F66" s="200"/>
      <c r="G66" s="127" t="s">
        <v>113</v>
      </c>
      <c r="H66" s="113">
        <v>1010000.65</v>
      </c>
      <c r="I66" s="113">
        <v>1010000.65</v>
      </c>
      <c r="J66" s="113">
        <v>1010000.65</v>
      </c>
      <c r="K66" s="114">
        <f>I66-J66</f>
        <v>0</v>
      </c>
      <c r="L66" s="68"/>
      <c r="M66" s="184"/>
      <c r="N66" s="2"/>
    </row>
    <row r="67" spans="1:14" s="80" customFormat="1" ht="25.5" outlineLevel="1">
      <c r="A67" s="85" t="s">
        <v>196</v>
      </c>
      <c r="B67" s="69" t="s">
        <v>0</v>
      </c>
      <c r="C67" s="69" t="s">
        <v>31</v>
      </c>
      <c r="D67" s="69" t="s">
        <v>32</v>
      </c>
      <c r="E67" s="69" t="s">
        <v>33</v>
      </c>
      <c r="F67" s="200"/>
      <c r="G67" s="126" t="s">
        <v>113</v>
      </c>
      <c r="H67" s="113">
        <v>198356000</v>
      </c>
      <c r="I67" s="113">
        <v>198356000</v>
      </c>
      <c r="J67" s="113">
        <v>198356000</v>
      </c>
      <c r="K67" s="114">
        <f>I67-J67</f>
        <v>0</v>
      </c>
      <c r="M67" s="180"/>
      <c r="N67" s="2"/>
    </row>
    <row r="68" spans="1:14" s="83" customFormat="1" outlineLevel="4">
      <c r="A68" s="109" t="s">
        <v>152</v>
      </c>
      <c r="B68" s="5" t="s">
        <v>0</v>
      </c>
      <c r="C68" s="5" t="s">
        <v>31</v>
      </c>
      <c r="D68" s="5" t="s">
        <v>34</v>
      </c>
      <c r="E68" s="5" t="s">
        <v>1</v>
      </c>
      <c r="F68" s="4" t="s">
        <v>113</v>
      </c>
      <c r="G68" s="95" t="s">
        <v>113</v>
      </c>
      <c r="H68" s="112">
        <f>SUM(H69)</f>
        <v>28299743.059999999</v>
      </c>
      <c r="I68" s="112">
        <f>SUM(I69)</f>
        <v>28299743.059999999</v>
      </c>
      <c r="J68" s="167">
        <f t="shared" ref="J68" si="18">SUM(J69)</f>
        <v>28299743.059999999</v>
      </c>
      <c r="K68" s="112">
        <f>SUM(K69)</f>
        <v>0</v>
      </c>
      <c r="L68" s="68"/>
      <c r="M68" s="184"/>
      <c r="N68" s="2"/>
    </row>
    <row r="69" spans="1:14" s="80" customFormat="1" outlineLevel="1">
      <c r="A69" s="85" t="s">
        <v>202</v>
      </c>
      <c r="B69" s="69" t="s">
        <v>0</v>
      </c>
      <c r="C69" s="69" t="s">
        <v>31</v>
      </c>
      <c r="D69" s="69" t="s">
        <v>34</v>
      </c>
      <c r="E69" s="69" t="s">
        <v>35</v>
      </c>
      <c r="F69" s="111" t="s">
        <v>247</v>
      </c>
      <c r="G69" s="119" t="s">
        <v>242</v>
      </c>
      <c r="H69" s="113">
        <v>28299743.059999999</v>
      </c>
      <c r="I69" s="113">
        <v>28299743.059999999</v>
      </c>
      <c r="J69" s="113">
        <v>28299743.059999999</v>
      </c>
      <c r="K69" s="114">
        <f>I69-J69</f>
        <v>0</v>
      </c>
      <c r="M69" s="180"/>
      <c r="N69" s="2"/>
    </row>
    <row r="70" spans="1:14" s="80" customFormat="1" ht="25.5" outlineLevel="2">
      <c r="A70" s="109" t="s">
        <v>142</v>
      </c>
      <c r="B70" s="5" t="s">
        <v>0</v>
      </c>
      <c r="C70" s="5" t="s">
        <v>36</v>
      </c>
      <c r="D70" s="5" t="s">
        <v>37</v>
      </c>
      <c r="E70" s="5" t="s">
        <v>1</v>
      </c>
      <c r="F70" s="4" t="s">
        <v>113</v>
      </c>
      <c r="G70" s="95" t="s">
        <v>113</v>
      </c>
      <c r="H70" s="112">
        <f>SUM(H71:H86)</f>
        <v>4028954699.8499999</v>
      </c>
      <c r="I70" s="112">
        <f>SUM(I71:I86)</f>
        <v>4028896266.3600001</v>
      </c>
      <c r="J70" s="167">
        <f>SUM(J71:J86)</f>
        <v>4028768744.6599998</v>
      </c>
      <c r="K70" s="112">
        <f>SUM(K71:K86)</f>
        <v>127521.69999997318</v>
      </c>
      <c r="M70" s="180"/>
      <c r="N70" s="2"/>
    </row>
    <row r="71" spans="1:14" s="80" customFormat="1" outlineLevel="1">
      <c r="A71" s="85" t="s">
        <v>101</v>
      </c>
      <c r="B71" s="69" t="s">
        <v>0</v>
      </c>
      <c r="C71" s="69" t="s">
        <v>36</v>
      </c>
      <c r="D71" s="69" t="s">
        <v>37</v>
      </c>
      <c r="E71" s="69" t="s">
        <v>14</v>
      </c>
      <c r="F71" s="91" t="s">
        <v>113</v>
      </c>
      <c r="G71" s="127" t="s">
        <v>113</v>
      </c>
      <c r="H71" s="113">
        <v>494669333</v>
      </c>
      <c r="I71" s="113">
        <v>494669333</v>
      </c>
      <c r="J71" s="113">
        <v>494669333</v>
      </c>
      <c r="K71" s="114">
        <f>I71-J71</f>
        <v>0</v>
      </c>
      <c r="M71" s="180"/>
      <c r="N71" s="2"/>
    </row>
    <row r="72" spans="1:14" s="80" customFormat="1" outlineLevel="1">
      <c r="A72" s="352" t="s">
        <v>203</v>
      </c>
      <c r="B72" s="354" t="s">
        <v>0</v>
      </c>
      <c r="C72" s="354" t="s">
        <v>36</v>
      </c>
      <c r="D72" s="354" t="s">
        <v>37</v>
      </c>
      <c r="E72" s="356" t="s">
        <v>75</v>
      </c>
      <c r="F72" s="358" t="s">
        <v>113</v>
      </c>
      <c r="G72" s="119" t="s">
        <v>243</v>
      </c>
      <c r="H72" s="113">
        <v>77896.08</v>
      </c>
      <c r="I72" s="113">
        <v>77896.08</v>
      </c>
      <c r="J72" s="371">
        <v>148786.07999999999</v>
      </c>
      <c r="K72" s="369">
        <f>I72+I73-J72</f>
        <v>0</v>
      </c>
      <c r="M72" s="180"/>
      <c r="N72" s="2"/>
    </row>
    <row r="73" spans="1:14" s="80" customFormat="1" outlineLevel="2">
      <c r="A73" s="351"/>
      <c r="B73" s="355"/>
      <c r="C73" s="355"/>
      <c r="D73" s="355"/>
      <c r="E73" s="357"/>
      <c r="F73" s="359"/>
      <c r="G73" s="119" t="s">
        <v>242</v>
      </c>
      <c r="H73" s="113">
        <v>70890</v>
      </c>
      <c r="I73" s="113">
        <v>70890</v>
      </c>
      <c r="J73" s="372"/>
      <c r="K73" s="370"/>
      <c r="L73" s="168"/>
      <c r="M73" s="180"/>
      <c r="N73" s="2"/>
    </row>
    <row r="74" spans="1:14" s="80" customFormat="1" ht="25.5" outlineLevel="1">
      <c r="A74" s="85" t="s">
        <v>197</v>
      </c>
      <c r="B74" s="69" t="s">
        <v>0</v>
      </c>
      <c r="C74" s="69" t="s">
        <v>36</v>
      </c>
      <c r="D74" s="69" t="s">
        <v>37</v>
      </c>
      <c r="E74" s="69" t="s">
        <v>15</v>
      </c>
      <c r="F74" s="91" t="s">
        <v>113</v>
      </c>
      <c r="G74" s="127" t="s">
        <v>113</v>
      </c>
      <c r="H74" s="113">
        <v>149103241.91999999</v>
      </c>
      <c r="I74" s="113">
        <v>149103241.91999999</v>
      </c>
      <c r="J74" s="168">
        <v>149041203.80000001</v>
      </c>
      <c r="K74" s="114">
        <f>I74-J74</f>
        <v>62038.119999974966</v>
      </c>
      <c r="M74" s="180"/>
      <c r="N74" s="2"/>
    </row>
    <row r="75" spans="1:14" s="80" customFormat="1" outlineLevel="1">
      <c r="A75" s="304" t="s">
        <v>198</v>
      </c>
      <c r="B75" s="354" t="s">
        <v>0</v>
      </c>
      <c r="C75" s="354" t="s">
        <v>36</v>
      </c>
      <c r="D75" s="354" t="s">
        <v>37</v>
      </c>
      <c r="E75" s="354" t="s">
        <v>16</v>
      </c>
      <c r="F75" s="361" t="s">
        <v>113</v>
      </c>
      <c r="G75" s="119" t="s">
        <v>243</v>
      </c>
      <c r="H75" s="113">
        <v>4056630</v>
      </c>
      <c r="I75" s="113">
        <v>4056630</v>
      </c>
      <c r="J75" s="371">
        <v>4867130</v>
      </c>
      <c r="K75" s="369">
        <f>I75+I76-J75</f>
        <v>0</v>
      </c>
      <c r="L75" s="180">
        <f>4414050-I76</f>
        <v>3603550</v>
      </c>
      <c r="M75" s="180"/>
      <c r="N75" s="2"/>
    </row>
    <row r="76" spans="1:14" s="80" customFormat="1" outlineLevel="2">
      <c r="A76" s="360"/>
      <c r="B76" s="355"/>
      <c r="C76" s="355"/>
      <c r="D76" s="355"/>
      <c r="E76" s="355"/>
      <c r="F76" s="362"/>
      <c r="G76" s="119" t="s">
        <v>242</v>
      </c>
      <c r="H76" s="113">
        <v>810500</v>
      </c>
      <c r="I76" s="113">
        <v>810500</v>
      </c>
      <c r="J76" s="372"/>
      <c r="K76" s="370"/>
      <c r="M76" s="180"/>
      <c r="N76" s="2"/>
    </row>
    <row r="77" spans="1:14" s="80" customFormat="1" ht="25.5" outlineLevel="1">
      <c r="A77" s="85" t="s">
        <v>204</v>
      </c>
      <c r="B77" s="69" t="s">
        <v>0</v>
      </c>
      <c r="C77" s="69" t="s">
        <v>36</v>
      </c>
      <c r="D77" s="69" t="s">
        <v>37</v>
      </c>
      <c r="E77" s="69" t="s">
        <v>38</v>
      </c>
      <c r="F77" s="91" t="s">
        <v>113</v>
      </c>
      <c r="G77" s="127" t="s">
        <v>113</v>
      </c>
      <c r="H77" s="113">
        <v>34180037</v>
      </c>
      <c r="I77" s="113">
        <v>34180037</v>
      </c>
      <c r="J77" s="168">
        <v>34180037</v>
      </c>
      <c r="K77" s="114">
        <f>I77-J77</f>
        <v>0</v>
      </c>
      <c r="M77" s="180"/>
      <c r="N77" s="2"/>
    </row>
    <row r="78" spans="1:14" s="80" customFormat="1" outlineLevel="1">
      <c r="A78" s="378" t="s">
        <v>97</v>
      </c>
      <c r="B78" s="376" t="s">
        <v>0</v>
      </c>
      <c r="C78" s="354" t="s">
        <v>36</v>
      </c>
      <c r="D78" s="354" t="s">
        <v>37</v>
      </c>
      <c r="E78" s="354" t="s">
        <v>4</v>
      </c>
      <c r="F78" s="361" t="s">
        <v>113</v>
      </c>
      <c r="G78" s="119" t="s">
        <v>243</v>
      </c>
      <c r="H78" s="113">
        <v>110231377.84999999</v>
      </c>
      <c r="I78" s="113">
        <v>110172947.36</v>
      </c>
      <c r="J78" s="371">
        <v>113303645.36</v>
      </c>
      <c r="K78" s="369">
        <f>I78+I79-J78</f>
        <v>0</v>
      </c>
      <c r="M78" s="180"/>
      <c r="N78" s="2"/>
    </row>
    <row r="79" spans="1:14" s="88" customFormat="1" outlineLevel="2">
      <c r="A79" s="379"/>
      <c r="B79" s="377"/>
      <c r="C79" s="355"/>
      <c r="D79" s="355"/>
      <c r="E79" s="355"/>
      <c r="F79" s="362"/>
      <c r="G79" s="119" t="s">
        <v>242</v>
      </c>
      <c r="H79" s="113">
        <v>3130698</v>
      </c>
      <c r="I79" s="113">
        <v>3130698</v>
      </c>
      <c r="J79" s="372"/>
      <c r="K79" s="370"/>
      <c r="L79" s="239">
        <f>91246681.21-I79</f>
        <v>88115983.209999993</v>
      </c>
      <c r="M79" s="180"/>
      <c r="N79" s="2"/>
    </row>
    <row r="80" spans="1:14" s="80" customFormat="1" outlineLevel="2">
      <c r="A80" s="85" t="s">
        <v>199</v>
      </c>
      <c r="B80" s="69" t="s">
        <v>0</v>
      </c>
      <c r="C80" s="69" t="s">
        <v>36</v>
      </c>
      <c r="D80" s="69" t="s">
        <v>37</v>
      </c>
      <c r="E80" s="69" t="s">
        <v>17</v>
      </c>
      <c r="F80" s="91" t="s">
        <v>113</v>
      </c>
      <c r="G80" s="127" t="s">
        <v>113</v>
      </c>
      <c r="H80" s="113">
        <v>18925271</v>
      </c>
      <c r="I80" s="113">
        <v>18925271</v>
      </c>
      <c r="J80" s="168">
        <v>18859787.420000002</v>
      </c>
      <c r="K80" s="114">
        <f t="shared" ref="K80:K86" si="19">I80-J80</f>
        <v>65483.579999998212</v>
      </c>
      <c r="M80" s="180"/>
      <c r="N80" s="2"/>
    </row>
    <row r="81" spans="1:14" s="80" customFormat="1" ht="25.5" outlineLevel="1">
      <c r="A81" s="85" t="s">
        <v>196</v>
      </c>
      <c r="B81" s="69" t="s">
        <v>0</v>
      </c>
      <c r="C81" s="69" t="s">
        <v>36</v>
      </c>
      <c r="D81" s="69" t="s">
        <v>37</v>
      </c>
      <c r="E81" s="69" t="s">
        <v>33</v>
      </c>
      <c r="F81" s="86" t="s">
        <v>113</v>
      </c>
      <c r="G81" s="126" t="s">
        <v>113</v>
      </c>
      <c r="H81" s="113">
        <v>822346</v>
      </c>
      <c r="I81" s="113">
        <v>822346</v>
      </c>
      <c r="J81" s="168">
        <v>822346</v>
      </c>
      <c r="K81" s="114">
        <f t="shared" si="19"/>
        <v>0</v>
      </c>
      <c r="M81" s="180"/>
      <c r="N81" s="2"/>
    </row>
    <row r="82" spans="1:14" s="80" customFormat="1" ht="38.25" outlineLevel="2">
      <c r="A82" s="85" t="s">
        <v>205</v>
      </c>
      <c r="B82" s="69" t="s">
        <v>0</v>
      </c>
      <c r="C82" s="69" t="s">
        <v>36</v>
      </c>
      <c r="D82" s="69" t="s">
        <v>37</v>
      </c>
      <c r="E82" s="69" t="s">
        <v>39</v>
      </c>
      <c r="F82" s="91" t="s">
        <v>113</v>
      </c>
      <c r="G82" s="127" t="s">
        <v>113</v>
      </c>
      <c r="H82" s="113">
        <v>3178166604</v>
      </c>
      <c r="I82" s="113">
        <v>3178166604</v>
      </c>
      <c r="J82" s="113">
        <v>3178166604</v>
      </c>
      <c r="K82" s="114">
        <f t="shared" si="19"/>
        <v>0</v>
      </c>
      <c r="M82" s="180"/>
      <c r="N82" s="2"/>
    </row>
    <row r="83" spans="1:14" s="80" customFormat="1" outlineLevel="2">
      <c r="A83" s="85" t="s">
        <v>206</v>
      </c>
      <c r="B83" s="69" t="s">
        <v>0</v>
      </c>
      <c r="C83" s="69" t="s">
        <v>36</v>
      </c>
      <c r="D83" s="69" t="s">
        <v>37</v>
      </c>
      <c r="E83" s="69" t="s">
        <v>40</v>
      </c>
      <c r="F83" s="91" t="s">
        <v>113</v>
      </c>
      <c r="G83" s="127" t="s">
        <v>113</v>
      </c>
      <c r="H83" s="113">
        <v>32722187</v>
      </c>
      <c r="I83" s="113">
        <v>32722184</v>
      </c>
      <c r="J83" s="113">
        <v>32722184</v>
      </c>
      <c r="K83" s="114">
        <f t="shared" si="19"/>
        <v>0</v>
      </c>
      <c r="M83" s="180"/>
      <c r="N83" s="2"/>
    </row>
    <row r="84" spans="1:14" s="80" customFormat="1" outlineLevel="1">
      <c r="A84" s="85" t="s">
        <v>200</v>
      </c>
      <c r="B84" s="69" t="s">
        <v>0</v>
      </c>
      <c r="C84" s="69" t="s">
        <v>36</v>
      </c>
      <c r="D84" s="69" t="s">
        <v>37</v>
      </c>
      <c r="E84" s="69" t="s">
        <v>18</v>
      </c>
      <c r="F84" s="91" t="s">
        <v>113</v>
      </c>
      <c r="G84" s="127" t="s">
        <v>113</v>
      </c>
      <c r="H84" s="113">
        <v>1857262</v>
      </c>
      <c r="I84" s="113">
        <v>1857262</v>
      </c>
      <c r="J84" s="113">
        <v>1857262</v>
      </c>
      <c r="K84" s="114">
        <f t="shared" si="19"/>
        <v>0</v>
      </c>
      <c r="M84" s="180"/>
      <c r="N84" s="2"/>
    </row>
    <row r="85" spans="1:14" s="83" customFormat="1" outlineLevel="4">
      <c r="A85" s="85" t="s">
        <v>201</v>
      </c>
      <c r="B85" s="69" t="s">
        <v>0</v>
      </c>
      <c r="C85" s="69" t="s">
        <v>36</v>
      </c>
      <c r="D85" s="69" t="s">
        <v>37</v>
      </c>
      <c r="E85" s="69" t="s">
        <v>19</v>
      </c>
      <c r="F85" s="91" t="s">
        <v>113</v>
      </c>
      <c r="G85" s="127" t="s">
        <v>113</v>
      </c>
      <c r="H85" s="113">
        <v>65094</v>
      </c>
      <c r="I85" s="113">
        <v>65094</v>
      </c>
      <c r="J85" s="113">
        <v>65094</v>
      </c>
      <c r="K85" s="114">
        <f t="shared" si="19"/>
        <v>0</v>
      </c>
      <c r="L85" s="68"/>
      <c r="M85" s="184"/>
      <c r="N85" s="2"/>
    </row>
    <row r="86" spans="1:14" s="80" customFormat="1" outlineLevel="2">
      <c r="A86" s="85" t="s">
        <v>207</v>
      </c>
      <c r="B86" s="69" t="s">
        <v>0</v>
      </c>
      <c r="C86" s="69" t="s">
        <v>36</v>
      </c>
      <c r="D86" s="69" t="s">
        <v>37</v>
      </c>
      <c r="E86" s="69" t="s">
        <v>41</v>
      </c>
      <c r="F86" s="91" t="s">
        <v>113</v>
      </c>
      <c r="G86" s="127" t="s">
        <v>113</v>
      </c>
      <c r="H86" s="113">
        <v>65332</v>
      </c>
      <c r="I86" s="113">
        <v>65332</v>
      </c>
      <c r="J86" s="113">
        <v>65332</v>
      </c>
      <c r="K86" s="114">
        <f t="shared" si="19"/>
        <v>0</v>
      </c>
      <c r="M86" s="180"/>
      <c r="N86" s="2"/>
    </row>
    <row r="87" spans="1:14" s="83" customFormat="1" ht="63.75" outlineLevel="4">
      <c r="A87" s="109" t="s">
        <v>153</v>
      </c>
      <c r="B87" s="5" t="s">
        <v>0</v>
      </c>
      <c r="C87" s="5" t="s">
        <v>36</v>
      </c>
      <c r="D87" s="5" t="s">
        <v>42</v>
      </c>
      <c r="E87" s="5" t="s">
        <v>1</v>
      </c>
      <c r="F87" s="4" t="s">
        <v>113</v>
      </c>
      <c r="G87" s="95" t="s">
        <v>113</v>
      </c>
      <c r="H87" s="112">
        <f>SUM(H88)</f>
        <v>2969846</v>
      </c>
      <c r="I87" s="112">
        <f>SUM(I88)</f>
        <v>2969846</v>
      </c>
      <c r="J87" s="167">
        <f>SUM(J88)</f>
        <v>2969846</v>
      </c>
      <c r="K87" s="112">
        <f>SUM(K88)</f>
        <v>0</v>
      </c>
      <c r="L87" s="68"/>
      <c r="M87" s="184"/>
      <c r="N87" s="2"/>
    </row>
    <row r="88" spans="1:14" s="80" customFormat="1" ht="25.5" outlineLevel="2">
      <c r="A88" s="85" t="s">
        <v>208</v>
      </c>
      <c r="B88" s="69" t="s">
        <v>0</v>
      </c>
      <c r="C88" s="69" t="s">
        <v>36</v>
      </c>
      <c r="D88" s="69" t="s">
        <v>42</v>
      </c>
      <c r="E88" s="69" t="s">
        <v>43</v>
      </c>
      <c r="F88" s="91" t="s">
        <v>113</v>
      </c>
      <c r="G88" s="127" t="s">
        <v>113</v>
      </c>
      <c r="H88" s="113">
        <v>2969846</v>
      </c>
      <c r="I88" s="113">
        <v>2969846</v>
      </c>
      <c r="J88" s="113">
        <v>2969846</v>
      </c>
      <c r="K88" s="114">
        <f>I88-J88</f>
        <v>0</v>
      </c>
      <c r="M88" s="180"/>
      <c r="N88" s="2"/>
    </row>
    <row r="89" spans="1:14" s="83" customFormat="1" ht="63.75" outlineLevel="4">
      <c r="A89" s="109" t="s">
        <v>154</v>
      </c>
      <c r="B89" s="5" t="s">
        <v>0</v>
      </c>
      <c r="C89" s="5" t="s">
        <v>44</v>
      </c>
      <c r="D89" s="5" t="s">
        <v>46</v>
      </c>
      <c r="E89" s="5" t="s">
        <v>1</v>
      </c>
      <c r="F89" s="4" t="s">
        <v>113</v>
      </c>
      <c r="G89" s="95" t="s">
        <v>113</v>
      </c>
      <c r="H89" s="112">
        <f>SUM(H90)</f>
        <v>5565900</v>
      </c>
      <c r="I89" s="112">
        <f>SUM(I90)</f>
        <v>5565900</v>
      </c>
      <c r="J89" s="167">
        <f t="shared" ref="J89" si="20">SUM(J90)</f>
        <v>5565900</v>
      </c>
      <c r="K89" s="112">
        <f>SUM(K90)</f>
        <v>0</v>
      </c>
      <c r="L89" s="68"/>
      <c r="M89" s="184"/>
      <c r="N89" s="2"/>
    </row>
    <row r="90" spans="1:14" s="80" customFormat="1" outlineLevel="1">
      <c r="A90" s="198" t="s">
        <v>209</v>
      </c>
      <c r="B90" s="69" t="s">
        <v>0</v>
      </c>
      <c r="C90" s="69" t="s">
        <v>44</v>
      </c>
      <c r="D90" s="69" t="s">
        <v>46</v>
      </c>
      <c r="E90" s="69" t="s">
        <v>45</v>
      </c>
      <c r="F90" s="115" t="s">
        <v>248</v>
      </c>
      <c r="G90" s="119" t="s">
        <v>242</v>
      </c>
      <c r="H90" s="113">
        <v>5565900</v>
      </c>
      <c r="I90" s="113">
        <v>5565900</v>
      </c>
      <c r="J90" s="168">
        <v>5565900</v>
      </c>
      <c r="K90" s="114">
        <f>I90-J90</f>
        <v>0</v>
      </c>
      <c r="M90" s="180"/>
      <c r="N90" s="2"/>
    </row>
    <row r="91" spans="1:14" s="83" customFormat="1" ht="28.5" customHeight="1" outlineLevel="4">
      <c r="A91" s="109" t="s">
        <v>155</v>
      </c>
      <c r="B91" s="5" t="s">
        <v>0</v>
      </c>
      <c r="C91" s="5" t="s">
        <v>44</v>
      </c>
      <c r="D91" s="5" t="s">
        <v>47</v>
      </c>
      <c r="E91" s="5" t="s">
        <v>1</v>
      </c>
      <c r="F91" s="4" t="s">
        <v>113</v>
      </c>
      <c r="G91" s="95" t="s">
        <v>113</v>
      </c>
      <c r="H91" s="112">
        <f>SUM(H92)</f>
        <v>135861200</v>
      </c>
      <c r="I91" s="112">
        <f>SUM(I92)</f>
        <v>135861200</v>
      </c>
      <c r="J91" s="167">
        <f t="shared" ref="J91" si="21">SUM(J92)</f>
        <v>135861200</v>
      </c>
      <c r="K91" s="112">
        <f>SUM(K92)</f>
        <v>0</v>
      </c>
      <c r="L91" s="68"/>
      <c r="M91" s="184"/>
      <c r="N91" s="2"/>
    </row>
    <row r="92" spans="1:14" s="80" customFormat="1" outlineLevel="2">
      <c r="A92" s="198" t="s">
        <v>209</v>
      </c>
      <c r="B92" s="69" t="s">
        <v>0</v>
      </c>
      <c r="C92" s="69" t="s">
        <v>44</v>
      </c>
      <c r="D92" s="69" t="s">
        <v>47</v>
      </c>
      <c r="E92" s="69" t="s">
        <v>45</v>
      </c>
      <c r="F92" s="111" t="s">
        <v>249</v>
      </c>
      <c r="G92" s="119" t="s">
        <v>242</v>
      </c>
      <c r="H92" s="113">
        <v>135861200</v>
      </c>
      <c r="I92" s="113">
        <v>135861200</v>
      </c>
      <c r="J92" s="114">
        <v>135861200</v>
      </c>
      <c r="K92" s="114">
        <f>I92-J92</f>
        <v>0</v>
      </c>
      <c r="M92" s="180"/>
      <c r="N92" s="2"/>
    </row>
    <row r="93" spans="1:14" s="83" customFormat="1" ht="38.25" outlineLevel="4">
      <c r="A93" s="109" t="s">
        <v>156</v>
      </c>
      <c r="B93" s="5" t="s">
        <v>0</v>
      </c>
      <c r="C93" s="5" t="s">
        <v>44</v>
      </c>
      <c r="D93" s="5" t="s">
        <v>48</v>
      </c>
      <c r="E93" s="5" t="s">
        <v>1</v>
      </c>
      <c r="F93" s="4" t="s">
        <v>113</v>
      </c>
      <c r="G93" s="95" t="s">
        <v>113</v>
      </c>
      <c r="H93" s="112">
        <f>SUM(H94)</f>
        <v>214004900</v>
      </c>
      <c r="I93" s="112">
        <f>SUM(I94)</f>
        <v>214004900</v>
      </c>
      <c r="J93" s="167">
        <f t="shared" ref="J93" si="22">SUM(J94)</f>
        <v>214004900</v>
      </c>
      <c r="K93" s="112">
        <f>SUM(K94)</f>
        <v>0</v>
      </c>
      <c r="L93" s="68"/>
      <c r="M93" s="184"/>
      <c r="N93" s="2"/>
    </row>
    <row r="94" spans="1:14" s="82" customFormat="1" outlineLevel="4">
      <c r="A94" s="198" t="s">
        <v>209</v>
      </c>
      <c r="B94" s="69" t="s">
        <v>0</v>
      </c>
      <c r="C94" s="69" t="s">
        <v>44</v>
      </c>
      <c r="D94" s="69" t="s">
        <v>48</v>
      </c>
      <c r="E94" s="69" t="s">
        <v>45</v>
      </c>
      <c r="F94" s="111" t="s">
        <v>250</v>
      </c>
      <c r="G94" s="119" t="s">
        <v>242</v>
      </c>
      <c r="H94" s="113">
        <v>214004900</v>
      </c>
      <c r="I94" s="114">
        <v>214004900</v>
      </c>
      <c r="J94" s="114">
        <v>214004900</v>
      </c>
      <c r="K94" s="114">
        <f>I94-J94</f>
        <v>0</v>
      </c>
      <c r="L94" s="87"/>
      <c r="M94" s="87"/>
      <c r="N94" s="2"/>
    </row>
    <row r="95" spans="1:14" ht="25.5" outlineLevel="2">
      <c r="A95" s="109" t="s">
        <v>157</v>
      </c>
      <c r="B95" s="5" t="s">
        <v>0</v>
      </c>
      <c r="C95" s="5" t="s">
        <v>44</v>
      </c>
      <c r="D95" s="5" t="s">
        <v>49</v>
      </c>
      <c r="E95" s="5" t="s">
        <v>1</v>
      </c>
      <c r="F95" s="4" t="s">
        <v>113</v>
      </c>
      <c r="G95" s="95" t="s">
        <v>113</v>
      </c>
      <c r="H95" s="112">
        <f>SUM(H96:H97)</f>
        <v>15557700</v>
      </c>
      <c r="I95" s="112">
        <f>SUM(I96:I97)</f>
        <v>15493456.85</v>
      </c>
      <c r="J95" s="167">
        <f t="shared" ref="J95" si="23">SUM(J96:J97)</f>
        <v>15473776.02</v>
      </c>
      <c r="K95" s="112">
        <f>SUM(K96:K97)</f>
        <v>19680.829999998954</v>
      </c>
      <c r="M95" s="186"/>
    </row>
    <row r="96" spans="1:14" s="83" customFormat="1" outlineLevel="4">
      <c r="A96" s="198" t="s">
        <v>97</v>
      </c>
      <c r="B96" s="69" t="s">
        <v>0</v>
      </c>
      <c r="C96" s="69" t="s">
        <v>44</v>
      </c>
      <c r="D96" s="69" t="s">
        <v>49</v>
      </c>
      <c r="E96" s="69" t="s">
        <v>4</v>
      </c>
      <c r="F96" s="306" t="s">
        <v>262</v>
      </c>
      <c r="G96" s="119" t="s">
        <v>242</v>
      </c>
      <c r="H96" s="113">
        <v>84400</v>
      </c>
      <c r="I96" s="113">
        <v>74997.56</v>
      </c>
      <c r="J96" s="168">
        <v>73237.61</v>
      </c>
      <c r="K96" s="114">
        <f>I96-J96</f>
        <v>1759.9499999999971</v>
      </c>
      <c r="L96" s="68"/>
      <c r="M96" s="184"/>
      <c r="N96" s="2"/>
    </row>
    <row r="97" spans="1:14" s="80" customFormat="1" ht="25.5" outlineLevel="2">
      <c r="A97" s="199" t="s">
        <v>196</v>
      </c>
      <c r="B97" s="69" t="s">
        <v>0</v>
      </c>
      <c r="C97" s="69" t="s">
        <v>44</v>
      </c>
      <c r="D97" s="69" t="s">
        <v>49</v>
      </c>
      <c r="E97" s="69" t="s">
        <v>33</v>
      </c>
      <c r="F97" s="307"/>
      <c r="G97" s="121" t="s">
        <v>242</v>
      </c>
      <c r="H97" s="113">
        <f>15393300+80000</f>
        <v>15473300</v>
      </c>
      <c r="I97" s="113">
        <v>15418459.289999999</v>
      </c>
      <c r="J97" s="168">
        <v>15400538.41</v>
      </c>
      <c r="K97" s="114">
        <f>I97-J97</f>
        <v>17920.879999998957</v>
      </c>
      <c r="M97" s="180"/>
      <c r="N97" s="2"/>
    </row>
    <row r="98" spans="1:14" ht="25.5" outlineLevel="2">
      <c r="A98" s="109" t="s">
        <v>158</v>
      </c>
      <c r="B98" s="5" t="s">
        <v>0</v>
      </c>
      <c r="C98" s="5" t="s">
        <v>44</v>
      </c>
      <c r="D98" s="5" t="s">
        <v>50</v>
      </c>
      <c r="E98" s="5" t="s">
        <v>1</v>
      </c>
      <c r="F98" s="4" t="s">
        <v>113</v>
      </c>
      <c r="G98" s="95" t="s">
        <v>113</v>
      </c>
      <c r="H98" s="112">
        <f>SUM(H99:H100)</f>
        <v>118900</v>
      </c>
      <c r="I98" s="112">
        <f t="shared" ref="I98" si="24">SUM(I99:I100)</f>
        <v>74057.850000000006</v>
      </c>
      <c r="J98" s="112">
        <f>SUM(J99:J100)</f>
        <v>74057.850000000006</v>
      </c>
      <c r="K98" s="112">
        <f>SUM(K99:K100)</f>
        <v>0</v>
      </c>
      <c r="M98" s="186"/>
    </row>
    <row r="99" spans="1:14" s="255" customFormat="1" ht="25.5" outlineLevel="4">
      <c r="A99" s="257" t="s">
        <v>196</v>
      </c>
      <c r="B99" s="251" t="s">
        <v>0</v>
      </c>
      <c r="C99" s="251" t="s">
        <v>44</v>
      </c>
      <c r="D99" s="260" t="s">
        <v>50</v>
      </c>
      <c r="E99" s="243" t="s">
        <v>33</v>
      </c>
      <c r="F99" s="306" t="s">
        <v>263</v>
      </c>
      <c r="G99" s="119" t="s">
        <v>242</v>
      </c>
      <c r="H99" s="113">
        <v>118310</v>
      </c>
      <c r="I99" s="113">
        <v>74057.850000000006</v>
      </c>
      <c r="J99" s="168">
        <v>74057.850000000006</v>
      </c>
      <c r="K99" s="252">
        <f>I99-J99</f>
        <v>0</v>
      </c>
      <c r="L99" s="253"/>
      <c r="M99" s="254"/>
      <c r="N99" s="256"/>
    </row>
    <row r="100" spans="1:14" s="83" customFormat="1" outlineLevel="4">
      <c r="A100" s="198" t="s">
        <v>97</v>
      </c>
      <c r="B100" s="69" t="s">
        <v>0</v>
      </c>
      <c r="C100" s="69" t="s">
        <v>44</v>
      </c>
      <c r="D100" s="261" t="s">
        <v>50</v>
      </c>
      <c r="E100" s="244" t="s">
        <v>4</v>
      </c>
      <c r="F100" s="307"/>
      <c r="G100" s="119" t="s">
        <v>242</v>
      </c>
      <c r="H100" s="113">
        <v>590</v>
      </c>
      <c r="I100" s="113">
        <v>0</v>
      </c>
      <c r="J100" s="168">
        <v>0</v>
      </c>
      <c r="K100" s="114">
        <f>I100-J100</f>
        <v>0</v>
      </c>
      <c r="L100" s="68"/>
      <c r="M100" s="184"/>
      <c r="N100" s="2"/>
    </row>
    <row r="101" spans="1:14" s="80" customFormat="1" ht="38.25" outlineLevel="2">
      <c r="A101" s="109" t="s">
        <v>159</v>
      </c>
      <c r="B101" s="5" t="s">
        <v>0</v>
      </c>
      <c r="C101" s="5" t="s">
        <v>44</v>
      </c>
      <c r="D101" s="5" t="s">
        <v>51</v>
      </c>
      <c r="E101" s="5" t="s">
        <v>1</v>
      </c>
      <c r="F101" s="4" t="s">
        <v>113</v>
      </c>
      <c r="G101" s="95" t="s">
        <v>113</v>
      </c>
      <c r="H101" s="112">
        <f>SUM(H102:H103)</f>
        <v>590500000</v>
      </c>
      <c r="I101" s="112">
        <f>SUM(I102:I103)</f>
        <v>590500000</v>
      </c>
      <c r="J101" s="167">
        <f>SUM(J102:J103)</f>
        <v>590494648.99000001</v>
      </c>
      <c r="K101" s="112">
        <f>SUM(K102:K103)</f>
        <v>5351.0099999476224</v>
      </c>
      <c r="M101" s="180"/>
      <c r="N101" s="2"/>
    </row>
    <row r="102" spans="1:14" s="83" customFormat="1" outlineLevel="4">
      <c r="A102" s="85" t="s">
        <v>97</v>
      </c>
      <c r="B102" s="69" t="s">
        <v>0</v>
      </c>
      <c r="C102" s="69" t="s">
        <v>44</v>
      </c>
      <c r="D102" s="69" t="s">
        <v>51</v>
      </c>
      <c r="E102" s="69" t="s">
        <v>4</v>
      </c>
      <c r="F102" s="306" t="s">
        <v>269</v>
      </c>
      <c r="G102" s="119" t="s">
        <v>242</v>
      </c>
      <c r="H102" s="113">
        <v>4850000</v>
      </c>
      <c r="I102" s="113">
        <v>4850000</v>
      </c>
      <c r="J102" s="285">
        <v>4847008.42</v>
      </c>
      <c r="K102" s="114">
        <f>I102-J102</f>
        <v>2991.5800000000745</v>
      </c>
      <c r="L102" s="68"/>
      <c r="M102" s="184"/>
      <c r="N102" s="2"/>
    </row>
    <row r="103" spans="1:14" s="82" customFormat="1" ht="25.5" outlineLevel="4">
      <c r="A103" s="85" t="s">
        <v>193</v>
      </c>
      <c r="B103" s="69" t="s">
        <v>0</v>
      </c>
      <c r="C103" s="69" t="s">
        <v>44</v>
      </c>
      <c r="D103" s="69" t="s">
        <v>51</v>
      </c>
      <c r="E103" s="69" t="s">
        <v>7</v>
      </c>
      <c r="F103" s="307"/>
      <c r="G103" s="119" t="s">
        <v>242</v>
      </c>
      <c r="H103" s="113">
        <v>585650000</v>
      </c>
      <c r="I103" s="113">
        <v>585650000</v>
      </c>
      <c r="J103" s="168">
        <v>585647640.57000005</v>
      </c>
      <c r="K103" s="114">
        <f>I103-J103</f>
        <v>2359.4299999475479</v>
      </c>
      <c r="L103" s="87"/>
      <c r="M103" s="184"/>
      <c r="N103" s="2"/>
    </row>
    <row r="104" spans="1:14" s="83" customFormat="1" ht="25.5" outlineLevel="4">
      <c r="A104" s="109" t="s">
        <v>266</v>
      </c>
      <c r="B104" s="5" t="s">
        <v>0</v>
      </c>
      <c r="C104" s="5" t="s">
        <v>44</v>
      </c>
      <c r="D104" s="5" t="s">
        <v>298</v>
      </c>
      <c r="E104" s="5" t="s">
        <v>1</v>
      </c>
      <c r="F104" s="4"/>
      <c r="G104" s="95"/>
      <c r="H104" s="112">
        <f>SUM(H105:H106)</f>
        <v>144800</v>
      </c>
      <c r="I104" s="112">
        <f>SUM(I105:I106)</f>
        <v>144800</v>
      </c>
      <c r="J104" s="112">
        <f t="shared" ref="J104" si="25">SUM(J105:J106)</f>
        <v>144800</v>
      </c>
      <c r="K104" s="112">
        <f>SUM(K105:K106)</f>
        <v>0</v>
      </c>
      <c r="L104" s="68"/>
      <c r="M104" s="184"/>
      <c r="N104" s="2"/>
    </row>
    <row r="105" spans="1:14" s="118" customFormat="1" outlineLevel="4">
      <c r="A105" s="381" t="s">
        <v>216</v>
      </c>
      <c r="B105" s="380" t="s">
        <v>0</v>
      </c>
      <c r="C105" s="354" t="s">
        <v>44</v>
      </c>
      <c r="D105" s="354">
        <v>2240152520</v>
      </c>
      <c r="E105" s="354">
        <v>321</v>
      </c>
      <c r="F105" s="367"/>
      <c r="G105" s="201"/>
      <c r="H105" s="113">
        <v>22678</v>
      </c>
      <c r="I105" s="113">
        <v>22678</v>
      </c>
      <c r="J105" s="373">
        <v>144800</v>
      </c>
      <c r="K105" s="375">
        <f>I105+I106-J105</f>
        <v>0</v>
      </c>
      <c r="L105" s="87"/>
      <c r="M105" s="187"/>
      <c r="N105" s="88"/>
    </row>
    <row r="106" spans="1:14" s="80" customFormat="1" outlineLevel="2">
      <c r="A106" s="382"/>
      <c r="B106" s="380"/>
      <c r="C106" s="355"/>
      <c r="D106" s="355"/>
      <c r="E106" s="355"/>
      <c r="F106" s="368"/>
      <c r="G106" s="119" t="s">
        <v>242</v>
      </c>
      <c r="H106" s="113">
        <v>122122</v>
      </c>
      <c r="I106" s="113">
        <v>122122</v>
      </c>
      <c r="J106" s="374"/>
      <c r="K106" s="375"/>
      <c r="L106" s="180">
        <f>103200-I105</f>
        <v>80522</v>
      </c>
      <c r="M106" s="180"/>
      <c r="N106" s="2"/>
    </row>
    <row r="107" spans="1:14" s="83" customFormat="1" ht="25.5" outlineLevel="4">
      <c r="A107" s="109" t="s">
        <v>160</v>
      </c>
      <c r="B107" s="5" t="s">
        <v>0</v>
      </c>
      <c r="C107" s="5" t="s">
        <v>44</v>
      </c>
      <c r="D107" s="5" t="s">
        <v>52</v>
      </c>
      <c r="E107" s="5" t="s">
        <v>1</v>
      </c>
      <c r="F107" s="4" t="s">
        <v>113</v>
      </c>
      <c r="G107" s="95" t="s">
        <v>113</v>
      </c>
      <c r="H107" s="112">
        <f>SUM(H108)</f>
        <v>53487</v>
      </c>
      <c r="I107" s="112">
        <f>SUM(I108)</f>
        <v>53487</v>
      </c>
      <c r="J107" s="167">
        <f t="shared" ref="J107" si="26">SUM(J108)</f>
        <v>53487</v>
      </c>
      <c r="K107" s="112">
        <f>SUM(K108)</f>
        <v>0</v>
      </c>
      <c r="L107" s="68"/>
      <c r="M107" s="184"/>
      <c r="N107" s="2"/>
    </row>
    <row r="108" spans="1:14" s="82" customFormat="1" ht="25.5" outlineLevel="4">
      <c r="A108" s="85" t="s">
        <v>193</v>
      </c>
      <c r="B108" s="69" t="s">
        <v>0</v>
      </c>
      <c r="C108" s="69" t="s">
        <v>44</v>
      </c>
      <c r="D108" s="69" t="s">
        <v>52</v>
      </c>
      <c r="E108" s="69" t="s">
        <v>7</v>
      </c>
      <c r="F108" s="91" t="s">
        <v>113</v>
      </c>
      <c r="G108" s="127" t="s">
        <v>113</v>
      </c>
      <c r="H108" s="113">
        <v>53487</v>
      </c>
      <c r="I108" s="113">
        <v>53487</v>
      </c>
      <c r="J108" s="168">
        <v>53487</v>
      </c>
      <c r="K108" s="114">
        <f>I108-J108</f>
        <v>0</v>
      </c>
      <c r="L108" s="87"/>
      <c r="M108" s="187"/>
      <c r="N108" s="2"/>
    </row>
    <row r="109" spans="1:14" s="88" customFormat="1" ht="25.5" outlineLevel="2">
      <c r="A109" s="109" t="s">
        <v>161</v>
      </c>
      <c r="B109" s="5" t="s">
        <v>0</v>
      </c>
      <c r="C109" s="5" t="s">
        <v>44</v>
      </c>
      <c r="D109" s="5" t="s">
        <v>53</v>
      </c>
      <c r="E109" s="5" t="s">
        <v>1</v>
      </c>
      <c r="F109" s="4" t="s">
        <v>113</v>
      </c>
      <c r="G109" s="95" t="s">
        <v>113</v>
      </c>
      <c r="H109" s="112">
        <f>SUM(H110:H111)</f>
        <v>37872800</v>
      </c>
      <c r="I109" s="112">
        <f>SUM(I110:I111)</f>
        <v>37872788.799999997</v>
      </c>
      <c r="J109" s="167">
        <f t="shared" ref="J109" si="27">SUM(J110:J111)</f>
        <v>37872788.799999997</v>
      </c>
      <c r="K109" s="112">
        <f>SUM(K110:K111)</f>
        <v>0</v>
      </c>
      <c r="M109" s="180"/>
      <c r="N109" s="2"/>
    </row>
    <row r="110" spans="1:14" s="83" customFormat="1" outlineLevel="4">
      <c r="A110" s="85" t="s">
        <v>97</v>
      </c>
      <c r="B110" s="69" t="s">
        <v>0</v>
      </c>
      <c r="C110" s="69" t="s">
        <v>44</v>
      </c>
      <c r="D110" s="69" t="s">
        <v>53</v>
      </c>
      <c r="E110" s="69" t="s">
        <v>4</v>
      </c>
      <c r="F110" s="91" t="s">
        <v>113</v>
      </c>
      <c r="G110" s="127" t="s">
        <v>113</v>
      </c>
      <c r="H110" s="113">
        <v>258800</v>
      </c>
      <c r="I110" s="113">
        <v>258788.8</v>
      </c>
      <c r="J110" s="168">
        <v>258788.8</v>
      </c>
      <c r="K110" s="114">
        <f>I110-J110</f>
        <v>0</v>
      </c>
      <c r="L110" s="68"/>
      <c r="M110" s="184"/>
      <c r="N110" s="2"/>
    </row>
    <row r="111" spans="1:14" s="80" customFormat="1" ht="25.5" outlineLevel="2">
      <c r="A111" s="85" t="s">
        <v>196</v>
      </c>
      <c r="B111" s="69" t="s">
        <v>0</v>
      </c>
      <c r="C111" s="69" t="s">
        <v>44</v>
      </c>
      <c r="D111" s="69" t="s">
        <v>53</v>
      </c>
      <c r="E111" s="69" t="s">
        <v>33</v>
      </c>
      <c r="F111" s="86" t="s">
        <v>113</v>
      </c>
      <c r="G111" s="126" t="s">
        <v>113</v>
      </c>
      <c r="H111" s="113">
        <v>37614000</v>
      </c>
      <c r="I111" s="113">
        <v>37614000</v>
      </c>
      <c r="J111" s="168">
        <v>37614000</v>
      </c>
      <c r="K111" s="114">
        <f>I111-J111</f>
        <v>0</v>
      </c>
      <c r="M111" s="180"/>
      <c r="N111" s="2"/>
    </row>
    <row r="112" spans="1:14" s="88" customFormat="1" outlineLevel="2">
      <c r="A112" s="109" t="s">
        <v>301</v>
      </c>
      <c r="B112" s="5" t="s">
        <v>0</v>
      </c>
      <c r="C112" s="5" t="s">
        <v>44</v>
      </c>
      <c r="D112" s="5" t="s">
        <v>300</v>
      </c>
      <c r="E112" s="5" t="s">
        <v>1</v>
      </c>
      <c r="F112" s="4" t="s">
        <v>113</v>
      </c>
      <c r="G112" s="95" t="s">
        <v>113</v>
      </c>
      <c r="H112" s="112">
        <f>SUM(H113:H113)</f>
        <v>6000000</v>
      </c>
      <c r="I112" s="112">
        <f>SUM(I113:I113)</f>
        <v>5970513</v>
      </c>
      <c r="J112" s="167">
        <f>SUM(J113:J113)</f>
        <v>5970513</v>
      </c>
      <c r="K112" s="112">
        <f>SUM(K113:K113)</f>
        <v>0</v>
      </c>
      <c r="M112" s="180"/>
      <c r="N112" s="2"/>
    </row>
    <row r="113" spans="1:14" s="80" customFormat="1" ht="25.5" outlineLevel="2">
      <c r="A113" s="85" t="s">
        <v>196</v>
      </c>
      <c r="B113" s="262" t="s">
        <v>0</v>
      </c>
      <c r="C113" s="262" t="s">
        <v>44</v>
      </c>
      <c r="D113" s="262" t="s">
        <v>300</v>
      </c>
      <c r="E113" s="262" t="s">
        <v>33</v>
      </c>
      <c r="F113" s="86" t="s">
        <v>113</v>
      </c>
      <c r="G113" s="126" t="s">
        <v>113</v>
      </c>
      <c r="H113" s="113">
        <v>6000000</v>
      </c>
      <c r="I113" s="113">
        <v>5970513</v>
      </c>
      <c r="J113" s="113">
        <v>5970513</v>
      </c>
      <c r="K113" s="114">
        <f>I113-J113</f>
        <v>0</v>
      </c>
      <c r="L113" s="80" t="s">
        <v>302</v>
      </c>
      <c r="M113" s="180"/>
      <c r="N113" s="2"/>
    </row>
    <row r="114" spans="1:14" s="88" customFormat="1" ht="63.75" outlineLevel="2">
      <c r="A114" s="109" t="s">
        <v>162</v>
      </c>
      <c r="B114" s="5" t="s">
        <v>0</v>
      </c>
      <c r="C114" s="5" t="s">
        <v>44</v>
      </c>
      <c r="D114" s="5" t="s">
        <v>54</v>
      </c>
      <c r="E114" s="5" t="s">
        <v>1</v>
      </c>
      <c r="F114" s="4" t="s">
        <v>113</v>
      </c>
      <c r="G114" s="95" t="s">
        <v>113</v>
      </c>
      <c r="H114" s="112">
        <f>SUM(H115:H116)</f>
        <v>3027500</v>
      </c>
      <c r="I114" s="112">
        <f>SUM(I115:I116)</f>
        <v>3006570.6</v>
      </c>
      <c r="J114" s="167">
        <f t="shared" ref="J114" si="28">SUM(J115:J116)</f>
        <v>3006285.24</v>
      </c>
      <c r="K114" s="112">
        <f>SUM(K115:K116)</f>
        <v>285.35999999999694</v>
      </c>
      <c r="M114" s="180"/>
      <c r="N114" s="2"/>
    </row>
    <row r="115" spans="1:14" s="83" customFormat="1" outlineLevel="4">
      <c r="A115" s="85" t="s">
        <v>97</v>
      </c>
      <c r="B115" s="69" t="s">
        <v>0</v>
      </c>
      <c r="C115" s="69" t="s">
        <v>44</v>
      </c>
      <c r="D115" s="69" t="s">
        <v>54</v>
      </c>
      <c r="E115" s="69" t="s">
        <v>4</v>
      </c>
      <c r="F115" s="91" t="s">
        <v>113</v>
      </c>
      <c r="G115" s="127" t="s">
        <v>113</v>
      </c>
      <c r="H115" s="113">
        <v>31500</v>
      </c>
      <c r="I115" s="113">
        <v>30570.6</v>
      </c>
      <c r="J115" s="168">
        <v>30285.24</v>
      </c>
      <c r="K115" s="114">
        <f>I115-J115</f>
        <v>285.35999999999694</v>
      </c>
      <c r="L115" s="68"/>
      <c r="M115" s="184"/>
      <c r="N115" s="2"/>
    </row>
    <row r="116" spans="1:14" s="80" customFormat="1" ht="25.5" outlineLevel="2">
      <c r="A116" s="85" t="s">
        <v>196</v>
      </c>
      <c r="B116" s="69" t="s">
        <v>0</v>
      </c>
      <c r="C116" s="69" t="s">
        <v>44</v>
      </c>
      <c r="D116" s="69" t="s">
        <v>54</v>
      </c>
      <c r="E116" s="69" t="s">
        <v>33</v>
      </c>
      <c r="F116" s="86" t="s">
        <v>113</v>
      </c>
      <c r="G116" s="126" t="s">
        <v>113</v>
      </c>
      <c r="H116" s="113">
        <v>2996000</v>
      </c>
      <c r="I116" s="113">
        <v>2976000</v>
      </c>
      <c r="J116" s="168">
        <v>2976000</v>
      </c>
      <c r="K116" s="114">
        <f>I116-J116</f>
        <v>0</v>
      </c>
      <c r="M116" s="180"/>
      <c r="N116" s="2"/>
    </row>
    <row r="117" spans="1:14" s="80" customFormat="1" ht="102" outlineLevel="2">
      <c r="A117" s="109" t="s">
        <v>163</v>
      </c>
      <c r="B117" s="5" t="s">
        <v>0</v>
      </c>
      <c r="C117" s="5" t="s">
        <v>44</v>
      </c>
      <c r="D117" s="5" t="s">
        <v>55</v>
      </c>
      <c r="E117" s="5" t="s">
        <v>1</v>
      </c>
      <c r="F117" s="4" t="s">
        <v>113</v>
      </c>
      <c r="G117" s="95" t="s">
        <v>113</v>
      </c>
      <c r="H117" s="112">
        <f>SUM(H118:H119)</f>
        <v>9280486</v>
      </c>
      <c r="I117" s="112">
        <f>SUM(I118:I119)</f>
        <v>9275217.0999999996</v>
      </c>
      <c r="J117" s="167">
        <f>SUM(J118:J119)</f>
        <v>9273476.6999999993</v>
      </c>
      <c r="K117" s="112">
        <f>SUM(K118:K119)</f>
        <v>1740.4000000003725</v>
      </c>
      <c r="M117" s="180"/>
      <c r="N117" s="2"/>
    </row>
    <row r="118" spans="1:14" s="83" customFormat="1" outlineLevel="4">
      <c r="A118" s="158" t="s">
        <v>97</v>
      </c>
      <c r="B118" s="159" t="s">
        <v>0</v>
      </c>
      <c r="C118" s="159" t="s">
        <v>44</v>
      </c>
      <c r="D118" s="159" t="s">
        <v>55</v>
      </c>
      <c r="E118" s="159" t="s">
        <v>4</v>
      </c>
      <c r="F118" s="160" t="s">
        <v>113</v>
      </c>
      <c r="G118" s="161" t="s">
        <v>113</v>
      </c>
      <c r="H118" s="113">
        <v>72420</v>
      </c>
      <c r="I118" s="113">
        <v>67235.91</v>
      </c>
      <c r="J118" s="168">
        <v>67235.91</v>
      </c>
      <c r="K118" s="114">
        <f>I118-J118</f>
        <v>0</v>
      </c>
      <c r="L118" s="68"/>
      <c r="M118" s="184"/>
      <c r="N118" s="2"/>
    </row>
    <row r="119" spans="1:14" s="80" customFormat="1" ht="25.5" outlineLevel="2">
      <c r="A119" s="85" t="s">
        <v>193</v>
      </c>
      <c r="B119" s="69" t="s">
        <v>0</v>
      </c>
      <c r="C119" s="69" t="s">
        <v>44</v>
      </c>
      <c r="D119" s="69" t="s">
        <v>55</v>
      </c>
      <c r="E119" s="69" t="s">
        <v>7</v>
      </c>
      <c r="F119" s="91" t="s">
        <v>113</v>
      </c>
      <c r="G119" s="127" t="s">
        <v>113</v>
      </c>
      <c r="H119" s="113">
        <v>9208066</v>
      </c>
      <c r="I119" s="113">
        <v>9207981.1899999995</v>
      </c>
      <c r="J119" s="168">
        <v>9206240.7899999991</v>
      </c>
      <c r="K119" s="114">
        <f>I119-J119</f>
        <v>1740.4000000003725</v>
      </c>
      <c r="M119" s="180"/>
      <c r="N119" s="2"/>
    </row>
    <row r="120" spans="1:14" s="80" customFormat="1" ht="76.5" outlineLevel="2">
      <c r="A120" s="109" t="s">
        <v>164</v>
      </c>
      <c r="B120" s="5" t="s">
        <v>0</v>
      </c>
      <c r="C120" s="5" t="s">
        <v>44</v>
      </c>
      <c r="D120" s="5" t="s">
        <v>56</v>
      </c>
      <c r="E120" s="5" t="s">
        <v>1</v>
      </c>
      <c r="F120" s="4" t="s">
        <v>113</v>
      </c>
      <c r="G120" s="95" t="s">
        <v>113</v>
      </c>
      <c r="H120" s="112">
        <f>SUM(H121:H123)</f>
        <v>587738</v>
      </c>
      <c r="I120" s="112">
        <f>SUM(I121:I123)</f>
        <v>537953.83000000007</v>
      </c>
      <c r="J120" s="167">
        <f t="shared" ref="J120" si="29">SUM(J121:J123)</f>
        <v>537953.83000000007</v>
      </c>
      <c r="K120" s="112">
        <f>SUM(K121:K123)</f>
        <v>0</v>
      </c>
      <c r="M120" s="180"/>
      <c r="N120" s="2"/>
    </row>
    <row r="121" spans="1:14" s="80" customFormat="1" outlineLevel="1">
      <c r="A121" s="85" t="s">
        <v>97</v>
      </c>
      <c r="B121" s="69" t="s">
        <v>0</v>
      </c>
      <c r="C121" s="69" t="s">
        <v>44</v>
      </c>
      <c r="D121" s="69" t="s">
        <v>56</v>
      </c>
      <c r="E121" s="69" t="s">
        <v>4</v>
      </c>
      <c r="F121" s="91" t="s">
        <v>113</v>
      </c>
      <c r="G121" s="127" t="s">
        <v>113</v>
      </c>
      <c r="H121" s="113">
        <v>3551</v>
      </c>
      <c r="I121" s="113">
        <v>3158.77</v>
      </c>
      <c r="J121" s="168">
        <v>3158.77</v>
      </c>
      <c r="K121" s="114">
        <f>I121-J121</f>
        <v>0</v>
      </c>
      <c r="M121" s="180"/>
      <c r="N121" s="2"/>
    </row>
    <row r="122" spans="1:14" s="83" customFormat="1" ht="25.5" outlineLevel="4">
      <c r="A122" s="85" t="s">
        <v>193</v>
      </c>
      <c r="B122" s="69" t="s">
        <v>0</v>
      </c>
      <c r="C122" s="69" t="s">
        <v>44</v>
      </c>
      <c r="D122" s="69" t="s">
        <v>56</v>
      </c>
      <c r="E122" s="69" t="s">
        <v>7</v>
      </c>
      <c r="F122" s="91" t="s">
        <v>113</v>
      </c>
      <c r="G122" s="127" t="s">
        <v>113</v>
      </c>
      <c r="H122" s="113">
        <v>300042</v>
      </c>
      <c r="I122" s="113">
        <v>266948.65999999997</v>
      </c>
      <c r="J122" s="168">
        <v>266948.65999999997</v>
      </c>
      <c r="K122" s="114">
        <f>I122-J122</f>
        <v>0</v>
      </c>
      <c r="L122" s="68"/>
      <c r="M122" s="184"/>
      <c r="N122" s="2"/>
    </row>
    <row r="123" spans="1:14" s="88" customFormat="1" ht="38.25" outlineLevel="2">
      <c r="A123" s="85" t="s">
        <v>192</v>
      </c>
      <c r="B123" s="69" t="s">
        <v>0</v>
      </c>
      <c r="C123" s="69" t="s">
        <v>44</v>
      </c>
      <c r="D123" s="69" t="s">
        <v>56</v>
      </c>
      <c r="E123" s="69" t="s">
        <v>12</v>
      </c>
      <c r="F123" s="91" t="s">
        <v>113</v>
      </c>
      <c r="G123" s="127" t="s">
        <v>113</v>
      </c>
      <c r="H123" s="113">
        <v>284145</v>
      </c>
      <c r="I123" s="113">
        <v>267846.40000000002</v>
      </c>
      <c r="J123" s="168">
        <v>267846.40000000002</v>
      </c>
      <c r="K123" s="114">
        <f>I123-J123</f>
        <v>0</v>
      </c>
      <c r="M123" s="180"/>
      <c r="N123" s="2"/>
    </row>
    <row r="124" spans="1:14" s="83" customFormat="1" ht="38.25" outlineLevel="4">
      <c r="A124" s="109" t="s">
        <v>165</v>
      </c>
      <c r="B124" s="5" t="s">
        <v>0</v>
      </c>
      <c r="C124" s="5" t="s">
        <v>44</v>
      </c>
      <c r="D124" s="5" t="s">
        <v>57</v>
      </c>
      <c r="E124" s="5" t="s">
        <v>1</v>
      </c>
      <c r="F124" s="4" t="s">
        <v>113</v>
      </c>
      <c r="G124" s="95" t="s">
        <v>113</v>
      </c>
      <c r="H124" s="112">
        <f>SUM(H125)</f>
        <v>2080000</v>
      </c>
      <c r="I124" s="112">
        <f>SUM(I125)</f>
        <v>0</v>
      </c>
      <c r="J124" s="167">
        <f t="shared" ref="J124" si="30">SUM(J125)</f>
        <v>0</v>
      </c>
      <c r="K124" s="112">
        <f>SUM(K125)</f>
        <v>0</v>
      </c>
      <c r="L124" s="68"/>
      <c r="M124" s="184"/>
      <c r="N124" s="2"/>
    </row>
    <row r="125" spans="1:14" s="80" customFormat="1" ht="25.5" outlineLevel="2">
      <c r="A125" s="85" t="s">
        <v>196</v>
      </c>
      <c r="B125" s="69" t="s">
        <v>0</v>
      </c>
      <c r="C125" s="69" t="s">
        <v>44</v>
      </c>
      <c r="D125" s="69" t="s">
        <v>57</v>
      </c>
      <c r="E125" s="69" t="s">
        <v>33</v>
      </c>
      <c r="F125" s="86" t="s">
        <v>113</v>
      </c>
      <c r="G125" s="126" t="s">
        <v>113</v>
      </c>
      <c r="H125" s="113">
        <v>2080000</v>
      </c>
      <c r="I125" s="113">
        <v>0</v>
      </c>
      <c r="J125" s="168">
        <v>0</v>
      </c>
      <c r="K125" s="114">
        <f>I125-J125</f>
        <v>0</v>
      </c>
      <c r="M125" s="180"/>
      <c r="N125" s="2"/>
    </row>
    <row r="126" spans="1:14" s="88" customFormat="1" ht="44.25" customHeight="1" outlineLevel="2">
      <c r="A126" s="109" t="s">
        <v>166</v>
      </c>
      <c r="B126" s="5" t="s">
        <v>0</v>
      </c>
      <c r="C126" s="5" t="s">
        <v>44</v>
      </c>
      <c r="D126" s="5" t="s">
        <v>58</v>
      </c>
      <c r="E126" s="5" t="s">
        <v>1</v>
      </c>
      <c r="F126" s="4" t="s">
        <v>113</v>
      </c>
      <c r="G126" s="95" t="s">
        <v>113</v>
      </c>
      <c r="H126" s="112">
        <f>SUM(H127:H128)</f>
        <v>3265600</v>
      </c>
      <c r="I126" s="112">
        <f>SUM(I127:I128)</f>
        <v>3265502.4</v>
      </c>
      <c r="J126" s="167">
        <f t="shared" ref="J126" si="31">SUM(J127:J128)</f>
        <v>3265502.4</v>
      </c>
      <c r="K126" s="112">
        <f>SUM(K127:K128)</f>
        <v>0</v>
      </c>
      <c r="M126" s="180"/>
      <c r="N126" s="2"/>
    </row>
    <row r="127" spans="1:14" s="83" customFormat="1" outlineLevel="4">
      <c r="A127" s="85" t="s">
        <v>97</v>
      </c>
      <c r="B127" s="69" t="s">
        <v>0</v>
      </c>
      <c r="C127" s="69" t="s">
        <v>44</v>
      </c>
      <c r="D127" s="69" t="s">
        <v>58</v>
      </c>
      <c r="E127" s="69" t="s">
        <v>4</v>
      </c>
      <c r="F127" s="91" t="s">
        <v>113</v>
      </c>
      <c r="G127" s="127" t="s">
        <v>113</v>
      </c>
      <c r="H127" s="113">
        <v>25600</v>
      </c>
      <c r="I127" s="113">
        <v>25502.400000000001</v>
      </c>
      <c r="J127" s="168">
        <v>25502.400000000001</v>
      </c>
      <c r="K127" s="114">
        <f>I127-J127</f>
        <v>0</v>
      </c>
      <c r="L127" s="68"/>
      <c r="M127" s="184"/>
      <c r="N127" s="2"/>
    </row>
    <row r="128" spans="1:14" s="88" customFormat="1" ht="25.5" outlineLevel="2">
      <c r="A128" s="85" t="s">
        <v>196</v>
      </c>
      <c r="B128" s="69" t="s">
        <v>0</v>
      </c>
      <c r="C128" s="69" t="s">
        <v>44</v>
      </c>
      <c r="D128" s="69" t="s">
        <v>58</v>
      </c>
      <c r="E128" s="69" t="s">
        <v>33</v>
      </c>
      <c r="F128" s="86" t="s">
        <v>113</v>
      </c>
      <c r="G128" s="126" t="s">
        <v>113</v>
      </c>
      <c r="H128" s="113">
        <v>3240000</v>
      </c>
      <c r="I128" s="113">
        <v>3240000</v>
      </c>
      <c r="J128" s="168">
        <v>3240000</v>
      </c>
      <c r="K128" s="114">
        <f>I128-J128</f>
        <v>0</v>
      </c>
      <c r="M128" s="180"/>
      <c r="N128" s="2"/>
    </row>
    <row r="129" spans="1:14" s="83" customFormat="1" ht="41.25" customHeight="1" outlineLevel="4">
      <c r="A129" s="109" t="s">
        <v>167</v>
      </c>
      <c r="B129" s="5" t="s">
        <v>0</v>
      </c>
      <c r="C129" s="5" t="s">
        <v>44</v>
      </c>
      <c r="D129" s="5" t="s">
        <v>59</v>
      </c>
      <c r="E129" s="5" t="s">
        <v>1</v>
      </c>
      <c r="F129" s="4" t="s">
        <v>113</v>
      </c>
      <c r="G129" s="95" t="s">
        <v>113</v>
      </c>
      <c r="H129" s="112">
        <f>SUM(H130)</f>
        <v>2886300</v>
      </c>
      <c r="I129" s="112">
        <f>SUM(I130)</f>
        <v>0</v>
      </c>
      <c r="J129" s="167">
        <f t="shared" ref="J129" si="32">SUM(J130)</f>
        <v>0</v>
      </c>
      <c r="K129" s="112">
        <f>SUM(K130)</f>
        <v>0</v>
      </c>
      <c r="L129" s="68"/>
      <c r="M129" s="184"/>
      <c r="N129" s="2"/>
    </row>
    <row r="130" spans="1:14" s="80" customFormat="1" ht="25.5" outlineLevel="1">
      <c r="A130" s="85" t="s">
        <v>196</v>
      </c>
      <c r="B130" s="69" t="s">
        <v>0</v>
      </c>
      <c r="C130" s="69" t="s">
        <v>44</v>
      </c>
      <c r="D130" s="69" t="s">
        <v>59</v>
      </c>
      <c r="E130" s="69" t="s">
        <v>33</v>
      </c>
      <c r="F130" s="86" t="s">
        <v>113</v>
      </c>
      <c r="G130" s="126" t="s">
        <v>113</v>
      </c>
      <c r="H130" s="113">
        <v>2886300</v>
      </c>
      <c r="I130" s="113">
        <v>0</v>
      </c>
      <c r="J130" s="168">
        <v>0</v>
      </c>
      <c r="K130" s="114">
        <f>I130-J130</f>
        <v>0</v>
      </c>
      <c r="M130" s="180"/>
      <c r="N130" s="2"/>
    </row>
    <row r="131" spans="1:14" s="88" customFormat="1" outlineLevel="2">
      <c r="A131" s="109" t="s">
        <v>168</v>
      </c>
      <c r="B131" s="5" t="s">
        <v>0</v>
      </c>
      <c r="C131" s="5" t="s">
        <v>44</v>
      </c>
      <c r="D131" s="5" t="s">
        <v>60</v>
      </c>
      <c r="E131" s="5" t="s">
        <v>1</v>
      </c>
      <c r="F131" s="4" t="s">
        <v>113</v>
      </c>
      <c r="G131" s="95" t="s">
        <v>113</v>
      </c>
      <c r="H131" s="112">
        <f>SUM(H132:H133)</f>
        <v>417863500</v>
      </c>
      <c r="I131" s="112">
        <f>SUM(I132:I133)</f>
        <v>417666044.5</v>
      </c>
      <c r="J131" s="167">
        <f t="shared" ref="J131" si="33">SUM(J132:J133)</f>
        <v>417545315.44</v>
      </c>
      <c r="K131" s="112">
        <f>SUM(K132:K133)</f>
        <v>120729.06000000704</v>
      </c>
      <c r="M131" s="180"/>
      <c r="N131" s="2"/>
    </row>
    <row r="132" spans="1:14" s="83" customFormat="1" outlineLevel="4">
      <c r="A132" s="85" t="s">
        <v>97</v>
      </c>
      <c r="B132" s="69" t="s">
        <v>0</v>
      </c>
      <c r="C132" s="69" t="s">
        <v>44</v>
      </c>
      <c r="D132" s="69" t="s">
        <v>60</v>
      </c>
      <c r="E132" s="69" t="s">
        <v>4</v>
      </c>
      <c r="F132" s="91" t="s">
        <v>113</v>
      </c>
      <c r="G132" s="127" t="s">
        <v>113</v>
      </c>
      <c r="H132" s="113">
        <v>4114900</v>
      </c>
      <c r="I132" s="113">
        <v>4068033.5</v>
      </c>
      <c r="J132" s="168">
        <v>4054978.12</v>
      </c>
      <c r="K132" s="114">
        <f>I132-J132</f>
        <v>13055.379999999888</v>
      </c>
      <c r="L132" s="68"/>
      <c r="M132" s="184"/>
      <c r="N132" s="2"/>
    </row>
    <row r="133" spans="1:14" s="80" customFormat="1" ht="25.5" outlineLevel="1">
      <c r="A133" s="85" t="s">
        <v>196</v>
      </c>
      <c r="B133" s="69" t="s">
        <v>0</v>
      </c>
      <c r="C133" s="69" t="s">
        <v>44</v>
      </c>
      <c r="D133" s="69" t="s">
        <v>60</v>
      </c>
      <c r="E133" s="69" t="s">
        <v>33</v>
      </c>
      <c r="F133" s="86" t="s">
        <v>113</v>
      </c>
      <c r="G133" s="126" t="s">
        <v>113</v>
      </c>
      <c r="H133" s="113">
        <v>413748600</v>
      </c>
      <c r="I133" s="113">
        <v>413598011</v>
      </c>
      <c r="J133" s="168">
        <v>413490337.31999999</v>
      </c>
      <c r="K133" s="114">
        <f>I133-J133</f>
        <v>107673.68000000715</v>
      </c>
      <c r="M133" s="180"/>
      <c r="N133" s="2"/>
    </row>
    <row r="134" spans="1:14" s="88" customFormat="1" ht="25.5" outlineLevel="2">
      <c r="A134" s="109" t="s">
        <v>169</v>
      </c>
      <c r="B134" s="5" t="s">
        <v>0</v>
      </c>
      <c r="C134" s="5" t="s">
        <v>44</v>
      </c>
      <c r="D134" s="5" t="s">
        <v>61</v>
      </c>
      <c r="E134" s="5" t="s">
        <v>1</v>
      </c>
      <c r="F134" s="4" t="s">
        <v>113</v>
      </c>
      <c r="G134" s="95" t="s">
        <v>113</v>
      </c>
      <c r="H134" s="112">
        <f>SUM(H135:H136)</f>
        <v>76080600</v>
      </c>
      <c r="I134" s="112">
        <f>SUM(I135:I136)</f>
        <v>76065459.540000007</v>
      </c>
      <c r="J134" s="167">
        <f>SUM(J135:J136)</f>
        <v>76049149.189999998</v>
      </c>
      <c r="K134" s="112">
        <f>SUM(K135:K136)</f>
        <v>16310.350000000093</v>
      </c>
      <c r="M134" s="180"/>
      <c r="N134" s="2"/>
    </row>
    <row r="135" spans="1:14" s="83" customFormat="1" outlineLevel="4">
      <c r="A135" s="85" t="s">
        <v>97</v>
      </c>
      <c r="B135" s="69" t="s">
        <v>0</v>
      </c>
      <c r="C135" s="69" t="s">
        <v>44</v>
      </c>
      <c r="D135" s="69" t="s">
        <v>61</v>
      </c>
      <c r="E135" s="69" t="s">
        <v>4</v>
      </c>
      <c r="F135" s="91" t="s">
        <v>113</v>
      </c>
      <c r="G135" s="127" t="s">
        <v>113</v>
      </c>
      <c r="H135" s="113">
        <v>772028</v>
      </c>
      <c r="I135" s="113">
        <v>770123.54</v>
      </c>
      <c r="J135" s="168">
        <v>768952.94</v>
      </c>
      <c r="K135" s="114">
        <f>I135-J135</f>
        <v>1170.6000000000931</v>
      </c>
      <c r="L135" s="68"/>
      <c r="M135" s="184"/>
      <c r="N135" s="2"/>
    </row>
    <row r="136" spans="1:14" s="80" customFormat="1" ht="25.5" outlineLevel="1">
      <c r="A136" s="85" t="s">
        <v>196</v>
      </c>
      <c r="B136" s="69" t="s">
        <v>0</v>
      </c>
      <c r="C136" s="69" t="s">
        <v>44</v>
      </c>
      <c r="D136" s="69" t="s">
        <v>61</v>
      </c>
      <c r="E136" s="69" t="s">
        <v>33</v>
      </c>
      <c r="F136" s="86" t="s">
        <v>113</v>
      </c>
      <c r="G136" s="126" t="s">
        <v>113</v>
      </c>
      <c r="H136" s="113">
        <v>75308572</v>
      </c>
      <c r="I136" s="113">
        <v>75295336</v>
      </c>
      <c r="J136" s="168">
        <v>75280196.25</v>
      </c>
      <c r="K136" s="114">
        <f>I136-J136</f>
        <v>15139.75</v>
      </c>
      <c r="M136" s="180"/>
      <c r="N136" s="2"/>
    </row>
    <row r="137" spans="1:14" s="118" customFormat="1" outlineLevel="4">
      <c r="A137" s="109" t="s">
        <v>170</v>
      </c>
      <c r="B137" s="5" t="s">
        <v>0</v>
      </c>
      <c r="C137" s="5" t="s">
        <v>44</v>
      </c>
      <c r="D137" s="5" t="s">
        <v>62</v>
      </c>
      <c r="E137" s="5" t="s">
        <v>1</v>
      </c>
      <c r="F137" s="4" t="s">
        <v>113</v>
      </c>
      <c r="G137" s="95" t="s">
        <v>113</v>
      </c>
      <c r="H137" s="112">
        <f>SUM(H138:H139)</f>
        <v>16962900</v>
      </c>
      <c r="I137" s="112">
        <f>SUM(I138:I139)</f>
        <v>16947321.219999999</v>
      </c>
      <c r="J137" s="167">
        <f>SUM(J138:J139)</f>
        <v>16939006.960000001</v>
      </c>
      <c r="K137" s="112">
        <f>SUM(K138:K139)</f>
        <v>8314.2600000001548</v>
      </c>
      <c r="L137" s="87"/>
      <c r="M137" s="187"/>
      <c r="N137" s="2"/>
    </row>
    <row r="138" spans="1:14" s="83" customFormat="1" outlineLevel="4">
      <c r="A138" s="85" t="s">
        <v>97</v>
      </c>
      <c r="B138" s="69" t="s">
        <v>0</v>
      </c>
      <c r="C138" s="69" t="s">
        <v>44</v>
      </c>
      <c r="D138" s="69" t="s">
        <v>62</v>
      </c>
      <c r="E138" s="69" t="s">
        <v>4</v>
      </c>
      <c r="F138" s="91" t="s">
        <v>113</v>
      </c>
      <c r="G138" s="127" t="s">
        <v>113</v>
      </c>
      <c r="H138" s="113">
        <v>210500</v>
      </c>
      <c r="I138" s="113">
        <v>209811.22</v>
      </c>
      <c r="J138" s="168">
        <v>204410.12</v>
      </c>
      <c r="K138" s="114">
        <f>I138-J138</f>
        <v>5401.1000000000058</v>
      </c>
      <c r="L138" s="68"/>
      <c r="M138" s="184"/>
      <c r="N138" s="2"/>
    </row>
    <row r="139" spans="1:14" s="82" customFormat="1" ht="25.5" outlineLevel="4">
      <c r="A139" s="110" t="s">
        <v>196</v>
      </c>
      <c r="B139" s="69" t="s">
        <v>0</v>
      </c>
      <c r="C139" s="69" t="s">
        <v>44</v>
      </c>
      <c r="D139" s="69" t="s">
        <v>62</v>
      </c>
      <c r="E139" s="69" t="s">
        <v>33</v>
      </c>
      <c r="F139" s="84" t="s">
        <v>113</v>
      </c>
      <c r="G139" s="128" t="s">
        <v>113</v>
      </c>
      <c r="H139" s="113">
        <v>16752400</v>
      </c>
      <c r="I139" s="113">
        <v>16737510</v>
      </c>
      <c r="J139" s="169">
        <v>16734596.84</v>
      </c>
      <c r="K139" s="114">
        <f>I139-J139</f>
        <v>2913.160000000149</v>
      </c>
      <c r="L139" s="87"/>
      <c r="M139" s="87"/>
      <c r="N139" s="2"/>
    </row>
    <row r="140" spans="1:14" s="80" customFormat="1" ht="25.5" outlineLevel="2">
      <c r="A140" s="109" t="s">
        <v>171</v>
      </c>
      <c r="B140" s="5" t="s">
        <v>0</v>
      </c>
      <c r="C140" s="5" t="s">
        <v>44</v>
      </c>
      <c r="D140" s="5" t="s">
        <v>63</v>
      </c>
      <c r="E140" s="5" t="s">
        <v>1</v>
      </c>
      <c r="F140" s="4" t="s">
        <v>113</v>
      </c>
      <c r="G140" s="95" t="s">
        <v>113</v>
      </c>
      <c r="H140" s="112">
        <f>SUM(H141:H142)</f>
        <v>179252700</v>
      </c>
      <c r="I140" s="112">
        <f>SUM(I141:I142)</f>
        <v>179242582.59999999</v>
      </c>
      <c r="J140" s="167">
        <f>SUM(J141:J142)</f>
        <v>179222168.16</v>
      </c>
      <c r="K140" s="112">
        <f>SUM(K141:K142)</f>
        <v>20414.440000005998</v>
      </c>
      <c r="M140" s="180"/>
      <c r="N140" s="2"/>
    </row>
    <row r="141" spans="1:14" s="83" customFormat="1" outlineLevel="4">
      <c r="A141" s="85" t="s">
        <v>97</v>
      </c>
      <c r="B141" s="69" t="s">
        <v>0</v>
      </c>
      <c r="C141" s="69" t="s">
        <v>44</v>
      </c>
      <c r="D141" s="69" t="s">
        <v>63</v>
      </c>
      <c r="E141" s="69" t="s">
        <v>4</v>
      </c>
      <c r="F141" s="91" t="s">
        <v>113</v>
      </c>
      <c r="G141" s="127" t="s">
        <v>113</v>
      </c>
      <c r="H141" s="113">
        <v>1638200</v>
      </c>
      <c r="I141" s="113">
        <v>1628082.6</v>
      </c>
      <c r="J141" s="168">
        <v>1624690.56</v>
      </c>
      <c r="K141" s="114">
        <f>I141-J141</f>
        <v>3392.0400000000373</v>
      </c>
      <c r="L141" s="68"/>
      <c r="M141" s="184"/>
      <c r="N141" s="2"/>
    </row>
    <row r="142" spans="1:14" s="80" customFormat="1" ht="25.5" outlineLevel="2">
      <c r="A142" s="85" t="s">
        <v>193</v>
      </c>
      <c r="B142" s="69" t="s">
        <v>0</v>
      </c>
      <c r="C142" s="69" t="s">
        <v>44</v>
      </c>
      <c r="D142" s="69" t="s">
        <v>63</v>
      </c>
      <c r="E142" s="69" t="s">
        <v>7</v>
      </c>
      <c r="F142" s="91" t="s">
        <v>113</v>
      </c>
      <c r="G142" s="127" t="s">
        <v>113</v>
      </c>
      <c r="H142" s="113">
        <v>177614500</v>
      </c>
      <c r="I142" s="113">
        <v>177614500</v>
      </c>
      <c r="J142" s="168">
        <v>177597477.59999999</v>
      </c>
      <c r="K142" s="114">
        <f>I142-J142</f>
        <v>17022.40000000596</v>
      </c>
      <c r="M142" s="180"/>
      <c r="N142" s="2"/>
    </row>
    <row r="143" spans="1:14" s="80" customFormat="1" ht="38.25" outlineLevel="2">
      <c r="A143" s="109" t="s">
        <v>172</v>
      </c>
      <c r="B143" s="5" t="s">
        <v>0</v>
      </c>
      <c r="C143" s="5" t="s">
        <v>44</v>
      </c>
      <c r="D143" s="5" t="s">
        <v>64</v>
      </c>
      <c r="E143" s="5" t="s">
        <v>1</v>
      </c>
      <c r="F143" s="4" t="s">
        <v>113</v>
      </c>
      <c r="G143" s="95" t="s">
        <v>113</v>
      </c>
      <c r="H143" s="112">
        <f>SUM(H144:H145)</f>
        <v>14494900</v>
      </c>
      <c r="I143" s="112">
        <f>SUM(I144:I145)</f>
        <v>14475705.300000001</v>
      </c>
      <c r="J143" s="167">
        <f>SUM(J144:J145)</f>
        <v>14475344.809999999</v>
      </c>
      <c r="K143" s="112">
        <f>SUM(K144:K145)</f>
        <v>360.49000000042724</v>
      </c>
      <c r="M143" s="180"/>
      <c r="N143" s="2"/>
    </row>
    <row r="144" spans="1:14" s="83" customFormat="1" outlineLevel="4">
      <c r="A144" s="85" t="s">
        <v>97</v>
      </c>
      <c r="B144" s="69" t="s">
        <v>0</v>
      </c>
      <c r="C144" s="69" t="s">
        <v>44</v>
      </c>
      <c r="D144" s="69" t="s">
        <v>64</v>
      </c>
      <c r="E144" s="69" t="s">
        <v>4</v>
      </c>
      <c r="F144" s="91" t="s">
        <v>113</v>
      </c>
      <c r="G144" s="127" t="s">
        <v>113</v>
      </c>
      <c r="H144" s="113">
        <v>143000</v>
      </c>
      <c r="I144" s="113">
        <v>142849.79999999999</v>
      </c>
      <c r="J144" s="168">
        <v>142562.29</v>
      </c>
      <c r="K144" s="114">
        <f>I144-J144</f>
        <v>287.50999999998021</v>
      </c>
      <c r="L144" s="68"/>
      <c r="M144" s="184"/>
      <c r="N144" s="2"/>
    </row>
    <row r="145" spans="1:14" s="82" customFormat="1" ht="25.5" outlineLevel="4">
      <c r="A145" s="85" t="s">
        <v>193</v>
      </c>
      <c r="B145" s="69" t="s">
        <v>0</v>
      </c>
      <c r="C145" s="69" t="s">
        <v>44</v>
      </c>
      <c r="D145" s="69" t="s">
        <v>64</v>
      </c>
      <c r="E145" s="69" t="s">
        <v>7</v>
      </c>
      <c r="F145" s="91" t="s">
        <v>113</v>
      </c>
      <c r="G145" s="127" t="s">
        <v>113</v>
      </c>
      <c r="H145" s="113">
        <v>14351900</v>
      </c>
      <c r="I145" s="113">
        <v>14332855.5</v>
      </c>
      <c r="J145" s="168">
        <v>14332782.52</v>
      </c>
      <c r="K145" s="114">
        <f>I145-J145</f>
        <v>72.980000000447035</v>
      </c>
      <c r="L145" s="87"/>
      <c r="M145" s="187"/>
      <c r="N145" s="2"/>
    </row>
    <row r="146" spans="1:14" s="118" customFormat="1" ht="38.25" outlineLevel="4">
      <c r="A146" s="109" t="s">
        <v>173</v>
      </c>
      <c r="B146" s="5" t="s">
        <v>0</v>
      </c>
      <c r="C146" s="5" t="s">
        <v>44</v>
      </c>
      <c r="D146" s="5" t="s">
        <v>65</v>
      </c>
      <c r="E146" s="5" t="s">
        <v>1</v>
      </c>
      <c r="F146" s="4" t="s">
        <v>113</v>
      </c>
      <c r="G146" s="95" t="s">
        <v>113</v>
      </c>
      <c r="H146" s="112">
        <f>SUM(H147:H148)</f>
        <v>913368900</v>
      </c>
      <c r="I146" s="112">
        <f>SUM(I147:I148)</f>
        <v>913362414</v>
      </c>
      <c r="J146" s="167">
        <f>SUM(J147:J148)</f>
        <v>913336669.13</v>
      </c>
      <c r="K146" s="112">
        <f>SUM(K147:K148)</f>
        <v>25744.870000038296</v>
      </c>
      <c r="L146" s="87"/>
      <c r="M146" s="187"/>
      <c r="N146" s="2"/>
    </row>
    <row r="147" spans="1:14" s="83" customFormat="1" outlineLevel="4">
      <c r="A147" s="85" t="s">
        <v>97</v>
      </c>
      <c r="B147" s="69" t="s">
        <v>0</v>
      </c>
      <c r="C147" s="69" t="s">
        <v>44</v>
      </c>
      <c r="D147" s="69" t="s">
        <v>65</v>
      </c>
      <c r="E147" s="69" t="s">
        <v>4</v>
      </c>
      <c r="F147" s="91" t="s">
        <v>113</v>
      </c>
      <c r="G147" s="127" t="s">
        <v>113</v>
      </c>
      <c r="H147" s="113">
        <v>5523800</v>
      </c>
      <c r="I147" s="113">
        <v>5517314</v>
      </c>
      <c r="J147" s="168">
        <v>5504447.0899999999</v>
      </c>
      <c r="K147" s="114">
        <f>I147-J147</f>
        <v>12866.910000000149</v>
      </c>
      <c r="L147" s="68"/>
      <c r="M147" s="184"/>
      <c r="N147" s="2"/>
    </row>
    <row r="148" spans="1:14" s="80" customFormat="1" ht="25.5" outlineLevel="2">
      <c r="A148" s="110" t="s">
        <v>196</v>
      </c>
      <c r="B148" s="69" t="s">
        <v>0</v>
      </c>
      <c r="C148" s="69" t="s">
        <v>44</v>
      </c>
      <c r="D148" s="69" t="s">
        <v>65</v>
      </c>
      <c r="E148" s="69" t="s">
        <v>33</v>
      </c>
      <c r="F148" s="84" t="s">
        <v>113</v>
      </c>
      <c r="G148" s="128" t="s">
        <v>113</v>
      </c>
      <c r="H148" s="113">
        <v>907845100</v>
      </c>
      <c r="I148" s="113">
        <v>907845100</v>
      </c>
      <c r="J148" s="169">
        <v>907832222.03999996</v>
      </c>
      <c r="K148" s="114">
        <f>I148-J148</f>
        <v>12877.960000038147</v>
      </c>
      <c r="M148" s="180"/>
      <c r="N148" s="2"/>
    </row>
    <row r="149" spans="1:14" s="80" customFormat="1" ht="51" outlineLevel="1">
      <c r="A149" s="109" t="s">
        <v>174</v>
      </c>
      <c r="B149" s="5" t="s">
        <v>0</v>
      </c>
      <c r="C149" s="5" t="s">
        <v>44</v>
      </c>
      <c r="D149" s="5" t="s">
        <v>66</v>
      </c>
      <c r="E149" s="5" t="s">
        <v>1</v>
      </c>
      <c r="F149" s="4" t="s">
        <v>113</v>
      </c>
      <c r="G149" s="95" t="s">
        <v>113</v>
      </c>
      <c r="H149" s="112">
        <f>SUM(H150:H151)</f>
        <v>9289600</v>
      </c>
      <c r="I149" s="112">
        <f>SUM(I150:I151)</f>
        <v>9283603.5</v>
      </c>
      <c r="J149" s="167">
        <f>SUM(J150:J151)</f>
        <v>9283029.9199999999</v>
      </c>
      <c r="K149" s="112">
        <f>SUM(K150:K151)</f>
        <v>573.58000000014727</v>
      </c>
      <c r="M149" s="180"/>
      <c r="N149" s="2"/>
    </row>
    <row r="150" spans="1:14" s="83" customFormat="1" outlineLevel="4">
      <c r="A150" s="85" t="s">
        <v>97</v>
      </c>
      <c r="B150" s="69" t="s">
        <v>0</v>
      </c>
      <c r="C150" s="69" t="s">
        <v>44</v>
      </c>
      <c r="D150" s="69" t="s">
        <v>66</v>
      </c>
      <c r="E150" s="69" t="s">
        <v>4</v>
      </c>
      <c r="F150" s="91" t="s">
        <v>113</v>
      </c>
      <c r="G150" s="127" t="s">
        <v>113</v>
      </c>
      <c r="H150" s="113">
        <v>59500</v>
      </c>
      <c r="I150" s="113">
        <v>59481.599999999999</v>
      </c>
      <c r="J150" s="168">
        <v>58910.43</v>
      </c>
      <c r="K150" s="114">
        <f>I150-J150</f>
        <v>571.16999999999825</v>
      </c>
      <c r="L150" s="68"/>
      <c r="M150" s="184"/>
      <c r="N150" s="2"/>
    </row>
    <row r="151" spans="1:14" s="80" customFormat="1" ht="25.5" outlineLevel="2">
      <c r="A151" s="85" t="s">
        <v>193</v>
      </c>
      <c r="B151" s="69" t="s">
        <v>0</v>
      </c>
      <c r="C151" s="69" t="s">
        <v>44</v>
      </c>
      <c r="D151" s="69" t="s">
        <v>66</v>
      </c>
      <c r="E151" s="69" t="s">
        <v>7</v>
      </c>
      <c r="F151" s="91" t="s">
        <v>113</v>
      </c>
      <c r="G151" s="127" t="s">
        <v>113</v>
      </c>
      <c r="H151" s="113">
        <v>9230100</v>
      </c>
      <c r="I151" s="113">
        <v>9224121.9000000004</v>
      </c>
      <c r="J151" s="168">
        <v>9224119.4900000002</v>
      </c>
      <c r="K151" s="114">
        <f>I151-J151</f>
        <v>2.4100000001490116</v>
      </c>
      <c r="M151" s="180"/>
      <c r="N151" s="2"/>
    </row>
    <row r="152" spans="1:14" s="80" customFormat="1" ht="76.5" outlineLevel="2">
      <c r="A152" s="109" t="s">
        <v>175</v>
      </c>
      <c r="B152" s="5" t="s">
        <v>0</v>
      </c>
      <c r="C152" s="5" t="s">
        <v>44</v>
      </c>
      <c r="D152" s="5" t="s">
        <v>67</v>
      </c>
      <c r="E152" s="5" t="s">
        <v>1</v>
      </c>
      <c r="F152" s="4" t="s">
        <v>113</v>
      </c>
      <c r="G152" s="95" t="s">
        <v>113</v>
      </c>
      <c r="H152" s="112">
        <f>SUM(H153:H154)</f>
        <v>11862600</v>
      </c>
      <c r="I152" s="112">
        <f>SUM(I153:I154)</f>
        <v>11857868</v>
      </c>
      <c r="J152" s="167">
        <f>SUM(J153:J154)</f>
        <v>11852763.24</v>
      </c>
      <c r="K152" s="112">
        <f>SUM(K153:K154)</f>
        <v>5104.7600000000675</v>
      </c>
      <c r="M152" s="180"/>
      <c r="N152" s="2"/>
    </row>
    <row r="153" spans="1:14" s="83" customFormat="1" outlineLevel="4">
      <c r="A153" s="85" t="s">
        <v>97</v>
      </c>
      <c r="B153" s="69" t="s">
        <v>0</v>
      </c>
      <c r="C153" s="69" t="s">
        <v>44</v>
      </c>
      <c r="D153" s="69" t="s">
        <v>67</v>
      </c>
      <c r="E153" s="69" t="s">
        <v>4</v>
      </c>
      <c r="F153" s="91" t="s">
        <v>113</v>
      </c>
      <c r="G153" s="127" t="s">
        <v>113</v>
      </c>
      <c r="H153" s="113">
        <v>78300</v>
      </c>
      <c r="I153" s="113">
        <v>73568</v>
      </c>
      <c r="J153" s="168">
        <v>72893.820000000007</v>
      </c>
      <c r="K153" s="114">
        <f>I153-J153</f>
        <v>674.17999999999302</v>
      </c>
      <c r="L153" s="68"/>
      <c r="M153" s="184"/>
      <c r="N153" s="2"/>
    </row>
    <row r="154" spans="1:14" s="80" customFormat="1" ht="25.5" outlineLevel="2">
      <c r="A154" s="85" t="s">
        <v>193</v>
      </c>
      <c r="B154" s="69" t="s">
        <v>0</v>
      </c>
      <c r="C154" s="69" t="s">
        <v>44</v>
      </c>
      <c r="D154" s="69" t="s">
        <v>67</v>
      </c>
      <c r="E154" s="69" t="s">
        <v>7</v>
      </c>
      <c r="F154" s="91" t="s">
        <v>113</v>
      </c>
      <c r="G154" s="127" t="s">
        <v>113</v>
      </c>
      <c r="H154" s="113">
        <v>11784300</v>
      </c>
      <c r="I154" s="113">
        <v>11784300</v>
      </c>
      <c r="J154" s="168">
        <v>11779869.42</v>
      </c>
      <c r="K154" s="114">
        <f>I154-J154</f>
        <v>4430.5800000000745</v>
      </c>
      <c r="M154" s="180"/>
      <c r="N154" s="2"/>
    </row>
    <row r="155" spans="1:14" s="80" customFormat="1" ht="63.75" outlineLevel="1">
      <c r="A155" s="109" t="s">
        <v>176</v>
      </c>
      <c r="B155" s="5" t="s">
        <v>0</v>
      </c>
      <c r="C155" s="5" t="s">
        <v>44</v>
      </c>
      <c r="D155" s="5" t="s">
        <v>68</v>
      </c>
      <c r="E155" s="5" t="s">
        <v>1</v>
      </c>
      <c r="F155" s="4" t="s">
        <v>113</v>
      </c>
      <c r="G155" s="95" t="s">
        <v>113</v>
      </c>
      <c r="H155" s="112">
        <f>SUM(H156:H157)</f>
        <v>36565500</v>
      </c>
      <c r="I155" s="112">
        <f>SUM(I156:I157)</f>
        <v>36557066.939999998</v>
      </c>
      <c r="J155" s="167">
        <f>SUM(J156:J157)</f>
        <v>36536056.729999997</v>
      </c>
      <c r="K155" s="112">
        <f>SUM(K156:K157)</f>
        <v>21010.210000001505</v>
      </c>
      <c r="M155" s="180"/>
      <c r="N155" s="2"/>
    </row>
    <row r="156" spans="1:14" s="83" customFormat="1" outlineLevel="4">
      <c r="A156" s="85" t="s">
        <v>97</v>
      </c>
      <c r="B156" s="69" t="s">
        <v>0</v>
      </c>
      <c r="C156" s="69" t="s">
        <v>44</v>
      </c>
      <c r="D156" s="69" t="s">
        <v>68</v>
      </c>
      <c r="E156" s="69" t="s">
        <v>4</v>
      </c>
      <c r="F156" s="91" t="s">
        <v>113</v>
      </c>
      <c r="G156" s="127" t="s">
        <v>113</v>
      </c>
      <c r="H156" s="113">
        <v>165500</v>
      </c>
      <c r="I156" s="113">
        <v>157066.94</v>
      </c>
      <c r="J156" s="168">
        <v>149706.82999999999</v>
      </c>
      <c r="K156" s="114">
        <f>I156-J156</f>
        <v>7360.1100000000151</v>
      </c>
      <c r="L156" s="68"/>
      <c r="M156" s="184"/>
      <c r="N156" s="2"/>
    </row>
    <row r="157" spans="1:14" s="82" customFormat="1" ht="25.5" outlineLevel="4">
      <c r="A157" s="85" t="s">
        <v>196</v>
      </c>
      <c r="B157" s="69" t="s">
        <v>0</v>
      </c>
      <c r="C157" s="69" t="s">
        <v>44</v>
      </c>
      <c r="D157" s="69" t="s">
        <v>68</v>
      </c>
      <c r="E157" s="69">
        <v>321</v>
      </c>
      <c r="F157" s="91" t="s">
        <v>113</v>
      </c>
      <c r="G157" s="127" t="s">
        <v>113</v>
      </c>
      <c r="H157" s="113">
        <v>36400000</v>
      </c>
      <c r="I157" s="113">
        <v>36400000</v>
      </c>
      <c r="J157" s="168">
        <v>36386349.899999999</v>
      </c>
      <c r="K157" s="114">
        <f>I157-J157</f>
        <v>13650.10000000149</v>
      </c>
      <c r="L157" s="107"/>
      <c r="M157" s="87"/>
      <c r="N157" s="2"/>
    </row>
    <row r="158" spans="1:14" s="80" customFormat="1" ht="51" outlineLevel="2">
      <c r="A158" s="109" t="s">
        <v>177</v>
      </c>
      <c r="B158" s="5" t="s">
        <v>0</v>
      </c>
      <c r="C158" s="5" t="s">
        <v>44</v>
      </c>
      <c r="D158" s="5" t="s">
        <v>69</v>
      </c>
      <c r="E158" s="5" t="s">
        <v>1</v>
      </c>
      <c r="F158" s="4" t="s">
        <v>113</v>
      </c>
      <c r="G158" s="95" t="s">
        <v>113</v>
      </c>
      <c r="H158" s="112">
        <f>SUM(H159:H164)</f>
        <v>3073679</v>
      </c>
      <c r="I158" s="112">
        <f>SUM(I159:I164)</f>
        <v>3071686.84</v>
      </c>
      <c r="J158" s="112">
        <f>SUM(J159:J164)</f>
        <v>3069268.0300000003</v>
      </c>
      <c r="K158" s="112">
        <f>SUM(K159:K164)</f>
        <v>2418.8099999998876</v>
      </c>
      <c r="M158" s="180"/>
      <c r="N158" s="2"/>
    </row>
    <row r="159" spans="1:14" s="80" customFormat="1" outlineLevel="2">
      <c r="A159" s="383"/>
      <c r="B159" s="284" t="s">
        <v>0</v>
      </c>
      <c r="C159" s="284" t="s">
        <v>44</v>
      </c>
      <c r="D159" s="284" t="s">
        <v>69</v>
      </c>
      <c r="E159" s="284" t="s">
        <v>4</v>
      </c>
      <c r="F159" s="384"/>
      <c r="G159" s="386" t="s">
        <v>243</v>
      </c>
      <c r="H159" s="113">
        <v>7340</v>
      </c>
      <c r="I159" s="113">
        <v>5701.26</v>
      </c>
      <c r="J159" s="397">
        <v>18351.009999999998</v>
      </c>
      <c r="K159" s="393">
        <f>I159+I160-J159</f>
        <v>50.250000000003638</v>
      </c>
      <c r="L159" s="80" t="s">
        <v>314</v>
      </c>
      <c r="M159" s="180"/>
      <c r="N159" s="2"/>
    </row>
    <row r="160" spans="1:14" s="80" customFormat="1" ht="18.75" customHeight="1" outlineLevel="2">
      <c r="A160" s="350" t="s">
        <v>97</v>
      </c>
      <c r="B160" s="69" t="s">
        <v>0</v>
      </c>
      <c r="C160" s="69" t="s">
        <v>44</v>
      </c>
      <c r="D160" s="69" t="s">
        <v>69</v>
      </c>
      <c r="E160" s="69" t="s">
        <v>4</v>
      </c>
      <c r="F160" s="390" t="s">
        <v>270</v>
      </c>
      <c r="G160" s="391" t="s">
        <v>243</v>
      </c>
      <c r="H160" s="113">
        <v>12700</v>
      </c>
      <c r="I160" s="113">
        <v>12700</v>
      </c>
      <c r="J160" s="398"/>
      <c r="K160" s="393"/>
      <c r="L160" s="180"/>
      <c r="M160" s="180"/>
      <c r="N160" s="185"/>
    </row>
    <row r="161" spans="1:14" s="83" customFormat="1" ht="18" customHeight="1" outlineLevel="4">
      <c r="A161" s="351"/>
      <c r="B161" s="69" t="s">
        <v>0</v>
      </c>
      <c r="C161" s="69" t="s">
        <v>44</v>
      </c>
      <c r="D161" s="69" t="s">
        <v>69</v>
      </c>
      <c r="E161" s="69" t="s">
        <v>4</v>
      </c>
      <c r="F161" s="390"/>
      <c r="G161" s="392" t="s">
        <v>242</v>
      </c>
      <c r="H161" s="113">
        <v>7000</v>
      </c>
      <c r="I161" s="113">
        <v>7000</v>
      </c>
      <c r="J161" s="113">
        <v>6199.94</v>
      </c>
      <c r="K161" s="396">
        <f>I161-J161</f>
        <v>800.0600000000004</v>
      </c>
      <c r="L161" s="68"/>
      <c r="M161" s="184"/>
      <c r="N161" s="185"/>
    </row>
    <row r="162" spans="1:14" s="83" customFormat="1" ht="18" customHeight="1" outlineLevel="4">
      <c r="A162" s="387"/>
      <c r="B162" s="284" t="s">
        <v>0</v>
      </c>
      <c r="C162" s="284" t="s">
        <v>44</v>
      </c>
      <c r="D162" s="284" t="s">
        <v>69</v>
      </c>
      <c r="E162" s="284" t="s">
        <v>7</v>
      </c>
      <c r="F162" s="388"/>
      <c r="G162" s="385" t="s">
        <v>243</v>
      </c>
      <c r="H162" s="113">
        <v>1050739</v>
      </c>
      <c r="I162" s="113">
        <v>1050385.58</v>
      </c>
      <c r="J162" s="394">
        <v>2407209.4300000002</v>
      </c>
      <c r="K162" s="393">
        <f>I162+I163-J162</f>
        <v>2276.1499999999069</v>
      </c>
      <c r="L162" s="80" t="s">
        <v>314</v>
      </c>
      <c r="M162" s="184"/>
      <c r="N162" s="185"/>
    </row>
    <row r="163" spans="1:14" s="83" customFormat="1" ht="18" customHeight="1" outlineLevel="4">
      <c r="A163" s="352" t="s">
        <v>193</v>
      </c>
      <c r="B163" s="69" t="s">
        <v>0</v>
      </c>
      <c r="C163" s="69" t="s">
        <v>44</v>
      </c>
      <c r="D163" s="69" t="s">
        <v>69</v>
      </c>
      <c r="E163" s="69" t="s">
        <v>7</v>
      </c>
      <c r="F163" s="390" t="s">
        <v>270</v>
      </c>
      <c r="G163" s="385" t="s">
        <v>243</v>
      </c>
      <c r="H163" s="113">
        <v>1359100</v>
      </c>
      <c r="I163" s="113">
        <v>1359100</v>
      </c>
      <c r="J163" s="395"/>
      <c r="K163" s="393"/>
      <c r="L163" s="68"/>
      <c r="M163" s="184"/>
      <c r="N163" s="185"/>
    </row>
    <row r="164" spans="1:14" s="80" customFormat="1" ht="18.75" customHeight="1" outlineLevel="2">
      <c r="A164" s="353"/>
      <c r="B164" s="69" t="s">
        <v>0</v>
      </c>
      <c r="C164" s="69" t="s">
        <v>44</v>
      </c>
      <c r="D164" s="69" t="s">
        <v>69</v>
      </c>
      <c r="E164" s="69" t="s">
        <v>7</v>
      </c>
      <c r="F164" s="390"/>
      <c r="G164" s="385" t="s">
        <v>242</v>
      </c>
      <c r="H164" s="113">
        <v>636800</v>
      </c>
      <c r="I164" s="113">
        <v>636800</v>
      </c>
      <c r="J164" s="113">
        <v>637507.65</v>
      </c>
      <c r="K164" s="114">
        <f>I164-J164</f>
        <v>-707.65000000002328</v>
      </c>
      <c r="M164" s="180"/>
      <c r="N164" s="2"/>
    </row>
    <row r="165" spans="1:14" s="80" customFormat="1" ht="25.5" outlineLevel="2">
      <c r="A165" s="109" t="s">
        <v>178</v>
      </c>
      <c r="B165" s="5" t="s">
        <v>0</v>
      </c>
      <c r="C165" s="5" t="s">
        <v>44</v>
      </c>
      <c r="D165" s="5" t="s">
        <v>70</v>
      </c>
      <c r="E165" s="5" t="s">
        <v>1</v>
      </c>
      <c r="F165" s="389" t="s">
        <v>113</v>
      </c>
      <c r="G165" s="95" t="s">
        <v>113</v>
      </c>
      <c r="H165" s="112">
        <f>SUM(H166:H167)</f>
        <v>91434000</v>
      </c>
      <c r="I165" s="112">
        <f>SUM(I166:I167)</f>
        <v>91418278.600000009</v>
      </c>
      <c r="J165" s="167">
        <f>SUM(J166:J167)</f>
        <v>91385764.24000001</v>
      </c>
      <c r="K165" s="112">
        <f>SUM(K166:K167)</f>
        <v>32514.360000003595</v>
      </c>
      <c r="M165" s="180"/>
      <c r="N165" s="2"/>
    </row>
    <row r="166" spans="1:14" s="83" customFormat="1" outlineLevel="4">
      <c r="A166" s="85" t="s">
        <v>97</v>
      </c>
      <c r="B166" s="69" t="s">
        <v>0</v>
      </c>
      <c r="C166" s="69" t="s">
        <v>44</v>
      </c>
      <c r="D166" s="69" t="s">
        <v>70</v>
      </c>
      <c r="E166" s="69" t="s">
        <v>4</v>
      </c>
      <c r="F166" s="91" t="s">
        <v>113</v>
      </c>
      <c r="G166" s="127" t="s">
        <v>113</v>
      </c>
      <c r="H166" s="113">
        <v>516400</v>
      </c>
      <c r="I166" s="113">
        <v>513557.2</v>
      </c>
      <c r="J166" s="168">
        <v>483446.43</v>
      </c>
      <c r="K166" s="114">
        <f>I166-J166</f>
        <v>30110.770000000019</v>
      </c>
      <c r="L166" s="68"/>
      <c r="M166" s="184"/>
      <c r="N166" s="2"/>
    </row>
    <row r="167" spans="1:14" s="83" customFormat="1" ht="25.5" outlineLevel="4">
      <c r="A167" s="85" t="s">
        <v>193</v>
      </c>
      <c r="B167" s="69" t="s">
        <v>0</v>
      </c>
      <c r="C167" s="69" t="s">
        <v>44</v>
      </c>
      <c r="D167" s="69" t="s">
        <v>70</v>
      </c>
      <c r="E167" s="69" t="s">
        <v>7</v>
      </c>
      <c r="F167" s="91" t="s">
        <v>113</v>
      </c>
      <c r="G167" s="127" t="s">
        <v>113</v>
      </c>
      <c r="H167" s="113">
        <v>90917600</v>
      </c>
      <c r="I167" s="113">
        <v>90904721.400000006</v>
      </c>
      <c r="J167" s="168">
        <v>90902317.810000002</v>
      </c>
      <c r="K167" s="114">
        <f>I167-J167</f>
        <v>2403.5900000035763</v>
      </c>
      <c r="L167" s="68"/>
      <c r="M167" s="184"/>
      <c r="N167" s="2"/>
    </row>
    <row r="168" spans="1:14" s="80" customFormat="1" outlineLevel="1">
      <c r="A168" s="109" t="s">
        <v>152</v>
      </c>
      <c r="B168" s="5" t="s">
        <v>0</v>
      </c>
      <c r="C168" s="5" t="s">
        <v>44</v>
      </c>
      <c r="D168" s="5" t="s">
        <v>34</v>
      </c>
      <c r="E168" s="5" t="s">
        <v>1</v>
      </c>
      <c r="F168" s="4" t="s">
        <v>113</v>
      </c>
      <c r="G168" s="95" t="s">
        <v>113</v>
      </c>
      <c r="H168" s="112">
        <f>SUM(H169:H171)</f>
        <v>317049156.94</v>
      </c>
      <c r="I168" s="112">
        <f>SUM(I169:I171)</f>
        <v>317049156.94</v>
      </c>
      <c r="J168" s="167">
        <f>SUM(J169:J171)</f>
        <v>317046760.97000003</v>
      </c>
      <c r="K168" s="112">
        <f>SUM(K169:K171)</f>
        <v>2395.9699999950826</v>
      </c>
      <c r="M168" s="180"/>
      <c r="N168" s="2"/>
    </row>
    <row r="169" spans="1:14" s="80" customFormat="1" ht="25.5" outlineLevel="2">
      <c r="A169" s="198" t="s">
        <v>198</v>
      </c>
      <c r="B169" s="69" t="s">
        <v>0</v>
      </c>
      <c r="C169" s="69" t="s">
        <v>44</v>
      </c>
      <c r="D169" s="69" t="s">
        <v>34</v>
      </c>
      <c r="E169" s="69" t="s">
        <v>16</v>
      </c>
      <c r="F169" s="364" t="s">
        <v>247</v>
      </c>
      <c r="G169" s="120" t="s">
        <v>242</v>
      </c>
      <c r="H169" s="113">
        <v>1709603.63</v>
      </c>
      <c r="I169" s="113">
        <v>1709603.63</v>
      </c>
      <c r="J169" s="168">
        <v>1708191.63</v>
      </c>
      <c r="K169" s="114">
        <f>I169-J169</f>
        <v>1412</v>
      </c>
      <c r="M169" s="180"/>
      <c r="N169" s="2"/>
    </row>
    <row r="170" spans="1:14" s="118" customFormat="1" outlineLevel="4">
      <c r="A170" s="198" t="s">
        <v>97</v>
      </c>
      <c r="B170" s="69" t="s">
        <v>0</v>
      </c>
      <c r="C170" s="69" t="s">
        <v>44</v>
      </c>
      <c r="D170" s="69" t="s">
        <v>34</v>
      </c>
      <c r="E170" s="69" t="s">
        <v>4</v>
      </c>
      <c r="F170" s="365"/>
      <c r="G170" s="120" t="s">
        <v>242</v>
      </c>
      <c r="H170" s="113">
        <v>1051040.2</v>
      </c>
      <c r="I170" s="113">
        <v>1051040.2</v>
      </c>
      <c r="J170" s="168">
        <v>1050705.8600000001</v>
      </c>
      <c r="K170" s="114">
        <f>I170-J170</f>
        <v>334.33999999985099</v>
      </c>
      <c r="L170" s="87"/>
      <c r="M170" s="187"/>
      <c r="N170" s="2"/>
    </row>
    <row r="171" spans="1:14" s="83" customFormat="1" ht="25.5" outlineLevel="4">
      <c r="A171" s="198" t="s">
        <v>193</v>
      </c>
      <c r="B171" s="69" t="s">
        <v>0</v>
      </c>
      <c r="C171" s="69" t="s">
        <v>44</v>
      </c>
      <c r="D171" s="69" t="s">
        <v>34</v>
      </c>
      <c r="E171" s="69" t="s">
        <v>7</v>
      </c>
      <c r="F171" s="366"/>
      <c r="G171" s="120" t="s">
        <v>242</v>
      </c>
      <c r="H171" s="113">
        <v>314288513.11000001</v>
      </c>
      <c r="I171" s="113">
        <v>314288513.11000001</v>
      </c>
      <c r="J171" s="168">
        <v>314287863.48000002</v>
      </c>
      <c r="K171" s="114">
        <f>I171-J171</f>
        <v>649.62999999523163</v>
      </c>
      <c r="L171" s="68"/>
      <c r="M171" s="184"/>
      <c r="N171" s="2"/>
    </row>
    <row r="172" spans="1:14" s="83" customFormat="1" outlineLevel="4">
      <c r="A172" s="109" t="s">
        <v>238</v>
      </c>
      <c r="B172" s="5">
        <v>148</v>
      </c>
      <c r="C172" s="5">
        <v>1003</v>
      </c>
      <c r="D172" s="5">
        <v>9990020680</v>
      </c>
      <c r="E172" s="5" t="s">
        <v>1</v>
      </c>
      <c r="F172" s="4"/>
      <c r="G172" s="95"/>
      <c r="H172" s="112">
        <f>SUM(H173:H173)</f>
        <v>849180000</v>
      </c>
      <c r="I172" s="112">
        <f>SUM(I173:I173)</f>
        <v>849180000</v>
      </c>
      <c r="J172" s="167">
        <f>SUM(J173:J173)</f>
        <v>848975000</v>
      </c>
      <c r="K172" s="112">
        <f>SUM(K173:K173)</f>
        <v>205000</v>
      </c>
      <c r="L172" s="68"/>
      <c r="M172" s="184"/>
      <c r="N172" s="2"/>
    </row>
    <row r="173" spans="1:14" s="82" customFormat="1" ht="25.5" outlineLevel="4">
      <c r="A173" s="85" t="s">
        <v>193</v>
      </c>
      <c r="B173" s="69">
        <v>148</v>
      </c>
      <c r="C173" s="69">
        <v>1003</v>
      </c>
      <c r="D173" s="69">
        <v>9990020680</v>
      </c>
      <c r="E173" s="69">
        <v>321</v>
      </c>
      <c r="F173" s="89"/>
      <c r="G173" s="69"/>
      <c r="H173" s="113">
        <v>849180000</v>
      </c>
      <c r="I173" s="113">
        <v>849180000</v>
      </c>
      <c r="J173" s="168">
        <v>848975000</v>
      </c>
      <c r="K173" s="113">
        <f>I173-J173</f>
        <v>205000</v>
      </c>
      <c r="L173" s="87"/>
      <c r="M173" s="87"/>
      <c r="N173" s="2"/>
    </row>
    <row r="174" spans="1:14" s="83" customFormat="1" ht="25.5" outlineLevel="4">
      <c r="A174" s="109" t="s">
        <v>305</v>
      </c>
      <c r="B174" s="5" t="s">
        <v>0</v>
      </c>
      <c r="C174" s="5" t="s">
        <v>71</v>
      </c>
      <c r="D174" s="5" t="s">
        <v>303</v>
      </c>
      <c r="E174" s="5" t="s">
        <v>1</v>
      </c>
      <c r="F174" s="4" t="s">
        <v>113</v>
      </c>
      <c r="G174" s="95" t="s">
        <v>113</v>
      </c>
      <c r="H174" s="112">
        <f>SUM(H175)</f>
        <v>31333.75</v>
      </c>
      <c r="I174" s="112">
        <f>SUM(I175)</f>
        <v>31333.75</v>
      </c>
      <c r="J174" s="167">
        <f>SUM(J175)</f>
        <v>31333.75</v>
      </c>
      <c r="K174" s="112">
        <f>SUM(K175)</f>
        <v>0</v>
      </c>
      <c r="L174" s="80" t="s">
        <v>304</v>
      </c>
      <c r="M174" s="184"/>
      <c r="N174" s="2"/>
    </row>
    <row r="175" spans="1:14" s="82" customFormat="1" outlineLevel="4">
      <c r="A175" s="85" t="s">
        <v>114</v>
      </c>
      <c r="B175" s="265" t="s">
        <v>0</v>
      </c>
      <c r="C175" s="265" t="s">
        <v>71</v>
      </c>
      <c r="D175" s="265" t="s">
        <v>303</v>
      </c>
      <c r="E175" s="265" t="s">
        <v>73</v>
      </c>
      <c r="F175" s="91" t="s">
        <v>113</v>
      </c>
      <c r="G175" s="127" t="s">
        <v>113</v>
      </c>
      <c r="H175" s="113">
        <v>31333.75</v>
      </c>
      <c r="I175" s="114">
        <v>31333.75</v>
      </c>
      <c r="J175" s="183">
        <v>31333.75</v>
      </c>
      <c r="K175" s="114">
        <f>I175-J175</f>
        <v>0</v>
      </c>
      <c r="L175" s="87"/>
      <c r="M175" s="87"/>
      <c r="N175" s="88"/>
    </row>
    <row r="176" spans="1:14" s="83" customFormat="1" ht="40.5" customHeight="1" outlineLevel="4">
      <c r="A176" s="109" t="s">
        <v>179</v>
      </c>
      <c r="B176" s="5" t="s">
        <v>0</v>
      </c>
      <c r="C176" s="5" t="s">
        <v>71</v>
      </c>
      <c r="D176" s="5" t="s">
        <v>72</v>
      </c>
      <c r="E176" s="5" t="s">
        <v>1</v>
      </c>
      <c r="F176" s="4" t="s">
        <v>113</v>
      </c>
      <c r="G176" s="95" t="s">
        <v>113</v>
      </c>
      <c r="H176" s="112">
        <f>SUM(H177)</f>
        <v>5079627900</v>
      </c>
      <c r="I176" s="112">
        <f>SUM(I177)</f>
        <v>5079627881.3400002</v>
      </c>
      <c r="J176" s="167">
        <f>SUM(J177)</f>
        <v>5079627881.3400002</v>
      </c>
      <c r="K176" s="112">
        <f>SUM(K177)</f>
        <v>0</v>
      </c>
      <c r="L176" s="68"/>
      <c r="M176" s="184"/>
      <c r="N176" s="2"/>
    </row>
    <row r="177" spans="1:14" s="82" customFormat="1" outlineLevel="4">
      <c r="A177" s="85" t="s">
        <v>114</v>
      </c>
      <c r="B177" s="69" t="s">
        <v>0</v>
      </c>
      <c r="C177" s="69" t="s">
        <v>71</v>
      </c>
      <c r="D177" s="69" t="s">
        <v>72</v>
      </c>
      <c r="E177" s="69" t="s">
        <v>73</v>
      </c>
      <c r="F177" s="91" t="s">
        <v>113</v>
      </c>
      <c r="G177" s="127" t="s">
        <v>113</v>
      </c>
      <c r="H177" s="113">
        <v>5079627900</v>
      </c>
      <c r="I177" s="113">
        <v>5079627881.3400002</v>
      </c>
      <c r="J177" s="183">
        <v>5079627881.3400002</v>
      </c>
      <c r="K177" s="114">
        <f>I177-J177</f>
        <v>0</v>
      </c>
      <c r="L177" s="87"/>
      <c r="M177" s="87"/>
      <c r="N177" s="2"/>
    </row>
    <row r="178" spans="1:14" s="118" customFormat="1" ht="89.25" outlineLevel="4">
      <c r="A178" s="109" t="s">
        <v>295</v>
      </c>
      <c r="B178" s="5" t="s">
        <v>0</v>
      </c>
      <c r="C178" s="5" t="s">
        <v>71</v>
      </c>
      <c r="D178" s="5" t="s">
        <v>74</v>
      </c>
      <c r="E178" s="5" t="s">
        <v>1</v>
      </c>
      <c r="F178" s="4" t="s">
        <v>113</v>
      </c>
      <c r="G178" s="95" t="s">
        <v>113</v>
      </c>
      <c r="H178" s="112">
        <f>SUM(H179)</f>
        <v>84900</v>
      </c>
      <c r="I178" s="112">
        <f>SUM(I179)</f>
        <v>12372.5</v>
      </c>
      <c r="J178" s="167">
        <f>SUM(J179)</f>
        <v>12372.5</v>
      </c>
      <c r="K178" s="112">
        <f>SUM(K179)</f>
        <v>0</v>
      </c>
      <c r="L178" s="87"/>
      <c r="M178" s="187"/>
      <c r="N178" s="2"/>
    </row>
    <row r="179" spans="1:14" s="83" customFormat="1" ht="25.5" outlineLevel="4">
      <c r="A179" s="198" t="s">
        <v>203</v>
      </c>
      <c r="B179" s="69" t="s">
        <v>0</v>
      </c>
      <c r="C179" s="69" t="s">
        <v>71</v>
      </c>
      <c r="D179" s="69" t="s">
        <v>74</v>
      </c>
      <c r="E179" s="69" t="s">
        <v>75</v>
      </c>
      <c r="F179" s="111" t="s">
        <v>264</v>
      </c>
      <c r="G179" s="119" t="s">
        <v>242</v>
      </c>
      <c r="H179" s="113">
        <v>84900</v>
      </c>
      <c r="I179" s="113">
        <v>12372.5</v>
      </c>
      <c r="J179" s="168">
        <v>12372.5</v>
      </c>
      <c r="K179" s="114">
        <f>I179-J179</f>
        <v>0</v>
      </c>
      <c r="L179" s="68"/>
      <c r="M179" s="184"/>
      <c r="N179" s="2"/>
    </row>
    <row r="180" spans="1:14" s="82" customFormat="1" outlineLevel="4">
      <c r="A180" s="109" t="s">
        <v>180</v>
      </c>
      <c r="B180" s="5" t="s">
        <v>0</v>
      </c>
      <c r="C180" s="5" t="s">
        <v>71</v>
      </c>
      <c r="D180" s="5" t="s">
        <v>76</v>
      </c>
      <c r="E180" s="5" t="s">
        <v>1</v>
      </c>
      <c r="F180" s="4" t="s">
        <v>113</v>
      </c>
      <c r="G180" s="95" t="s">
        <v>113</v>
      </c>
      <c r="H180" s="112">
        <f>SUM(H181:H182)</f>
        <v>45229436</v>
      </c>
      <c r="I180" s="112">
        <f>SUM(I181:I182)</f>
        <v>45224755.43</v>
      </c>
      <c r="J180" s="167">
        <f>SUM(J181:J182)</f>
        <v>45210185.43</v>
      </c>
      <c r="K180" s="112">
        <f>SUM(K181:K182)</f>
        <v>14570</v>
      </c>
      <c r="L180" s="87"/>
      <c r="M180" s="87"/>
      <c r="N180" s="2"/>
    </row>
    <row r="181" spans="1:14" s="118" customFormat="1" outlineLevel="4">
      <c r="A181" s="85" t="s">
        <v>97</v>
      </c>
      <c r="B181" s="69" t="s">
        <v>0</v>
      </c>
      <c r="C181" s="69" t="s">
        <v>71</v>
      </c>
      <c r="D181" s="69" t="s">
        <v>76</v>
      </c>
      <c r="E181" s="69" t="s">
        <v>4</v>
      </c>
      <c r="F181" s="91" t="s">
        <v>113</v>
      </c>
      <c r="G181" s="127" t="s">
        <v>113</v>
      </c>
      <c r="H181" s="113">
        <v>16835</v>
      </c>
      <c r="I181" s="113">
        <v>16149.43</v>
      </c>
      <c r="J181" s="168">
        <v>16149.43</v>
      </c>
      <c r="K181" s="113">
        <f>I181-J181</f>
        <v>0</v>
      </c>
      <c r="L181" s="87"/>
      <c r="M181" s="187"/>
      <c r="N181" s="2"/>
    </row>
    <row r="182" spans="1:14" s="83" customFormat="1" ht="25.5" outlineLevel="4">
      <c r="A182" s="110" t="s">
        <v>196</v>
      </c>
      <c r="B182" s="69" t="s">
        <v>0</v>
      </c>
      <c r="C182" s="69" t="s">
        <v>71</v>
      </c>
      <c r="D182" s="69" t="s">
        <v>76</v>
      </c>
      <c r="E182" s="69" t="s">
        <v>33</v>
      </c>
      <c r="F182" s="84" t="s">
        <v>113</v>
      </c>
      <c r="G182" s="128" t="s">
        <v>113</v>
      </c>
      <c r="H182" s="113">
        <v>45212601</v>
      </c>
      <c r="I182" s="113">
        <v>45208606</v>
      </c>
      <c r="J182" s="169">
        <v>45194036</v>
      </c>
      <c r="K182" s="114">
        <f>I182-J182</f>
        <v>14570</v>
      </c>
      <c r="L182" s="68"/>
      <c r="M182" s="184"/>
      <c r="N182" s="2"/>
    </row>
    <row r="183" spans="1:14" s="82" customFormat="1" ht="25.5" outlineLevel="4">
      <c r="A183" s="109" t="s">
        <v>181</v>
      </c>
      <c r="B183" s="5" t="s">
        <v>0</v>
      </c>
      <c r="C183" s="5" t="s">
        <v>71</v>
      </c>
      <c r="D183" s="5" t="s">
        <v>77</v>
      </c>
      <c r="E183" s="5" t="s">
        <v>1</v>
      </c>
      <c r="F183" s="4" t="s">
        <v>113</v>
      </c>
      <c r="G183" s="95" t="s">
        <v>113</v>
      </c>
      <c r="H183" s="112">
        <f>SUM(H184:H185)</f>
        <v>6006846</v>
      </c>
      <c r="I183" s="112">
        <f>SUM(I184:I185)</f>
        <v>6006840.8700000001</v>
      </c>
      <c r="J183" s="167">
        <f>SUM(J184:J185)</f>
        <v>6006840.8700000001</v>
      </c>
      <c r="K183" s="112">
        <f>SUM(K184:K185)</f>
        <v>0</v>
      </c>
      <c r="L183" s="87"/>
      <c r="M183" s="87"/>
      <c r="N183" s="2"/>
    </row>
    <row r="184" spans="1:14" s="139" customFormat="1" outlineLevel="4">
      <c r="A184" s="85" t="s">
        <v>97</v>
      </c>
      <c r="B184" s="69" t="s">
        <v>0</v>
      </c>
      <c r="C184" s="69" t="s">
        <v>71</v>
      </c>
      <c r="D184" s="69" t="s">
        <v>77</v>
      </c>
      <c r="E184" s="69" t="s">
        <v>4</v>
      </c>
      <c r="F184" s="91" t="s">
        <v>113</v>
      </c>
      <c r="G184" s="127" t="s">
        <v>113</v>
      </c>
      <c r="H184" s="113">
        <v>38</v>
      </c>
      <c r="I184" s="113">
        <v>35.869999999999997</v>
      </c>
      <c r="J184" s="168">
        <v>35.869999999999997</v>
      </c>
      <c r="K184" s="113">
        <f>I184-J184</f>
        <v>0</v>
      </c>
      <c r="L184" s="138"/>
      <c r="M184" s="68"/>
      <c r="N184" s="2"/>
    </row>
    <row r="185" spans="1:14" s="140" customFormat="1" ht="25.5" outlineLevel="4">
      <c r="A185" s="110" t="s">
        <v>196</v>
      </c>
      <c r="B185" s="69" t="s">
        <v>0</v>
      </c>
      <c r="C185" s="69" t="s">
        <v>71</v>
      </c>
      <c r="D185" s="69" t="s">
        <v>77</v>
      </c>
      <c r="E185" s="69" t="s">
        <v>33</v>
      </c>
      <c r="F185" s="84" t="s">
        <v>113</v>
      </c>
      <c r="G185" s="128" t="s">
        <v>113</v>
      </c>
      <c r="H185" s="113">
        <v>6006808</v>
      </c>
      <c r="I185" s="113">
        <v>6006805</v>
      </c>
      <c r="J185" s="169">
        <v>6006805</v>
      </c>
      <c r="K185" s="114">
        <f>I185-J185</f>
        <v>0</v>
      </c>
      <c r="L185" s="68"/>
      <c r="M185" s="68"/>
      <c r="N185" s="2"/>
    </row>
    <row r="186" spans="1:14" s="118" customFormat="1" ht="76.5" outlineLevel="4">
      <c r="A186" s="109" t="s">
        <v>182</v>
      </c>
      <c r="B186" s="5" t="s">
        <v>0</v>
      </c>
      <c r="C186" s="5" t="s">
        <v>71</v>
      </c>
      <c r="D186" s="5" t="s">
        <v>78</v>
      </c>
      <c r="E186" s="5" t="s">
        <v>1</v>
      </c>
      <c r="F186" s="4" t="s">
        <v>113</v>
      </c>
      <c r="G186" s="95" t="s">
        <v>113</v>
      </c>
      <c r="H186" s="112">
        <f>SUM(H187:H188)</f>
        <v>38129668</v>
      </c>
      <c r="I186" s="112">
        <f>SUM(I187:I188)</f>
        <v>38129668</v>
      </c>
      <c r="J186" s="167">
        <f>SUM(J187:J188)</f>
        <v>38129667.009999998</v>
      </c>
      <c r="K186" s="112">
        <f>SUM(K187:K188)</f>
        <v>0.99000000022351742</v>
      </c>
      <c r="L186" s="87"/>
      <c r="M186" s="187"/>
      <c r="N186" s="2"/>
    </row>
    <row r="187" spans="1:14" s="83" customFormat="1" outlineLevel="4">
      <c r="A187" s="85" t="s">
        <v>97</v>
      </c>
      <c r="B187" s="69" t="s">
        <v>0</v>
      </c>
      <c r="C187" s="69" t="s">
        <v>71</v>
      </c>
      <c r="D187" s="69" t="s">
        <v>78</v>
      </c>
      <c r="E187" s="69" t="s">
        <v>4</v>
      </c>
      <c r="F187" s="91" t="s">
        <v>113</v>
      </c>
      <c r="G187" s="127" t="s">
        <v>113</v>
      </c>
      <c r="H187" s="113">
        <v>16469668</v>
      </c>
      <c r="I187" s="113">
        <v>16469668</v>
      </c>
      <c r="J187" s="168">
        <v>16469667.01</v>
      </c>
      <c r="K187" s="113">
        <f>I187-J187</f>
        <v>0.99000000022351742</v>
      </c>
      <c r="L187" s="68"/>
      <c r="M187" s="184"/>
      <c r="N187" s="2"/>
    </row>
    <row r="188" spans="1:14" s="80" customFormat="1" ht="25.5" outlineLevel="2">
      <c r="A188" s="110" t="s">
        <v>196</v>
      </c>
      <c r="B188" s="69" t="s">
        <v>0</v>
      </c>
      <c r="C188" s="69" t="s">
        <v>71</v>
      </c>
      <c r="D188" s="69" t="s">
        <v>78</v>
      </c>
      <c r="E188" s="69" t="s">
        <v>33</v>
      </c>
      <c r="F188" s="84" t="s">
        <v>113</v>
      </c>
      <c r="G188" s="128" t="s">
        <v>113</v>
      </c>
      <c r="H188" s="113">
        <v>21660000</v>
      </c>
      <c r="I188" s="113">
        <v>21660000</v>
      </c>
      <c r="J188" s="169">
        <v>21660000</v>
      </c>
      <c r="K188" s="114">
        <f>I188-J188</f>
        <v>0</v>
      </c>
      <c r="M188" s="180"/>
      <c r="N188" s="2"/>
    </row>
    <row r="189" spans="1:14" s="80" customFormat="1" ht="38.25" outlineLevel="1">
      <c r="A189" s="109" t="s">
        <v>183</v>
      </c>
      <c r="B189" s="5" t="s">
        <v>0</v>
      </c>
      <c r="C189" s="5" t="s">
        <v>71</v>
      </c>
      <c r="D189" s="5" t="s">
        <v>79</v>
      </c>
      <c r="E189" s="5" t="s">
        <v>1</v>
      </c>
      <c r="F189" s="4" t="s">
        <v>113</v>
      </c>
      <c r="G189" s="95" t="s">
        <v>113</v>
      </c>
      <c r="H189" s="112">
        <f>SUM(H190)</f>
        <v>25000</v>
      </c>
      <c r="I189" s="112">
        <f>SUM(I190)</f>
        <v>0</v>
      </c>
      <c r="J189" s="167">
        <f t="shared" ref="J189" si="34">SUM(J190)</f>
        <v>0</v>
      </c>
      <c r="K189" s="112">
        <f>SUM(K190)</f>
        <v>0</v>
      </c>
      <c r="M189" s="180"/>
      <c r="N189" s="2"/>
    </row>
    <row r="190" spans="1:14" s="83" customFormat="1" ht="25.5" outlineLevel="4">
      <c r="A190" s="110" t="s">
        <v>196</v>
      </c>
      <c r="B190" s="69" t="s">
        <v>0</v>
      </c>
      <c r="C190" s="69" t="s">
        <v>71</v>
      </c>
      <c r="D190" s="69" t="s">
        <v>79</v>
      </c>
      <c r="E190" s="69" t="s">
        <v>33</v>
      </c>
      <c r="F190" s="84" t="s">
        <v>113</v>
      </c>
      <c r="G190" s="128" t="s">
        <v>113</v>
      </c>
      <c r="H190" s="113">
        <v>25000</v>
      </c>
      <c r="I190" s="113">
        <v>0</v>
      </c>
      <c r="J190" s="169">
        <v>0</v>
      </c>
      <c r="K190" s="114">
        <f>I190-J190</f>
        <v>0</v>
      </c>
      <c r="L190" s="68"/>
      <c r="M190" s="184"/>
      <c r="N190" s="2"/>
    </row>
    <row r="191" spans="1:14" s="83" customFormat="1" ht="38.25" outlineLevel="4">
      <c r="A191" s="109" t="s">
        <v>184</v>
      </c>
      <c r="B191" s="5" t="s">
        <v>0</v>
      </c>
      <c r="C191" s="5" t="s">
        <v>71</v>
      </c>
      <c r="D191" s="5" t="s">
        <v>80</v>
      </c>
      <c r="E191" s="5" t="s">
        <v>1</v>
      </c>
      <c r="F191" s="4" t="s">
        <v>113</v>
      </c>
      <c r="G191" s="95" t="s">
        <v>113</v>
      </c>
      <c r="H191" s="112">
        <f>SUM(H192:H193)</f>
        <v>6245852</v>
      </c>
      <c r="I191" s="112">
        <f>SUM(I192:I193)</f>
        <v>6242252</v>
      </c>
      <c r="J191" s="167">
        <f t="shared" ref="J191" si="35">SUM(J192:J193)</f>
        <v>6242251.3300000001</v>
      </c>
      <c r="K191" s="112">
        <f>SUM(K192:K193)</f>
        <v>0.66999999992549419</v>
      </c>
      <c r="L191" s="68"/>
      <c r="M191" s="184"/>
      <c r="N191" s="2"/>
    </row>
    <row r="192" spans="1:14" s="83" customFormat="1" outlineLevel="4">
      <c r="A192" s="85" t="s">
        <v>97</v>
      </c>
      <c r="B192" s="69" t="s">
        <v>0</v>
      </c>
      <c r="C192" s="69" t="s">
        <v>71</v>
      </c>
      <c r="D192" s="69" t="s">
        <v>80</v>
      </c>
      <c r="E192" s="69" t="s">
        <v>4</v>
      </c>
      <c r="F192" s="91" t="s">
        <v>113</v>
      </c>
      <c r="G192" s="127" t="s">
        <v>113</v>
      </c>
      <c r="H192" s="113">
        <v>3600</v>
      </c>
      <c r="I192" s="113">
        <v>0</v>
      </c>
      <c r="J192" s="168">
        <v>0</v>
      </c>
      <c r="K192" s="113">
        <f>I192-J192</f>
        <v>0</v>
      </c>
      <c r="L192" s="68"/>
      <c r="M192" s="184"/>
      <c r="N192" s="2"/>
    </row>
    <row r="193" spans="1:14" s="80" customFormat="1" ht="25.5" outlineLevel="2">
      <c r="A193" s="85" t="s">
        <v>193</v>
      </c>
      <c r="B193" s="69" t="s">
        <v>0</v>
      </c>
      <c r="C193" s="69" t="s">
        <v>71</v>
      </c>
      <c r="D193" s="69" t="s">
        <v>80</v>
      </c>
      <c r="E193" s="69" t="s">
        <v>7</v>
      </c>
      <c r="F193" s="91" t="s">
        <v>113</v>
      </c>
      <c r="G193" s="127" t="s">
        <v>113</v>
      </c>
      <c r="H193" s="113">
        <v>6242252</v>
      </c>
      <c r="I193" s="113">
        <v>6242252</v>
      </c>
      <c r="J193" s="168">
        <v>6242251.3300000001</v>
      </c>
      <c r="K193" s="113">
        <f>I193-J193</f>
        <v>0.66999999992549419</v>
      </c>
      <c r="M193" s="180"/>
      <c r="N193" s="2"/>
    </row>
    <row r="194" spans="1:14" s="83" customFormat="1" ht="38.25" outlineLevel="4">
      <c r="A194" s="109" t="s">
        <v>252</v>
      </c>
      <c r="B194" s="5" t="s">
        <v>0</v>
      </c>
      <c r="C194" s="5" t="s">
        <v>71</v>
      </c>
      <c r="D194" s="5">
        <v>2240281520</v>
      </c>
      <c r="E194" s="5">
        <v>530</v>
      </c>
      <c r="F194" s="4" t="s">
        <v>113</v>
      </c>
      <c r="G194" s="95" t="s">
        <v>113</v>
      </c>
      <c r="H194" s="112">
        <v>221668400</v>
      </c>
      <c r="I194" s="112">
        <v>221668400</v>
      </c>
      <c r="J194" s="112">
        <v>221668400</v>
      </c>
      <c r="K194" s="112">
        <f>I194-J194</f>
        <v>0</v>
      </c>
      <c r="L194" s="68"/>
      <c r="M194" s="184"/>
      <c r="N194" s="2"/>
    </row>
    <row r="195" spans="1:14" s="83" customFormat="1" ht="63.75" outlineLevel="4">
      <c r="A195" s="109" t="s">
        <v>251</v>
      </c>
      <c r="B195" s="5" t="s">
        <v>0</v>
      </c>
      <c r="C195" s="5" t="s">
        <v>71</v>
      </c>
      <c r="D195" s="5">
        <v>2240281530</v>
      </c>
      <c r="E195" s="5">
        <v>530</v>
      </c>
      <c r="F195" s="4" t="s">
        <v>113</v>
      </c>
      <c r="G195" s="95" t="s">
        <v>113</v>
      </c>
      <c r="H195" s="112">
        <v>1600000</v>
      </c>
      <c r="I195" s="112">
        <v>1600000</v>
      </c>
      <c r="J195" s="167">
        <v>1600000</v>
      </c>
      <c r="K195" s="114">
        <f>I195-J195</f>
        <v>0</v>
      </c>
      <c r="L195" s="68"/>
      <c r="M195" s="184"/>
      <c r="N195" s="2"/>
    </row>
    <row r="196" spans="1:14" s="83" customFormat="1" ht="51" outlineLevel="4">
      <c r="A196" s="109" t="s">
        <v>185</v>
      </c>
      <c r="B196" s="5" t="s">
        <v>0</v>
      </c>
      <c r="C196" s="5" t="s">
        <v>71</v>
      </c>
      <c r="D196" s="5" t="s">
        <v>81</v>
      </c>
      <c r="E196" s="5" t="s">
        <v>1</v>
      </c>
      <c r="F196" s="4" t="s">
        <v>113</v>
      </c>
      <c r="G196" s="95" t="s">
        <v>113</v>
      </c>
      <c r="H196" s="112">
        <f>SUM(H197)</f>
        <v>2150</v>
      </c>
      <c r="I196" s="112">
        <f t="shared" ref="I196" si="36">SUM(I197)</f>
        <v>0</v>
      </c>
      <c r="J196" s="167">
        <f t="shared" ref="J196" si="37">SUM(J197)</f>
        <v>0</v>
      </c>
      <c r="K196" s="112">
        <f>SUM(K197)</f>
        <v>0</v>
      </c>
      <c r="L196" s="68"/>
      <c r="M196" s="184"/>
      <c r="N196" s="2"/>
    </row>
    <row r="197" spans="1:14" s="83" customFormat="1" ht="25.5" outlineLevel="4">
      <c r="A197" s="198" t="s">
        <v>203</v>
      </c>
      <c r="B197" s="69" t="s">
        <v>0</v>
      </c>
      <c r="C197" s="69" t="s">
        <v>71</v>
      </c>
      <c r="D197" s="69" t="s">
        <v>81</v>
      </c>
      <c r="E197" s="69" t="s">
        <v>75</v>
      </c>
      <c r="F197" s="91" t="s">
        <v>113</v>
      </c>
      <c r="G197" s="127" t="s">
        <v>113</v>
      </c>
      <c r="H197" s="113">
        <v>2150</v>
      </c>
      <c r="I197" s="113">
        <v>0</v>
      </c>
      <c r="J197" s="168">
        <v>0</v>
      </c>
      <c r="K197" s="113">
        <f>I197-J197</f>
        <v>0</v>
      </c>
      <c r="L197" s="68"/>
      <c r="M197" s="184"/>
      <c r="N197" s="2"/>
    </row>
    <row r="198" spans="1:14" s="83" customFormat="1" ht="25.5" outlineLevel="4">
      <c r="A198" s="109" t="s">
        <v>286</v>
      </c>
      <c r="B198" s="5" t="s">
        <v>0</v>
      </c>
      <c r="C198" s="5" t="s">
        <v>82</v>
      </c>
      <c r="D198" s="5" t="s">
        <v>236</v>
      </c>
      <c r="E198" s="5" t="s">
        <v>1</v>
      </c>
      <c r="F198" s="4"/>
      <c r="G198" s="95"/>
      <c r="H198" s="112">
        <f>SUM(H199:H200)</f>
        <v>55405400</v>
      </c>
      <c r="I198" s="112">
        <f>SUM(I199:I200)</f>
        <v>55405400</v>
      </c>
      <c r="J198" s="112">
        <f>SUM(J199:J200)</f>
        <v>55405400</v>
      </c>
      <c r="K198" s="112">
        <f>SUM(K199:K200)</f>
        <v>0</v>
      </c>
      <c r="L198" s="68"/>
      <c r="M198" s="184"/>
      <c r="N198" s="2"/>
    </row>
    <row r="199" spans="1:14" s="118" customFormat="1" ht="21" customHeight="1" outlineLevel="4">
      <c r="A199" s="344" t="s">
        <v>206</v>
      </c>
      <c r="B199" s="69" t="s">
        <v>0</v>
      </c>
      <c r="C199" s="69" t="s">
        <v>82</v>
      </c>
      <c r="D199" s="69" t="s">
        <v>267</v>
      </c>
      <c r="E199" s="69">
        <v>612</v>
      </c>
      <c r="F199" s="314" t="s">
        <v>237</v>
      </c>
      <c r="G199" s="179" t="s">
        <v>243</v>
      </c>
      <c r="H199" s="113">
        <v>554100</v>
      </c>
      <c r="I199" s="113">
        <v>554100</v>
      </c>
      <c r="J199" s="113">
        <v>554100</v>
      </c>
      <c r="K199" s="114">
        <f>I199-J199</f>
        <v>0</v>
      </c>
      <c r="L199" s="87"/>
      <c r="M199" s="187"/>
      <c r="N199" s="88"/>
    </row>
    <row r="200" spans="1:14" s="80" customFormat="1" ht="18" customHeight="1">
      <c r="A200" s="345"/>
      <c r="B200" s="69" t="s">
        <v>0</v>
      </c>
      <c r="C200" s="69" t="s">
        <v>82</v>
      </c>
      <c r="D200" s="69" t="s">
        <v>267</v>
      </c>
      <c r="E200" s="69">
        <v>612</v>
      </c>
      <c r="F200" s="316"/>
      <c r="G200" s="179" t="s">
        <v>242</v>
      </c>
      <c r="H200" s="113">
        <v>54851300</v>
      </c>
      <c r="I200" s="113">
        <v>54851300</v>
      </c>
      <c r="J200" s="113">
        <v>54851300</v>
      </c>
      <c r="K200" s="114">
        <f>I200-J200</f>
        <v>0</v>
      </c>
      <c r="M200" s="180"/>
      <c r="N200" s="2"/>
    </row>
    <row r="201" spans="1:14" s="83" customFormat="1" ht="38.25" outlineLevel="4">
      <c r="A201" s="109" t="s">
        <v>285</v>
      </c>
      <c r="B201" s="5" t="s">
        <v>0</v>
      </c>
      <c r="C201" s="5" t="s">
        <v>82</v>
      </c>
      <c r="D201" s="5" t="s">
        <v>274</v>
      </c>
      <c r="E201" s="5" t="s">
        <v>1</v>
      </c>
      <c r="F201" s="4"/>
      <c r="G201" s="95"/>
      <c r="H201" s="112">
        <f>SUM(H202:H203)</f>
        <v>22730404</v>
      </c>
      <c r="I201" s="112">
        <f t="shared" ref="I201" si="38">SUM(I202:I203)</f>
        <v>22730404</v>
      </c>
      <c r="J201" s="112">
        <f>SUM(J202:J203)</f>
        <v>22730404</v>
      </c>
      <c r="K201" s="112">
        <f>SUM(K202:K203)</f>
        <v>0</v>
      </c>
      <c r="L201" s="68"/>
      <c r="N201" s="2"/>
    </row>
    <row r="202" spans="1:14" s="80" customFormat="1" ht="18.75" customHeight="1">
      <c r="A202" s="344" t="s">
        <v>206</v>
      </c>
      <c r="B202" s="69" t="s">
        <v>0</v>
      </c>
      <c r="C202" s="69" t="s">
        <v>82</v>
      </c>
      <c r="D202" s="69" t="s">
        <v>275</v>
      </c>
      <c r="E202" s="69">
        <v>612</v>
      </c>
      <c r="F202" s="314" t="s">
        <v>276</v>
      </c>
      <c r="G202" s="195" t="s">
        <v>243</v>
      </c>
      <c r="H202" s="113">
        <v>227304</v>
      </c>
      <c r="I202" s="113">
        <v>227304</v>
      </c>
      <c r="J202" s="113">
        <v>227304</v>
      </c>
      <c r="K202" s="114">
        <f>I202-J202</f>
        <v>0</v>
      </c>
      <c r="N202" s="2"/>
    </row>
    <row r="203" spans="1:14" s="80" customFormat="1" ht="19.5" customHeight="1">
      <c r="A203" s="345"/>
      <c r="B203" s="69" t="s">
        <v>0</v>
      </c>
      <c r="C203" s="69" t="s">
        <v>82</v>
      </c>
      <c r="D203" s="69" t="s">
        <v>275</v>
      </c>
      <c r="E203" s="69">
        <v>612</v>
      </c>
      <c r="F203" s="316"/>
      <c r="G203" s="195" t="s">
        <v>242</v>
      </c>
      <c r="H203" s="113">
        <v>22503100</v>
      </c>
      <c r="I203" s="113">
        <v>22503100</v>
      </c>
      <c r="J203" s="113">
        <v>22503100</v>
      </c>
      <c r="K203" s="114">
        <f>I203-J203</f>
        <v>0</v>
      </c>
      <c r="L203" s="80" t="s">
        <v>272</v>
      </c>
      <c r="M203" s="180">
        <f>22730440-I202</f>
        <v>22503136</v>
      </c>
      <c r="N203" s="2"/>
    </row>
    <row r="204" spans="1:14" s="80" customFormat="1" ht="25.5" outlineLevel="2">
      <c r="A204" s="109" t="s">
        <v>142</v>
      </c>
      <c r="B204" s="5" t="s">
        <v>0</v>
      </c>
      <c r="C204" s="5" t="s">
        <v>82</v>
      </c>
      <c r="D204" s="5" t="s">
        <v>83</v>
      </c>
      <c r="E204" s="5" t="s">
        <v>1</v>
      </c>
      <c r="F204" s="4" t="s">
        <v>113</v>
      </c>
      <c r="G204" s="95" t="s">
        <v>113</v>
      </c>
      <c r="H204" s="112">
        <f>SUM(H205:H214)</f>
        <v>663405433.25</v>
      </c>
      <c r="I204" s="112">
        <f>SUM(I205:I214)</f>
        <v>663405355.5</v>
      </c>
      <c r="J204" s="167">
        <f>SUM(J205:J214)</f>
        <v>662774246.39999986</v>
      </c>
      <c r="K204" s="112">
        <f>SUM(K205:K214)</f>
        <v>631109.10000001546</v>
      </c>
      <c r="M204" s="180"/>
      <c r="N204" s="2"/>
    </row>
    <row r="205" spans="1:14" s="80" customFormat="1" outlineLevel="1">
      <c r="A205" s="85" t="s">
        <v>101</v>
      </c>
      <c r="B205" s="69" t="s">
        <v>0</v>
      </c>
      <c r="C205" s="69" t="s">
        <v>82</v>
      </c>
      <c r="D205" s="69" t="s">
        <v>83</v>
      </c>
      <c r="E205" s="69" t="s">
        <v>14</v>
      </c>
      <c r="F205" s="91" t="s">
        <v>113</v>
      </c>
      <c r="G205" s="127" t="s">
        <v>113</v>
      </c>
      <c r="H205" s="113">
        <v>462070400</v>
      </c>
      <c r="I205" s="113">
        <v>462070400</v>
      </c>
      <c r="J205" s="168">
        <v>462070400</v>
      </c>
      <c r="K205" s="114">
        <f t="shared" ref="K205:K214" si="39">I205-J205</f>
        <v>0</v>
      </c>
      <c r="M205" s="180"/>
      <c r="N205" s="2"/>
    </row>
    <row r="206" spans="1:14" s="80" customFormat="1" ht="25.5" outlineLevel="2">
      <c r="A206" s="85" t="s">
        <v>197</v>
      </c>
      <c r="B206" s="69" t="s">
        <v>0</v>
      </c>
      <c r="C206" s="69" t="s">
        <v>82</v>
      </c>
      <c r="D206" s="69" t="s">
        <v>83</v>
      </c>
      <c r="E206" s="69" t="s">
        <v>15</v>
      </c>
      <c r="F206" s="91" t="s">
        <v>113</v>
      </c>
      <c r="G206" s="127" t="s">
        <v>113</v>
      </c>
      <c r="H206" s="113">
        <v>139366300</v>
      </c>
      <c r="I206" s="113">
        <v>139366300</v>
      </c>
      <c r="J206" s="168">
        <v>138854055.38999999</v>
      </c>
      <c r="K206" s="114">
        <f t="shared" si="39"/>
        <v>512244.61000001431</v>
      </c>
      <c r="M206" s="180"/>
      <c r="N206" s="2"/>
    </row>
    <row r="207" spans="1:14" s="80" customFormat="1" ht="25.5" outlineLevel="2">
      <c r="A207" s="85" t="s">
        <v>198</v>
      </c>
      <c r="B207" s="69" t="s">
        <v>0</v>
      </c>
      <c r="C207" s="69" t="s">
        <v>82</v>
      </c>
      <c r="D207" s="69" t="s">
        <v>83</v>
      </c>
      <c r="E207" s="69" t="s">
        <v>16</v>
      </c>
      <c r="F207" s="91" t="s">
        <v>113</v>
      </c>
      <c r="G207" s="127" t="s">
        <v>113</v>
      </c>
      <c r="H207" s="113">
        <v>25660870</v>
      </c>
      <c r="I207" s="113">
        <v>25660870</v>
      </c>
      <c r="J207" s="168">
        <v>25660469.52</v>
      </c>
      <c r="K207" s="114">
        <f t="shared" si="39"/>
        <v>400.48000000044703</v>
      </c>
      <c r="N207" s="2"/>
    </row>
    <row r="208" spans="1:14" s="80" customFormat="1" ht="25.5" outlineLevel="2">
      <c r="A208" s="85" t="s">
        <v>204</v>
      </c>
      <c r="B208" s="69" t="s">
        <v>0</v>
      </c>
      <c r="C208" s="69" t="s">
        <v>82</v>
      </c>
      <c r="D208" s="69" t="s">
        <v>83</v>
      </c>
      <c r="E208" s="69" t="s">
        <v>38</v>
      </c>
      <c r="F208" s="91" t="s">
        <v>113</v>
      </c>
      <c r="G208" s="127" t="s">
        <v>113</v>
      </c>
      <c r="H208" s="113">
        <v>8000000</v>
      </c>
      <c r="I208" s="113">
        <v>8000000</v>
      </c>
      <c r="J208" s="168">
        <v>8000000</v>
      </c>
      <c r="K208" s="114">
        <f t="shared" si="39"/>
        <v>0</v>
      </c>
      <c r="N208" s="2"/>
    </row>
    <row r="209" spans="1:14" s="80" customFormat="1" outlineLevel="1">
      <c r="A209" s="85" t="s">
        <v>97</v>
      </c>
      <c r="B209" s="69" t="s">
        <v>0</v>
      </c>
      <c r="C209" s="69" t="s">
        <v>82</v>
      </c>
      <c r="D209" s="69" t="s">
        <v>83</v>
      </c>
      <c r="E209" s="69" t="s">
        <v>4</v>
      </c>
      <c r="F209" s="91" t="s">
        <v>113</v>
      </c>
      <c r="G209" s="127" t="s">
        <v>113</v>
      </c>
      <c r="H209" s="113">
        <v>21221189.25</v>
      </c>
      <c r="I209" s="113">
        <v>21221111.5</v>
      </c>
      <c r="J209" s="168">
        <v>21218988.43</v>
      </c>
      <c r="K209" s="114">
        <f t="shared" si="39"/>
        <v>2123.070000000298</v>
      </c>
      <c r="N209" s="2"/>
    </row>
    <row r="210" spans="1:14" s="80" customFormat="1" outlineLevel="2">
      <c r="A210" s="85" t="s">
        <v>199</v>
      </c>
      <c r="B210" s="69" t="s">
        <v>0</v>
      </c>
      <c r="C210" s="69" t="s">
        <v>82</v>
      </c>
      <c r="D210" s="69" t="s">
        <v>83</v>
      </c>
      <c r="E210" s="69" t="s">
        <v>17</v>
      </c>
      <c r="F210" s="91" t="s">
        <v>113</v>
      </c>
      <c r="G210" s="127" t="s">
        <v>113</v>
      </c>
      <c r="H210" s="113">
        <v>6508556</v>
      </c>
      <c r="I210" s="113">
        <v>6508556</v>
      </c>
      <c r="J210" s="168">
        <v>6479779.0599999996</v>
      </c>
      <c r="K210" s="114">
        <f t="shared" si="39"/>
        <v>28776.94000000041</v>
      </c>
      <c r="N210" s="2"/>
    </row>
    <row r="211" spans="1:14" s="83" customFormat="1" ht="25.5" outlineLevel="4">
      <c r="A211" s="85" t="s">
        <v>210</v>
      </c>
      <c r="B211" s="69" t="s">
        <v>0</v>
      </c>
      <c r="C211" s="69" t="s">
        <v>82</v>
      </c>
      <c r="D211" s="69" t="s">
        <v>83</v>
      </c>
      <c r="E211" s="69" t="s">
        <v>84</v>
      </c>
      <c r="F211" s="91" t="s">
        <v>113</v>
      </c>
      <c r="G211" s="127" t="s">
        <v>113</v>
      </c>
      <c r="H211" s="113">
        <v>118350</v>
      </c>
      <c r="I211" s="113">
        <v>118350</v>
      </c>
      <c r="J211" s="168">
        <v>118350</v>
      </c>
      <c r="K211" s="114">
        <f t="shared" si="39"/>
        <v>0</v>
      </c>
      <c r="L211" s="68"/>
      <c r="M211" s="139"/>
      <c r="N211" s="2"/>
    </row>
    <row r="212" spans="1:14" s="82" customFormat="1" outlineLevel="4">
      <c r="A212" s="85" t="s">
        <v>200</v>
      </c>
      <c r="B212" s="69" t="s">
        <v>0</v>
      </c>
      <c r="C212" s="69" t="s">
        <v>82</v>
      </c>
      <c r="D212" s="69" t="s">
        <v>83</v>
      </c>
      <c r="E212" s="69" t="s">
        <v>18</v>
      </c>
      <c r="F212" s="91" t="s">
        <v>113</v>
      </c>
      <c r="G212" s="127" t="s">
        <v>113</v>
      </c>
      <c r="H212" s="113">
        <v>332807</v>
      </c>
      <c r="I212" s="113">
        <v>332807</v>
      </c>
      <c r="J212" s="168">
        <v>312910</v>
      </c>
      <c r="K212" s="114">
        <f t="shared" si="39"/>
        <v>19897</v>
      </c>
      <c r="L212" s="87"/>
      <c r="M212" s="87"/>
      <c r="N212" s="2"/>
    </row>
    <row r="213" spans="1:14" s="82" customFormat="1" outlineLevel="4">
      <c r="A213" s="85" t="s">
        <v>201</v>
      </c>
      <c r="B213" s="69" t="s">
        <v>0</v>
      </c>
      <c r="C213" s="69" t="s">
        <v>82</v>
      </c>
      <c r="D213" s="69" t="s">
        <v>83</v>
      </c>
      <c r="E213" s="69" t="s">
        <v>19</v>
      </c>
      <c r="F213" s="91" t="s">
        <v>113</v>
      </c>
      <c r="G213" s="127" t="s">
        <v>113</v>
      </c>
      <c r="H213" s="113">
        <v>76961</v>
      </c>
      <c r="I213" s="113">
        <v>76961</v>
      </c>
      <c r="J213" s="168">
        <v>50294</v>
      </c>
      <c r="K213" s="113">
        <f t="shared" si="39"/>
        <v>26667</v>
      </c>
      <c r="L213" s="87"/>
      <c r="M213" s="87"/>
      <c r="N213" s="2"/>
    </row>
    <row r="214" spans="1:14" s="82" customFormat="1" outlineLevel="4">
      <c r="A214" s="85" t="s">
        <v>207</v>
      </c>
      <c r="B214" s="69" t="s">
        <v>0</v>
      </c>
      <c r="C214" s="69" t="s">
        <v>82</v>
      </c>
      <c r="D214" s="69" t="s">
        <v>83</v>
      </c>
      <c r="E214" s="69" t="s">
        <v>41</v>
      </c>
      <c r="F214" s="91" t="s">
        <v>113</v>
      </c>
      <c r="G214" s="127" t="s">
        <v>113</v>
      </c>
      <c r="H214" s="113">
        <v>50000</v>
      </c>
      <c r="I214" s="113">
        <v>50000</v>
      </c>
      <c r="J214" s="168">
        <v>9000</v>
      </c>
      <c r="K214" s="114">
        <f t="shared" si="39"/>
        <v>41000</v>
      </c>
      <c r="L214" s="87"/>
      <c r="M214" s="87"/>
      <c r="N214" s="2"/>
    </row>
    <row r="215" spans="1:14" s="80" customFormat="1" ht="25.5" outlineLevel="1">
      <c r="A215" s="109" t="s">
        <v>186</v>
      </c>
      <c r="B215" s="5" t="s">
        <v>0</v>
      </c>
      <c r="C215" s="5" t="s">
        <v>82</v>
      </c>
      <c r="D215" s="5" t="s">
        <v>85</v>
      </c>
      <c r="E215" s="5" t="s">
        <v>1</v>
      </c>
      <c r="F215" s="4" t="s">
        <v>113</v>
      </c>
      <c r="G215" s="95" t="s">
        <v>113</v>
      </c>
      <c r="H215" s="112">
        <f>SUM(H216:H225)</f>
        <v>280274915.88999999</v>
      </c>
      <c r="I215" s="112">
        <f>SUM(I216:I225)</f>
        <v>279543866.89999998</v>
      </c>
      <c r="J215" s="167">
        <f>SUM(J216:J225)</f>
        <v>279543866.89999998</v>
      </c>
      <c r="K215" s="112">
        <f>SUM(K216:K225)</f>
        <v>0</v>
      </c>
      <c r="N215" s="2"/>
    </row>
    <row r="216" spans="1:14" s="80" customFormat="1" outlineLevel="2">
      <c r="A216" s="85" t="s">
        <v>211</v>
      </c>
      <c r="B216" s="69" t="s">
        <v>0</v>
      </c>
      <c r="C216" s="69" t="s">
        <v>82</v>
      </c>
      <c r="D216" s="69" t="s">
        <v>85</v>
      </c>
      <c r="E216" s="69" t="s">
        <v>86</v>
      </c>
      <c r="F216" s="91" t="s">
        <v>113</v>
      </c>
      <c r="G216" s="127" t="s">
        <v>113</v>
      </c>
      <c r="H216" s="113">
        <v>202460462</v>
      </c>
      <c r="I216" s="113">
        <v>202460462</v>
      </c>
      <c r="J216" s="113">
        <v>202460462</v>
      </c>
      <c r="K216" s="114">
        <f t="shared" ref="K216:K225" si="40">I216-J216</f>
        <v>0</v>
      </c>
      <c r="N216" s="2"/>
    </row>
    <row r="217" spans="1:14" s="80" customFormat="1" ht="25.5" outlineLevel="1">
      <c r="A217" s="85" t="s">
        <v>212</v>
      </c>
      <c r="B217" s="69" t="s">
        <v>0</v>
      </c>
      <c r="C217" s="69" t="s">
        <v>82</v>
      </c>
      <c r="D217" s="69" t="s">
        <v>85</v>
      </c>
      <c r="E217" s="69" t="s">
        <v>87</v>
      </c>
      <c r="F217" s="91" t="s">
        <v>113</v>
      </c>
      <c r="G217" s="127" t="s">
        <v>113</v>
      </c>
      <c r="H217" s="113">
        <v>1022834</v>
      </c>
      <c r="I217" s="113">
        <v>947267.21</v>
      </c>
      <c r="J217" s="113">
        <v>947267.21</v>
      </c>
      <c r="K217" s="114">
        <f t="shared" si="40"/>
        <v>0</v>
      </c>
      <c r="N217" s="2"/>
    </row>
    <row r="218" spans="1:14" s="80" customFormat="1" ht="38.25" outlineLevel="2">
      <c r="A218" s="85" t="s">
        <v>213</v>
      </c>
      <c r="B218" s="69" t="s">
        <v>0</v>
      </c>
      <c r="C218" s="69" t="s">
        <v>82</v>
      </c>
      <c r="D218" s="69" t="s">
        <v>85</v>
      </c>
      <c r="E218" s="69" t="s">
        <v>88</v>
      </c>
      <c r="F218" s="91" t="s">
        <v>113</v>
      </c>
      <c r="G218" s="127" t="s">
        <v>113</v>
      </c>
      <c r="H218" s="113">
        <f>61140820-100000</f>
        <v>61040820</v>
      </c>
      <c r="I218" s="113">
        <v>60510320</v>
      </c>
      <c r="J218" s="113">
        <v>60510320</v>
      </c>
      <c r="K218" s="114">
        <f t="shared" si="40"/>
        <v>0</v>
      </c>
      <c r="N218" s="2"/>
    </row>
    <row r="219" spans="1:14" s="80" customFormat="1" ht="25.5" outlineLevel="1">
      <c r="A219" s="85" t="s">
        <v>198</v>
      </c>
      <c r="B219" s="69" t="s">
        <v>0</v>
      </c>
      <c r="C219" s="69" t="s">
        <v>82</v>
      </c>
      <c r="D219" s="69" t="s">
        <v>85</v>
      </c>
      <c r="E219" s="69" t="s">
        <v>16</v>
      </c>
      <c r="F219" s="91" t="s">
        <v>113</v>
      </c>
      <c r="G219" s="127" t="s">
        <v>113</v>
      </c>
      <c r="H219" s="113">
        <v>4085105.12</v>
      </c>
      <c r="I219" s="113">
        <v>4085105.12</v>
      </c>
      <c r="J219" s="113">
        <v>4085105.12</v>
      </c>
      <c r="K219" s="114">
        <f t="shared" si="40"/>
        <v>0</v>
      </c>
      <c r="N219" s="2"/>
    </row>
    <row r="220" spans="1:14" s="80" customFormat="1" outlineLevel="2">
      <c r="A220" s="85" t="s">
        <v>97</v>
      </c>
      <c r="B220" s="69" t="s">
        <v>0</v>
      </c>
      <c r="C220" s="69" t="s">
        <v>82</v>
      </c>
      <c r="D220" s="69" t="s">
        <v>85</v>
      </c>
      <c r="E220" s="69" t="s">
        <v>4</v>
      </c>
      <c r="F220" s="91" t="s">
        <v>113</v>
      </c>
      <c r="G220" s="127" t="s">
        <v>113</v>
      </c>
      <c r="H220" s="113">
        <v>6228894.7699999996</v>
      </c>
      <c r="I220" s="113">
        <v>6228894.7699999996</v>
      </c>
      <c r="J220" s="113">
        <v>6228894.7699999996</v>
      </c>
      <c r="K220" s="114">
        <f t="shared" si="40"/>
        <v>0</v>
      </c>
      <c r="N220" s="2"/>
    </row>
    <row r="221" spans="1:14" s="80" customFormat="1" outlineLevel="2">
      <c r="A221" s="85" t="s">
        <v>199</v>
      </c>
      <c r="B221" s="69" t="s">
        <v>0</v>
      </c>
      <c r="C221" s="69" t="s">
        <v>82</v>
      </c>
      <c r="D221" s="69" t="s">
        <v>85</v>
      </c>
      <c r="E221" s="69" t="s">
        <v>17</v>
      </c>
      <c r="F221" s="91" t="s">
        <v>113</v>
      </c>
      <c r="G221" s="127" t="s">
        <v>113</v>
      </c>
      <c r="H221" s="113">
        <v>3778488</v>
      </c>
      <c r="I221" s="113">
        <v>3677518.39</v>
      </c>
      <c r="J221" s="113">
        <v>3677518.39</v>
      </c>
      <c r="K221" s="114">
        <f t="shared" si="40"/>
        <v>0</v>
      </c>
      <c r="N221" s="2"/>
    </row>
    <row r="222" spans="1:14" s="83" customFormat="1" ht="25.5" outlineLevel="4">
      <c r="A222" s="85" t="s">
        <v>210</v>
      </c>
      <c r="B222" s="69" t="s">
        <v>0</v>
      </c>
      <c r="C222" s="69" t="s">
        <v>82</v>
      </c>
      <c r="D222" s="69" t="s">
        <v>85</v>
      </c>
      <c r="E222" s="69" t="s">
        <v>84</v>
      </c>
      <c r="F222" s="91" t="s">
        <v>113</v>
      </c>
      <c r="G222" s="127" t="s">
        <v>113</v>
      </c>
      <c r="H222" s="113">
        <v>25000</v>
      </c>
      <c r="I222" s="113">
        <v>994.59</v>
      </c>
      <c r="J222" s="113">
        <v>994.59</v>
      </c>
      <c r="K222" s="114">
        <f t="shared" si="40"/>
        <v>0</v>
      </c>
      <c r="L222" s="68"/>
      <c r="M222" s="139"/>
      <c r="N222" s="2"/>
    </row>
    <row r="223" spans="1:14" s="82" customFormat="1" outlineLevel="2">
      <c r="A223" s="85" t="s">
        <v>200</v>
      </c>
      <c r="B223" s="69" t="s">
        <v>0</v>
      </c>
      <c r="C223" s="69" t="s">
        <v>82</v>
      </c>
      <c r="D223" s="69" t="s">
        <v>85</v>
      </c>
      <c r="E223" s="69" t="s">
        <v>18</v>
      </c>
      <c r="F223" s="91" t="s">
        <v>113</v>
      </c>
      <c r="G223" s="127" t="s">
        <v>113</v>
      </c>
      <c r="H223" s="113">
        <v>1614272</v>
      </c>
      <c r="I223" s="113">
        <v>1614272</v>
      </c>
      <c r="J223" s="113">
        <v>1614272</v>
      </c>
      <c r="K223" s="114">
        <f t="shared" si="40"/>
        <v>0</v>
      </c>
      <c r="L223" s="87"/>
      <c r="M223" s="87"/>
      <c r="N223" s="2"/>
    </row>
    <row r="224" spans="1:14" s="108" customFormat="1" outlineLevel="4">
      <c r="A224" s="85" t="s">
        <v>201</v>
      </c>
      <c r="B224" s="69" t="s">
        <v>0</v>
      </c>
      <c r="C224" s="69" t="s">
        <v>82</v>
      </c>
      <c r="D224" s="69" t="s">
        <v>85</v>
      </c>
      <c r="E224" s="69" t="s">
        <v>19</v>
      </c>
      <c r="F224" s="91" t="s">
        <v>113</v>
      </c>
      <c r="G224" s="127" t="s">
        <v>113</v>
      </c>
      <c r="H224" s="113">
        <v>19030</v>
      </c>
      <c r="I224" s="113">
        <v>19030</v>
      </c>
      <c r="J224" s="113">
        <v>19030</v>
      </c>
      <c r="K224" s="113">
        <f t="shared" si="40"/>
        <v>0</v>
      </c>
      <c r="L224" s="87"/>
      <c r="M224" s="87"/>
      <c r="N224" s="2"/>
    </row>
    <row r="225" spans="1:30" s="82" customFormat="1" outlineLevel="4">
      <c r="A225" s="85" t="s">
        <v>207</v>
      </c>
      <c r="B225" s="69" t="s">
        <v>0</v>
      </c>
      <c r="C225" s="69" t="s">
        <v>82</v>
      </c>
      <c r="D225" s="69" t="s">
        <v>85</v>
      </c>
      <c r="E225" s="69" t="s">
        <v>41</v>
      </c>
      <c r="F225" s="91" t="s">
        <v>113</v>
      </c>
      <c r="G225" s="127" t="s">
        <v>113</v>
      </c>
      <c r="H225" s="113">
        <v>10</v>
      </c>
      <c r="I225" s="113">
        <v>2.82</v>
      </c>
      <c r="J225" s="113">
        <v>2.82</v>
      </c>
      <c r="K225" s="114">
        <f t="shared" si="40"/>
        <v>0</v>
      </c>
      <c r="L225" s="107"/>
      <c r="M225" s="87"/>
      <c r="N225" s="2"/>
    </row>
    <row r="226" spans="1:30" s="82" customFormat="1" ht="25.5" outlineLevel="4">
      <c r="A226" s="109" t="s">
        <v>187</v>
      </c>
      <c r="B226" s="5" t="s">
        <v>0</v>
      </c>
      <c r="C226" s="5" t="s">
        <v>82</v>
      </c>
      <c r="D226" s="5" t="s">
        <v>89</v>
      </c>
      <c r="E226" s="5" t="s">
        <v>1</v>
      </c>
      <c r="F226" s="4" t="s">
        <v>113</v>
      </c>
      <c r="G226" s="95" t="s">
        <v>113</v>
      </c>
      <c r="H226" s="112">
        <f>SUM(H227:H229)</f>
        <v>936854950</v>
      </c>
      <c r="I226" s="112">
        <f>SUM(I227:I229)</f>
        <v>936849415.38</v>
      </c>
      <c r="J226" s="167">
        <f>SUM(J227:J229)</f>
        <v>936843714.75999999</v>
      </c>
      <c r="K226" s="112">
        <f>SUM(K227:K229)</f>
        <v>5700.6200000448152</v>
      </c>
      <c r="L226" s="81"/>
      <c r="N226" s="2"/>
    </row>
    <row r="227" spans="1:30" s="82" customFormat="1" outlineLevel="4">
      <c r="A227" s="85" t="s">
        <v>97</v>
      </c>
      <c r="B227" s="69" t="s">
        <v>0</v>
      </c>
      <c r="C227" s="69" t="s">
        <v>82</v>
      </c>
      <c r="D227" s="202" t="s">
        <v>89</v>
      </c>
      <c r="E227" s="69">
        <v>244</v>
      </c>
      <c r="F227" s="91" t="s">
        <v>113</v>
      </c>
      <c r="G227" s="127" t="s">
        <v>113</v>
      </c>
      <c r="H227" s="113">
        <v>4040000</v>
      </c>
      <c r="I227" s="113">
        <v>4034468.38</v>
      </c>
      <c r="J227" s="168">
        <v>4029067.76</v>
      </c>
      <c r="K227" s="114">
        <f>I227-J227</f>
        <v>5400.6200000001118</v>
      </c>
      <c r="L227" s="81"/>
      <c r="N227" s="2"/>
    </row>
    <row r="228" spans="1:30" s="82" customFormat="1" ht="18" customHeight="1" outlineLevel="4">
      <c r="A228" s="304" t="s">
        <v>193</v>
      </c>
      <c r="B228" s="69" t="s">
        <v>0</v>
      </c>
      <c r="C228" s="69" t="s">
        <v>82</v>
      </c>
      <c r="D228" s="69" t="s">
        <v>89</v>
      </c>
      <c r="E228" s="69" t="s">
        <v>7</v>
      </c>
      <c r="F228" s="340" t="s">
        <v>265</v>
      </c>
      <c r="G228" s="119" t="s">
        <v>243</v>
      </c>
      <c r="H228" s="286">
        <v>46640750</v>
      </c>
      <c r="I228" s="286">
        <v>46640747</v>
      </c>
      <c r="J228" s="113">
        <v>46640732.329999998</v>
      </c>
      <c r="K228" s="114">
        <f>I228-J228</f>
        <v>14.670000001788139</v>
      </c>
      <c r="L228" s="87"/>
      <c r="N228" s="2"/>
    </row>
    <row r="229" spans="1:30" s="80" customFormat="1">
      <c r="A229" s="305"/>
      <c r="B229" s="69" t="s">
        <v>0</v>
      </c>
      <c r="C229" s="69" t="s">
        <v>82</v>
      </c>
      <c r="D229" s="69" t="s">
        <v>89</v>
      </c>
      <c r="E229" s="69" t="s">
        <v>7</v>
      </c>
      <c r="F229" s="341"/>
      <c r="G229" s="119" t="s">
        <v>242</v>
      </c>
      <c r="H229" s="286">
        <v>886174200</v>
      </c>
      <c r="I229" s="286">
        <v>886174200</v>
      </c>
      <c r="J229" s="113">
        <v>886173914.66999996</v>
      </c>
      <c r="K229" s="114">
        <f>I229-J229</f>
        <v>285.33000004291534</v>
      </c>
      <c r="L229" s="180">
        <f>925841241.93-I228</f>
        <v>879200494.92999995</v>
      </c>
      <c r="N229" s="2"/>
    </row>
    <row r="230" spans="1:30" s="83" customFormat="1" ht="38.25" outlineLevel="4">
      <c r="A230" s="109" t="s">
        <v>188</v>
      </c>
      <c r="B230" s="5" t="s">
        <v>0</v>
      </c>
      <c r="C230" s="5" t="s">
        <v>82</v>
      </c>
      <c r="D230" s="5" t="s">
        <v>90</v>
      </c>
      <c r="E230" s="5" t="s">
        <v>1</v>
      </c>
      <c r="F230" s="4" t="s">
        <v>113</v>
      </c>
      <c r="G230" s="95" t="s">
        <v>113</v>
      </c>
      <c r="H230" s="112">
        <f>SUM(H231)</f>
        <v>50909000</v>
      </c>
      <c r="I230" s="112">
        <f>SUM(I231:I231)</f>
        <v>50909000</v>
      </c>
      <c r="J230" s="167">
        <f t="shared" ref="J230" si="41">SUM(J231)</f>
        <v>50909000</v>
      </c>
      <c r="K230" s="112">
        <f>SUM(K231)</f>
        <v>0</v>
      </c>
      <c r="L230" s="68"/>
      <c r="M230" s="139"/>
      <c r="N230" s="2"/>
    </row>
    <row r="231" spans="1:30" s="80" customFormat="1">
      <c r="A231" s="85" t="s">
        <v>114</v>
      </c>
      <c r="B231" s="69" t="s">
        <v>0</v>
      </c>
      <c r="C231" s="69" t="s">
        <v>82</v>
      </c>
      <c r="D231" s="69" t="s">
        <v>90</v>
      </c>
      <c r="E231" s="69" t="s">
        <v>73</v>
      </c>
      <c r="F231" s="91" t="s">
        <v>113</v>
      </c>
      <c r="G231" s="127" t="s">
        <v>113</v>
      </c>
      <c r="H231" s="113">
        <v>50909000</v>
      </c>
      <c r="I231" s="113">
        <v>50909000</v>
      </c>
      <c r="J231" s="113">
        <v>50909000</v>
      </c>
      <c r="K231" s="114">
        <f>I231-J231</f>
        <v>0</v>
      </c>
      <c r="N231" s="2"/>
    </row>
    <row r="232" spans="1:30" s="83" customFormat="1" ht="25.5" outlineLevel="4">
      <c r="A232" s="109" t="s">
        <v>214</v>
      </c>
      <c r="B232" s="5" t="s">
        <v>0</v>
      </c>
      <c r="C232" s="5" t="s">
        <v>82</v>
      </c>
      <c r="D232" s="5" t="s">
        <v>91</v>
      </c>
      <c r="E232" s="5" t="s">
        <v>1</v>
      </c>
      <c r="F232" s="4" t="s">
        <v>113</v>
      </c>
      <c r="G232" s="95" t="s">
        <v>113</v>
      </c>
      <c r="H232" s="112">
        <f>SUM(H233)</f>
        <v>270000</v>
      </c>
      <c r="I232" s="112">
        <f>SUM(I233)</f>
        <v>270000</v>
      </c>
      <c r="J232" s="167">
        <f t="shared" ref="J232" si="42">SUM(J233)</f>
        <v>270000</v>
      </c>
      <c r="K232" s="112">
        <f>SUM(K233)</f>
        <v>0</v>
      </c>
      <c r="L232" s="68"/>
      <c r="M232" s="139"/>
      <c r="N232" s="2"/>
    </row>
    <row r="233" spans="1:30" s="80" customFormat="1">
      <c r="A233" s="85" t="s">
        <v>97</v>
      </c>
      <c r="B233" s="69" t="s">
        <v>0</v>
      </c>
      <c r="C233" s="69" t="s">
        <v>82</v>
      </c>
      <c r="D233" s="69" t="s">
        <v>91</v>
      </c>
      <c r="E233" s="69" t="s">
        <v>4</v>
      </c>
      <c r="F233" s="91" t="s">
        <v>113</v>
      </c>
      <c r="G233" s="127" t="s">
        <v>113</v>
      </c>
      <c r="H233" s="113">
        <v>270000</v>
      </c>
      <c r="I233" s="113">
        <v>270000</v>
      </c>
      <c r="J233" s="168">
        <v>270000</v>
      </c>
      <c r="K233" s="114">
        <f>I233-J233</f>
        <v>0</v>
      </c>
      <c r="N233" s="2"/>
    </row>
    <row r="234" spans="1:30" s="83" customFormat="1" ht="25.5" outlineLevel="4">
      <c r="A234" s="109" t="s">
        <v>189</v>
      </c>
      <c r="B234" s="5" t="s">
        <v>0</v>
      </c>
      <c r="C234" s="5" t="s">
        <v>82</v>
      </c>
      <c r="D234" s="5" t="s">
        <v>93</v>
      </c>
      <c r="E234" s="5" t="s">
        <v>1</v>
      </c>
      <c r="F234" s="4" t="s">
        <v>113</v>
      </c>
      <c r="G234" s="95" t="s">
        <v>113</v>
      </c>
      <c r="H234" s="112">
        <f>SUM(H235)</f>
        <v>1000000</v>
      </c>
      <c r="I234" s="112">
        <f>SUM(I235)</f>
        <v>1000000</v>
      </c>
      <c r="J234" s="167">
        <f>SUM(J235)</f>
        <v>1000000</v>
      </c>
      <c r="K234" s="112">
        <f>SUM(K235)</f>
        <v>0</v>
      </c>
      <c r="L234" s="68"/>
      <c r="M234" s="139"/>
      <c r="N234" s="2"/>
    </row>
    <row r="235" spans="1:30" s="88" customFormat="1" ht="25.5">
      <c r="A235" s="85" t="s">
        <v>215</v>
      </c>
      <c r="B235" s="69" t="s">
        <v>0</v>
      </c>
      <c r="C235" s="69" t="s">
        <v>82</v>
      </c>
      <c r="D235" s="69" t="s">
        <v>93</v>
      </c>
      <c r="E235" s="69" t="s">
        <v>92</v>
      </c>
      <c r="F235" s="91" t="s">
        <v>113</v>
      </c>
      <c r="G235" s="127" t="s">
        <v>113</v>
      </c>
      <c r="H235" s="113">
        <v>1000000</v>
      </c>
      <c r="I235" s="113">
        <v>1000000</v>
      </c>
      <c r="J235" s="113">
        <v>1000000</v>
      </c>
      <c r="K235" s="114">
        <f>I235-J235</f>
        <v>0</v>
      </c>
      <c r="M235" s="80"/>
      <c r="N235" s="2"/>
    </row>
    <row r="236" spans="1:30" s="88" customFormat="1" ht="41.25" customHeight="1">
      <c r="A236" s="109" t="s">
        <v>190</v>
      </c>
      <c r="B236" s="5" t="s">
        <v>0</v>
      </c>
      <c r="C236" s="5" t="s">
        <v>82</v>
      </c>
      <c r="D236" s="5" t="s">
        <v>94</v>
      </c>
      <c r="E236" s="5" t="s">
        <v>1</v>
      </c>
      <c r="F236" s="4" t="s">
        <v>113</v>
      </c>
      <c r="G236" s="95" t="s">
        <v>113</v>
      </c>
      <c r="H236" s="112">
        <f>SUM(H237)</f>
        <v>7625000</v>
      </c>
      <c r="I236" s="112">
        <f>SUM(I237)</f>
        <v>7625000</v>
      </c>
      <c r="J236" s="167">
        <f>SUM(J237)</f>
        <v>7625000</v>
      </c>
      <c r="K236" s="112">
        <f>SUM(K237)</f>
        <v>0</v>
      </c>
      <c r="M236" s="80"/>
      <c r="N236" s="182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</row>
    <row r="237" spans="1:30" s="88" customFormat="1" ht="25.5">
      <c r="A237" s="85" t="s">
        <v>215</v>
      </c>
      <c r="B237" s="69" t="s">
        <v>0</v>
      </c>
      <c r="C237" s="69" t="s">
        <v>82</v>
      </c>
      <c r="D237" s="69" t="s">
        <v>94</v>
      </c>
      <c r="E237" s="69" t="s">
        <v>92</v>
      </c>
      <c r="F237" s="91" t="s">
        <v>113</v>
      </c>
      <c r="G237" s="127" t="s">
        <v>113</v>
      </c>
      <c r="H237" s="113">
        <v>7625000</v>
      </c>
      <c r="I237" s="113">
        <v>7625000</v>
      </c>
      <c r="J237" s="113">
        <v>7625000</v>
      </c>
      <c r="K237" s="114">
        <f>I237-J237</f>
        <v>0</v>
      </c>
      <c r="M237" s="80"/>
      <c r="N237" s="182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</row>
    <row r="238" spans="1:30" s="83" customFormat="1" ht="38.25" outlineLevel="4">
      <c r="A238" s="109" t="s">
        <v>191</v>
      </c>
      <c r="B238" s="5" t="s">
        <v>0</v>
      </c>
      <c r="C238" s="5" t="s">
        <v>82</v>
      </c>
      <c r="D238" s="5" t="s">
        <v>95</v>
      </c>
      <c r="E238" s="5" t="s">
        <v>1</v>
      </c>
      <c r="F238" s="4" t="s">
        <v>113</v>
      </c>
      <c r="G238" s="95" t="s">
        <v>113</v>
      </c>
      <c r="H238" s="112">
        <f>SUM(H239:H242)</f>
        <v>24519050</v>
      </c>
      <c r="I238" s="112">
        <f t="shared" ref="I238" si="43">SUM(I239:I242)</f>
        <v>24519050</v>
      </c>
      <c r="J238" s="112">
        <f>SUM(J239:J242)</f>
        <v>24518210</v>
      </c>
      <c r="K238" s="112">
        <f>SUM(K239:K242)</f>
        <v>840.00000000046566</v>
      </c>
      <c r="L238" s="68"/>
      <c r="M238" s="139"/>
      <c r="N238" s="182"/>
      <c r="O238" s="139"/>
      <c r="P238" s="139"/>
      <c r="Q238" s="139"/>
      <c r="R238" s="139"/>
      <c r="S238" s="139"/>
      <c r="T238" s="139"/>
      <c r="U238" s="139"/>
      <c r="V238" s="139"/>
      <c r="W238" s="139"/>
      <c r="X238" s="139"/>
      <c r="Y238" s="139"/>
      <c r="Z238" s="139"/>
      <c r="AA238" s="139"/>
      <c r="AB238" s="139"/>
      <c r="AC238" s="139"/>
      <c r="AD238" s="139"/>
    </row>
    <row r="239" spans="1:30" s="83" customFormat="1" outlineLevel="4">
      <c r="A239" s="318" t="s">
        <v>97</v>
      </c>
      <c r="B239" s="69" t="s">
        <v>0</v>
      </c>
      <c r="C239" s="69" t="s">
        <v>82</v>
      </c>
      <c r="D239" s="69" t="s">
        <v>95</v>
      </c>
      <c r="E239" s="69" t="s">
        <v>4</v>
      </c>
      <c r="F239" s="314" t="s">
        <v>253</v>
      </c>
      <c r="G239" s="119" t="s">
        <v>243</v>
      </c>
      <c r="H239" s="286">
        <v>1057940</v>
      </c>
      <c r="I239" s="286">
        <v>1057940</v>
      </c>
      <c r="J239" s="113">
        <v>1057887.48</v>
      </c>
      <c r="K239" s="171">
        <f t="shared" ref="K239:K246" si="44">I239-J239</f>
        <v>52.520000000018626</v>
      </c>
      <c r="L239" s="68"/>
      <c r="M239" s="181"/>
      <c r="N239" s="182"/>
      <c r="O239" s="139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  <c r="AA239" s="139"/>
      <c r="AB239" s="139"/>
      <c r="AC239" s="139"/>
      <c r="AD239" s="139"/>
    </row>
    <row r="240" spans="1:30" s="83" customFormat="1" outlineLevel="4">
      <c r="A240" s="319"/>
      <c r="B240" s="69" t="s">
        <v>0</v>
      </c>
      <c r="C240" s="69" t="s">
        <v>82</v>
      </c>
      <c r="D240" s="69" t="s">
        <v>95</v>
      </c>
      <c r="E240" s="69" t="s">
        <v>4</v>
      </c>
      <c r="F240" s="315"/>
      <c r="G240" s="119" t="s">
        <v>242</v>
      </c>
      <c r="H240" s="286">
        <v>20100650</v>
      </c>
      <c r="I240" s="286">
        <v>20100650</v>
      </c>
      <c r="J240" s="113">
        <v>20099862.52</v>
      </c>
      <c r="K240" s="171">
        <f t="shared" si="44"/>
        <v>787.48000000044703</v>
      </c>
      <c r="L240" s="68"/>
      <c r="M240" s="139"/>
      <c r="N240" s="182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  <c r="AA240" s="139"/>
      <c r="AB240" s="139"/>
      <c r="AC240" s="139"/>
      <c r="AD240" s="139"/>
    </row>
    <row r="241" spans="1:30" s="83" customFormat="1" outlineLevel="4">
      <c r="A241" s="320" t="s">
        <v>206</v>
      </c>
      <c r="B241" s="69" t="s">
        <v>0</v>
      </c>
      <c r="C241" s="69" t="s">
        <v>82</v>
      </c>
      <c r="D241" s="69" t="s">
        <v>95</v>
      </c>
      <c r="E241" s="69" t="s">
        <v>40</v>
      </c>
      <c r="F241" s="315"/>
      <c r="G241" s="119" t="s">
        <v>243</v>
      </c>
      <c r="H241" s="286">
        <v>168010</v>
      </c>
      <c r="I241" s="286">
        <v>168010</v>
      </c>
      <c r="J241" s="113">
        <v>168023</v>
      </c>
      <c r="K241" s="171">
        <f t="shared" si="44"/>
        <v>-13</v>
      </c>
      <c r="L241" s="68"/>
      <c r="M241" s="139"/>
      <c r="N241" s="182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  <c r="AA241" s="139"/>
      <c r="AB241" s="139"/>
      <c r="AC241" s="139"/>
      <c r="AD241" s="139"/>
    </row>
    <row r="242" spans="1:30">
      <c r="A242" s="321"/>
      <c r="B242" s="69" t="s">
        <v>0</v>
      </c>
      <c r="C242" s="69" t="s">
        <v>82</v>
      </c>
      <c r="D242" s="69" t="s">
        <v>95</v>
      </c>
      <c r="E242" s="69" t="s">
        <v>40</v>
      </c>
      <c r="F242" s="316"/>
      <c r="G242" s="119" t="s">
        <v>242</v>
      </c>
      <c r="H242" s="286">
        <v>3192450</v>
      </c>
      <c r="I242" s="286">
        <v>3192450</v>
      </c>
      <c r="J242" s="113">
        <v>3192437</v>
      </c>
      <c r="K242" s="171">
        <f t="shared" si="44"/>
        <v>13</v>
      </c>
      <c r="L242" s="256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82"/>
      <c r="Z242" s="182"/>
      <c r="AA242" s="182"/>
      <c r="AB242" s="182"/>
      <c r="AC242" s="182"/>
      <c r="AD242" s="182"/>
    </row>
    <row r="243" spans="1:30">
      <c r="A243" s="109" t="s">
        <v>238</v>
      </c>
      <c r="B243" s="5" t="s">
        <v>0</v>
      </c>
      <c r="C243" s="5" t="s">
        <v>82</v>
      </c>
      <c r="D243" s="5">
        <v>9990020680</v>
      </c>
      <c r="E243" s="5">
        <v>633</v>
      </c>
      <c r="F243" s="4"/>
      <c r="G243" s="95"/>
      <c r="H243" s="193">
        <v>466621700</v>
      </c>
      <c r="I243" s="193">
        <v>466621700</v>
      </c>
      <c r="J243" s="193">
        <v>466621700</v>
      </c>
      <c r="K243" s="112">
        <f t="shared" si="44"/>
        <v>0</v>
      </c>
      <c r="L243" s="80" t="s">
        <v>272</v>
      </c>
      <c r="M243" s="74"/>
    </row>
    <row r="244" spans="1:30">
      <c r="A244" s="109" t="s">
        <v>238</v>
      </c>
      <c r="B244" s="5" t="s">
        <v>0</v>
      </c>
      <c r="C244" s="5" t="s">
        <v>82</v>
      </c>
      <c r="D244" s="5">
        <v>9990020680</v>
      </c>
      <c r="E244" s="5">
        <v>811</v>
      </c>
      <c r="F244" s="4"/>
      <c r="G244" s="95"/>
      <c r="H244" s="193">
        <v>81055808</v>
      </c>
      <c r="I244" s="193">
        <v>81055808</v>
      </c>
      <c r="J244" s="193">
        <v>81055808</v>
      </c>
      <c r="K244" s="112">
        <f t="shared" si="44"/>
        <v>0</v>
      </c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  <c r="Z244" s="182"/>
      <c r="AA244" s="182"/>
      <c r="AB244" s="182"/>
      <c r="AC244" s="182"/>
      <c r="AD244" s="182"/>
    </row>
    <row r="245" spans="1:30" ht="25.5">
      <c r="A245" s="109" t="s">
        <v>306</v>
      </c>
      <c r="B245" s="5" t="s">
        <v>0</v>
      </c>
      <c r="C245" s="5">
        <v>1006</v>
      </c>
      <c r="D245" s="5">
        <v>9990099950</v>
      </c>
      <c r="E245" s="5">
        <v>244</v>
      </c>
      <c r="F245" s="4"/>
      <c r="G245" s="95"/>
      <c r="H245" s="193">
        <v>1250000</v>
      </c>
      <c r="I245" s="193">
        <v>1231250</v>
      </c>
      <c r="J245" s="193">
        <v>1231250</v>
      </c>
      <c r="K245" s="112">
        <f>I245-J245</f>
        <v>0</v>
      </c>
      <c r="L245" s="80" t="s">
        <v>304</v>
      </c>
      <c r="M245" s="74"/>
    </row>
    <row r="246" spans="1:30" ht="15.75" thickBot="1">
      <c r="A246" s="109" t="s">
        <v>287</v>
      </c>
      <c r="B246" s="5" t="s">
        <v>0</v>
      </c>
      <c r="C246" s="5">
        <v>1006</v>
      </c>
      <c r="D246" s="5">
        <v>9990099970</v>
      </c>
      <c r="E246" s="5">
        <v>831</v>
      </c>
      <c r="F246" s="4"/>
      <c r="G246" s="95"/>
      <c r="H246" s="193">
        <v>226486.35</v>
      </c>
      <c r="I246" s="193">
        <v>226486.35</v>
      </c>
      <c r="J246" s="193">
        <v>226486.35</v>
      </c>
      <c r="K246" s="112">
        <f t="shared" si="44"/>
        <v>0</v>
      </c>
      <c r="L246" s="80" t="s">
        <v>283</v>
      </c>
      <c r="M246" s="74"/>
    </row>
    <row r="247" spans="1:30" s="83" customFormat="1" hidden="1" outlineLevel="4">
      <c r="A247" s="109" t="s">
        <v>225</v>
      </c>
      <c r="B247" s="5" t="s">
        <v>0</v>
      </c>
      <c r="C247" s="5" t="s">
        <v>11</v>
      </c>
      <c r="D247" s="5" t="s">
        <v>226</v>
      </c>
      <c r="E247" s="5" t="s">
        <v>1</v>
      </c>
      <c r="F247" s="4"/>
      <c r="G247" s="95"/>
      <c r="H247" s="112">
        <f>SUM(H248:H248)</f>
        <v>0</v>
      </c>
      <c r="I247" s="112">
        <f>SUM(I248:I248)</f>
        <v>0</v>
      </c>
      <c r="J247" s="167">
        <f>SUM(J248:J248)</f>
        <v>0</v>
      </c>
      <c r="K247" s="112">
        <f>SUM(K248:K248)</f>
        <v>0</v>
      </c>
      <c r="L247" s="68"/>
      <c r="M247" s="184"/>
      <c r="N247" s="2"/>
    </row>
    <row r="248" spans="1:30" s="175" customFormat="1" hidden="1" outlineLevel="4">
      <c r="A248" s="154" t="s">
        <v>97</v>
      </c>
      <c r="B248" s="155" t="s">
        <v>0</v>
      </c>
      <c r="C248" s="155" t="s">
        <v>11</v>
      </c>
      <c r="D248" s="155" t="s">
        <v>226</v>
      </c>
      <c r="E248" s="155" t="s">
        <v>4</v>
      </c>
      <c r="F248" s="162"/>
      <c r="G248" s="163"/>
      <c r="H248" s="113">
        <v>0</v>
      </c>
      <c r="I248" s="172">
        <v>0</v>
      </c>
      <c r="J248" s="177">
        <v>0</v>
      </c>
      <c r="K248" s="172">
        <f>I248-J248</f>
        <v>0</v>
      </c>
      <c r="L248" s="174"/>
      <c r="M248" s="174"/>
      <c r="N248" s="173"/>
    </row>
    <row r="249" spans="1:30" s="191" customFormat="1" ht="27.75" hidden="1" customHeight="1" outlineLevel="3">
      <c r="A249" s="217" t="s">
        <v>280</v>
      </c>
      <c r="B249" s="218" t="s">
        <v>0</v>
      </c>
      <c r="C249" s="218" t="s">
        <v>11</v>
      </c>
      <c r="D249" s="218" t="s">
        <v>281</v>
      </c>
      <c r="E249" s="212" t="s">
        <v>1</v>
      </c>
      <c r="F249" s="213"/>
      <c r="G249" s="213"/>
      <c r="H249" s="215">
        <f>SUM(H250:H259)</f>
        <v>0</v>
      </c>
      <c r="I249" s="223">
        <f>SUM(I250:I259)</f>
        <v>0</v>
      </c>
      <c r="J249" s="219">
        <f>SUM(J250)</f>
        <v>0</v>
      </c>
      <c r="K249" s="192">
        <f>I249-J249</f>
        <v>0</v>
      </c>
      <c r="L249" s="190"/>
    </row>
    <row r="250" spans="1:30" s="139" customFormat="1" ht="14.25" hidden="1" outlineLevel="5">
      <c r="A250" s="235" t="s">
        <v>101</v>
      </c>
      <c r="B250" s="225" t="s">
        <v>0</v>
      </c>
      <c r="C250" s="225" t="s">
        <v>11</v>
      </c>
      <c r="D250" s="225" t="s">
        <v>281</v>
      </c>
      <c r="E250" s="226" t="s">
        <v>14</v>
      </c>
      <c r="F250" s="227"/>
      <c r="G250" s="227"/>
      <c r="H250" s="216">
        <v>0</v>
      </c>
      <c r="I250" s="236">
        <v>0</v>
      </c>
      <c r="J250" s="203">
        <v>0</v>
      </c>
      <c r="K250" s="114">
        <f>I250-J250</f>
        <v>0</v>
      </c>
      <c r="L250" s="68"/>
    </row>
    <row r="251" spans="1:30" s="80" customFormat="1" ht="38.25" hidden="1" outlineLevel="2">
      <c r="A251" s="211" t="s">
        <v>309</v>
      </c>
      <c r="B251" s="212" t="s">
        <v>0</v>
      </c>
      <c r="C251" s="212">
        <v>1004</v>
      </c>
      <c r="D251" s="212">
        <v>2230471310</v>
      </c>
      <c r="E251" s="212" t="s">
        <v>1</v>
      </c>
      <c r="F251" s="213"/>
      <c r="G251" s="214"/>
      <c r="H251" s="215">
        <f>SUM(H252)</f>
        <v>0</v>
      </c>
      <c r="I251" s="215">
        <f t="shared" ref="I251" si="45">SUM(I252)</f>
        <v>0</v>
      </c>
      <c r="J251" s="215">
        <f>SUM(J252)</f>
        <v>0</v>
      </c>
      <c r="K251" s="112">
        <f>SUM(K252)</f>
        <v>0</v>
      </c>
      <c r="M251" s="180"/>
      <c r="N251" s="2"/>
    </row>
    <row r="252" spans="1:30" s="80" customFormat="1" ht="25.5" hidden="1" outlineLevel="1">
      <c r="A252" s="154" t="s">
        <v>216</v>
      </c>
      <c r="B252" s="155" t="s">
        <v>0</v>
      </c>
      <c r="C252" s="155">
        <v>1004</v>
      </c>
      <c r="D252" s="155">
        <v>2230171310</v>
      </c>
      <c r="E252" s="155">
        <v>313</v>
      </c>
      <c r="F252" s="156"/>
      <c r="G252" s="157"/>
      <c r="H252" s="216">
        <v>0</v>
      </c>
      <c r="I252" s="172">
        <v>0</v>
      </c>
      <c r="J252" s="177">
        <v>0</v>
      </c>
      <c r="K252" s="114">
        <f>I252-J252</f>
        <v>0</v>
      </c>
      <c r="M252" s="180"/>
      <c r="N252" s="2"/>
    </row>
    <row r="253" spans="1:30" s="191" customFormat="1" ht="30" hidden="1" customHeight="1" outlineLevel="3">
      <c r="A253" s="217" t="s">
        <v>230</v>
      </c>
      <c r="B253" s="218" t="s">
        <v>0</v>
      </c>
      <c r="C253" s="218" t="s">
        <v>44</v>
      </c>
      <c r="D253" s="218" t="s">
        <v>231</v>
      </c>
      <c r="E253" s="212" t="s">
        <v>1</v>
      </c>
      <c r="F253" s="213"/>
      <c r="G253" s="213"/>
      <c r="H253" s="219">
        <f t="shared" ref="H253:I253" si="46">SUM(H255:H256)</f>
        <v>0</v>
      </c>
      <c r="I253" s="219">
        <f t="shared" si="46"/>
        <v>0</v>
      </c>
      <c r="J253" s="219">
        <f>SUM(J254:J256)</f>
        <v>0</v>
      </c>
      <c r="K253" s="193">
        <f>SUM(K254:K256)</f>
        <v>0</v>
      </c>
      <c r="L253" s="190"/>
    </row>
    <row r="254" spans="1:30" s="139" customFormat="1" ht="12.75" hidden="1" outlineLevel="5">
      <c r="A254" s="308" t="s">
        <v>216</v>
      </c>
      <c r="B254" s="258" t="s">
        <v>0</v>
      </c>
      <c r="C254" s="258" t="s">
        <v>44</v>
      </c>
      <c r="D254" s="258" t="s">
        <v>284</v>
      </c>
      <c r="E254" s="258" t="s">
        <v>7</v>
      </c>
      <c r="F254" s="176"/>
      <c r="G254" s="238"/>
      <c r="H254" s="216">
        <v>0</v>
      </c>
      <c r="I254" s="203">
        <v>0</v>
      </c>
      <c r="J254" s="204">
        <v>0</v>
      </c>
      <c r="K254" s="114">
        <f>I254-J254</f>
        <v>0</v>
      </c>
      <c r="L254" s="68"/>
    </row>
    <row r="255" spans="1:30" s="139" customFormat="1" ht="22.5" hidden="1" outlineLevel="5">
      <c r="A255" s="309"/>
      <c r="B255" s="220" t="s">
        <v>0</v>
      </c>
      <c r="C255" s="220" t="s">
        <v>44</v>
      </c>
      <c r="D255" s="220" t="s">
        <v>231</v>
      </c>
      <c r="E255" s="220" t="s">
        <v>7</v>
      </c>
      <c r="F255" s="210" t="s">
        <v>269</v>
      </c>
      <c r="G255" s="208" t="s">
        <v>242</v>
      </c>
      <c r="H255" s="216">
        <v>0</v>
      </c>
      <c r="I255" s="203">
        <v>0</v>
      </c>
      <c r="J255" s="204">
        <v>0</v>
      </c>
      <c r="K255" s="114">
        <f>I255-J255</f>
        <v>0</v>
      </c>
      <c r="L255" s="68"/>
    </row>
    <row r="256" spans="1:30" s="139" customFormat="1" ht="22.5" hidden="1" outlineLevel="5">
      <c r="A256" s="310"/>
      <c r="B256" s="221"/>
      <c r="C256" s="221"/>
      <c r="D256" s="221"/>
      <c r="E256" s="221"/>
      <c r="F256" s="210" t="s">
        <v>232</v>
      </c>
      <c r="G256" s="208" t="s">
        <v>242</v>
      </c>
      <c r="H256" s="216">
        <v>0</v>
      </c>
      <c r="I256" s="203">
        <v>0</v>
      </c>
      <c r="J256" s="269">
        <v>0</v>
      </c>
      <c r="K256" s="114">
        <f>I256-J256</f>
        <v>0</v>
      </c>
      <c r="L256" s="68"/>
    </row>
    <row r="257" spans="1:14" s="80" customFormat="1" hidden="1" outlineLevel="2">
      <c r="A257" s="211" t="s">
        <v>168</v>
      </c>
      <c r="B257" s="212" t="s">
        <v>0</v>
      </c>
      <c r="C257" s="212" t="s">
        <v>44</v>
      </c>
      <c r="D257" s="212" t="s">
        <v>293</v>
      </c>
      <c r="E257" s="212" t="s">
        <v>1</v>
      </c>
      <c r="F257" s="213"/>
      <c r="G257" s="214"/>
      <c r="H257" s="215">
        <f>SUM(H258)</f>
        <v>0</v>
      </c>
      <c r="I257" s="215">
        <f>SUM(I258)</f>
        <v>0</v>
      </c>
      <c r="J257" s="215">
        <f>SUM(J258)</f>
        <v>0</v>
      </c>
      <c r="K257" s="112">
        <f>SUM(K258)</f>
        <v>0</v>
      </c>
      <c r="M257" s="180"/>
      <c r="N257" s="2"/>
    </row>
    <row r="258" spans="1:14" s="80" customFormat="1" ht="25.5" hidden="1" outlineLevel="2">
      <c r="A258" s="170" t="s">
        <v>216</v>
      </c>
      <c r="B258" s="155" t="s">
        <v>0</v>
      </c>
      <c r="C258" s="155" t="s">
        <v>44</v>
      </c>
      <c r="D258" s="155" t="s">
        <v>293</v>
      </c>
      <c r="E258" s="155">
        <v>313</v>
      </c>
      <c r="F258" s="162"/>
      <c r="G258" s="163"/>
      <c r="H258" s="216">
        <v>0</v>
      </c>
      <c r="I258" s="172">
        <v>0</v>
      </c>
      <c r="J258" s="287">
        <v>0</v>
      </c>
      <c r="K258" s="114">
        <f>I258-J258</f>
        <v>0</v>
      </c>
      <c r="M258" s="180"/>
      <c r="N258" s="88"/>
    </row>
    <row r="259" spans="1:14" s="88" customFormat="1" ht="25.5" hidden="1" outlineLevel="2">
      <c r="A259" s="211" t="s">
        <v>310</v>
      </c>
      <c r="B259" s="212" t="s">
        <v>0</v>
      </c>
      <c r="C259" s="212" t="s">
        <v>44</v>
      </c>
      <c r="D259" s="212" t="s">
        <v>311</v>
      </c>
      <c r="E259" s="212" t="s">
        <v>1</v>
      </c>
      <c r="F259" s="213"/>
      <c r="G259" s="214"/>
      <c r="H259" s="215">
        <f>SUM(H260:H260)</f>
        <v>0</v>
      </c>
      <c r="I259" s="215">
        <f>SUM(I260:I260)</f>
        <v>0</v>
      </c>
      <c r="J259" s="222">
        <f>SUM(J260:J260)</f>
        <v>0</v>
      </c>
      <c r="K259" s="112">
        <f>SUM(K260:K260)</f>
        <v>0</v>
      </c>
      <c r="M259" s="180"/>
      <c r="N259" s="2"/>
    </row>
    <row r="260" spans="1:14" s="282" customFormat="1" ht="25.5" hidden="1" outlineLevel="1">
      <c r="A260" s="288" t="s">
        <v>196</v>
      </c>
      <c r="B260" s="155" t="s">
        <v>0</v>
      </c>
      <c r="C260" s="155" t="s">
        <v>44</v>
      </c>
      <c r="D260" s="155" t="s">
        <v>311</v>
      </c>
      <c r="E260" s="155">
        <v>313</v>
      </c>
      <c r="F260" s="178" t="s">
        <v>312</v>
      </c>
      <c r="G260" s="163" t="s">
        <v>242</v>
      </c>
      <c r="H260" s="216">
        <v>0</v>
      </c>
      <c r="I260" s="172">
        <v>0</v>
      </c>
      <c r="J260" s="177">
        <v>0</v>
      </c>
      <c r="K260" s="281">
        <f>I260-J260</f>
        <v>0</v>
      </c>
      <c r="M260" s="283"/>
      <c r="N260" s="274"/>
    </row>
    <row r="261" spans="1:14" s="80" customFormat="1" ht="25.5" hidden="1" outlineLevel="1">
      <c r="A261" s="217" t="s">
        <v>169</v>
      </c>
      <c r="B261" s="218" t="s">
        <v>0</v>
      </c>
      <c r="C261" s="212" t="s">
        <v>44</v>
      </c>
      <c r="D261" s="218" t="s">
        <v>289</v>
      </c>
      <c r="E261" s="212" t="s">
        <v>1</v>
      </c>
      <c r="F261" s="213"/>
      <c r="G261" s="213"/>
      <c r="H261" s="223">
        <f>SUM(H262:H262)</f>
        <v>0</v>
      </c>
      <c r="I261" s="223">
        <f>SUM(I262:I262)</f>
        <v>0</v>
      </c>
      <c r="J261" s="219">
        <f>SUM(J262:J262)</f>
        <v>0</v>
      </c>
      <c r="K261" s="192">
        <f>SUM(K262:K262)</f>
        <v>0</v>
      </c>
      <c r="M261" s="180"/>
      <c r="N261" s="2"/>
    </row>
    <row r="262" spans="1:14" s="80" customFormat="1" ht="25.5" hidden="1" outlineLevel="1">
      <c r="A262" s="237" t="s">
        <v>216</v>
      </c>
      <c r="B262" s="238" t="s">
        <v>0</v>
      </c>
      <c r="C262" s="155" t="s">
        <v>44</v>
      </c>
      <c r="D262" s="238" t="s">
        <v>289</v>
      </c>
      <c r="E262" s="155">
        <v>313</v>
      </c>
      <c r="F262" s="162"/>
      <c r="G262" s="162"/>
      <c r="H262" s="203">
        <v>0</v>
      </c>
      <c r="I262" s="203">
        <v>0</v>
      </c>
      <c r="J262" s="203">
        <v>0</v>
      </c>
      <c r="K262" s="114">
        <f>I262-J262</f>
        <v>0</v>
      </c>
      <c r="M262" s="180"/>
      <c r="N262" s="2"/>
    </row>
    <row r="263" spans="1:14" s="80" customFormat="1" ht="38.25" hidden="1" outlineLevel="1">
      <c r="A263" s="217" t="s">
        <v>172</v>
      </c>
      <c r="B263" s="218" t="s">
        <v>0</v>
      </c>
      <c r="C263" s="212" t="s">
        <v>44</v>
      </c>
      <c r="D263" s="218" t="s">
        <v>290</v>
      </c>
      <c r="E263" s="212" t="s">
        <v>1</v>
      </c>
      <c r="F263" s="213"/>
      <c r="G263" s="213"/>
      <c r="H263" s="223">
        <f>SUM(H264:H264)</f>
        <v>0</v>
      </c>
      <c r="I263" s="223">
        <f>SUM(I264:I264)</f>
        <v>0</v>
      </c>
      <c r="J263" s="219">
        <f>SUM(J264:J264)</f>
        <v>0</v>
      </c>
      <c r="K263" s="192">
        <f>SUM(K264:K264)</f>
        <v>0</v>
      </c>
      <c r="M263" s="180"/>
      <c r="N263" s="2"/>
    </row>
    <row r="264" spans="1:14" s="80" customFormat="1" ht="25.5" hidden="1" outlineLevel="1">
      <c r="A264" s="224" t="s">
        <v>216</v>
      </c>
      <c r="B264" s="225" t="s">
        <v>0</v>
      </c>
      <c r="C264" s="226" t="s">
        <v>44</v>
      </c>
      <c r="D264" s="225" t="s">
        <v>290</v>
      </c>
      <c r="E264" s="226" t="s">
        <v>7</v>
      </c>
      <c r="F264" s="227"/>
      <c r="G264" s="227"/>
      <c r="H264" s="203">
        <v>0</v>
      </c>
      <c r="I264" s="203">
        <v>0</v>
      </c>
      <c r="J264" s="203">
        <v>0</v>
      </c>
      <c r="K264" s="114">
        <f>I264-J264</f>
        <v>0</v>
      </c>
      <c r="M264" s="180"/>
      <c r="N264" s="2"/>
    </row>
    <row r="265" spans="1:14" s="118" customFormat="1" ht="38.25" hidden="1" outlineLevel="4">
      <c r="A265" s="211" t="s">
        <v>173</v>
      </c>
      <c r="B265" s="212" t="s">
        <v>0</v>
      </c>
      <c r="C265" s="212" t="s">
        <v>44</v>
      </c>
      <c r="D265" s="212" t="s">
        <v>217</v>
      </c>
      <c r="E265" s="212" t="s">
        <v>1</v>
      </c>
      <c r="F265" s="213"/>
      <c r="G265" s="214"/>
      <c r="H265" s="215">
        <f>SUM(H266:H267)</f>
        <v>0</v>
      </c>
      <c r="I265" s="215">
        <f t="shared" ref="I265:J265" si="47">SUM(I266:I267)</f>
        <v>0</v>
      </c>
      <c r="J265" s="215">
        <f t="shared" si="47"/>
        <v>0</v>
      </c>
      <c r="K265" s="215">
        <f>SUM(K266:K267)</f>
        <v>0</v>
      </c>
      <c r="L265" s="87"/>
      <c r="M265" s="187"/>
      <c r="N265" s="2"/>
    </row>
    <row r="266" spans="1:14" s="80" customFormat="1" ht="25.5" hidden="1" customHeight="1" outlineLevel="2">
      <c r="A266" s="326" t="s">
        <v>216</v>
      </c>
      <c r="B266" s="155" t="s">
        <v>0</v>
      </c>
      <c r="C266" s="155" t="s">
        <v>44</v>
      </c>
      <c r="D266" s="155" t="s">
        <v>217</v>
      </c>
      <c r="E266" s="155" t="s">
        <v>33</v>
      </c>
      <c r="F266" s="162"/>
      <c r="G266" s="163"/>
      <c r="H266" s="216">
        <v>0</v>
      </c>
      <c r="I266" s="263">
        <v>0</v>
      </c>
      <c r="J266" s="289">
        <v>0</v>
      </c>
      <c r="K266" s="114">
        <f>I266-J266</f>
        <v>0</v>
      </c>
      <c r="M266" s="180"/>
      <c r="N266" s="2"/>
    </row>
    <row r="267" spans="1:14" s="80" customFormat="1" ht="22.5" hidden="1" outlineLevel="2">
      <c r="A267" s="327"/>
      <c r="B267" s="155" t="s">
        <v>0</v>
      </c>
      <c r="C267" s="155" t="s">
        <v>44</v>
      </c>
      <c r="D267" s="155">
        <v>2240172009</v>
      </c>
      <c r="E267" s="155" t="s">
        <v>33</v>
      </c>
      <c r="F267" s="178" t="s">
        <v>269</v>
      </c>
      <c r="G267" s="163"/>
      <c r="H267" s="216">
        <v>0</v>
      </c>
      <c r="I267" s="264">
        <v>0</v>
      </c>
      <c r="J267" s="264">
        <v>0</v>
      </c>
      <c r="K267" s="114">
        <f>I267-J267</f>
        <v>0</v>
      </c>
      <c r="M267" s="180"/>
      <c r="N267" s="2"/>
    </row>
    <row r="268" spans="1:14" s="82" customFormat="1" ht="32.25" hidden="1" customHeight="1" outlineLevel="4">
      <c r="A268" s="211" t="s">
        <v>233</v>
      </c>
      <c r="B268" s="212" t="s">
        <v>0</v>
      </c>
      <c r="C268" s="212" t="s">
        <v>44</v>
      </c>
      <c r="D268" s="212" t="s">
        <v>234</v>
      </c>
      <c r="E268" s="212" t="s">
        <v>1</v>
      </c>
      <c r="F268" s="213"/>
      <c r="G268" s="214"/>
      <c r="H268" s="215">
        <f>SUM(H269:H270)</f>
        <v>0</v>
      </c>
      <c r="I268" s="215">
        <f>SUM(I269:I270)</f>
        <v>0</v>
      </c>
      <c r="J268" s="222">
        <f>SUM(J269:J270)</f>
        <v>0</v>
      </c>
      <c r="K268" s="112">
        <f>SUM(K269:K270)</f>
        <v>0</v>
      </c>
      <c r="L268" s="107"/>
      <c r="M268" s="87"/>
      <c r="N268" s="2"/>
    </row>
    <row r="269" spans="1:14" s="83" customFormat="1" hidden="1" outlineLevel="4">
      <c r="A269" s="322" t="s">
        <v>216</v>
      </c>
      <c r="B269" s="155" t="s">
        <v>0</v>
      </c>
      <c r="C269" s="155" t="s">
        <v>44</v>
      </c>
      <c r="D269" s="155" t="s">
        <v>234</v>
      </c>
      <c r="E269" s="155">
        <v>321</v>
      </c>
      <c r="F269" s="176"/>
      <c r="G269" s="129"/>
      <c r="H269" s="216">
        <v>0</v>
      </c>
      <c r="I269" s="172">
        <v>0</v>
      </c>
      <c r="J269" s="177">
        <v>0</v>
      </c>
      <c r="K269" s="114">
        <f>I269-J269</f>
        <v>0</v>
      </c>
      <c r="L269" s="68"/>
      <c r="M269" s="184"/>
      <c r="N269" s="2"/>
    </row>
    <row r="270" spans="1:14" s="80" customFormat="1" ht="22.5" hidden="1" outlineLevel="2">
      <c r="A270" s="324"/>
      <c r="B270" s="155" t="s">
        <v>0</v>
      </c>
      <c r="C270" s="155" t="s">
        <v>44</v>
      </c>
      <c r="D270" s="155" t="s">
        <v>234</v>
      </c>
      <c r="E270" s="155" t="s">
        <v>7</v>
      </c>
      <c r="F270" s="176" t="s">
        <v>235</v>
      </c>
      <c r="G270" s="129" t="s">
        <v>242</v>
      </c>
      <c r="H270" s="216">
        <v>0</v>
      </c>
      <c r="I270" s="172">
        <v>0</v>
      </c>
      <c r="J270" s="177">
        <v>0</v>
      </c>
      <c r="K270" s="114">
        <f>I270-J270</f>
        <v>0</v>
      </c>
      <c r="M270" s="180"/>
      <c r="N270" s="2"/>
    </row>
    <row r="271" spans="1:14" s="82" customFormat="1" ht="38.25" hidden="1" outlineLevel="4">
      <c r="A271" s="211" t="s">
        <v>227</v>
      </c>
      <c r="B271" s="212" t="s">
        <v>0</v>
      </c>
      <c r="C271" s="212" t="s">
        <v>44</v>
      </c>
      <c r="D271" s="212" t="s">
        <v>228</v>
      </c>
      <c r="E271" s="212" t="s">
        <v>1</v>
      </c>
      <c r="F271" s="213"/>
      <c r="G271" s="214"/>
      <c r="H271" s="215">
        <f>SUM(H276:H276)</f>
        <v>0</v>
      </c>
      <c r="I271" s="215">
        <f>SUM(I276:I276)</f>
        <v>0</v>
      </c>
      <c r="J271" s="222">
        <f>SUM(J272:J276)</f>
        <v>0</v>
      </c>
      <c r="K271" s="167">
        <f>SUM(K272:K276)</f>
        <v>0</v>
      </c>
      <c r="L271" s="87"/>
      <c r="M271" s="87"/>
      <c r="N271" s="2"/>
    </row>
    <row r="272" spans="1:14" s="80" customFormat="1" hidden="1" outlineLevel="2">
      <c r="A272" s="322" t="s">
        <v>216</v>
      </c>
      <c r="B272" s="155" t="s">
        <v>0</v>
      </c>
      <c r="C272" s="155" t="s">
        <v>44</v>
      </c>
      <c r="D272" s="155" t="s">
        <v>228</v>
      </c>
      <c r="E272" s="155">
        <v>313</v>
      </c>
      <c r="F272" s="178"/>
      <c r="G272" s="129"/>
      <c r="H272" s="216">
        <v>0</v>
      </c>
      <c r="I272" s="172">
        <v>0</v>
      </c>
      <c r="J272" s="177">
        <v>0</v>
      </c>
      <c r="K272" s="114">
        <f>I272-J272</f>
        <v>0</v>
      </c>
      <c r="M272" s="180"/>
      <c r="N272" s="2"/>
    </row>
    <row r="273" spans="1:16" s="80" customFormat="1" ht="22.5" hidden="1" outlineLevel="2">
      <c r="A273" s="323"/>
      <c r="B273" s="155" t="s">
        <v>0</v>
      </c>
      <c r="C273" s="155" t="s">
        <v>44</v>
      </c>
      <c r="D273" s="155" t="s">
        <v>228</v>
      </c>
      <c r="E273" s="155">
        <v>321</v>
      </c>
      <c r="F273" s="178" t="s">
        <v>229</v>
      </c>
      <c r="G273" s="129" t="s">
        <v>242</v>
      </c>
      <c r="H273" s="216">
        <v>0</v>
      </c>
      <c r="I273" s="172">
        <v>0</v>
      </c>
      <c r="J273" s="177">
        <v>0</v>
      </c>
      <c r="K273" s="114">
        <f>I273-J273</f>
        <v>0</v>
      </c>
      <c r="M273" s="180"/>
      <c r="N273" s="2"/>
    </row>
    <row r="274" spans="1:16" s="80" customFormat="1" ht="22.5" hidden="1" outlineLevel="2">
      <c r="A274" s="323"/>
      <c r="B274" s="155" t="s">
        <v>0</v>
      </c>
      <c r="C274" s="155" t="s">
        <v>44</v>
      </c>
      <c r="D274" s="155" t="s">
        <v>34</v>
      </c>
      <c r="E274" s="155">
        <v>321</v>
      </c>
      <c r="F274" s="178" t="s">
        <v>269</v>
      </c>
      <c r="G274" s="129" t="s">
        <v>242</v>
      </c>
      <c r="H274" s="216">
        <v>0</v>
      </c>
      <c r="I274" s="172">
        <v>0</v>
      </c>
      <c r="J274" s="177">
        <v>0</v>
      </c>
      <c r="K274" s="114">
        <f t="shared" ref="K274:K275" si="48">I274-J274</f>
        <v>0</v>
      </c>
      <c r="M274" s="180"/>
      <c r="N274" s="2"/>
    </row>
    <row r="275" spans="1:16" s="80" customFormat="1" hidden="1" outlineLevel="2">
      <c r="A275" s="323"/>
      <c r="B275" s="155">
        <v>148</v>
      </c>
      <c r="C275" s="155">
        <v>1003</v>
      </c>
      <c r="D275" s="155" t="s">
        <v>34</v>
      </c>
      <c r="E275" s="155">
        <v>321</v>
      </c>
      <c r="F275" s="178"/>
      <c r="G275" s="129"/>
      <c r="H275" s="233">
        <v>0</v>
      </c>
      <c r="I275" s="233">
        <v>0</v>
      </c>
      <c r="J275" s="177">
        <v>0</v>
      </c>
      <c r="K275" s="114">
        <f t="shared" si="48"/>
        <v>0</v>
      </c>
      <c r="M275" s="180"/>
      <c r="N275" s="2"/>
    </row>
    <row r="276" spans="1:16" s="80" customFormat="1" ht="22.5" hidden="1" outlineLevel="2">
      <c r="A276" s="324"/>
      <c r="B276" s="155" t="s">
        <v>0</v>
      </c>
      <c r="C276" s="155" t="s">
        <v>44</v>
      </c>
      <c r="D276" s="155" t="s">
        <v>228</v>
      </c>
      <c r="E276" s="155">
        <v>321</v>
      </c>
      <c r="F276" s="178" t="s">
        <v>229</v>
      </c>
      <c r="G276" s="129" t="s">
        <v>242</v>
      </c>
      <c r="H276" s="216">
        <v>0</v>
      </c>
      <c r="I276" s="172">
        <v>0</v>
      </c>
      <c r="J276" s="177">
        <v>0</v>
      </c>
      <c r="K276" s="114">
        <f>I276-J276</f>
        <v>0</v>
      </c>
      <c r="M276" s="180"/>
      <c r="N276" s="2"/>
    </row>
    <row r="277" spans="1:16" s="191" customFormat="1" ht="38.25" hidden="1" outlineLevel="3">
      <c r="A277" s="211" t="s">
        <v>159</v>
      </c>
      <c r="B277" s="212" t="s">
        <v>0</v>
      </c>
      <c r="C277" s="212" t="s">
        <v>44</v>
      </c>
      <c r="D277" s="212" t="s">
        <v>51</v>
      </c>
      <c r="E277" s="212" t="s">
        <v>1</v>
      </c>
      <c r="F277" s="213"/>
      <c r="G277" s="213"/>
      <c r="H277" s="215">
        <f>SUM(H278:H278)</f>
        <v>0</v>
      </c>
      <c r="I277" s="223">
        <f>SUM(I278:I278)</f>
        <v>0</v>
      </c>
      <c r="J277" s="219">
        <f>SUM(J278:J278)</f>
        <v>0</v>
      </c>
      <c r="K277" s="193">
        <f>SUM(K278:K278)</f>
        <v>0</v>
      </c>
      <c r="L277" s="190"/>
    </row>
    <row r="278" spans="1:16" s="143" customFormat="1" ht="27" hidden="1" customHeight="1" outlineLevel="5">
      <c r="A278" s="228" t="s">
        <v>196</v>
      </c>
      <c r="B278" s="208" t="s">
        <v>0</v>
      </c>
      <c r="C278" s="209" t="s">
        <v>44</v>
      </c>
      <c r="D278" s="208" t="s">
        <v>51</v>
      </c>
      <c r="E278" s="209" t="s">
        <v>33</v>
      </c>
      <c r="F278" s="229"/>
      <c r="G278" s="229"/>
      <c r="H278" s="216">
        <v>0</v>
      </c>
      <c r="I278" s="203">
        <v>0</v>
      </c>
      <c r="J278" s="204">
        <v>0</v>
      </c>
      <c r="K278" s="114">
        <f>I278-J278</f>
        <v>0</v>
      </c>
      <c r="L278" s="68"/>
    </row>
    <row r="279" spans="1:16" s="142" customFormat="1" ht="25.5" hidden="1" outlineLevel="4">
      <c r="A279" s="230" t="s">
        <v>258</v>
      </c>
      <c r="B279" s="218" t="s">
        <v>0</v>
      </c>
      <c r="C279" s="212" t="s">
        <v>71</v>
      </c>
      <c r="D279" s="218" t="s">
        <v>259</v>
      </c>
      <c r="E279" s="212" t="s">
        <v>1</v>
      </c>
      <c r="F279" s="213"/>
      <c r="G279" s="213"/>
      <c r="H279" s="215">
        <f>SUM(H280:H285)</f>
        <v>0</v>
      </c>
      <c r="I279" s="215">
        <f t="shared" ref="I279:J279" si="49">SUM(I280:I285)</f>
        <v>0</v>
      </c>
      <c r="J279" s="215">
        <f t="shared" si="49"/>
        <v>0</v>
      </c>
      <c r="K279" s="215">
        <f>SUM(K280:K285)</f>
        <v>0</v>
      </c>
      <c r="L279" s="141"/>
      <c r="M279" s="68"/>
      <c r="N279" s="2"/>
      <c r="O279" s="196"/>
      <c r="P279" s="197"/>
    </row>
    <row r="280" spans="1:16" s="280" customFormat="1" ht="22.5" hidden="1" customHeight="1" outlineLevel="4">
      <c r="A280" s="308" t="s">
        <v>216</v>
      </c>
      <c r="B280" s="238" t="s">
        <v>0</v>
      </c>
      <c r="C280" s="155" t="s">
        <v>71</v>
      </c>
      <c r="D280" s="155" t="s">
        <v>259</v>
      </c>
      <c r="E280" s="155" t="s">
        <v>33</v>
      </c>
      <c r="F280" s="176" t="s">
        <v>261</v>
      </c>
      <c r="G280" s="176" t="s">
        <v>242</v>
      </c>
      <c r="H280" s="203">
        <v>0</v>
      </c>
      <c r="I280" s="233">
        <v>0</v>
      </c>
      <c r="J280" s="205">
        <v>0</v>
      </c>
      <c r="K280" s="276">
        <f t="shared" ref="K280:K285" si="50">I280-J280</f>
        <v>0</v>
      </c>
      <c r="L280" s="279"/>
      <c r="M280" s="272"/>
      <c r="N280" s="274"/>
    </row>
    <row r="281" spans="1:16" s="278" customFormat="1" ht="22.5" hidden="1" outlineLevel="4">
      <c r="A281" s="312"/>
      <c r="B281" s="238" t="s">
        <v>0</v>
      </c>
      <c r="C281" s="155" t="s">
        <v>71</v>
      </c>
      <c r="D281" s="155" t="s">
        <v>259</v>
      </c>
      <c r="E281" s="155" t="s">
        <v>33</v>
      </c>
      <c r="F281" s="259" t="s">
        <v>294</v>
      </c>
      <c r="G281" s="176" t="s">
        <v>242</v>
      </c>
      <c r="H281" s="233">
        <v>0</v>
      </c>
      <c r="I281" s="233">
        <v>0</v>
      </c>
      <c r="J281" s="205">
        <v>0</v>
      </c>
      <c r="K281" s="276">
        <f t="shared" si="50"/>
        <v>0</v>
      </c>
      <c r="L281" s="277"/>
      <c r="M281" s="145"/>
      <c r="N281" s="274"/>
    </row>
    <row r="282" spans="1:16" s="278" customFormat="1" hidden="1" outlineLevel="4">
      <c r="A282" s="312"/>
      <c r="B282" s="238">
        <v>148</v>
      </c>
      <c r="C282" s="155" t="s">
        <v>71</v>
      </c>
      <c r="D282" s="155" t="s">
        <v>259</v>
      </c>
      <c r="E282" s="155" t="s">
        <v>33</v>
      </c>
      <c r="F282" s="259"/>
      <c r="G282" s="176"/>
      <c r="H282" s="233">
        <v>0</v>
      </c>
      <c r="I282" s="233">
        <v>0</v>
      </c>
      <c r="J282" s="205">
        <v>0</v>
      </c>
      <c r="K282" s="276">
        <f t="shared" si="50"/>
        <v>0</v>
      </c>
      <c r="L282" s="277"/>
      <c r="M282" s="145"/>
      <c r="N282" s="274"/>
    </row>
    <row r="283" spans="1:16" s="278" customFormat="1" ht="22.5" hidden="1" outlineLevel="4">
      <c r="A283" s="312"/>
      <c r="B283" s="238" t="s">
        <v>0</v>
      </c>
      <c r="C283" s="155" t="s">
        <v>71</v>
      </c>
      <c r="D283" s="155" t="s">
        <v>259</v>
      </c>
      <c r="E283" s="155" t="s">
        <v>33</v>
      </c>
      <c r="F283" s="259" t="s">
        <v>260</v>
      </c>
      <c r="G283" s="176" t="s">
        <v>242</v>
      </c>
      <c r="H283" s="233">
        <v>0</v>
      </c>
      <c r="I283" s="233">
        <v>0</v>
      </c>
      <c r="J283" s="205">
        <v>0</v>
      </c>
      <c r="K283" s="276">
        <f t="shared" si="50"/>
        <v>0</v>
      </c>
      <c r="L283" s="277"/>
      <c r="M283" s="145"/>
      <c r="N283" s="274"/>
    </row>
    <row r="284" spans="1:16" s="275" customFormat="1" ht="22.5" hidden="1" outlineLevel="4">
      <c r="A284" s="312"/>
      <c r="B284" s="238" t="s">
        <v>0</v>
      </c>
      <c r="C284" s="155" t="s">
        <v>71</v>
      </c>
      <c r="D284" s="155" t="s">
        <v>259</v>
      </c>
      <c r="E284" s="155" t="s">
        <v>33</v>
      </c>
      <c r="F284" s="259" t="s">
        <v>307</v>
      </c>
      <c r="G284" s="176" t="s">
        <v>242</v>
      </c>
      <c r="H284" s="233">
        <v>0</v>
      </c>
      <c r="I284" s="233">
        <v>0</v>
      </c>
      <c r="J284" s="205">
        <v>0</v>
      </c>
      <c r="K284" s="271">
        <f t="shared" si="50"/>
        <v>0</v>
      </c>
      <c r="L284" s="272"/>
      <c r="M284" s="273"/>
      <c r="N284" s="274"/>
    </row>
    <row r="285" spans="1:16" s="118" customFormat="1" ht="22.5" hidden="1" outlineLevel="4">
      <c r="A285" s="325"/>
      <c r="B285" s="238" t="s">
        <v>0</v>
      </c>
      <c r="C285" s="155" t="s">
        <v>71</v>
      </c>
      <c r="D285" s="155" t="s">
        <v>259</v>
      </c>
      <c r="E285" s="155" t="s">
        <v>33</v>
      </c>
      <c r="F285" s="259" t="s">
        <v>299</v>
      </c>
      <c r="G285" s="176"/>
      <c r="H285" s="233">
        <v>0</v>
      </c>
      <c r="I285" s="233">
        <v>0</v>
      </c>
      <c r="J285" s="270">
        <v>0</v>
      </c>
      <c r="K285" s="164">
        <f t="shared" si="50"/>
        <v>0</v>
      </c>
      <c r="L285" s="87"/>
      <c r="M285" s="187"/>
      <c r="N285" s="2"/>
    </row>
    <row r="286" spans="1:16" s="142" customFormat="1" ht="25.5" hidden="1" outlineLevel="4">
      <c r="A286" s="230" t="s">
        <v>187</v>
      </c>
      <c r="B286" s="218" t="s">
        <v>0</v>
      </c>
      <c r="C286" s="212">
        <v>1006</v>
      </c>
      <c r="D286" s="218" t="s">
        <v>291</v>
      </c>
      <c r="E286" s="212" t="s">
        <v>1</v>
      </c>
      <c r="F286" s="213"/>
      <c r="G286" s="213"/>
      <c r="H286" s="215">
        <f>SUM(H287:H290)</f>
        <v>0</v>
      </c>
      <c r="I286" s="231">
        <f>SUM(I287:I290)</f>
        <v>0</v>
      </c>
      <c r="J286" s="232">
        <f>SUM(J287:J290)</f>
        <v>0</v>
      </c>
      <c r="K286" s="144">
        <f>SUM(K287:K290)</f>
        <v>0</v>
      </c>
      <c r="L286" s="141"/>
      <c r="M286" s="68"/>
      <c r="N286" s="2"/>
      <c r="O286" s="196"/>
      <c r="P286" s="197"/>
    </row>
    <row r="287" spans="1:16" s="142" customFormat="1" hidden="1" outlineLevel="4">
      <c r="A287" s="311" t="s">
        <v>216</v>
      </c>
      <c r="B287" s="208" t="s">
        <v>0</v>
      </c>
      <c r="C287" s="209">
        <v>1006</v>
      </c>
      <c r="D287" s="209" t="s">
        <v>291</v>
      </c>
      <c r="E287" s="155">
        <v>321</v>
      </c>
      <c r="F287" s="210"/>
      <c r="G287" s="210"/>
      <c r="H287" s="203">
        <v>0</v>
      </c>
      <c r="I287" s="233">
        <v>0</v>
      </c>
      <c r="J287" s="205">
        <v>0</v>
      </c>
      <c r="K287" s="164">
        <f>I287-J287</f>
        <v>0</v>
      </c>
      <c r="L287" s="141"/>
      <c r="M287" s="68"/>
      <c r="N287" s="2"/>
    </row>
    <row r="288" spans="1:16" s="143" customFormat="1" hidden="1" outlineLevel="4">
      <c r="A288" s="309"/>
      <c r="B288" s="208" t="s">
        <v>0</v>
      </c>
      <c r="C288" s="209">
        <v>1006</v>
      </c>
      <c r="D288" s="209" t="s">
        <v>291</v>
      </c>
      <c r="E288" s="155">
        <v>321</v>
      </c>
      <c r="F288" s="234"/>
      <c r="G288" s="210"/>
      <c r="H288" s="233">
        <v>0</v>
      </c>
      <c r="I288" s="233">
        <v>0</v>
      </c>
      <c r="J288" s="205">
        <v>0</v>
      </c>
      <c r="K288" s="164">
        <f>I288-J288</f>
        <v>0</v>
      </c>
      <c r="L288" s="107"/>
      <c r="M288" s="145"/>
      <c r="N288" s="2"/>
    </row>
    <row r="289" spans="1:30" s="278" customFormat="1" ht="22.5" hidden="1" outlineLevel="4">
      <c r="A289" s="312"/>
      <c r="B289" s="238" t="s">
        <v>0</v>
      </c>
      <c r="C289" s="155">
        <v>1006</v>
      </c>
      <c r="D289" s="155" t="s">
        <v>291</v>
      </c>
      <c r="E289" s="155">
        <v>321</v>
      </c>
      <c r="F289" s="259" t="s">
        <v>292</v>
      </c>
      <c r="G289" s="176" t="s">
        <v>242</v>
      </c>
      <c r="H289" s="233">
        <v>0</v>
      </c>
      <c r="I289" s="233">
        <v>0</v>
      </c>
      <c r="J289" s="205">
        <v>0</v>
      </c>
      <c r="K289" s="276">
        <f>I289-J289</f>
        <v>0</v>
      </c>
      <c r="L289" s="277"/>
      <c r="M289" s="145"/>
      <c r="N289" s="274"/>
    </row>
    <row r="290" spans="1:30" s="275" customFormat="1" ht="23.25" hidden="1" outlineLevel="4" thickBot="1">
      <c r="A290" s="313"/>
      <c r="B290" s="238" t="s">
        <v>0</v>
      </c>
      <c r="C290" s="155">
        <v>1006</v>
      </c>
      <c r="D290" s="155" t="s">
        <v>291</v>
      </c>
      <c r="E290" s="155">
        <v>321</v>
      </c>
      <c r="F290" s="259" t="s">
        <v>308</v>
      </c>
      <c r="G290" s="176" t="s">
        <v>242</v>
      </c>
      <c r="H290" s="233">
        <v>0</v>
      </c>
      <c r="I290" s="233">
        <v>0</v>
      </c>
      <c r="J290" s="205">
        <v>0</v>
      </c>
      <c r="K290" s="271">
        <f>I290-J290</f>
        <v>0</v>
      </c>
      <c r="L290" s="272"/>
      <c r="M290" s="273"/>
      <c r="N290" s="274"/>
    </row>
    <row r="291" spans="1:30" ht="15.75" collapsed="1" thickBot="1">
      <c r="A291" s="62" t="s">
        <v>112</v>
      </c>
      <c r="B291" s="96" t="s">
        <v>113</v>
      </c>
      <c r="C291" s="96" t="s">
        <v>113</v>
      </c>
      <c r="D291" s="96" t="s">
        <v>113</v>
      </c>
      <c r="E291" s="38" t="s">
        <v>113</v>
      </c>
      <c r="F291" s="39" t="s">
        <v>113</v>
      </c>
      <c r="G291" s="38" t="s">
        <v>113</v>
      </c>
      <c r="H291" s="241">
        <f>H19+H21+H23+H24+H29+H31+H33+H42+H44+H47+H49+H51+H53+H55+H58+H61+H63+H65+H68+H70+H87+H89+H91+H93+H95+H98+H101+H104+H107+H109+H112+H114+H117+H120+H124+H126+H129+H131+H134+H137+H140+H143+H146+H149+H152+H155+H158+H165+H168+H172+H176+H178+H180+H183+H186+H189+H191+H194+H195+H196+H198+H201+H204+H215+H226+H230+H232+H234+H236+H238+H243+H244+H246+H247+H249+H251+H253+H257+H259+H261+H263+H265+H268+H271+H277+H279+H286+H245+H174</f>
        <v>16624066852.029999</v>
      </c>
      <c r="I291" s="241">
        <f>I19+I21+I23+I24+I29+I31+I33+I42+I44+I47+I49+I51+I53+I55+I58+I61+I63+I65+I68+I70+I87+I89+I91+I93+I95+I98+I101+I104+I107+I109+I112+I114+I117+I120+I124+I126+I129+I131+I134+I137+I140+I143+I146+I149+I152+I155+I158+I165+I168+I172+I176+I178+I180+I183+I186+I189+I191+I194+I195+I196+I198+I201+I204+I215+I226+I230+I232+I234+I236+I238+I243+I244+I246+I247+I249+I251+I253+I257+I259+I261+I263+I265+I268+I271+I277+I279+I286+I245+I174</f>
        <v>16617657133.690002</v>
      </c>
      <c r="J291" s="241">
        <f>J19+J21+J23+J24+J29+J31+J33+J42+J44+J47+J49+J51+J53+J55+J58+J61+J63+J65+J68+J70+J87+J89+J91+J93+J95+J98+J101+J104+J107+J109+J112+J114+J117+J120+J124+J126+J129+J131+J134+J137+J140+J143+J146+J149+J152+J155+J158+J165+J168+J172+J176+J178+J180+J183+J186+J189+J191+J194+J195+J196+J198+J201+J204+J215+J226+J230+J232+J234+J236+J238+J243+J244+J246+J247+J249+J251+J253+J257+J259+J261+J263+J265+J268+J271+J277+J279+J286+J245+J174</f>
        <v>16616368435.48</v>
      </c>
      <c r="K291" s="241">
        <f>K19+K21+K23+K24+K29+K31+K33+K42+K44+K47+K49+K51+K53+K55+K58+K61+K63+K65+K68+K70+K87+K89+K91+K93+K95+K98+K101+K104+K107+K109+K112+K114+K117+K120+K124+K126+K129+K131+K134+K137+K140+K143+K146+K149+K152+K155+K158+K165+K168+K172+K176+K178+K180+K183+K186+K189+K191+K194+K195+K196+K198+K201+K204+K215+K226+K230+K232+K234+K236+K238+K243+K244+K246+K247+K249+K251+K253+K257+K259+K261+K263+K265+K268+K271+K277+K279+K286+K245+K174</f>
        <v>1288698.2100000335</v>
      </c>
      <c r="L291" s="207"/>
      <c r="M291" s="186"/>
      <c r="N291" s="182"/>
      <c r="O291" s="182"/>
      <c r="P291" s="182"/>
      <c r="Q291" s="182"/>
      <c r="R291" s="182"/>
      <c r="S291" s="182"/>
      <c r="T291" s="182"/>
      <c r="U291" s="182"/>
      <c r="V291" s="182"/>
      <c r="W291" s="182"/>
      <c r="X291" s="182"/>
      <c r="Y291" s="182"/>
      <c r="Z291" s="182"/>
      <c r="AA291" s="182"/>
      <c r="AB291" s="182"/>
      <c r="AC291" s="182"/>
      <c r="AD291" s="182"/>
    </row>
    <row r="292" spans="1:30" ht="15.75" thickBot="1">
      <c r="A292" s="52" t="s">
        <v>113</v>
      </c>
      <c r="B292" s="97" t="s">
        <v>113</v>
      </c>
      <c r="C292" s="97" t="s">
        <v>113</v>
      </c>
      <c r="D292" s="97" t="s">
        <v>113</v>
      </c>
      <c r="E292" s="97" t="s">
        <v>113</v>
      </c>
      <c r="F292" s="3" t="s">
        <v>113</v>
      </c>
      <c r="G292" s="130" t="s">
        <v>113</v>
      </c>
      <c r="H292" s="240"/>
      <c r="I292" s="153"/>
      <c r="J292" s="153"/>
      <c r="K292" s="135" t="s">
        <v>218</v>
      </c>
      <c r="L292" s="70">
        <f>H67+H81+H97+H99+H111+H116+H125+H128+H130+H133+H136+H139+H148+H182+H185+H188+H190</f>
        <v>1750145337</v>
      </c>
      <c r="M292" s="186"/>
      <c r="N292" s="182"/>
      <c r="O292" s="182"/>
      <c r="P292" s="182"/>
      <c r="Q292" s="182"/>
      <c r="R292" s="182"/>
      <c r="S292" s="182"/>
      <c r="T292" s="182"/>
      <c r="U292" s="182"/>
      <c r="V292" s="182"/>
      <c r="W292" s="182"/>
      <c r="X292" s="182"/>
      <c r="Y292" s="182"/>
      <c r="Z292" s="182"/>
      <c r="AA292" s="182"/>
      <c r="AB292" s="182"/>
      <c r="AC292" s="182"/>
      <c r="AD292" s="182"/>
    </row>
    <row r="293" spans="1:30" ht="15.75" thickBot="1">
      <c r="A293" s="9" t="s">
        <v>113</v>
      </c>
      <c r="B293" s="98" t="s">
        <v>113</v>
      </c>
      <c r="C293" s="98" t="s">
        <v>113</v>
      </c>
      <c r="D293" s="98" t="s">
        <v>113</v>
      </c>
      <c r="E293" s="98" t="s">
        <v>113</v>
      </c>
      <c r="F293" s="10" t="s">
        <v>113</v>
      </c>
      <c r="G293" s="131" t="s">
        <v>113</v>
      </c>
      <c r="H293" s="6"/>
      <c r="I293" s="399"/>
      <c r="J293" s="399"/>
      <c r="K293" s="70" t="s">
        <v>219</v>
      </c>
      <c r="L293" s="71">
        <f>H19+H21+H24+H29+H31+H33+H42+H44+H47+H49+H51+H53+H61+H63+H66+H68+H70-H81+H87+H89+H91+H93+H96+H100+H101+H104+H107+H110+H115+H117+H120+H127+H132+H135+H138+H140+H143+H147+H149+H152+H155+H158+H165+H168+H172+H176+H178+H181+H184+H187+H191+H194+H195+H196+H204+H215+H226+H198+H230+H232+H234+H236+H238+H244+H58+H243+H201+H55+H246+H23+H112+H245+H174</f>
        <v>14873921515.029999</v>
      </c>
      <c r="M293" s="186">
        <v>14873921515.030001</v>
      </c>
      <c r="N293" s="182"/>
      <c r="O293" s="182"/>
      <c r="P293" s="182"/>
      <c r="Q293" s="182"/>
      <c r="R293" s="182"/>
      <c r="S293" s="182"/>
      <c r="T293" s="182"/>
      <c r="U293" s="182"/>
      <c r="V293" s="182"/>
      <c r="W293" s="182"/>
      <c r="X293" s="182"/>
      <c r="Y293" s="182"/>
      <c r="Z293" s="182"/>
      <c r="AA293" s="182"/>
      <c r="AB293" s="182"/>
      <c r="AC293" s="182"/>
      <c r="AD293" s="182"/>
    </row>
    <row r="294" spans="1:30" ht="15.75" thickBot="1">
      <c r="A294" s="335" t="s">
        <v>115</v>
      </c>
      <c r="B294" s="336"/>
      <c r="C294" s="336"/>
      <c r="D294" s="336"/>
      <c r="E294" s="336"/>
      <c r="F294" s="336"/>
      <c r="G294" s="336"/>
      <c r="H294" s="336"/>
      <c r="I294" s="336"/>
      <c r="J294" s="11"/>
      <c r="K294" s="70" t="s">
        <v>220</v>
      </c>
      <c r="L294" s="70">
        <f>I291</f>
        <v>16617657133.690002</v>
      </c>
      <c r="M294" s="186">
        <f>M293-L293</f>
        <v>0</v>
      </c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  <c r="X294" s="182"/>
      <c r="Y294" s="182"/>
      <c r="Z294" s="182"/>
      <c r="AA294" s="182"/>
      <c r="AB294" s="182"/>
      <c r="AC294" s="182"/>
      <c r="AD294" s="182"/>
    </row>
    <row r="295" spans="1:30" ht="15.75" thickBot="1">
      <c r="A295" s="335" t="s">
        <v>116</v>
      </c>
      <c r="B295" s="336"/>
      <c r="C295" s="336"/>
      <c r="D295" s="336"/>
      <c r="E295" s="336"/>
      <c r="F295" s="336"/>
      <c r="G295" s="336"/>
      <c r="H295" s="336"/>
      <c r="I295" s="336"/>
      <c r="J295" s="11" t="s">
        <v>113</v>
      </c>
      <c r="K295" s="70" t="s">
        <v>221</v>
      </c>
      <c r="L295" s="70">
        <f>J291</f>
        <v>16616368435.48</v>
      </c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Z295" s="182"/>
      <c r="AA295" s="182"/>
      <c r="AB295" s="182"/>
      <c r="AC295" s="182"/>
      <c r="AD295" s="182"/>
    </row>
    <row r="296" spans="1:30" ht="45.75" thickBot="1">
      <c r="A296" s="53" t="s">
        <v>117</v>
      </c>
      <c r="B296" s="117" t="s">
        <v>102</v>
      </c>
      <c r="C296" s="116" t="s">
        <v>103</v>
      </c>
      <c r="D296" s="337" t="s">
        <v>104</v>
      </c>
      <c r="E296" s="338"/>
      <c r="F296" s="339"/>
      <c r="G296" s="337" t="s">
        <v>105</v>
      </c>
      <c r="H296" s="339"/>
      <c r="I296" s="146" t="s">
        <v>106</v>
      </c>
      <c r="J296" s="13"/>
      <c r="K296" s="72" t="s">
        <v>141</v>
      </c>
      <c r="L296" s="73">
        <f>L294-L295</f>
        <v>1288698.2100028992</v>
      </c>
      <c r="M296" s="186"/>
    </row>
    <row r="297" spans="1:30" ht="42.75">
      <c r="A297" s="14" t="s">
        <v>254</v>
      </c>
      <c r="B297" s="15" t="s">
        <v>107</v>
      </c>
      <c r="C297" s="16" t="s">
        <v>113</v>
      </c>
      <c r="D297" s="296">
        <f>I291</f>
        <v>16617657133.690002</v>
      </c>
      <c r="E297" s="317"/>
      <c r="F297" s="297"/>
      <c r="G297" s="296">
        <f>J291</f>
        <v>16616368435.48</v>
      </c>
      <c r="H297" s="297"/>
      <c r="I297" s="17">
        <f>K291</f>
        <v>1288698.2100000335</v>
      </c>
      <c r="J297" s="13"/>
      <c r="K297" s="2" t="s">
        <v>113</v>
      </c>
      <c r="L297" s="74"/>
    </row>
    <row r="298" spans="1:30">
      <c r="A298" s="14" t="s">
        <v>255</v>
      </c>
      <c r="B298" s="15" t="s">
        <v>108</v>
      </c>
      <c r="C298" s="15" t="s">
        <v>113</v>
      </c>
      <c r="D298" s="293"/>
      <c r="E298" s="294"/>
      <c r="F298" s="295"/>
      <c r="G298" s="296"/>
      <c r="H298" s="297"/>
      <c r="I298" s="19"/>
      <c r="J298" s="13"/>
      <c r="K298" s="2" t="s">
        <v>113</v>
      </c>
    </row>
    <row r="299" spans="1:30">
      <c r="A299" s="18" t="s">
        <v>256</v>
      </c>
      <c r="B299" s="15" t="s">
        <v>109</v>
      </c>
      <c r="C299" s="15" t="s">
        <v>113</v>
      </c>
      <c r="D299" s="293"/>
      <c r="E299" s="294"/>
      <c r="F299" s="295"/>
      <c r="G299" s="293"/>
      <c r="H299" s="295"/>
      <c r="I299" s="19"/>
      <c r="J299" s="13" t="s">
        <v>113</v>
      </c>
      <c r="K299" s="2" t="s">
        <v>141</v>
      </c>
      <c r="L299" s="74" t="s">
        <v>242</v>
      </c>
      <c r="M299" s="186">
        <f>K26+K28+K57+K60+K89+K91+K93+K95+K98+K101+K161+K164+K168+K178+K200+K203+K229+K240+K242+K68</f>
        <v>28606.11999998485</v>
      </c>
    </row>
    <row r="300" spans="1:30">
      <c r="A300" s="14" t="s">
        <v>257</v>
      </c>
      <c r="B300" s="15" t="s">
        <v>110</v>
      </c>
      <c r="C300" s="15" t="s">
        <v>113</v>
      </c>
      <c r="D300" s="298"/>
      <c r="E300" s="299"/>
      <c r="F300" s="300"/>
      <c r="G300" s="293"/>
      <c r="H300" s="295"/>
      <c r="I300" s="19"/>
      <c r="J300" s="13" t="s">
        <v>113</v>
      </c>
      <c r="L300" s="74" t="s">
        <v>243</v>
      </c>
      <c r="M300" s="186">
        <f>K19+K21+K25+K27+K29+K31+K33+K42+K44+K47+K49+K51+K53+K56+K59+K61+K63+K65+K70+K87+K104+K107+K109+K114+K117+K120+K124+K126+K129+K131+K134+K137+K140+K143+K146+K149+K152+K155+K160+K163+K165+K172+K176+K180+K183+K186+K189+K191+K194+K195+K196+K199+K202+K204+K215+K227+K228+K230+K232+K234+K236+K239+K241+K243+K244</f>
        <v>1257765.6900000486</v>
      </c>
    </row>
    <row r="301" spans="1:30">
      <c r="A301" s="20" t="s">
        <v>113</v>
      </c>
      <c r="B301" s="99" t="s">
        <v>113</v>
      </c>
      <c r="C301" s="99" t="s">
        <v>113</v>
      </c>
      <c r="D301" s="99" t="s">
        <v>113</v>
      </c>
      <c r="E301" s="21" t="s">
        <v>113</v>
      </c>
      <c r="F301" s="22" t="s">
        <v>113</v>
      </c>
      <c r="G301" s="132" t="s">
        <v>113</v>
      </c>
      <c r="H301" s="24" t="s">
        <v>113</v>
      </c>
      <c r="I301" s="12" t="s">
        <v>113</v>
      </c>
      <c r="J301" s="13" t="s">
        <v>113</v>
      </c>
      <c r="L301" s="74" t="s">
        <v>242</v>
      </c>
      <c r="M301" s="186">
        <f>K253+K270+K271+K281+K283+K284</f>
        <v>0</v>
      </c>
      <c r="N301" s="74"/>
    </row>
    <row r="302" spans="1:30">
      <c r="A302" s="25" t="s">
        <v>113</v>
      </c>
      <c r="B302" s="99" t="s">
        <v>113</v>
      </c>
      <c r="C302" s="99" t="s">
        <v>113</v>
      </c>
      <c r="D302" s="99" t="s">
        <v>113</v>
      </c>
      <c r="E302" s="21" t="s">
        <v>113</v>
      </c>
      <c r="F302" s="22" t="s">
        <v>113</v>
      </c>
      <c r="G302" s="21" t="s">
        <v>113</v>
      </c>
      <c r="H302" s="23"/>
      <c r="I302" s="12" t="s">
        <v>113</v>
      </c>
      <c r="J302" s="13" t="s">
        <v>113</v>
      </c>
      <c r="L302" s="74" t="s">
        <v>243</v>
      </c>
      <c r="M302" s="186">
        <f>K247+K249+K251+K257+K259+K265+K269+K277+K280</f>
        <v>0</v>
      </c>
    </row>
    <row r="303" spans="1:30">
      <c r="A303" s="25" t="s">
        <v>113</v>
      </c>
      <c r="B303" s="99" t="s">
        <v>113</v>
      </c>
      <c r="C303" s="99" t="s">
        <v>113</v>
      </c>
      <c r="D303" s="99" t="s">
        <v>113</v>
      </c>
      <c r="E303" s="21" t="s">
        <v>113</v>
      </c>
      <c r="F303" s="22" t="s">
        <v>113</v>
      </c>
      <c r="G303" s="21" t="s">
        <v>113</v>
      </c>
      <c r="H303" s="23"/>
      <c r="I303" s="12" t="s">
        <v>113</v>
      </c>
      <c r="J303" s="13" t="s">
        <v>113</v>
      </c>
      <c r="L303" s="74"/>
      <c r="M303" s="186">
        <f>SUM(M299:M302)</f>
        <v>1286371.8100000334</v>
      </c>
    </row>
    <row r="304" spans="1:30">
      <c r="A304" s="25" t="s">
        <v>113</v>
      </c>
      <c r="B304" s="99" t="s">
        <v>113</v>
      </c>
      <c r="C304" s="99" t="s">
        <v>113</v>
      </c>
      <c r="D304" s="99" t="s">
        <v>113</v>
      </c>
      <c r="E304" s="21" t="s">
        <v>113</v>
      </c>
      <c r="F304" s="22" t="s">
        <v>113</v>
      </c>
      <c r="G304" s="21" t="s">
        <v>113</v>
      </c>
      <c r="H304" s="22" t="s">
        <v>113</v>
      </c>
      <c r="I304" s="12" t="s">
        <v>113</v>
      </c>
      <c r="J304" s="26" t="s">
        <v>113</v>
      </c>
      <c r="K304" s="2" t="s">
        <v>113</v>
      </c>
      <c r="M304" s="186"/>
    </row>
    <row r="305" spans="1:13">
      <c r="A305" s="25" t="s">
        <v>113</v>
      </c>
      <c r="B305" s="99" t="s">
        <v>113</v>
      </c>
      <c r="C305" s="99" t="s">
        <v>113</v>
      </c>
      <c r="D305" s="99" t="s">
        <v>113</v>
      </c>
      <c r="E305" s="21" t="s">
        <v>113</v>
      </c>
      <c r="F305" s="22" t="s">
        <v>113</v>
      </c>
      <c r="G305" s="21" t="s">
        <v>113</v>
      </c>
      <c r="H305" s="24" t="s">
        <v>113</v>
      </c>
      <c r="I305" s="12" t="s">
        <v>113</v>
      </c>
      <c r="J305" s="13" t="s">
        <v>113</v>
      </c>
      <c r="K305" s="2" t="s">
        <v>113</v>
      </c>
    </row>
    <row r="306" spans="1:13" ht="15.75">
      <c r="A306" s="301" t="s">
        <v>315</v>
      </c>
      <c r="B306" s="302"/>
      <c r="C306" s="302"/>
      <c r="D306" s="104" t="s">
        <v>113</v>
      </c>
      <c r="E306" s="104" t="s">
        <v>113</v>
      </c>
      <c r="F306" s="27" t="s">
        <v>113</v>
      </c>
      <c r="G306" s="303" t="s">
        <v>288</v>
      </c>
      <c r="H306" s="303"/>
      <c r="I306" s="12" t="s">
        <v>113</v>
      </c>
      <c r="J306" s="26" t="s">
        <v>113</v>
      </c>
      <c r="K306" s="2" t="s">
        <v>113</v>
      </c>
      <c r="L306" s="266"/>
    </row>
    <row r="307" spans="1:13" ht="15.75">
      <c r="A307" s="147" t="s">
        <v>113</v>
      </c>
      <c r="B307" s="148" t="s">
        <v>113</v>
      </c>
      <c r="C307" s="148" t="s">
        <v>113</v>
      </c>
      <c r="D307" s="105" t="s">
        <v>113</v>
      </c>
      <c r="E307" s="28" t="s">
        <v>113</v>
      </c>
      <c r="F307" s="29" t="s">
        <v>113</v>
      </c>
      <c r="G307" s="148" t="s">
        <v>113</v>
      </c>
      <c r="H307" s="149" t="s">
        <v>113</v>
      </c>
      <c r="I307" s="30" t="s">
        <v>113</v>
      </c>
      <c r="J307" s="26" t="s">
        <v>113</v>
      </c>
      <c r="K307" s="2" t="s">
        <v>113</v>
      </c>
      <c r="L307" s="267"/>
    </row>
    <row r="308" spans="1:13" ht="15.75">
      <c r="A308" s="147" t="s">
        <v>113</v>
      </c>
      <c r="B308" s="148" t="s">
        <v>113</v>
      </c>
      <c r="C308" s="148" t="s">
        <v>113</v>
      </c>
      <c r="D308" s="105" t="s">
        <v>113</v>
      </c>
      <c r="E308" s="28" t="s">
        <v>113</v>
      </c>
      <c r="F308" s="29" t="s">
        <v>113</v>
      </c>
      <c r="G308" s="148" t="s">
        <v>113</v>
      </c>
      <c r="H308" s="149" t="s">
        <v>113</v>
      </c>
      <c r="I308" s="30" t="s">
        <v>113</v>
      </c>
      <c r="J308" s="26" t="s">
        <v>113</v>
      </c>
      <c r="K308" s="2" t="s">
        <v>113</v>
      </c>
      <c r="L308" s="267"/>
    </row>
    <row r="309" spans="1:13" ht="15.75">
      <c r="A309" s="31" t="s">
        <v>113</v>
      </c>
      <c r="B309" s="105" t="s">
        <v>113</v>
      </c>
      <c r="C309" s="100" t="s">
        <v>113</v>
      </c>
      <c r="D309" s="105" t="s">
        <v>113</v>
      </c>
      <c r="E309" s="28" t="s">
        <v>113</v>
      </c>
      <c r="F309" s="29" t="s">
        <v>113</v>
      </c>
      <c r="G309" s="28" t="s">
        <v>113</v>
      </c>
      <c r="H309" s="29" t="s">
        <v>113</v>
      </c>
      <c r="I309" s="30" t="s">
        <v>113</v>
      </c>
      <c r="J309" s="26" t="s">
        <v>113</v>
      </c>
      <c r="K309" s="2" t="s">
        <v>113</v>
      </c>
      <c r="L309" s="267"/>
      <c r="M309" s="186">
        <v>1851477000</v>
      </c>
    </row>
    <row r="310" spans="1:13" ht="15.75">
      <c r="A310" s="290" t="s">
        <v>245</v>
      </c>
      <c r="B310" s="291"/>
      <c r="C310" s="291"/>
      <c r="D310" s="105" t="s">
        <v>113</v>
      </c>
      <c r="E310" s="28" t="s">
        <v>113</v>
      </c>
      <c r="F310" s="29" t="s">
        <v>113</v>
      </c>
      <c r="G310" s="292" t="s">
        <v>111</v>
      </c>
      <c r="H310" s="292"/>
      <c r="I310" s="12" t="s">
        <v>113</v>
      </c>
      <c r="J310" s="26" t="s">
        <v>113</v>
      </c>
      <c r="K310" s="2" t="s">
        <v>113</v>
      </c>
      <c r="L310" s="267"/>
      <c r="M310" s="186">
        <v>14886158006.530001</v>
      </c>
    </row>
    <row r="311" spans="1:13">
      <c r="A311" s="25" t="s">
        <v>113</v>
      </c>
      <c r="B311" s="99" t="s">
        <v>113</v>
      </c>
      <c r="C311" s="99" t="s">
        <v>113</v>
      </c>
      <c r="D311" s="99" t="s">
        <v>113</v>
      </c>
      <c r="E311" s="21" t="s">
        <v>113</v>
      </c>
      <c r="F311" s="22" t="s">
        <v>113</v>
      </c>
      <c r="G311" s="21" t="s">
        <v>113</v>
      </c>
      <c r="H311" s="24" t="s">
        <v>113</v>
      </c>
      <c r="I311" s="30" t="s">
        <v>113</v>
      </c>
      <c r="J311" s="26" t="s">
        <v>113</v>
      </c>
      <c r="L311" s="267"/>
      <c r="M311" s="186">
        <f>M310+M309</f>
        <v>16737635006.530001</v>
      </c>
    </row>
    <row r="312" spans="1:13" ht="15.75" thickBot="1">
      <c r="A312" s="32" t="s">
        <v>113</v>
      </c>
      <c r="B312" s="101" t="s">
        <v>113</v>
      </c>
      <c r="C312" s="101" t="s">
        <v>113</v>
      </c>
      <c r="D312" s="101" t="s">
        <v>113</v>
      </c>
      <c r="E312" s="33" t="s">
        <v>113</v>
      </c>
      <c r="F312" s="34" t="s">
        <v>113</v>
      </c>
      <c r="G312" s="33" t="s">
        <v>113</v>
      </c>
      <c r="H312" s="35" t="s">
        <v>113</v>
      </c>
      <c r="I312" s="36" t="s">
        <v>113</v>
      </c>
      <c r="J312" s="37" t="s">
        <v>113</v>
      </c>
      <c r="L312" s="267"/>
      <c r="M312" s="186">
        <f>M311-H291</f>
        <v>113568154.50000191</v>
      </c>
    </row>
    <row r="313" spans="1:13">
      <c r="L313" s="267"/>
    </row>
    <row r="314" spans="1:13">
      <c r="L314" s="267"/>
    </row>
    <row r="315" spans="1:13">
      <c r="L315" s="267"/>
    </row>
    <row r="316" spans="1:13">
      <c r="L316" s="267"/>
    </row>
    <row r="317" spans="1:13">
      <c r="L317" s="267"/>
    </row>
    <row r="318" spans="1:13">
      <c r="L318" s="267"/>
    </row>
    <row r="319" spans="1:13">
      <c r="L319" s="267"/>
    </row>
    <row r="320" spans="1:13">
      <c r="L320" s="267"/>
    </row>
    <row r="321" spans="1:12">
      <c r="L321" s="267"/>
    </row>
    <row r="322" spans="1:12">
      <c r="L322" s="267"/>
    </row>
    <row r="323" spans="1:12">
      <c r="A323" s="2"/>
      <c r="I323" s="2"/>
      <c r="J323" s="2"/>
      <c r="L323" s="267"/>
    </row>
    <row r="324" spans="1:12">
      <c r="A324" s="2"/>
      <c r="I324" s="2"/>
      <c r="J324" s="2"/>
      <c r="L324" s="267"/>
    </row>
    <row r="325" spans="1:12">
      <c r="L325" s="267"/>
    </row>
    <row r="326" spans="1:12">
      <c r="L326" s="267"/>
    </row>
    <row r="327" spans="1:12">
      <c r="L327" s="267"/>
    </row>
    <row r="328" spans="1:12">
      <c r="L328" s="267"/>
    </row>
    <row r="329" spans="1:12">
      <c r="L329" s="267"/>
    </row>
    <row r="330" spans="1:12">
      <c r="L330" s="267"/>
    </row>
    <row r="331" spans="1:12">
      <c r="L331" s="267"/>
    </row>
    <row r="332" spans="1:12">
      <c r="L332" s="267"/>
    </row>
    <row r="333" spans="1:12">
      <c r="L333" s="267"/>
    </row>
    <row r="334" spans="1:12">
      <c r="L334" s="267"/>
    </row>
    <row r="335" spans="1:12">
      <c r="L335" s="267"/>
    </row>
    <row r="336" spans="1:12">
      <c r="L336" s="267"/>
    </row>
    <row r="337" spans="12:12">
      <c r="L337" s="267"/>
    </row>
    <row r="338" spans="12:12">
      <c r="L338" s="267"/>
    </row>
    <row r="339" spans="12:12">
      <c r="L339" s="267"/>
    </row>
    <row r="340" spans="12:12">
      <c r="L340" s="267"/>
    </row>
    <row r="341" spans="12:12">
      <c r="L341" s="267"/>
    </row>
    <row r="342" spans="12:12">
      <c r="L342" s="266"/>
    </row>
    <row r="343" spans="12:12">
      <c r="L343" s="266"/>
    </row>
    <row r="344" spans="12:12">
      <c r="L344" s="266"/>
    </row>
    <row r="345" spans="12:12">
      <c r="L345" s="266"/>
    </row>
    <row r="346" spans="12:12">
      <c r="L346" s="266"/>
    </row>
    <row r="347" spans="12:12">
      <c r="L347" s="266"/>
    </row>
    <row r="348" spans="12:12">
      <c r="L348" s="266"/>
    </row>
    <row r="349" spans="12:12">
      <c r="L349" s="266"/>
    </row>
    <row r="350" spans="12:12">
      <c r="L350" s="266"/>
    </row>
    <row r="351" spans="12:12">
      <c r="L351" s="266"/>
    </row>
    <row r="352" spans="12:12">
      <c r="L352" s="266"/>
    </row>
    <row r="353" spans="1:13">
      <c r="L353" s="266"/>
    </row>
    <row r="360" spans="1:13">
      <c r="M360" s="186" t="e">
        <f>#REF!+H67+H81+#REF!+H97+#REF!+#REF!+#REF!+H111+#REF!+H116+#REF!+H125+#REF!+H128+#REF!+H130+H260+H133+#REF!+H136+#REF!+H139+H266+H148+H157+#REF!+#REF!+H182+#REF!+H185+#REF!+H188+#REF!+H190</f>
        <v>#REF!</v>
      </c>
    </row>
    <row r="364" spans="1:13">
      <c r="A364" s="2"/>
      <c r="H364" s="2"/>
      <c r="I364" s="2"/>
      <c r="J364" s="2"/>
    </row>
  </sheetData>
  <mergeCells count="89">
    <mergeCell ref="J159:J160"/>
    <mergeCell ref="K159:K160"/>
    <mergeCell ref="J162:J163"/>
    <mergeCell ref="K162:K163"/>
    <mergeCell ref="A78:A79"/>
    <mergeCell ref="E105:E106"/>
    <mergeCell ref="D105:D106"/>
    <mergeCell ref="C105:C106"/>
    <mergeCell ref="B105:B106"/>
    <mergeCell ref="A105:A106"/>
    <mergeCell ref="E78:E79"/>
    <mergeCell ref="D78:D79"/>
    <mergeCell ref="C78:C79"/>
    <mergeCell ref="J105:J106"/>
    <mergeCell ref="K105:K106"/>
    <mergeCell ref="J75:J76"/>
    <mergeCell ref="J72:J73"/>
    <mergeCell ref="B78:B79"/>
    <mergeCell ref="F78:F79"/>
    <mergeCell ref="K72:K73"/>
    <mergeCell ref="K75:K76"/>
    <mergeCell ref="J78:J79"/>
    <mergeCell ref="K78:K79"/>
    <mergeCell ref="A75:A76"/>
    <mergeCell ref="B75:B76"/>
    <mergeCell ref="F75:F76"/>
    <mergeCell ref="E75:E76"/>
    <mergeCell ref="A59:A60"/>
    <mergeCell ref="D75:D76"/>
    <mergeCell ref="C75:C76"/>
    <mergeCell ref="F27:F28"/>
    <mergeCell ref="A199:A200"/>
    <mergeCell ref="F202:F203"/>
    <mergeCell ref="F199:F200"/>
    <mergeCell ref="A202:A203"/>
    <mergeCell ref="F56:F57"/>
    <mergeCell ref="F59:F60"/>
    <mergeCell ref="A27:A28"/>
    <mergeCell ref="A160:A161"/>
    <mergeCell ref="A163:A164"/>
    <mergeCell ref="A72:A73"/>
    <mergeCell ref="B72:B73"/>
    <mergeCell ref="C72:C73"/>
    <mergeCell ref="D72:D73"/>
    <mergeCell ref="E72:E73"/>
    <mergeCell ref="F72:F73"/>
    <mergeCell ref="G297:H297"/>
    <mergeCell ref="A2:I2"/>
    <mergeCell ref="A3:I3"/>
    <mergeCell ref="A4:I4"/>
    <mergeCell ref="D7:G7"/>
    <mergeCell ref="D9:G9"/>
    <mergeCell ref="A10:F10"/>
    <mergeCell ref="A11:F11"/>
    <mergeCell ref="A294:I294"/>
    <mergeCell ref="A295:I295"/>
    <mergeCell ref="D296:F296"/>
    <mergeCell ref="G296:H296"/>
    <mergeCell ref="F228:F229"/>
    <mergeCell ref="A25:A26"/>
    <mergeCell ref="F25:F26"/>
    <mergeCell ref="D297:F297"/>
    <mergeCell ref="A239:A240"/>
    <mergeCell ref="A241:A242"/>
    <mergeCell ref="A272:A276"/>
    <mergeCell ref="A269:A270"/>
    <mergeCell ref="A280:A285"/>
    <mergeCell ref="A266:A267"/>
    <mergeCell ref="A228:A229"/>
    <mergeCell ref="F96:F97"/>
    <mergeCell ref="F102:F103"/>
    <mergeCell ref="A254:A256"/>
    <mergeCell ref="A287:A290"/>
    <mergeCell ref="F239:F242"/>
    <mergeCell ref="F169:F171"/>
    <mergeCell ref="F105:F106"/>
    <mergeCell ref="F99:F100"/>
    <mergeCell ref="F160:F161"/>
    <mergeCell ref="F163:F164"/>
    <mergeCell ref="A310:C310"/>
    <mergeCell ref="G310:H310"/>
    <mergeCell ref="D298:F298"/>
    <mergeCell ref="G298:H298"/>
    <mergeCell ref="D299:F299"/>
    <mergeCell ref="G299:H299"/>
    <mergeCell ref="D300:F300"/>
    <mergeCell ref="G300:H300"/>
    <mergeCell ref="A306:C306"/>
    <mergeCell ref="G306:H306"/>
  </mergeCells>
  <phoneticPr fontId="30" type="noConversion"/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</vt:lpstr>
      <vt:lpstr>'1ММ (ФБ)РБ'!XDO_?C9_S2_1?</vt:lpstr>
      <vt:lpstr>'1ММ (ФБ)РБ'!Заголовки_для_печати</vt:lpstr>
      <vt:lpstr>'1ММ (ФБ)РБ'!Область_печати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2024-10-08T06:22:02Z</cp:lastPrinted>
  <dcterms:created xsi:type="dcterms:W3CDTF">2024-01-12T08:00:34Z</dcterms:created>
  <dcterms:modified xsi:type="dcterms:W3CDTF">2025-01-13T07:13:05Z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