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4905" yWindow="-105" windowWidth="22245" windowHeight="12120" tabRatio="412"/>
  </bookViews>
  <sheets>
    <sheet name="1ММ (ФБ)РБ" sheetId="10" r:id="rId1"/>
  </sheets>
  <definedNames>
    <definedName name="_xlnm._FilterDatabase" localSheetId="0" hidden="1">'1ММ (ФБ)РБ'!$A$18:$AD$344</definedName>
    <definedName name="XDO_?C9_S2_1?" localSheetId="0">'1ММ (ФБ)РБ'!$B$3:$B$133</definedName>
    <definedName name="_xlnm.Print_Titles" localSheetId="0">'1ММ (ФБ)РБ'!$3:$5</definedName>
    <definedName name="_xlnm.Print_Area" localSheetId="0">'1ММ (ФБ)РБ'!$A$1:$J$344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54" i="10" l="1"/>
  <c r="J248" i="10"/>
  <c r="L210" i="10"/>
  <c r="M54" i="10"/>
  <c r="M211" i="10"/>
  <c r="L54" i="10"/>
  <c r="H54" i="10"/>
  <c r="K261" i="10"/>
  <c r="M79" i="10"/>
  <c r="M55" i="10" l="1"/>
  <c r="I54" i="10"/>
  <c r="J315" i="10"/>
  <c r="K76" i="10"/>
  <c r="K80" i="10"/>
  <c r="H168" i="10"/>
  <c r="K81" i="10"/>
  <c r="K77" i="10"/>
  <c r="M256" i="10" l="1"/>
  <c r="M254" i="10"/>
  <c r="M168" i="10"/>
  <c r="M165" i="10"/>
  <c r="I66" i="10"/>
  <c r="L299" i="10"/>
  <c r="K22" i="10"/>
  <c r="K21" i="10" s="1"/>
  <c r="J21" i="10"/>
  <c r="I21" i="10"/>
  <c r="H21" i="10"/>
  <c r="K167" i="10"/>
  <c r="K87" i="10"/>
  <c r="L284" i="10" l="1"/>
  <c r="M392" i="10"/>
  <c r="J367" i="10"/>
  <c r="K322" i="10"/>
  <c r="K321" i="10"/>
  <c r="K320" i="10"/>
  <c r="K319" i="10"/>
  <c r="K318" i="10"/>
  <c r="K317" i="10"/>
  <c r="K316" i="10"/>
  <c r="I315" i="10"/>
  <c r="H315" i="10"/>
  <c r="K314" i="10"/>
  <c r="K313" i="10"/>
  <c r="K312" i="10"/>
  <c r="K311" i="10"/>
  <c r="K310" i="10"/>
  <c r="K309" i="10"/>
  <c r="J308" i="10"/>
  <c r="I308" i="10"/>
  <c r="H308" i="10"/>
  <c r="K307" i="10"/>
  <c r="K306" i="10"/>
  <c r="K305" i="10" s="1"/>
  <c r="J305" i="10"/>
  <c r="I305" i="10"/>
  <c r="H305" i="10"/>
  <c r="K304" i="10"/>
  <c r="K303" i="10"/>
  <c r="K302" i="10"/>
  <c r="K301" i="10"/>
  <c r="K300" i="10"/>
  <c r="J299" i="10"/>
  <c r="I299" i="10"/>
  <c r="H299" i="10"/>
  <c r="K298" i="10"/>
  <c r="K297" i="10"/>
  <c r="J296" i="10"/>
  <c r="I296" i="10"/>
  <c r="H296" i="10"/>
  <c r="K295" i="10"/>
  <c r="K294" i="10" s="1"/>
  <c r="J294" i="10"/>
  <c r="I294" i="10"/>
  <c r="H294" i="10"/>
  <c r="K293" i="10"/>
  <c r="K292" i="10"/>
  <c r="J291" i="10"/>
  <c r="I291" i="10"/>
  <c r="H291" i="10"/>
  <c r="K290" i="10"/>
  <c r="K289" i="10" s="1"/>
  <c r="J289" i="10"/>
  <c r="I289" i="10"/>
  <c r="H289" i="10"/>
  <c r="K288" i="10"/>
  <c r="K287" i="10" s="1"/>
  <c r="J287" i="10"/>
  <c r="I287" i="10"/>
  <c r="H287" i="10"/>
  <c r="K286" i="10"/>
  <c r="K285" i="10"/>
  <c r="J284" i="10"/>
  <c r="I284" i="10"/>
  <c r="H284" i="10"/>
  <c r="K283" i="10"/>
  <c r="K282" i="10" s="1"/>
  <c r="J282" i="10"/>
  <c r="I282" i="10"/>
  <c r="H282" i="10"/>
  <c r="K281" i="10"/>
  <c r="K280" i="10" s="1"/>
  <c r="J280" i="10"/>
  <c r="I280" i="10"/>
  <c r="H280" i="10"/>
  <c r="K279" i="10"/>
  <c r="K278" i="10" s="1"/>
  <c r="J278" i="10"/>
  <c r="I278" i="10"/>
  <c r="H278" i="10"/>
  <c r="K277" i="10"/>
  <c r="K276" i="10"/>
  <c r="K275" i="10"/>
  <c r="K274" i="10"/>
  <c r="K273" i="10"/>
  <c r="J272" i="10"/>
  <c r="I272" i="10"/>
  <c r="H272" i="10"/>
  <c r="K271" i="10"/>
  <c r="K270" i="10"/>
  <c r="J269" i="10"/>
  <c r="I269" i="10"/>
  <c r="H269" i="10"/>
  <c r="K268" i="10"/>
  <c r="J267" i="10"/>
  <c r="K266" i="10"/>
  <c r="K265" i="10"/>
  <c r="K264" i="10"/>
  <c r="K263" i="10"/>
  <c r="K262" i="10"/>
  <c r="K260" i="10"/>
  <c r="K259" i="10"/>
  <c r="K258" i="10"/>
  <c r="K257" i="10"/>
  <c r="K256" i="10"/>
  <c r="K255" i="10"/>
  <c r="K253" i="10"/>
  <c r="H252" i="10"/>
  <c r="K251" i="10"/>
  <c r="K250" i="10" s="1"/>
  <c r="J250" i="10"/>
  <c r="I250" i="10"/>
  <c r="H250" i="10"/>
  <c r="K249" i="10"/>
  <c r="K248" i="10" s="1"/>
  <c r="I248" i="10"/>
  <c r="H248" i="10"/>
  <c r="K247" i="10"/>
  <c r="K246" i="10" s="1"/>
  <c r="J246" i="10"/>
  <c r="I246" i="10"/>
  <c r="H246" i="10"/>
  <c r="K245" i="10"/>
  <c r="K244" i="10" s="1"/>
  <c r="J244" i="10"/>
  <c r="I244" i="10"/>
  <c r="H244" i="10"/>
  <c r="K243" i="10"/>
  <c r="K242" i="10" s="1"/>
  <c r="J242" i="10"/>
  <c r="I242" i="10"/>
  <c r="H242" i="10"/>
  <c r="K241" i="10"/>
  <c r="K240" i="10" s="1"/>
  <c r="J240" i="10"/>
  <c r="I240" i="10"/>
  <c r="H240" i="10"/>
  <c r="K239" i="10"/>
  <c r="K238" i="10" s="1"/>
  <c r="J238" i="10"/>
  <c r="I238" i="10"/>
  <c r="H238" i="10"/>
  <c r="K237" i="10"/>
  <c r="K236" i="10"/>
  <c r="K235" i="10"/>
  <c r="K234" i="10"/>
  <c r="K232" i="10"/>
  <c r="K231" i="10"/>
  <c r="K230" i="10"/>
  <c r="K229" i="10"/>
  <c r="K228" i="10"/>
  <c r="K227" i="10"/>
  <c r="J226" i="10"/>
  <c r="I226" i="10"/>
  <c r="H226" i="10"/>
  <c r="K225" i="10"/>
  <c r="K224" i="10"/>
  <c r="K223" i="10"/>
  <c r="K222" i="10"/>
  <c r="K221" i="10"/>
  <c r="K220" i="10"/>
  <c r="K219" i="10"/>
  <c r="K218" i="10"/>
  <c r="K217" i="10"/>
  <c r="K216" i="10"/>
  <c r="J215" i="10"/>
  <c r="I215" i="10"/>
  <c r="H215" i="10"/>
  <c r="K214" i="10"/>
  <c r="K213" i="10"/>
  <c r="J212" i="10"/>
  <c r="I212" i="10"/>
  <c r="H212" i="10"/>
  <c r="J208" i="10"/>
  <c r="I208" i="10"/>
  <c r="K210" i="10"/>
  <c r="K209" i="10"/>
  <c r="H208" i="10"/>
  <c r="K207" i="10"/>
  <c r="J206" i="10"/>
  <c r="I206" i="10"/>
  <c r="H206" i="10"/>
  <c r="K205" i="10"/>
  <c r="K204" i="10"/>
  <c r="K203" i="10"/>
  <c r="J202" i="10"/>
  <c r="I202" i="10"/>
  <c r="H202" i="10"/>
  <c r="L324" i="10" s="1"/>
  <c r="K201" i="10"/>
  <c r="K200" i="10"/>
  <c r="J199" i="10"/>
  <c r="I199" i="10"/>
  <c r="H199" i="10"/>
  <c r="K198" i="10"/>
  <c r="K197" i="10" s="1"/>
  <c r="J197" i="10"/>
  <c r="I197" i="10"/>
  <c r="H197" i="10"/>
  <c r="K196" i="10"/>
  <c r="K195" i="10"/>
  <c r="K194" i="10"/>
  <c r="J193" i="10"/>
  <c r="I193" i="10"/>
  <c r="H193" i="10"/>
  <c r="K192" i="10"/>
  <c r="K191" i="10"/>
  <c r="J190" i="10"/>
  <c r="I190" i="10"/>
  <c r="H190" i="10"/>
  <c r="K189" i="10"/>
  <c r="K188" i="10"/>
  <c r="J187" i="10"/>
  <c r="I187" i="10"/>
  <c r="H187" i="10"/>
  <c r="K186" i="10"/>
  <c r="K185" i="10" s="1"/>
  <c r="J185" i="10"/>
  <c r="I185" i="10"/>
  <c r="H185" i="10"/>
  <c r="K184" i="10"/>
  <c r="K183" i="10" s="1"/>
  <c r="J183" i="10"/>
  <c r="I183" i="10"/>
  <c r="H183" i="10"/>
  <c r="K182" i="10"/>
  <c r="K181" i="10" s="1"/>
  <c r="J181" i="10"/>
  <c r="I181" i="10"/>
  <c r="H181" i="10"/>
  <c r="K180" i="10"/>
  <c r="K179" i="10" s="1"/>
  <c r="J179" i="10"/>
  <c r="I179" i="10"/>
  <c r="H179" i="10"/>
  <c r="K178" i="10"/>
  <c r="K177" i="10" s="1"/>
  <c r="J177" i="10"/>
  <c r="I177" i="10"/>
  <c r="H177" i="10"/>
  <c r="K176" i="10"/>
  <c r="K175" i="10"/>
  <c r="K174" i="10"/>
  <c r="J173" i="10"/>
  <c r="I173" i="10"/>
  <c r="H173" i="10"/>
  <c r="K172" i="10"/>
  <c r="K171" i="10"/>
  <c r="J170" i="10"/>
  <c r="I170" i="10"/>
  <c r="H170" i="10"/>
  <c r="K169" i="10"/>
  <c r="K166" i="10"/>
  <c r="H164" i="10"/>
  <c r="K163" i="10"/>
  <c r="K162" i="10"/>
  <c r="J161" i="10"/>
  <c r="I161" i="10"/>
  <c r="H161" i="10"/>
  <c r="K160" i="10"/>
  <c r="K159" i="10"/>
  <c r="J158" i="10"/>
  <c r="I158" i="10"/>
  <c r="H158" i="10"/>
  <c r="K157" i="10"/>
  <c r="K156" i="10"/>
  <c r="J155" i="10"/>
  <c r="I155" i="10"/>
  <c r="H155" i="10"/>
  <c r="K154" i="10"/>
  <c r="K153" i="10"/>
  <c r="J152" i="10"/>
  <c r="I152" i="10"/>
  <c r="H152" i="10"/>
  <c r="K151" i="10"/>
  <c r="K150" i="10"/>
  <c r="J149" i="10"/>
  <c r="I149" i="10"/>
  <c r="H149" i="10"/>
  <c r="K148" i="10"/>
  <c r="K147" i="10"/>
  <c r="J146" i="10"/>
  <c r="I146" i="10"/>
  <c r="H146" i="10"/>
  <c r="K145" i="10"/>
  <c r="K144" i="10"/>
  <c r="J143" i="10"/>
  <c r="I143" i="10"/>
  <c r="H143" i="10"/>
  <c r="K142" i="10"/>
  <c r="K141" i="10"/>
  <c r="J140" i="10"/>
  <c r="I140" i="10"/>
  <c r="H140" i="10"/>
  <c r="K139" i="10"/>
  <c r="K138" i="10"/>
  <c r="J137" i="10"/>
  <c r="I137" i="10"/>
  <c r="H137" i="10"/>
  <c r="K136" i="10"/>
  <c r="K135" i="10" s="1"/>
  <c r="J135" i="10"/>
  <c r="I135" i="10"/>
  <c r="H135" i="10"/>
  <c r="K134" i="10"/>
  <c r="K133" i="10"/>
  <c r="J132" i="10"/>
  <c r="I132" i="10"/>
  <c r="H132" i="10"/>
  <c r="K131" i="10"/>
  <c r="K130" i="10" s="1"/>
  <c r="J130" i="10"/>
  <c r="I130" i="10"/>
  <c r="H130" i="10"/>
  <c r="K129" i="10"/>
  <c r="K128" i="10"/>
  <c r="K127" i="10"/>
  <c r="J126" i="10"/>
  <c r="I126" i="10"/>
  <c r="H126" i="10"/>
  <c r="K125" i="10"/>
  <c r="K124" i="10"/>
  <c r="J123" i="10"/>
  <c r="I123" i="10"/>
  <c r="H123" i="10"/>
  <c r="K122" i="10"/>
  <c r="K121" i="10"/>
  <c r="J120" i="10"/>
  <c r="I120" i="10"/>
  <c r="H120" i="10"/>
  <c r="K119" i="10"/>
  <c r="K118" i="10" s="1"/>
  <c r="J118" i="10"/>
  <c r="I118" i="10"/>
  <c r="H118" i="10"/>
  <c r="K117" i="10"/>
  <c r="K116" i="10"/>
  <c r="J115" i="10"/>
  <c r="I115" i="10"/>
  <c r="H115" i="10"/>
  <c r="K114" i="10"/>
  <c r="K113" i="10"/>
  <c r="J112" i="10"/>
  <c r="I112" i="10"/>
  <c r="H112" i="10"/>
  <c r="K111" i="10"/>
  <c r="K110" i="10"/>
  <c r="J109" i="10"/>
  <c r="I109" i="10"/>
  <c r="H109" i="10"/>
  <c r="K108" i="10"/>
  <c r="K107" i="10"/>
  <c r="J106" i="10"/>
  <c r="I106" i="10"/>
  <c r="H106" i="10"/>
  <c r="K105" i="10"/>
  <c r="K104" i="10"/>
  <c r="J103" i="10"/>
  <c r="I103" i="10"/>
  <c r="H103" i="10"/>
  <c r="K102" i="10"/>
  <c r="K101" i="10" s="1"/>
  <c r="J101" i="10"/>
  <c r="I101" i="10"/>
  <c r="H101" i="10"/>
  <c r="K100" i="10"/>
  <c r="K99" i="10" s="1"/>
  <c r="J99" i="10"/>
  <c r="I99" i="10"/>
  <c r="H99" i="10"/>
  <c r="K98" i="10"/>
  <c r="K97" i="10" s="1"/>
  <c r="J97" i="10"/>
  <c r="I97" i="10"/>
  <c r="H97" i="10"/>
  <c r="K96" i="10"/>
  <c r="K95" i="10" s="1"/>
  <c r="J95" i="10"/>
  <c r="I95" i="10"/>
  <c r="H95" i="10"/>
  <c r="K94" i="10"/>
  <c r="K93" i="10" s="1"/>
  <c r="J93" i="10"/>
  <c r="I93" i="10"/>
  <c r="H93" i="10"/>
  <c r="K92" i="10"/>
  <c r="K91" i="10" s="1"/>
  <c r="J91" i="10"/>
  <c r="I91" i="10"/>
  <c r="H91" i="10"/>
  <c r="K90" i="10"/>
  <c r="K89" i="10"/>
  <c r="K88" i="10"/>
  <c r="K86" i="10"/>
  <c r="K85" i="10"/>
  <c r="K84" i="10"/>
  <c r="K83" i="10"/>
  <c r="K82" i="10"/>
  <c r="K79" i="10"/>
  <c r="K78" i="10"/>
  <c r="K75" i="10"/>
  <c r="K74" i="10"/>
  <c r="K73" i="10"/>
  <c r="K72" i="10"/>
  <c r="J71" i="10"/>
  <c r="I71" i="10"/>
  <c r="H71" i="10"/>
  <c r="K70" i="10"/>
  <c r="K69" i="10" s="1"/>
  <c r="J69" i="10"/>
  <c r="I69" i="10"/>
  <c r="H69" i="10"/>
  <c r="K68" i="10"/>
  <c r="K67" i="10"/>
  <c r="J66" i="10"/>
  <c r="H66" i="10"/>
  <c r="K65" i="10"/>
  <c r="K64" i="10" s="1"/>
  <c r="J64" i="10"/>
  <c r="I64" i="10"/>
  <c r="H64" i="10"/>
  <c r="K63" i="10"/>
  <c r="K62" i="10" s="1"/>
  <c r="J62" i="10"/>
  <c r="I62" i="10"/>
  <c r="H62" i="10"/>
  <c r="K61" i="10"/>
  <c r="K60" i="10" s="1"/>
  <c r="J60" i="10"/>
  <c r="I60" i="10"/>
  <c r="H60" i="10"/>
  <c r="K59" i="10"/>
  <c r="K58" i="10"/>
  <c r="J57" i="10"/>
  <c r="I57" i="10"/>
  <c r="H57" i="10"/>
  <c r="K55" i="10"/>
  <c r="K53" i="10"/>
  <c r="K52" i="10" s="1"/>
  <c r="J52" i="10"/>
  <c r="I52" i="10"/>
  <c r="H52" i="10"/>
  <c r="K51" i="10"/>
  <c r="K50" i="10" s="1"/>
  <c r="J50" i="10"/>
  <c r="I50" i="10"/>
  <c r="H50" i="10"/>
  <c r="K49" i="10"/>
  <c r="K48" i="10" s="1"/>
  <c r="J48" i="10"/>
  <c r="I48" i="10"/>
  <c r="H48" i="10"/>
  <c r="K47" i="10"/>
  <c r="K46" i="10" s="1"/>
  <c r="J46" i="10"/>
  <c r="I46" i="10"/>
  <c r="H46" i="10"/>
  <c r="K45" i="10"/>
  <c r="K44" i="10"/>
  <c r="J43" i="10"/>
  <c r="I43" i="10"/>
  <c r="H43" i="10"/>
  <c r="K42" i="10"/>
  <c r="K41" i="10" s="1"/>
  <c r="J41" i="10"/>
  <c r="I41" i="10"/>
  <c r="H41" i="10"/>
  <c r="K40" i="10"/>
  <c r="K39" i="10"/>
  <c r="K38" i="10"/>
  <c r="K37" i="10"/>
  <c r="K36" i="10"/>
  <c r="K35" i="10"/>
  <c r="K34" i="10"/>
  <c r="K33" i="10"/>
  <c r="J32" i="10"/>
  <c r="I32" i="10"/>
  <c r="H32" i="10"/>
  <c r="K31" i="10"/>
  <c r="K30" i="10" s="1"/>
  <c r="J30" i="10"/>
  <c r="I30" i="10"/>
  <c r="H30" i="10"/>
  <c r="K29" i="10"/>
  <c r="K28" i="10" s="1"/>
  <c r="J28" i="10"/>
  <c r="I28" i="10"/>
  <c r="H28" i="10"/>
  <c r="K27" i="10"/>
  <c r="K26" i="10"/>
  <c r="K25" i="10"/>
  <c r="K24" i="10"/>
  <c r="J23" i="10"/>
  <c r="I23" i="10"/>
  <c r="H23" i="10"/>
  <c r="K20" i="10"/>
  <c r="K19" i="10" s="1"/>
  <c r="J19" i="10"/>
  <c r="I19" i="10"/>
  <c r="H19" i="10"/>
  <c r="L325" i="10" l="1"/>
  <c r="K226" i="10"/>
  <c r="K71" i="10"/>
  <c r="K187" i="10"/>
  <c r="J164" i="10"/>
  <c r="K120" i="10"/>
  <c r="K152" i="10"/>
  <c r="I164" i="10"/>
  <c r="K254" i="10"/>
  <c r="K252" i="10" s="1"/>
  <c r="K269" i="10"/>
  <c r="K132" i="10"/>
  <c r="K126" i="10"/>
  <c r="K109" i="10"/>
  <c r="K123" i="10"/>
  <c r="K66" i="10"/>
  <c r="K284" i="10"/>
  <c r="K106" i="10"/>
  <c r="K149" i="10"/>
  <c r="K190" i="10"/>
  <c r="K206" i="10"/>
  <c r="K115" i="10"/>
  <c r="K140" i="10"/>
  <c r="K158" i="10"/>
  <c r="K291" i="10"/>
  <c r="K103" i="10"/>
  <c r="K146" i="10"/>
  <c r="K173" i="10"/>
  <c r="K199" i="10"/>
  <c r="K211" i="10"/>
  <c r="K208" i="10" s="1"/>
  <c r="K193" i="10"/>
  <c r="I267" i="10"/>
  <c r="K267" i="10" s="1"/>
  <c r="K315" i="10"/>
  <c r="K43" i="10"/>
  <c r="K143" i="10"/>
  <c r="K161" i="10"/>
  <c r="K168" i="10"/>
  <c r="K170" i="10"/>
  <c r="L300" i="10"/>
  <c r="H267" i="10"/>
  <c r="H323" i="10" s="1"/>
  <c r="K56" i="10"/>
  <c r="K54" i="10" s="1"/>
  <c r="K308" i="10"/>
  <c r="K32" i="10"/>
  <c r="K215" i="10"/>
  <c r="K23" i="10"/>
  <c r="K57" i="10"/>
  <c r="K112" i="10"/>
  <c r="K137" i="10"/>
  <c r="K155" i="10"/>
  <c r="K202" i="10"/>
  <c r="K212" i="10"/>
  <c r="K296" i="10"/>
  <c r="J252" i="10"/>
  <c r="K272" i="10"/>
  <c r="K299" i="10"/>
  <c r="J54" i="10"/>
  <c r="I252" i="10"/>
  <c r="K165" i="10"/>
  <c r="I323" i="10" l="1"/>
  <c r="L326" i="10" s="1"/>
  <c r="J323" i="10"/>
  <c r="K164" i="10"/>
  <c r="K323" i="10" s="1"/>
  <c r="I329" i="10" s="1"/>
  <c r="G329" i="10" l="1"/>
  <c r="D329" i="10"/>
  <c r="L327" i="10"/>
  <c r="L328" i="10" s="1"/>
</calcChain>
</file>

<file path=xl/sharedStrings.xml><?xml version="1.0" encoding="utf-8"?>
<sst xmlns="http://schemas.openxmlformats.org/spreadsheetml/2006/main" count="2131" uniqueCount="324">
  <si>
    <t>148</t>
  </si>
  <si>
    <t>000</t>
  </si>
  <si>
    <t>0113</t>
  </si>
  <si>
    <t>4240172340</t>
  </si>
  <si>
    <t>244</t>
  </si>
  <si>
    <t>0311</t>
  </si>
  <si>
    <t>47401R0860</t>
  </si>
  <si>
    <t>321</t>
  </si>
  <si>
    <t>0314</t>
  </si>
  <si>
    <t>0620380610</t>
  </si>
  <si>
    <t>0620380640</t>
  </si>
  <si>
    <t>0401</t>
  </si>
  <si>
    <t>813</t>
  </si>
  <si>
    <t>2340100590</t>
  </si>
  <si>
    <t>111</t>
  </si>
  <si>
    <t>119</t>
  </si>
  <si>
    <t>242</t>
  </si>
  <si>
    <t>247</t>
  </si>
  <si>
    <t>851</t>
  </si>
  <si>
    <t>852</t>
  </si>
  <si>
    <t>2340181011</t>
  </si>
  <si>
    <t>2340181016</t>
  </si>
  <si>
    <t>2340181017</t>
  </si>
  <si>
    <t>811</t>
  </si>
  <si>
    <t>2340181019</t>
  </si>
  <si>
    <t>2340181110</t>
  </si>
  <si>
    <t>2340181120</t>
  </si>
  <si>
    <t>0705</t>
  </si>
  <si>
    <t>2340181022</t>
  </si>
  <si>
    <t>2340281320</t>
  </si>
  <si>
    <t>1001</t>
  </si>
  <si>
    <t>2240128960</t>
  </si>
  <si>
    <t>313</t>
  </si>
  <si>
    <t>2340152900</t>
  </si>
  <si>
    <t>540</t>
  </si>
  <si>
    <t>1002</t>
  </si>
  <si>
    <t>2240300590</t>
  </si>
  <si>
    <t>243</t>
  </si>
  <si>
    <t>611</t>
  </si>
  <si>
    <t>612</t>
  </si>
  <si>
    <t>853</t>
  </si>
  <si>
    <t>2240381950</t>
  </si>
  <si>
    <t>631</t>
  </si>
  <si>
    <t>1003</t>
  </si>
  <si>
    <t>322</t>
  </si>
  <si>
    <t>1620251340</t>
  </si>
  <si>
    <t>1620251350</t>
  </si>
  <si>
    <t>1620251760</t>
  </si>
  <si>
    <t>2240152200</t>
  </si>
  <si>
    <t>2240152400</t>
  </si>
  <si>
    <t>2240152500</t>
  </si>
  <si>
    <t>2240171120</t>
  </si>
  <si>
    <t>2240171140</t>
  </si>
  <si>
    <t>2240171150</t>
  </si>
  <si>
    <t>2240171160</t>
  </si>
  <si>
    <t>2240171170</t>
  </si>
  <si>
    <t>2240171180</t>
  </si>
  <si>
    <t>2240171280</t>
  </si>
  <si>
    <t>2240172003</t>
  </si>
  <si>
    <t>2240172004</t>
  </si>
  <si>
    <t>2240172005</t>
  </si>
  <si>
    <t>2240172007</t>
  </si>
  <si>
    <t>2240172008</t>
  </si>
  <si>
    <t>2240172009</t>
  </si>
  <si>
    <t>2240172015</t>
  </si>
  <si>
    <t>2240172020</t>
  </si>
  <si>
    <t>2240189300</t>
  </si>
  <si>
    <t>22401R4620</t>
  </si>
  <si>
    <t>2240272055</t>
  </si>
  <si>
    <t>1004</t>
  </si>
  <si>
    <t>2240231460</t>
  </si>
  <si>
    <t>530</t>
  </si>
  <si>
    <t>2240259400</t>
  </si>
  <si>
    <t>112</t>
  </si>
  <si>
    <t>2240271310</t>
  </si>
  <si>
    <t>2240271320</t>
  </si>
  <si>
    <t>2240271330</t>
  </si>
  <si>
    <t>2240271340</t>
  </si>
  <si>
    <t>2240271360</t>
  </si>
  <si>
    <t>2240289400</t>
  </si>
  <si>
    <t>1006</t>
  </si>
  <si>
    <t>2240100590</t>
  </si>
  <si>
    <t>831</t>
  </si>
  <si>
    <t>2240120000</t>
  </si>
  <si>
    <t>121</t>
  </si>
  <si>
    <t>122</t>
  </si>
  <si>
    <t>129</t>
  </si>
  <si>
    <t>22401R4040</t>
  </si>
  <si>
    <t>2240277740</t>
  </si>
  <si>
    <t>2240381810</t>
  </si>
  <si>
    <t>633</t>
  </si>
  <si>
    <t>2240481920</t>
  </si>
  <si>
    <t>2240481930</t>
  </si>
  <si>
    <t>22405R5140</t>
  </si>
  <si>
    <t>Повышение эффективности мероприятий, направленных на активизацию антикоррупционного обучения и антикоррупционной пропаганды, вовлечение ресурсов гражданского общества в противодействие коррупции</t>
  </si>
  <si>
    <t>Прочая закупка товаров, работ и услуг</t>
  </si>
  <si>
    <t>Совершенствование подготовки и квалификации работников системы профилактики безнадзорности и правонарушений несовершеннолетних</t>
  </si>
  <si>
    <t>Профилактика безнадзорности и правонарушений среди несовершеннолетних, формирование здорового образа жизни</t>
  </si>
  <si>
    <t>Реализация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</si>
  <si>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Фонд оплаты труда учреждений</t>
  </si>
  <si>
    <t>Код строки</t>
  </si>
  <si>
    <t>Остаток на начало года</t>
  </si>
  <si>
    <t>Профинансировано</t>
  </si>
  <si>
    <t>Кассовый расход</t>
  </si>
  <si>
    <t>Остаток на конец отчетного периода</t>
  </si>
  <si>
    <t>010</t>
  </si>
  <si>
    <t>020</t>
  </si>
  <si>
    <t>030</t>
  </si>
  <si>
    <t>040</t>
  </si>
  <si>
    <t>Итого</t>
  </si>
  <si>
    <t xml:space="preserve"> </t>
  </si>
  <si>
    <t>Субвенции</t>
  </si>
  <si>
    <t>1.СведенияодвижениисредствбюджетовсубъектовРоссийскойФедерации</t>
  </si>
  <si>
    <t>иместныхбюджетовнасчетахучреждений</t>
  </si>
  <si>
    <t>Наименованиетекущегосчета</t>
  </si>
  <si>
    <t>Отчет</t>
  </si>
  <si>
    <t>об исполнении  бюджетной сметы  учреждений и организаций, финансируемых</t>
  </si>
  <si>
    <t>из бюджетов субъектов Российской Федерации и местных бюджетов</t>
  </si>
  <si>
    <t>Форма № 1 ММ по ОКУД</t>
  </si>
  <si>
    <t>КОДЫ</t>
  </si>
  <si>
    <t xml:space="preserve">                                                                </t>
  </si>
  <si>
    <t>Дата</t>
  </si>
  <si>
    <t>Учреждение - Министерство труда и социального развития РД</t>
  </si>
  <si>
    <t>по ОКПО</t>
  </si>
  <si>
    <t>Главный распорядитель (распорядитель)_________________________________</t>
  </si>
  <si>
    <t>по ППП</t>
  </si>
  <si>
    <t>Периодичность: месячная</t>
  </si>
  <si>
    <t>по ОКУД</t>
  </si>
  <si>
    <t>08</t>
  </si>
  <si>
    <t>Единица измерения: руб.</t>
  </si>
  <si>
    <t>по ОКЕИ</t>
  </si>
  <si>
    <t>383</t>
  </si>
  <si>
    <t>Мин</t>
  </si>
  <si>
    <t>РЗ</t>
  </si>
  <si>
    <t>ЦСР</t>
  </si>
  <si>
    <t>ВР</t>
  </si>
  <si>
    <t>Доп. кл.</t>
  </si>
  <si>
    <t>Рег. Класс</t>
  </si>
  <si>
    <t>Остаток</t>
  </si>
  <si>
    <t>Финансовое обеспечение выполнения функций государственных учреждений, оказания услуг, выполнения работ</t>
  </si>
  <si>
    <t>Организация ярмарок вакансий и учебных рабочих мест</t>
  </si>
  <si>
    <t>Содействие началу осуществления предпринимательской деятельности безработных граждан, включая оказание гражданам, признанным в установленном порядке безработными, и гражданам, признанным в установленном порядке безработными и прошедшим профессиональное обучение или получившим дополнительное профессиональное образование по направлению органов службы занятости, единовременной финансовой помощи при государственной регистрации в качестве индивидуального предпринимателя, государственной регистрации создаваемого юридического лица, государственной регистрации крестьянского (фермерского) хозяйства, постановке на учет физического лица в качестве налогоплательщика налога на профессиональный доход (оказание консультационных, профориентационных, юридических услуг)</t>
  </si>
  <si>
    <t>Оказание содействия в трудоустройстве незанятых инвалидов, в том числе инвалидов, использующих кресла-коляски, на оборудованные (оснащенные) для них рабочие места</t>
  </si>
  <si>
    <t>Возмещение юридическим лицам, образованным общественными организациями инвалидов, части затрат в связи с производством (реализацией) товаров, выполнением работ, оказанием услуг, обеспечивающим проведение мероприятия по содействию занятости инвалидов</t>
  </si>
  <si>
    <t>Возмещение юридическим лицам и индивидуальным предпринимателям части затрат в связи с производством (реализацией) товаров, выполнением работ, оказанием услуг, обеспечивающим проведение мероприятия по содействию занятости граждан, освобожденных из учреждений, исполняющих наказание в виде лишения свободы, зарегистрированных в органах государственной службы занятости населения Республики Дагестан в целях поиска подходящей работы или в качестве безработных граждан, путем их трудоустройства</t>
  </si>
  <si>
    <t>Возмещение юридическим лицам и индивидуальным предпринимателям части затрат в связи с производством (реализацией) товаров, выполнением работ, оказанием услуг, обеспечивающим проведение мероприятия по содействию временной занятости несовершеннолетних граждан в возрасте от 14 до 18 лет, в том числе состоящих на учете в комиссиях по делам несовершеннолетних и защите их прав при администрациях муниципальных образований, зарегистрированных в органах государственной службы занятости населения Республики Дагестан, путем их трудоустройства</t>
  </si>
  <si>
    <t>Профессиональное обучение и дополнительное профессиональное образование работников промышленных предприятий</t>
  </si>
  <si>
    <t>Организация профессионального обучения и дополнительного образования безработных граждан</t>
  </si>
  <si>
    <t>Ежемесячная доплата к пенсиям лицам, замещавшим государственные должности Республики Дагестан, и пенсия за выслугу лет лицам, замещавшим должности государственной гражданской службы Республики Дагестан</t>
  </si>
  <si>
    <t>Социальные выплаты безработным гражданам</t>
  </si>
  <si>
    <t>Финансовое обеспечение предоставления социальных услуг негосударственными организациями, индивидуальными предпринимателями, социально ориентированными некоммерческими организациями, осуществляющими деятельность по социальному обслуживанию населения</t>
  </si>
  <si>
    <t>Обеспечение жильем отдельных категорий граждан, установленных Федеральным законом от 12 января 1995 г. № 5-ФЗ "О ветеранах", в соответствии с Указом Президента Российской Федерации от 7 мая 2008 г. № 714 "Об обеспечении жильем ветеранов Великой Отечественной войны 1941-1945 годов"</t>
  </si>
  <si>
    <t>Обеспечение жильем отдельных категорий граждан, установленных Федеральным законом от 12 января 1995 г. № 5-ФЗ "О ветеранах"</t>
  </si>
  <si>
    <t>Обеспечение жильем отдельных категорий граждан, установленных Федеральным законом от 24 ноября 1995 г. № 181-ФЗ "О социальной защите инвалидов в Российской Федерации"</t>
  </si>
  <si>
    <t>Ежегодная денежная выплата лицам, награжденным нагрудным знаком «Почетный донор России»</t>
  </si>
  <si>
    <t>Единовременные пособия и ежемесячные денежные компенсации гражданам при возникновении поствакцинальных осложнений</t>
  </si>
  <si>
    <t>Ежемесячная денежная выплата по оплате жилого помещения и коммунальных услуг отдельным категориям граждан (федеральным льготникам)</t>
  </si>
  <si>
    <t>Дополнительное ежемесячное материальное обеспечение гражданам, имеющим особые заслуги перед Республикой Дагестан</t>
  </si>
  <si>
    <t>Дополнительные меры по улучшению материального обеспечения участников Великой Отечественной войны 1941 - 1945 годов и бывших несовершеннолетних узников концлагерей, гетто и других мест принудительного содержания, созданных фашистами и их союзниками в период Второй мировой войны</t>
  </si>
  <si>
    <t>Выплата социального пособия на погребение умерших, которые не подлежали обязательному социальному страхованию на случай временной нетрудоспособности и в связи с материнством на день смерти и не являлись пенсионерами, а также в случае рождения мертвого ребенка по истечении 154 дней беременности, и возмещение стоимости услуг на захоронение указанных категорий умерших граждан, оказываемых специализированными службами по вопросам похоронного дела</t>
  </si>
  <si>
    <t>Возмещение затрат, связанных с погребением умерших реабилитированных лиц, а также возмещение расходов по погребению умерших, личность которых не установлена органами внутренних дел в определенные законодательством Российской Федерации сроки, в соответствии с Федеральным законом от 12 января 1996 г. № 8-ФЗ "О погребении и похоронном деле"</t>
  </si>
  <si>
    <t>Единовременное пособие в случае гибели (смерти) или причинения вреда здоровью народного дружинника в связи с его участием в охране общественного порядка</t>
  </si>
  <si>
    <t>Дополнительные меры социальной поддержки инвалидов и ветеранов боевых действий в Афганистане, членов семей погибших (умерших) инвалидов и ветеранов боевых действий в Афганистане</t>
  </si>
  <si>
    <t>Единовременное пособие в случае гибели или получения работником добровольной пожарной охраны и добровольным пожарным увечья, заболевания, приведших к стойкой утрате трудоспособности</t>
  </si>
  <si>
    <t>Ежемесячная денежная выплата ветеранам труда</t>
  </si>
  <si>
    <t>Ежемесячная денежная выплата реабилитированным лицам и лицам, признанным пострадавшими от политических репрессий</t>
  </si>
  <si>
    <t>Ежемесячная денежная выплата труженикам тыла</t>
  </si>
  <si>
    <t>Ежемесячная денежная выплата по оплате жилого помещения и коммунальных услуг ветеранам труда</t>
  </si>
  <si>
    <t>Ежемесячная денежная выплата по оплате жилого помещения и коммунальных услуг реабилитированным лицам и лицам, признанным пострадавшими от политических репрессий</t>
  </si>
  <si>
    <t>Ежемесячная денежная выплата отдельным категориям граждан, работающим и проживающим в сельской местности и поселках городского типа</t>
  </si>
  <si>
    <t>Ежемесячная денежная выплата по оплате жилого помещения и коммунальных услуг участникам Великой Отечественной войны и приравненным к ним лицам, а также членам семей погибших (умерших) инвалидов и ветеранов боевых действий в Афганистане</t>
  </si>
  <si>
    <t>Ежемесячная денежная выплата по оплате жилого помещения и коммунальных услуг гражданам Российской Федерации, призванным на военную службу по мобилизации в Вооруженные Силы Российской Федерации, а также гражданам Российской Федерации, принимающим участие в специальной военной операции на добровольной основе, и членам их семей.</t>
  </si>
  <si>
    <t>Предоставление отдельным категориям граждан единовременной денежной выплаты на оплату расходов, связанных с приобретением и установкой внутридомового газового оборудования и проведением газопровода внутри земельного участка</t>
  </si>
  <si>
    <t>Компенсация расходов на уплату взноса на капитальный ремонт общего имущества в многоквартирных домах, расположенных на территории Республики Дагестан, отдельным категориям граждан, проживающих на территории Республики Дагестан</t>
  </si>
  <si>
    <t>Осуществление ежемесячной денежной выплаты по оплате жилого помещения и коммунальных услуг многодетным семьям</t>
  </si>
  <si>
    <t>Субвенции бюджету Фонда пенсионного и социального страхования Российской Федерации на осуществление выплаты ежемесячного пособия в связи с рождением и воспитанием ребенка</t>
  </si>
  <si>
    <t>Осуществление выплаты ежемесячного пособия на ребенка</t>
  </si>
  <si>
    <t>Осуществление единовременной денежной выплаты на детей, поступающих в первый класс, из малоимущих многодетных семей</t>
  </si>
  <si>
    <t>Осуществление единовременной денежной выплаты семьям при рождении пятого и каждого последующего ребенка, десятого и каждого последующего ребенка, одновременно двух детей, одновременно трех и более детей, а также предоставление малоимущим многодетным семьям, имеющим десять и более детей, автотранспорта (микроавтобуса)</t>
  </si>
  <si>
    <t>Осуществление выплаты единовременного денежного поощрения одному из родителей (усыновителей) при награждении орденом «Родительская слава»</t>
  </si>
  <si>
    <t>Компенсация части стоимости обучения детей из многодетных семей по образовательным программам среднего профессионального образования на платной основе.</t>
  </si>
  <si>
    <t>Перевозка в пределах территории Республики Дагестан несовершеннолетних, самовольно ушедших из семей, организаций для детей-сирот и детей, оставшихся без попечения родителей, образовательных организаций и иных организаций</t>
  </si>
  <si>
    <t>Финансовое обеспечение выполнения функций государственных органов</t>
  </si>
  <si>
    <t>Оказание государственной социальной помощи на основании социального контракта отдельным категориям граждан</t>
  </si>
  <si>
    <t>Осуществление государственных полномочий Республики Дагестан по организации и осуществлению деятельности по опеке и попечительству</t>
  </si>
  <si>
    <t>Государственная поддержка Дагестанского регионального отделения Общероссийского общественного фонда «Победа»</t>
  </si>
  <si>
    <t>Государственная поддержка Дагестанского регионального отделения Всероссийской общественной организации ветеранов (пенсионеров) войны, труда, Вооруженных Сил и правоохранительных органов</t>
  </si>
  <si>
    <t>Мероприятия по формированию условий для развития системы комплексной реабилитации и абилитации инвалидов, в том числе детей-инвалидов, в Республике Дагестан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</si>
  <si>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</si>
  <si>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Пособия, компенсации и иные социальные выплаты гражданам, кроме публичных нормативных обязательств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</si>
  <si>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</si>
  <si>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</si>
  <si>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Пособия, компенсации, меры социальной поддержки по публичным нормативным обязательствам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</si>
  <si>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</si>
  <si>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Закупка товаров, работ, услуг в сфере информационно-коммуникационных технологий</t>
  </si>
  <si>
    <t>Закупка энергетических ресурсов</t>
  </si>
  <si>
    <t>Уплата налога на имущество организаций и земельного налога</t>
  </si>
  <si>
    <t>Уплата прочих налогов, сборов</t>
  </si>
  <si>
    <t>Иные межбюджетные трансферты</t>
  </si>
  <si>
    <t>Иные выплаты персоналу учреждений, за исключением фонда оплаты труда</t>
  </si>
  <si>
    <t>Закупка товаров, работ, услуг в целях капитального ремонта государственного (муниципального) имущества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</si>
  <si>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</si>
  <si>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Субсидии бюджетным учреждениям на иные цели</t>
  </si>
  <si>
    <t>Уплата иных платежей</t>
  </si>
  <si>
    <t>Субсидии на возмещение недополученных доходов и (или) возмещение фактически понесенных затрат</t>
  </si>
  <si>
    <t>Субсидии гражданам на приобретение жилья</t>
  </si>
  <si>
    <t>Исполнение судебных актов Российской Федерации и мировых соглашений по возмещению причиненного вреда</t>
  </si>
  <si>
    <t>Фонд оплаты труда государственных (муниципальных) органов</t>
  </si>
  <si>
    <t>Иные выплаты персоналу государственных (муниципальных) органов, за исключением фонда оплаты труда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</si>
  <si>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</si>
  <si>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Независимая оценка качества оказания услуг организациями социальной сферы</t>
  </si>
  <si>
    <t>Субсидии (гранты в форме субсидий), не подлежащие казначейскому сопровождению</t>
  </si>
  <si>
    <t>Пособия и компенсации гражданам и иные социальные выплаты, кроме публичных нормативных обязательств</t>
  </si>
  <si>
    <t>2210872009</t>
  </si>
  <si>
    <t>БА</t>
  </si>
  <si>
    <t>ЛБО</t>
  </si>
  <si>
    <t>ПОФ</t>
  </si>
  <si>
    <t>К/Р</t>
  </si>
  <si>
    <t>Социальные выплаты безработным гражданам в соответствии с Законом Российской Федерации от 19 апреля 1991 года N 1032-1 "О занятости населения в Российской Федерации"</t>
  </si>
  <si>
    <t>2310552900</t>
  </si>
  <si>
    <t>23-52900-00000-00000</t>
  </si>
  <si>
    <t>Оплата жилищно-коммунальных услуг отдельным категориям граждан</t>
  </si>
  <si>
    <t>2210852500</t>
  </si>
  <si>
    <t>23-52500-00000-00000</t>
  </si>
  <si>
    <t>Компенсация отдельным категориям граждан оплаты взноса на капитальный ремонт общего имущества в многоквартирном доме</t>
  </si>
  <si>
    <t>22108R4620</t>
  </si>
  <si>
    <t>23-54620-00000-00000</t>
  </si>
  <si>
    <t>Резервный фонд Правительства Республики Дагестан</t>
  </si>
  <si>
    <t>Утверждено бюджетных ассигнований (лимитов бюджетных обязательств)                      на 2024 год</t>
  </si>
  <si>
    <t>ФБ</t>
  </si>
  <si>
    <t>РБ</t>
  </si>
  <si>
    <t>Вед</t>
  </si>
  <si>
    <t>Профессиональное обучение и дополнительное профессиональное  образование безработных граждан из числа молодых инвалидов, включая обучение в другой местности</t>
  </si>
  <si>
    <t>24-52900-00000-00000</t>
  </si>
  <si>
    <t xml:space="preserve">Субвенции бюджетам муниципальных районов и городских округов на выплату единовременного денежного пособия гражданам, усыновившим (удочерившим), взявшим под опеку (попечительство), в приемную семью ребенка (детей) из числа детей-сирот и детей, оставшихся </t>
  </si>
  <si>
    <t>Средства для перевода учреждениям, находящимся в ведении главного распорядителя (распорядителя), и на другие мероприятия</t>
  </si>
  <si>
    <t>Средства на расходы учреждения</t>
  </si>
  <si>
    <t>Средства в иностранной валюте</t>
  </si>
  <si>
    <t>То же в пересчете на рубли</t>
  </si>
  <si>
    <t>Осуществление ежемесячных выплат на детей в возрасте от 3 до 7 лет включительно</t>
  </si>
  <si>
    <t>22301R3020</t>
  </si>
  <si>
    <t>21-53020-00000-00000</t>
  </si>
  <si>
    <t>22-53020-00000-00000</t>
  </si>
  <si>
    <t>24-54040-00000-00000</t>
  </si>
  <si>
    <t>Социальная поддержка Героев Советского Союза, Героев Российской Федерации и полных кавалеров ордена Славы</t>
  </si>
  <si>
    <t>24-52500-00000-00000</t>
  </si>
  <si>
    <t>Расходы на обеспечение деятельности (оказание услуг) государственных учреждений</t>
  </si>
  <si>
    <t>2310800590</t>
  </si>
  <si>
    <t>Создание системы долговременного ухода за гражданами пожилого возраста и инвалидами</t>
  </si>
  <si>
    <t>М. Кихасуров</t>
  </si>
  <si>
    <t>2210872004</t>
  </si>
  <si>
    <t>2210872008</t>
  </si>
  <si>
    <t>22127R4040</t>
  </si>
  <si>
    <t>2210872003</t>
  </si>
  <si>
    <t>23-53020-00000-00000</t>
  </si>
  <si>
    <t>Осуществление переданных полномочий Российской Федерации по осуществлению деятельности, связанной с перевозкой между субъектами Российской Федерации, а также в пределах территорий государств - участников Содружества Независимых Государств несовершеннолетних, самовольно ушедших из семей, организаций для детей-сирот и детей, оставшихся без попечения родителей, образовательных организаций и иных организаций.</t>
  </si>
  <si>
    <t>2240152520</t>
  </si>
  <si>
    <t>23-50230-00000-00000</t>
  </si>
  <si>
    <t>2240171130</t>
  </si>
  <si>
    <t>Ежемесячная денежная выплата больным фенилкетонурией</t>
  </si>
  <si>
    <t>20-53020-00000-00000</t>
  </si>
  <si>
    <t>22-54040-00000-00000</t>
  </si>
  <si>
    <t>Выплата ежемесячного пособия на ребенка в соответствии с Федеральным законом от 19 мая 1995 года N 81-ФЗ "О государственных пособиях гражданам, имеющим детей"</t>
  </si>
  <si>
    <t>Осуществление ежемесячной выплаты в связи с рождением (усыновлением) первого ребенка</t>
  </si>
  <si>
    <t>223P155730</t>
  </si>
  <si>
    <t>22-55730-00000-000000</t>
  </si>
  <si>
    <t>Министр</t>
  </si>
  <si>
    <t>25-52200-00000-00000</t>
  </si>
  <si>
    <t>25-52400-00000-00000</t>
  </si>
  <si>
    <t>25-50860-00000-00000</t>
  </si>
  <si>
    <t>25-52920-00000-00000</t>
  </si>
  <si>
    <t>231Л252920</t>
  </si>
  <si>
    <t>25-52900-00000-00000</t>
  </si>
  <si>
    <t>25-52500-00000-00000</t>
  </si>
  <si>
    <t>25-54620-00000-00000</t>
  </si>
  <si>
    <t>25-51630-00000-00000</t>
  </si>
  <si>
    <t>221Я451630</t>
  </si>
  <si>
    <t>25-55140-00000-00000</t>
  </si>
  <si>
    <t>221Я254040</t>
  </si>
  <si>
    <t>2240481960</t>
  </si>
  <si>
    <t>Субсидия Дагестанскому региональному социальному фонду "Все вместе" на финансовое обеспечение деятельности</t>
  </si>
  <si>
    <t>0909</t>
  </si>
  <si>
    <t>Организация системы комплексной реабилитации и ресоциализации потребителей наркотических средств и психотропных веществ, успешно завершивших курс комплексной реабилитации</t>
  </si>
  <si>
    <t>Социальное обеспечение и иные выплаты населению</t>
  </si>
  <si>
    <t>25-51340-00000-00000</t>
  </si>
  <si>
    <t>25-51350-00000-00000</t>
  </si>
  <si>
    <t>25-51760-00000-00000</t>
  </si>
  <si>
    <t>25-59000-00000-00400</t>
  </si>
  <si>
    <t>25-54040-00000-00000</t>
  </si>
  <si>
    <t>99900Ф1611</t>
  </si>
  <si>
    <t>Единовременные выплаты участникам специальной военной операции или членам их семей за счет высвобождаемых средств по списанию двух третей задолженности по бюджетным кредитам</t>
  </si>
  <si>
    <t>0402</t>
  </si>
  <si>
    <t>22401R1570</t>
  </si>
  <si>
    <t>Предоставление субсидий льготным категориям граждан на покупку и установку газоиспользующего оборудования, проведение работ по социальной газификации (догазификации)</t>
  </si>
  <si>
    <t>Приобретение товаров, работ, услуг в пользу граждан в целях их социального обеспечения</t>
  </si>
  <si>
    <t>99900Ф1610</t>
  </si>
  <si>
    <t>Бюджетные инвестиции в объекты капитального строительства государственной (муниципальной) собственности</t>
  </si>
  <si>
    <t>99900Ф1101</t>
  </si>
  <si>
    <t>Единовременная денежная выплата участникам Великой Отечественной Войны 1941-1945 годов в размере 500 тыс. рублей и гражданам, награжденным знаком "Жителю блокадного Ленинграда", бывшим несовершеннолетним узникам концлагерей, гетто и других мест принудите</t>
  </si>
  <si>
    <t>Ежемесячная денежная выплата на ребенка в возрасте от восьми до семнадцати лет</t>
  </si>
  <si>
    <t>2210872007</t>
  </si>
  <si>
    <t>2240481970</t>
  </si>
  <si>
    <t>2240481980</t>
  </si>
  <si>
    <t>Субсидия автономной некоммерческой организации центру социального обслуживания "Забота" на финансовое обеспечение деятельности, связанной с реализацией проекта "Социальное такси"</t>
  </si>
  <si>
    <t>Субсидия Дагестанской региональной общественной организации "Память гор" на финансовое обеспечение деятельности</t>
  </si>
  <si>
    <t>2240271520</t>
  </si>
  <si>
    <t>Ежемесячная выплата денежных средств на содержание детей в семьях опекунов (попечителей), приемных семьях, а также на оплату труда приемных родителей</t>
  </si>
  <si>
    <t>2240151980</t>
  </si>
  <si>
    <t>Оплата расходов, связанных с организацией временного размещения и питания граждан, вынужденно покинувших территорию Государства Палестина, находящихся в пункте временного размещения на территории Республики Дагестан за счет средств резервного фонда Прави</t>
  </si>
  <si>
    <t>99900Ф1006</t>
  </si>
  <si>
    <t>99900Ф1961</t>
  </si>
  <si>
    <t>Субсидия Дагестанскому региональному социальному фонду "Все вместе" на оказание единовременной материальной помощи гражданам, находящимся в трудной жизненной ситуации, (материальная помощь семьям военнослужащих, погибших в ходе специальной военной операц</t>
  </si>
  <si>
    <t>255157070X252170000000</t>
  </si>
  <si>
    <t>23-54040-00000-00000</t>
  </si>
  <si>
    <t>Социальная поддержка Героев Социалистического труда, Героев Труда Российской Федерации и полных кавалеров ордена Трудовой Славы</t>
  </si>
  <si>
    <t>Расходы на исполнение решений, принятых судебными органами</t>
  </si>
  <si>
    <t>99900Ф2401</t>
  </si>
  <si>
    <t>Финансовая помощь гражданам, пострадавшим в результате ливневых дождей, прошедших 25 мая 2021 года на территории муниципального района "Хунзахский район" за счет средств резервного фонда Правительства Республики Дагестан</t>
  </si>
  <si>
    <t>0310</t>
  </si>
  <si>
    <t>Иные выплаты населению</t>
  </si>
  <si>
    <t>Резервный фонд Правительства Республики Дагестан по предупреждению и ликвидации чрезвычайных ситуаций и последствий стихийных бедствий</t>
  </si>
  <si>
    <t>Начальник управления</t>
  </si>
  <si>
    <t>Э. Маметова</t>
  </si>
  <si>
    <t xml:space="preserve"> на 1 ноября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</si>
</sst>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9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0"/>
      <color indexed="8"/>
      <name val="Arial Cyr"/>
    </font>
    <font>
      <b/>
      <sz val="10"/>
      <name val="Arial cry"/>
      <charset val="204"/>
    </font>
    <font>
      <b/>
      <sz val="11"/>
      <name val="Arial cry"/>
      <charset val="204"/>
    </font>
    <font>
      <sz val="11"/>
      <name val="Arial cry"/>
      <charset val="204"/>
    </font>
    <font>
      <sz val="10"/>
      <name val="Arial cry"/>
      <charset val="204"/>
    </font>
    <font>
      <b/>
      <sz val="12"/>
      <name val="Arial"/>
      <family val="2"/>
      <charset val="204"/>
    </font>
    <font>
      <b/>
      <sz val="12"/>
      <name val="Arial cry"/>
      <charset val="204"/>
    </font>
    <font>
      <b/>
      <sz val="11"/>
      <name val="Calibri"/>
      <family val="2"/>
      <charset val="204"/>
      <scheme val="minor"/>
    </font>
    <font>
      <sz val="10"/>
      <color indexed="8"/>
      <name val="Arial cry"/>
      <charset val="204"/>
    </font>
    <font>
      <u/>
      <sz val="10"/>
      <name val="Arial cry"/>
      <charset val="204"/>
    </font>
    <font>
      <b/>
      <u/>
      <sz val="10"/>
      <name val="Arial cry"/>
      <charset val="204"/>
    </font>
    <font>
      <sz val="10"/>
      <color indexed="10"/>
      <name val="Arial cry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8"/>
      <name val="Arial cry"/>
      <charset val="204"/>
    </font>
    <font>
      <sz val="10"/>
      <color rgb="FF000000"/>
      <name val="Arial Cyr"/>
      <charset val="204"/>
    </font>
    <font>
      <i/>
      <u/>
      <sz val="8"/>
      <name val="Arial cry"/>
      <charset val="204"/>
    </font>
    <font>
      <sz val="8"/>
      <color rgb="FF000000"/>
      <name val="Arial Cyr"/>
    </font>
    <font>
      <sz val="10"/>
      <name val="Arial"/>
      <family val="2"/>
      <charset val="204"/>
    </font>
    <font>
      <i/>
      <u/>
      <sz val="10"/>
      <color rgb="FF000000"/>
      <name val="Arial Cyr"/>
    </font>
    <font>
      <i/>
      <u/>
      <sz val="10"/>
      <name val="Arial cry"/>
      <charset val="204"/>
    </font>
    <font>
      <i/>
      <u/>
      <sz val="10"/>
      <name val="Arial Cyr"/>
      <charset val="204"/>
    </font>
    <font>
      <i/>
      <u/>
      <sz val="10"/>
      <color rgb="FF000000"/>
      <name val="Arial Cyr"/>
      <charset val="204"/>
    </font>
    <font>
      <b/>
      <sz val="10"/>
      <color rgb="FF000000"/>
      <name val="Arial Cyr"/>
      <charset val="204"/>
    </font>
    <font>
      <b/>
      <i/>
      <u/>
      <sz val="10"/>
      <name val="Arial Cyr"/>
      <charset val="204"/>
    </font>
    <font>
      <b/>
      <i/>
      <u/>
      <sz val="10"/>
      <name val="Arial cry"/>
      <charset val="204"/>
    </font>
    <font>
      <i/>
      <u/>
      <sz val="11"/>
      <name val="Arial cry"/>
      <charset val="204"/>
    </font>
    <font>
      <sz val="10"/>
      <color rgb="FFFF0000"/>
      <name val="Arial Cyr"/>
    </font>
    <font>
      <i/>
      <sz val="10"/>
      <name val="Arial cry"/>
      <charset val="204"/>
    </font>
    <font>
      <sz val="10"/>
      <name val="Times New Roman"/>
      <family val="1"/>
      <charset val="204"/>
    </font>
    <font>
      <sz val="8"/>
      <name val="Arial Narrow"/>
      <family val="2"/>
      <charset val="204"/>
    </font>
    <font>
      <sz val="8"/>
      <color rgb="FF000000"/>
      <name val="Arial Cyr"/>
      <charset val="204"/>
    </font>
    <font>
      <i/>
      <u/>
      <sz val="11"/>
      <name val="Calibri"/>
      <family val="2"/>
      <scheme val="minor"/>
    </font>
    <font>
      <i/>
      <u/>
      <sz val="10"/>
      <color indexed="10"/>
      <name val="Arial cry"/>
      <charset val="204"/>
    </font>
  </fonts>
  <fills count="14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DF8FF"/>
        <bgColor indexed="64"/>
      </patternFill>
    </fill>
  </fills>
  <borders count="8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medium">
        <color theme="0" tint="-0.14999847407452621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14999847407452621"/>
      </right>
      <top style="medium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 style="medium">
        <color indexed="64"/>
      </top>
      <bottom style="thin">
        <color theme="0" tint="-0.14999847407452621"/>
      </bottom>
      <diagonal/>
    </border>
    <border>
      <left style="medium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4.9989318521683403E-2"/>
      </right>
      <top/>
      <bottom style="medium">
        <color theme="0" tint="-0.14999847407452621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14999847407452621"/>
      </left>
      <right/>
      <top style="medium">
        <color indexed="64"/>
      </top>
      <bottom style="thin">
        <color theme="0" tint="-0.14999847407452621"/>
      </bottom>
      <diagonal/>
    </border>
    <border>
      <left style="thin">
        <color theme="0" tint="-4.9989318521683403E-2"/>
      </left>
      <right/>
      <top/>
      <bottom style="medium">
        <color theme="0" tint="-0.1499984740745262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9847407452621"/>
      </top>
      <bottom/>
      <diagonal/>
    </border>
    <border>
      <left style="thin">
        <color indexed="64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medium">
        <color indexed="64"/>
      </right>
      <top style="thin">
        <color theme="0" tint="-0.149998474074526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44">
    <xf numFmtId="0" fontId="0" fillId="0" borderId="0"/>
    <xf numFmtId="0" fontId="1" fillId="0" borderId="1">
      <alignment horizontal="left" vertical="top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wrapText="1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4">
      <alignment horizontal="center" vertical="center" shrinkToFit="1"/>
    </xf>
    <xf numFmtId="0" fontId="1" fillId="0" borderId="4">
      <alignment horizontal="left" vertical="top" wrapText="1"/>
    </xf>
    <xf numFmtId="4" fontId="1" fillId="2" borderId="4">
      <alignment horizontal="right" vertical="top" shrinkToFit="1"/>
    </xf>
    <xf numFmtId="4" fontId="1" fillId="0" borderId="4">
      <alignment horizontal="right" vertical="top" shrinkToFit="1"/>
    </xf>
    <xf numFmtId="4" fontId="1" fillId="0" borderId="1">
      <alignment horizontal="right" shrinkToFit="1"/>
    </xf>
    <xf numFmtId="0" fontId="1" fillId="0" borderId="5"/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3" borderId="1"/>
    <xf numFmtId="0" fontId="3" fillId="0" borderId="6">
      <alignment horizontal="left"/>
    </xf>
    <xf numFmtId="4" fontId="3" fillId="4" borderId="4">
      <alignment horizontal="right" vertical="top" shrinkToFit="1"/>
    </xf>
    <xf numFmtId="0" fontId="3" fillId="0" borderId="4">
      <alignment horizontal="left" vertical="top" wrapText="1"/>
    </xf>
    <xf numFmtId="0" fontId="1" fillId="3" borderId="1">
      <alignment horizontal="center"/>
    </xf>
    <xf numFmtId="0" fontId="4" fillId="0" borderId="1"/>
    <xf numFmtId="0" fontId="4" fillId="0" borderId="1"/>
    <xf numFmtId="0" fontId="1" fillId="0" borderId="3">
      <alignment horizontal="center" vertical="center" wrapText="1"/>
    </xf>
    <xf numFmtId="164" fontId="1" fillId="2" borderId="4">
      <alignment horizontal="right" vertical="top" shrinkToFit="1"/>
    </xf>
    <xf numFmtId="164" fontId="1" fillId="0" borderId="4">
      <alignment horizontal="right" vertical="top" shrinkToFit="1"/>
    </xf>
    <xf numFmtId="164" fontId="1" fillId="0" borderId="1">
      <alignment horizontal="right" shrinkToFit="1"/>
    </xf>
    <xf numFmtId="164" fontId="3" fillId="4" borderId="4">
      <alignment horizontal="right" vertical="top" shrinkToFit="1"/>
    </xf>
    <xf numFmtId="0" fontId="4" fillId="0" borderId="1"/>
    <xf numFmtId="0" fontId="4" fillId="0" borderId="1"/>
    <xf numFmtId="0" fontId="4" fillId="0" borderId="1"/>
    <xf numFmtId="0" fontId="4" fillId="0" borderId="1"/>
    <xf numFmtId="0" fontId="5" fillId="0" borderId="8">
      <alignment horizontal="left" vertical="top" wrapText="1"/>
    </xf>
    <xf numFmtId="164" fontId="5" fillId="7" borderId="8">
      <alignment horizontal="right" vertical="top" shrinkToFit="1"/>
    </xf>
    <xf numFmtId="0" fontId="5" fillId="0" borderId="1">
      <alignment horizontal="left" wrapText="1"/>
    </xf>
    <xf numFmtId="164" fontId="5" fillId="0" borderId="8">
      <alignment horizontal="right" vertical="top" shrinkToFit="1"/>
    </xf>
    <xf numFmtId="4" fontId="5" fillId="0" borderId="8">
      <alignment horizontal="right" vertical="top" shrinkToFit="1"/>
    </xf>
    <xf numFmtId="0" fontId="5" fillId="0" borderId="8">
      <alignment horizontal="left" vertical="top" wrapText="1"/>
    </xf>
    <xf numFmtId="4" fontId="1" fillId="2" borderId="4">
      <alignment horizontal="right" vertical="top" shrinkToFit="1"/>
    </xf>
    <xf numFmtId="0" fontId="1" fillId="0" borderId="4">
      <alignment horizontal="left" vertical="top" wrapText="1"/>
    </xf>
  </cellStyleXfs>
  <cellXfs count="421">
    <xf numFmtId="0" fontId="0" fillId="0" borderId="0" xfId="0"/>
    <xf numFmtId="0" fontId="0" fillId="0" borderId="0" xfId="0" applyFill="1" applyProtection="1">
      <protection locked="0"/>
    </xf>
    <xf numFmtId="0" fontId="1" fillId="0" borderId="1" xfId="9" applyNumberFormat="1" applyFill="1" applyBorder="1" applyProtection="1">
      <alignment horizontal="left" vertical="top" wrapText="1"/>
    </xf>
    <xf numFmtId="0" fontId="6" fillId="5" borderId="7" xfId="36" applyNumberFormat="1" applyFont="1" applyFill="1" applyBorder="1" applyAlignment="1" applyProtection="1">
      <alignment horizontal="left" vertical="center" wrapText="1"/>
    </xf>
    <xf numFmtId="0" fontId="6" fillId="5" borderId="7" xfId="36" quotePrefix="1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left"/>
      <protection locked="0"/>
    </xf>
    <xf numFmtId="0" fontId="8" fillId="0" borderId="11" xfId="38" applyNumberFormat="1" applyFont="1" applyBorder="1" applyAlignment="1" applyProtection="1">
      <alignment wrapText="1"/>
    </xf>
    <xf numFmtId="0" fontId="9" fillId="0" borderId="1" xfId="38" applyNumberFormat="1" applyFont="1" applyBorder="1" applyAlignment="1" applyProtection="1">
      <alignment wrapText="1"/>
    </xf>
    <xf numFmtId="4" fontId="7" fillId="6" borderId="12" xfId="31" applyNumberFormat="1" applyFont="1" applyFill="1" applyBorder="1" applyAlignment="1" applyProtection="1">
      <alignment horizontal="center" vertical="center" shrinkToFit="1"/>
    </xf>
    <xf numFmtId="4" fontId="8" fillId="0" borderId="1" xfId="0" applyNumberFormat="1" applyFont="1" applyBorder="1" applyAlignment="1" applyProtection="1">
      <alignment vertical="center"/>
      <protection locked="0"/>
    </xf>
    <xf numFmtId="4" fontId="8" fillId="0" borderId="12" xfId="0" applyNumberFormat="1" applyFont="1" applyBorder="1" applyAlignment="1" applyProtection="1">
      <alignment vertical="center"/>
      <protection locked="0"/>
    </xf>
    <xf numFmtId="0" fontId="8" fillId="0" borderId="9" xfId="0" applyFont="1" applyFill="1" applyBorder="1" applyAlignment="1">
      <alignment vertical="center" wrapText="1"/>
    </xf>
    <xf numFmtId="49" fontId="9" fillId="0" borderId="7" xfId="0" applyNumberFormat="1" applyFont="1" applyFill="1" applyBorder="1" applyAlignment="1">
      <alignment horizontal="center" vertical="center"/>
    </xf>
    <xf numFmtId="49" fontId="9" fillId="0" borderId="13" xfId="0" applyNumberFormat="1" applyFont="1" applyFill="1" applyBorder="1" applyAlignment="1">
      <alignment horizontal="center" vertical="center"/>
    </xf>
    <xf numFmtId="4" fontId="6" fillId="0" borderId="7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vertical="center"/>
      <protection locked="0"/>
    </xf>
    <xf numFmtId="4" fontId="9" fillId="0" borderId="1" xfId="0" applyNumberFormat="1" applyFont="1" applyBorder="1" applyAlignment="1" applyProtection="1">
      <alignment vertical="center"/>
      <protection locked="0"/>
    </xf>
    <xf numFmtId="0" fontId="8" fillId="0" borderId="1" xfId="0" applyFont="1" applyFill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wrapText="1"/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10" fillId="0" borderId="1" xfId="0" applyFont="1" applyFill="1" applyBorder="1" applyAlignment="1"/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8" fillId="0" borderId="1" xfId="0" applyFont="1" applyBorder="1" applyAlignment="1" applyProtection="1">
      <alignment vertical="center"/>
      <protection locked="0"/>
    </xf>
    <xf numFmtId="0" fontId="11" fillId="0" borderId="11" xfId="0" applyFont="1" applyFill="1" applyBorder="1" applyAlignment="1">
      <alignment wrapText="1"/>
    </xf>
    <xf numFmtId="0" fontId="8" fillId="0" borderId="17" xfId="0" applyFont="1" applyBorder="1" applyAlignment="1" applyProtection="1">
      <alignment wrapText="1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vertical="center"/>
      <protection locked="0"/>
    </xf>
    <xf numFmtId="0" fontId="8" fillId="0" borderId="18" xfId="0" applyFont="1" applyFill="1" applyBorder="1" applyAlignment="1" applyProtection="1">
      <alignment vertical="center"/>
      <protection locked="0"/>
    </xf>
    <xf numFmtId="0" fontId="8" fillId="0" borderId="18" xfId="0" applyFont="1" applyBorder="1" applyAlignment="1" applyProtection="1">
      <alignment vertical="center"/>
      <protection locked="0"/>
    </xf>
    <xf numFmtId="0" fontId="8" fillId="0" borderId="19" xfId="0" applyFont="1" applyBorder="1" applyAlignment="1" applyProtection="1">
      <alignment vertical="center"/>
      <protection locked="0"/>
    </xf>
    <xf numFmtId="0" fontId="6" fillId="8" borderId="21" xfId="21" applyNumberFormat="1" applyFont="1" applyFill="1" applyBorder="1" applyAlignment="1" applyProtection="1">
      <alignment horizontal="center" vertical="center"/>
    </xf>
    <xf numFmtId="0" fontId="6" fillId="8" borderId="21" xfId="21" applyNumberFormat="1" applyFont="1" applyFill="1" applyBorder="1" applyAlignment="1" applyProtection="1">
      <alignment horizontal="left" vertical="center"/>
    </xf>
    <xf numFmtId="0" fontId="7" fillId="8" borderId="20" xfId="0" applyFont="1" applyFill="1" applyBorder="1" applyAlignment="1">
      <alignment horizontal="center" vertical="center" wrapText="1"/>
    </xf>
    <xf numFmtId="0" fontId="6" fillId="8" borderId="21" xfId="0" applyFont="1" applyFill="1" applyBorder="1" applyAlignment="1">
      <alignment horizontal="center" vertical="center" wrapText="1"/>
    </xf>
    <xf numFmtId="49" fontId="6" fillId="8" borderId="21" xfId="0" applyNumberFormat="1" applyFont="1" applyFill="1" applyBorder="1" applyAlignment="1">
      <alignment horizontal="center" vertical="center" wrapText="1"/>
    </xf>
    <xf numFmtId="0" fontId="7" fillId="8" borderId="22" xfId="0" applyFont="1" applyFill="1" applyBorder="1" applyAlignment="1">
      <alignment horizontal="center" vertical="center" wrapText="1"/>
    </xf>
    <xf numFmtId="0" fontId="0" fillId="0" borderId="27" xfId="0" applyBorder="1"/>
    <xf numFmtId="0" fontId="0" fillId="0" borderId="31" xfId="0" applyBorder="1"/>
    <xf numFmtId="0" fontId="0" fillId="0" borderId="32" xfId="0" applyBorder="1"/>
    <xf numFmtId="0" fontId="0" fillId="0" borderId="38" xfId="0" applyBorder="1"/>
    <xf numFmtId="0" fontId="6" fillId="8" borderId="20" xfId="0" applyFont="1" applyFill="1" applyBorder="1" applyAlignment="1">
      <alignment horizontal="center" vertical="center" wrapText="1"/>
    </xf>
    <xf numFmtId="0" fontId="1" fillId="0" borderId="11" xfId="9" applyNumberFormat="1" applyFill="1" applyBorder="1" applyAlignment="1" applyProtection="1">
      <alignment horizontal="left" vertical="top" wrapText="1"/>
    </xf>
    <xf numFmtId="0" fontId="8" fillId="0" borderId="9" xfId="0" applyFont="1" applyFill="1" applyBorder="1" applyAlignment="1">
      <alignment horizontal="center" vertical="center" wrapText="1"/>
    </xf>
    <xf numFmtId="0" fontId="7" fillId="8" borderId="30" xfId="0" applyFont="1" applyFill="1" applyBorder="1" applyAlignment="1">
      <alignment horizontal="center" vertical="center" wrapText="1"/>
    </xf>
    <xf numFmtId="0" fontId="7" fillId="8" borderId="45" xfId="0" applyFont="1" applyFill="1" applyBorder="1" applyAlignment="1">
      <alignment horizontal="center" vertical="center" wrapText="1"/>
    </xf>
    <xf numFmtId="0" fontId="7" fillId="8" borderId="46" xfId="0" applyFont="1" applyFill="1" applyBorder="1" applyAlignment="1">
      <alignment horizontal="center" vertical="center" wrapText="1"/>
    </xf>
    <xf numFmtId="0" fontId="7" fillId="8" borderId="20" xfId="21" applyNumberFormat="1" applyFont="1" applyFill="1" applyBorder="1" applyAlignment="1" applyProtection="1">
      <alignment horizontal="left" wrapText="1"/>
    </xf>
    <xf numFmtId="4" fontId="9" fillId="0" borderId="1" xfId="0" applyNumberFormat="1" applyFont="1" applyBorder="1" applyProtection="1">
      <protection locked="0"/>
    </xf>
    <xf numFmtId="4" fontId="6" fillId="10" borderId="30" xfId="0" applyNumberFormat="1" applyFont="1" applyFill="1" applyBorder="1" applyProtection="1">
      <protection locked="0"/>
    </xf>
    <xf numFmtId="4" fontId="6" fillId="10" borderId="51" xfId="0" applyNumberFormat="1" applyFont="1" applyFill="1" applyBorder="1" applyProtection="1">
      <protection locked="0"/>
    </xf>
    <xf numFmtId="4" fontId="0" fillId="0" borderId="0" xfId="0" applyNumberFormat="1" applyFill="1" applyProtection="1">
      <protection locked="0"/>
    </xf>
    <xf numFmtId="0" fontId="0" fillId="6" borderId="0" xfId="0" applyFont="1" applyFill="1" applyProtection="1">
      <protection locked="0"/>
    </xf>
    <xf numFmtId="0" fontId="9" fillId="6" borderId="0" xfId="0" applyFont="1" applyFill="1" applyProtection="1">
      <protection locked="0"/>
    </xf>
    <xf numFmtId="0" fontId="16" fillId="0" borderId="0" xfId="0" applyFont="1" applyFill="1" applyProtection="1">
      <protection locked="0"/>
    </xf>
    <xf numFmtId="0" fontId="9" fillId="6" borderId="7" xfId="36" applyNumberFormat="1" applyFont="1" applyFill="1" applyBorder="1" applyAlignment="1" applyProtection="1">
      <alignment horizontal="left" vertical="center" wrapText="1"/>
    </xf>
    <xf numFmtId="0" fontId="1" fillId="6" borderId="39" xfId="9" applyNumberFormat="1" applyFill="1" applyBorder="1" applyAlignment="1" applyProtection="1">
      <alignment horizontal="left" vertical="top" wrapText="1"/>
    </xf>
    <xf numFmtId="0" fontId="1" fillId="6" borderId="4" xfId="9" applyNumberFormat="1" applyFill="1" applyBorder="1" applyProtection="1">
      <alignment horizontal="left" vertical="top" wrapText="1"/>
    </xf>
    <xf numFmtId="4" fontId="9" fillId="6" borderId="1" xfId="0" applyNumberFormat="1" applyFont="1" applyFill="1" applyBorder="1" applyProtection="1">
      <protection locked="0"/>
    </xf>
    <xf numFmtId="0" fontId="0" fillId="6" borderId="0" xfId="0" applyFill="1" applyProtection="1">
      <protection locked="0"/>
    </xf>
    <xf numFmtId="0" fontId="13" fillId="6" borderId="7" xfId="41" applyNumberFormat="1" applyFont="1" applyFill="1" applyBorder="1" applyAlignment="1" applyProtection="1">
      <alignment horizontal="left" vertical="center" wrapText="1"/>
    </xf>
    <xf numFmtId="4" fontId="6" fillId="8" borderId="42" xfId="0" applyNumberFormat="1" applyFont="1" applyFill="1" applyBorder="1" applyAlignment="1">
      <alignment horizontal="center" vertical="center" wrapText="1"/>
    </xf>
    <xf numFmtId="0" fontId="1" fillId="6" borderId="4" xfId="9" applyNumberFormat="1" applyFont="1" applyFill="1" applyBorder="1" applyProtection="1">
      <alignment horizontal="left" vertical="top" wrapText="1"/>
    </xf>
    <xf numFmtId="0" fontId="0" fillId="0" borderId="3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8" xfId="0" applyBorder="1" applyAlignment="1">
      <alignment horizontal="center"/>
    </xf>
    <xf numFmtId="0" fontId="6" fillId="5" borderId="7" xfId="36" applyNumberFormat="1" applyFont="1" applyFill="1" applyBorder="1" applyAlignment="1" applyProtection="1">
      <alignment horizontal="center" vertical="center" wrapText="1"/>
    </xf>
    <xf numFmtId="0" fontId="6" fillId="8" borderId="21" xfId="21" applyNumberFormat="1" applyFont="1" applyFill="1" applyBorder="1" applyAlignment="1" applyProtection="1">
      <alignment horizontal="center"/>
    </xf>
    <xf numFmtId="0" fontId="1" fillId="0" borderId="1" xfId="9" applyNumberFormat="1" applyFill="1" applyBorder="1" applyAlignment="1" applyProtection="1">
      <alignment horizontal="center" vertical="top" wrapText="1"/>
    </xf>
    <xf numFmtId="0" fontId="9" fillId="0" borderId="1" xfId="38" applyNumberFormat="1" applyFont="1" applyBorder="1" applyAlignment="1" applyProtection="1">
      <alignment horizontal="center" wrapText="1"/>
    </xf>
    <xf numFmtId="0" fontId="9" fillId="0" borderId="1" xfId="0" applyFont="1" applyBorder="1" applyAlignment="1" applyProtection="1">
      <alignment horizontal="center"/>
      <protection locked="0"/>
    </xf>
    <xf numFmtId="49" fontId="11" fillId="0" borderId="1" xfId="0" applyNumberFormat="1" applyFont="1" applyFill="1" applyBorder="1" applyAlignment="1">
      <alignment horizontal="center"/>
    </xf>
    <xf numFmtId="0" fontId="9" fillId="0" borderId="18" xfId="0" applyFont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12" fillId="0" borderId="23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4" fontId="1" fillId="6" borderId="1" xfId="42" applyNumberFormat="1" applyFont="1" applyFill="1" applyBorder="1" applyProtection="1">
      <alignment horizontal="right" vertical="top" shrinkToFit="1"/>
    </xf>
    <xf numFmtId="0" fontId="14" fillId="6" borderId="0" xfId="0" applyFont="1" applyFill="1" applyProtection="1">
      <protection locked="0"/>
    </xf>
    <xf numFmtId="0" fontId="17" fillId="5" borderId="9" xfId="36" applyNumberFormat="1" applyFont="1" applyFill="1" applyBorder="1" applyAlignment="1" applyProtection="1">
      <alignment horizontal="left" vertical="top" wrapText="1"/>
    </xf>
    <xf numFmtId="0" fontId="18" fillId="6" borderId="9" xfId="36" applyNumberFormat="1" applyFont="1" applyFill="1" applyBorder="1" applyAlignment="1" applyProtection="1">
      <alignment horizontal="left" vertical="top" wrapText="1"/>
    </xf>
    <xf numFmtId="0" fontId="19" fillId="6" borderId="7" xfId="36" quotePrefix="1" applyNumberFormat="1" applyFont="1" applyFill="1" applyBorder="1" applyAlignment="1" applyProtection="1">
      <alignment horizontal="left" vertical="center" wrapText="1"/>
    </xf>
    <xf numFmtId="4" fontId="17" fillId="5" borderId="7" xfId="37" applyNumberFormat="1" applyFont="1" applyFill="1" applyBorder="1" applyAlignment="1" applyProtection="1">
      <alignment horizontal="center" vertical="center" shrinkToFit="1"/>
    </xf>
    <xf numFmtId="4" fontId="18" fillId="6" borderId="7" xfId="37" applyNumberFormat="1" applyFont="1" applyFill="1" applyBorder="1" applyAlignment="1" applyProtection="1">
      <alignment horizontal="center" vertical="center" shrinkToFit="1"/>
    </xf>
    <xf numFmtId="4" fontId="20" fillId="6" borderId="4" xfId="11" applyNumberFormat="1" applyFont="1" applyFill="1" applyBorder="1" applyAlignment="1" applyProtection="1">
      <alignment horizontal="center" vertical="center" shrinkToFit="1"/>
    </xf>
    <xf numFmtId="0" fontId="19" fillId="6" borderId="7" xfId="36" applyNumberFormat="1" applyFont="1" applyFill="1" applyBorder="1" applyAlignment="1" applyProtection="1">
      <alignment horizontal="left" vertical="center" wrapText="1"/>
    </xf>
    <xf numFmtId="49" fontId="19" fillId="0" borderId="7" xfId="0" applyNumberFormat="1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6" fillId="6" borderId="0" xfId="0" applyFont="1" applyFill="1" applyProtection="1">
      <protection locked="0"/>
    </xf>
    <xf numFmtId="0" fontId="22" fillId="6" borderId="4" xfId="9" applyNumberFormat="1" applyFont="1" applyFill="1" applyBorder="1" applyAlignment="1" applyProtection="1">
      <alignment horizontal="center" vertical="center" wrapText="1"/>
    </xf>
    <xf numFmtId="0" fontId="22" fillId="0" borderId="4" xfId="9" applyNumberFormat="1" applyFont="1" applyFill="1" applyBorder="1" applyAlignment="1" applyProtection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" fillId="6" borderId="4" xfId="9" applyNumberFormat="1" applyFill="1" applyBorder="1" applyAlignment="1" applyProtection="1">
      <alignment horizontal="center" vertical="center" wrapText="1"/>
    </xf>
    <xf numFmtId="0" fontId="1" fillId="6" borderId="4" xfId="9" applyNumberFormat="1" applyFont="1" applyFill="1" applyBorder="1" applyAlignment="1" applyProtection="1">
      <alignment horizontal="center" vertical="center" wrapText="1"/>
    </xf>
    <xf numFmtId="0" fontId="9" fillId="6" borderId="7" xfId="36" applyNumberFormat="1" applyFont="1" applyFill="1" applyBorder="1" applyAlignment="1" applyProtection="1">
      <alignment horizontal="center" vertical="center" wrapText="1"/>
    </xf>
    <xf numFmtId="0" fontId="21" fillId="6" borderId="7" xfId="36" quotePrefix="1" applyNumberFormat="1" applyFont="1" applyFill="1" applyBorder="1" applyAlignment="1" applyProtection="1">
      <alignment horizontal="center" vertical="center" wrapText="1"/>
    </xf>
    <xf numFmtId="0" fontId="1" fillId="0" borderId="1" xfId="9" applyNumberFormat="1" applyFill="1" applyBorder="1" applyAlignment="1" applyProtection="1">
      <alignment horizontal="center" vertical="center" wrapText="1"/>
    </xf>
    <xf numFmtId="0" fontId="9" fillId="0" borderId="1" xfId="38" applyNumberFormat="1" applyFont="1" applyBorder="1" applyAlignment="1" applyProtection="1">
      <alignment horizontal="center" vertical="center" wrapText="1"/>
    </xf>
    <xf numFmtId="4" fontId="9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1" fillId="6" borderId="4" xfId="9" applyNumberFormat="1" applyFill="1" applyBorder="1" applyAlignment="1" applyProtection="1">
      <alignment horizontal="center" vertical="top" wrapText="1"/>
    </xf>
    <xf numFmtId="0" fontId="6" fillId="11" borderId="7" xfId="0" applyFont="1" applyFill="1" applyBorder="1" applyAlignment="1">
      <alignment horizontal="center" vertical="center" wrapText="1"/>
    </xf>
    <xf numFmtId="4" fontId="6" fillId="5" borderId="1" xfId="39" applyNumberFormat="1" applyFont="1" applyFill="1" applyBorder="1" applyAlignment="1" applyProtection="1">
      <alignment horizontal="center" vertical="center" shrinkToFit="1"/>
    </xf>
    <xf numFmtId="0" fontId="9" fillId="0" borderId="0" xfId="0" applyFont="1" applyFill="1" applyProtection="1">
      <protection locked="0"/>
    </xf>
    <xf numFmtId="0" fontId="14" fillId="0" borderId="0" xfId="0" applyFont="1" applyFill="1" applyProtection="1">
      <protection locked="0"/>
    </xf>
    <xf numFmtId="4" fontId="15" fillId="10" borderId="1" xfId="37" applyNumberFormat="1" applyFont="1" applyFill="1" applyBorder="1" applyAlignment="1" applyProtection="1">
      <alignment horizontal="center" vertical="center" shrinkToFit="1"/>
    </xf>
    <xf numFmtId="0" fontId="14" fillId="10" borderId="0" xfId="0" applyFont="1" applyFill="1" applyProtection="1">
      <protection locked="0"/>
    </xf>
    <xf numFmtId="0" fontId="9" fillId="10" borderId="0" xfId="0" applyFont="1" applyFill="1" applyProtection="1">
      <protection locked="0"/>
    </xf>
    <xf numFmtId="4" fontId="23" fillId="9" borderId="1" xfId="0" applyNumberFormat="1" applyFont="1" applyFill="1" applyBorder="1" applyAlignment="1">
      <alignment horizontal="right" vertical="top"/>
    </xf>
    <xf numFmtId="0" fontId="6" fillId="0" borderId="7" xfId="0" applyFont="1" applyFill="1" applyBorder="1" applyAlignment="1">
      <alignment horizontal="center" vertical="center" wrapText="1"/>
    </xf>
    <xf numFmtId="4" fontId="17" fillId="6" borderId="1" xfId="37" applyNumberFormat="1" applyFont="1" applyFill="1" applyBorder="1" applyAlignment="1" applyProtection="1">
      <alignment horizontal="center" vertical="center" shrinkToFit="1"/>
    </xf>
    <xf numFmtId="0" fontId="24" fillId="6" borderId="39" xfId="9" applyNumberFormat="1" applyFont="1" applyFill="1" applyBorder="1" applyAlignment="1" applyProtection="1">
      <alignment horizontal="left" vertical="top" wrapText="1"/>
    </xf>
    <xf numFmtId="0" fontId="25" fillId="6" borderId="7" xfId="36" quotePrefix="1" applyNumberFormat="1" applyFont="1" applyFill="1" applyBorder="1" applyAlignment="1" applyProtection="1">
      <alignment horizontal="center" vertical="center" wrapText="1"/>
    </xf>
    <xf numFmtId="0" fontId="1" fillId="6" borderId="58" xfId="9" applyNumberFormat="1" applyFont="1" applyFill="1" applyBorder="1" applyProtection="1">
      <alignment horizontal="left" vertical="top" wrapText="1"/>
    </xf>
    <xf numFmtId="0" fontId="1" fillId="6" borderId="58" xfId="9" applyNumberFormat="1" applyFont="1" applyFill="1" applyBorder="1" applyAlignment="1" applyProtection="1">
      <alignment horizontal="center" vertical="center" wrapText="1"/>
    </xf>
    <xf numFmtId="0" fontId="25" fillId="6" borderId="7" xfId="36" applyNumberFormat="1" applyFont="1" applyFill="1" applyBorder="1" applyAlignment="1" applyProtection="1">
      <alignment horizontal="left" vertical="center" wrapText="1"/>
    </xf>
    <xf numFmtId="0" fontId="25" fillId="6" borderId="7" xfId="36" applyNumberFormat="1" applyFont="1" applyFill="1" applyBorder="1" applyAlignment="1" applyProtection="1">
      <alignment horizontal="center" vertical="center" wrapText="1"/>
    </xf>
    <xf numFmtId="4" fontId="6" fillId="8" borderId="59" xfId="0" applyNumberFormat="1" applyFont="1" applyFill="1" applyBorder="1" applyAlignment="1">
      <alignment horizontal="center" vertical="center" wrapText="1"/>
    </xf>
    <xf numFmtId="0" fontId="7" fillId="8" borderId="51" xfId="0" applyFont="1" applyFill="1" applyBorder="1" applyAlignment="1">
      <alignment horizontal="center" vertical="center" wrapText="1"/>
    </xf>
    <xf numFmtId="4" fontId="17" fillId="5" borderId="10" xfId="37" applyNumberFormat="1" applyFont="1" applyFill="1" applyBorder="1" applyAlignment="1" applyProtection="1">
      <alignment horizontal="center" vertical="center" shrinkToFit="1"/>
    </xf>
    <xf numFmtId="4" fontId="20" fillId="6" borderId="60" xfId="11" applyNumberFormat="1" applyFont="1" applyFill="1" applyBorder="1" applyAlignment="1" applyProtection="1">
      <alignment horizontal="center" vertical="center" shrinkToFit="1"/>
    </xf>
    <xf numFmtId="0" fontId="24" fillId="6" borderId="9" xfId="9" applyNumberFormat="1" applyFont="1" applyFill="1" applyBorder="1" applyAlignment="1" applyProtection="1">
      <alignment horizontal="left" vertical="top" wrapText="1"/>
    </xf>
    <xf numFmtId="4" fontId="27" fillId="6" borderId="4" xfId="11" applyNumberFormat="1" applyFont="1" applyFill="1" applyBorder="1" applyAlignment="1" applyProtection="1">
      <alignment horizontal="center" vertical="center" shrinkToFit="1"/>
    </xf>
    <xf numFmtId="0" fontId="21" fillId="6" borderId="7" xfId="36" quotePrefix="1" applyNumberFormat="1" applyFont="1" applyFill="1" applyBorder="1" applyAlignment="1" applyProtection="1">
      <alignment horizontal="left" vertical="center" wrapText="1"/>
    </xf>
    <xf numFmtId="4" fontId="27" fillId="6" borderId="60" xfId="11" applyNumberFormat="1" applyFont="1" applyFill="1" applyBorder="1" applyAlignment="1" applyProtection="1">
      <alignment horizontal="center" vertical="center" shrinkToFit="1"/>
    </xf>
    <xf numFmtId="0" fontId="21" fillId="6" borderId="7" xfId="36" applyNumberFormat="1" applyFont="1" applyFill="1" applyBorder="1" applyAlignment="1" applyProtection="1">
      <alignment horizontal="left" vertical="center" wrapText="1"/>
    </xf>
    <xf numFmtId="0" fontId="22" fillId="6" borderId="4" xfId="43" quotePrefix="1" applyNumberFormat="1" applyFont="1" applyFill="1" applyAlignment="1" applyProtection="1">
      <alignment horizontal="center" vertical="center" wrapText="1"/>
    </xf>
    <xf numFmtId="4" fontId="0" fillId="6" borderId="0" xfId="0" applyNumberFormat="1" applyFont="1" applyFill="1" applyProtection="1">
      <protection locked="0"/>
    </xf>
    <xf numFmtId="10" fontId="9" fillId="0" borderId="0" xfId="0" applyNumberFormat="1" applyFont="1" applyFill="1" applyProtection="1">
      <protection locked="0"/>
    </xf>
    <xf numFmtId="0" fontId="0" fillId="0" borderId="0" xfId="0" applyFont="1" applyFill="1" applyProtection="1">
      <protection locked="0"/>
    </xf>
    <xf numFmtId="4" fontId="9" fillId="0" borderId="0" xfId="0" applyNumberFormat="1" applyFont="1" applyFill="1" applyProtection="1">
      <protection locked="0"/>
    </xf>
    <xf numFmtId="2" fontId="0" fillId="0" borderId="0" xfId="0" applyNumberFormat="1" applyFill="1" applyProtection="1">
      <protection locked="0"/>
    </xf>
    <xf numFmtId="4" fontId="0" fillId="0" borderId="0" xfId="0" applyNumberFormat="1" applyFont="1" applyFill="1" applyProtection="1">
      <protection locked="0"/>
    </xf>
    <xf numFmtId="4" fontId="9" fillId="6" borderId="0" xfId="0" applyNumberFormat="1" applyFont="1" applyFill="1" applyProtection="1">
      <protection locked="0"/>
    </xf>
    <xf numFmtId="4" fontId="6" fillId="5" borderId="1" xfId="37" applyNumberFormat="1" applyFont="1" applyFill="1" applyBorder="1" applyAlignment="1" applyProtection="1">
      <alignment horizontal="center" vertical="center" shrinkToFit="1"/>
    </xf>
    <xf numFmtId="0" fontId="6" fillId="5" borderId="0" xfId="0" applyFont="1" applyFill="1" applyProtection="1">
      <protection locked="0"/>
    </xf>
    <xf numFmtId="4" fontId="28" fillId="6" borderId="4" xfId="11" applyNumberFormat="1" applyFont="1" applyFill="1" applyBorder="1" applyAlignment="1" applyProtection="1">
      <alignment horizontal="center" vertical="center" shrinkToFit="1"/>
    </xf>
    <xf numFmtId="4" fontId="6" fillId="5" borderId="10" xfId="37" applyNumberFormat="1" applyFont="1" applyFill="1" applyBorder="1" applyAlignment="1" applyProtection="1">
      <alignment horizontal="center" vertical="center" shrinkToFit="1"/>
    </xf>
    <xf numFmtId="2" fontId="14" fillId="10" borderId="0" xfId="0" applyNumberFormat="1" applyFont="1" applyFill="1" applyProtection="1">
      <protection locked="0"/>
    </xf>
    <xf numFmtId="4" fontId="14" fillId="9" borderId="0" xfId="0" applyNumberFormat="1" applyFont="1" applyFill="1" applyProtection="1">
      <protection locked="0"/>
    </xf>
    <xf numFmtId="0" fontId="1" fillId="6" borderId="39" xfId="9" applyNumberFormat="1" applyFill="1" applyBorder="1" applyAlignment="1" applyProtection="1">
      <alignment horizontal="left" vertical="center" wrapText="1"/>
    </xf>
    <xf numFmtId="0" fontId="1" fillId="0" borderId="39" xfId="9" applyNumberFormat="1" applyFill="1" applyBorder="1" applyAlignment="1" applyProtection="1">
      <alignment horizontal="left" vertical="center" wrapText="1"/>
    </xf>
    <xf numFmtId="4" fontId="1" fillId="6" borderId="4" xfId="10" applyFill="1">
      <alignment horizontal="right" vertical="top" shrinkToFit="1"/>
    </xf>
    <xf numFmtId="0" fontId="6" fillId="6" borderId="7" xfId="36" applyNumberFormat="1" applyFont="1" applyFill="1" applyBorder="1" applyAlignment="1" applyProtection="1">
      <alignment horizontal="center" vertical="center" wrapText="1"/>
    </xf>
    <xf numFmtId="4" fontId="25" fillId="6" borderId="7" xfId="39" applyNumberFormat="1" applyFont="1" applyFill="1" applyBorder="1" applyAlignment="1" applyProtection="1">
      <alignment horizontal="center" vertical="center" shrinkToFit="1"/>
    </xf>
    <xf numFmtId="4" fontId="25" fillId="6" borderId="10" xfId="39" applyNumberFormat="1" applyFont="1" applyFill="1" applyBorder="1" applyAlignment="1" applyProtection="1">
      <alignment horizontal="center" vertical="center" shrinkToFit="1"/>
    </xf>
    <xf numFmtId="4" fontId="27" fillId="6" borderId="10" xfId="42" applyNumberFormat="1" applyFont="1" applyFill="1" applyBorder="1" applyAlignment="1" applyProtection="1">
      <alignment horizontal="center" vertical="center" shrinkToFit="1"/>
    </xf>
    <xf numFmtId="0" fontId="25" fillId="10" borderId="7" xfId="36" quotePrefix="1" applyNumberFormat="1" applyFont="1" applyFill="1" applyBorder="1" applyAlignment="1" applyProtection="1">
      <alignment horizontal="left" vertical="center" wrapText="1"/>
    </xf>
    <xf numFmtId="0" fontId="25" fillId="10" borderId="7" xfId="36" quotePrefix="1" applyNumberFormat="1" applyFont="1" applyFill="1" applyBorder="1" applyAlignment="1" applyProtection="1">
      <alignment horizontal="center" vertical="center" wrapText="1"/>
    </xf>
    <xf numFmtId="0" fontId="21" fillId="10" borderId="7" xfId="36" quotePrefix="1" applyNumberFormat="1" applyFont="1" applyFill="1" applyBorder="1" applyAlignment="1" applyProtection="1">
      <alignment horizontal="left" vertical="center" wrapText="1"/>
    </xf>
    <xf numFmtId="0" fontId="29" fillId="5" borderId="9" xfId="36" applyNumberFormat="1" applyFont="1" applyFill="1" applyBorder="1" applyAlignment="1" applyProtection="1">
      <alignment horizontal="left" vertical="top" wrapText="1"/>
    </xf>
    <xf numFmtId="0" fontId="30" fillId="5" borderId="7" xfId="36" quotePrefix="1" applyNumberFormat="1" applyFont="1" applyFill="1" applyBorder="1" applyAlignment="1" applyProtection="1">
      <alignment horizontal="center" vertical="center" wrapText="1"/>
    </xf>
    <xf numFmtId="0" fontId="30" fillId="5" borderId="7" xfId="36" applyNumberFormat="1" applyFont="1" applyFill="1" applyBorder="1" applyAlignment="1" applyProtection="1">
      <alignment horizontal="left" vertical="center" wrapText="1"/>
    </xf>
    <xf numFmtId="0" fontId="30" fillId="5" borderId="7" xfId="36" applyNumberFormat="1" applyFont="1" applyFill="1" applyBorder="1" applyAlignment="1" applyProtection="1">
      <alignment horizontal="center" vertical="center" wrapText="1"/>
    </xf>
    <xf numFmtId="4" fontId="29" fillId="5" borderId="7" xfId="37" applyNumberFormat="1" applyFont="1" applyFill="1" applyBorder="1" applyAlignment="1" applyProtection="1">
      <alignment horizontal="center" vertical="center" shrinkToFit="1"/>
    </xf>
    <xf numFmtId="4" fontId="26" fillId="6" borderId="7" xfId="37" applyNumberFormat="1" applyFont="1" applyFill="1" applyBorder="1" applyAlignment="1" applyProtection="1">
      <alignment horizontal="center" vertical="center" shrinkToFit="1"/>
    </xf>
    <xf numFmtId="0" fontId="30" fillId="5" borderId="9" xfId="36" applyNumberFormat="1" applyFont="1" applyFill="1" applyBorder="1" applyAlignment="1" applyProtection="1">
      <alignment horizontal="left" vertical="top" wrapText="1"/>
    </xf>
    <xf numFmtId="0" fontId="30" fillId="5" borderId="7" xfId="36" quotePrefix="1" applyNumberFormat="1" applyFont="1" applyFill="1" applyBorder="1" applyAlignment="1" applyProtection="1">
      <alignment horizontal="left" vertical="center" wrapText="1"/>
    </xf>
    <xf numFmtId="4" fontId="30" fillId="5" borderId="10" xfId="37" applyNumberFormat="1" applyFont="1" applyFill="1" applyBorder="1" applyAlignment="1" applyProtection="1">
      <alignment horizontal="center" vertical="center" shrinkToFit="1"/>
    </xf>
    <xf numFmtId="0" fontId="25" fillId="10" borderId="16" xfId="36" quotePrefix="1" applyNumberFormat="1" applyFont="1" applyFill="1" applyBorder="1" applyAlignment="1" applyProtection="1">
      <alignment vertical="center" wrapText="1"/>
    </xf>
    <xf numFmtId="4" fontId="29" fillId="5" borderId="10" xfId="37" applyNumberFormat="1" applyFont="1" applyFill="1" applyBorder="1" applyAlignment="1" applyProtection="1">
      <alignment horizontal="center" vertical="center" shrinkToFit="1"/>
    </xf>
    <xf numFmtId="4" fontId="30" fillId="5" borderId="7" xfId="37" applyNumberFormat="1" applyFont="1" applyFill="1" applyBorder="1" applyAlignment="1" applyProtection="1">
      <alignment horizontal="center" vertical="center" shrinkToFit="1"/>
    </xf>
    <xf numFmtId="0" fontId="25" fillId="0" borderId="9" xfId="40" applyNumberFormat="1" applyFont="1" applyFill="1" applyBorder="1" applyAlignment="1" applyProtection="1">
      <alignment vertical="top" wrapText="1"/>
    </xf>
    <xf numFmtId="0" fontId="25" fillId="0" borderId="7" xfId="36" quotePrefix="1" applyNumberFormat="1" applyFont="1" applyFill="1" applyBorder="1" applyAlignment="1" applyProtection="1">
      <alignment horizontal="left" vertical="center" wrapText="1"/>
    </xf>
    <xf numFmtId="0" fontId="25" fillId="0" borderId="7" xfId="36" quotePrefix="1" applyNumberFormat="1" applyFont="1" applyFill="1" applyBorder="1" applyAlignment="1" applyProtection="1">
      <alignment horizontal="center" vertical="center" wrapText="1"/>
    </xf>
    <xf numFmtId="0" fontId="25" fillId="0" borderId="7" xfId="36" applyNumberFormat="1" applyFont="1" applyFill="1" applyBorder="1" applyAlignment="1" applyProtection="1">
      <alignment horizontal="left" vertical="center" wrapText="1"/>
    </xf>
    <xf numFmtId="0" fontId="25" fillId="10" borderId="9" xfId="36" applyNumberFormat="1" applyFont="1" applyFill="1" applyBorder="1" applyAlignment="1" applyProtection="1">
      <alignment horizontal="left" vertical="top" wrapText="1"/>
    </xf>
    <xf numFmtId="0" fontId="25" fillId="10" borderId="7" xfId="36" applyNumberFormat="1" applyFont="1" applyFill="1" applyBorder="1" applyAlignment="1" applyProtection="1">
      <alignment horizontal="left" vertical="center" wrapText="1"/>
    </xf>
    <xf numFmtId="0" fontId="30" fillId="5" borderId="9" xfId="40" applyNumberFormat="1" applyFont="1" applyFill="1" applyBorder="1" applyAlignment="1" applyProtection="1">
      <alignment vertical="top" wrapText="1"/>
    </xf>
    <xf numFmtId="4" fontId="30" fillId="5" borderId="7" xfId="39" applyNumberFormat="1" applyFont="1" applyFill="1" applyBorder="1" applyAlignment="1" applyProtection="1">
      <alignment horizontal="center" vertical="center" shrinkToFit="1"/>
    </xf>
    <xf numFmtId="4" fontId="30" fillId="5" borderId="10" xfId="39" applyNumberFormat="1" applyFont="1" applyFill="1" applyBorder="1" applyAlignment="1" applyProtection="1">
      <alignment horizontal="center" vertical="center" shrinkToFit="1"/>
    </xf>
    <xf numFmtId="4" fontId="24" fillId="6" borderId="7" xfId="42" applyNumberFormat="1" applyFont="1" applyFill="1" applyBorder="1" applyAlignment="1" applyProtection="1">
      <alignment horizontal="center" vertical="center" shrinkToFit="1"/>
    </xf>
    <xf numFmtId="0" fontId="21" fillId="10" borderId="67" xfId="36" quotePrefix="1" applyNumberFormat="1" applyFont="1" applyFill="1" applyBorder="1" applyAlignment="1" applyProtection="1">
      <alignment vertical="center" wrapText="1"/>
    </xf>
    <xf numFmtId="0" fontId="31" fillId="0" borderId="9" xfId="36" applyNumberFormat="1" applyFont="1" applyFill="1" applyBorder="1" applyAlignment="1" applyProtection="1">
      <alignment horizontal="left" vertical="top" wrapText="1"/>
    </xf>
    <xf numFmtId="0" fontId="25" fillId="6" borderId="9" xfId="40" applyNumberFormat="1" applyFont="1" applyFill="1" applyBorder="1" applyAlignment="1" applyProtection="1">
      <alignment vertical="top" wrapText="1"/>
    </xf>
    <xf numFmtId="0" fontId="25" fillId="6" borderId="7" xfId="36" quotePrefix="1" applyNumberFormat="1" applyFont="1" applyFill="1" applyBorder="1" applyAlignment="1" applyProtection="1">
      <alignment horizontal="left" vertical="center" wrapText="1"/>
    </xf>
    <xf numFmtId="4" fontId="6" fillId="8" borderId="21" xfId="31" applyNumberFormat="1" applyFont="1" applyFill="1" applyBorder="1" applyAlignment="1" applyProtection="1">
      <alignment horizontal="center" vertical="center" shrinkToFit="1"/>
    </xf>
    <xf numFmtId="0" fontId="9" fillId="6" borderId="67" xfId="36" quotePrefix="1" applyNumberFormat="1" applyFont="1" applyFill="1" applyBorder="1" applyAlignment="1" applyProtection="1">
      <alignment vertical="center" wrapText="1"/>
    </xf>
    <xf numFmtId="4" fontId="20" fillId="12" borderId="4" xfId="11" applyNumberFormat="1" applyFont="1" applyFill="1" applyBorder="1" applyAlignment="1" applyProtection="1">
      <alignment horizontal="center" vertical="center" shrinkToFit="1"/>
    </xf>
    <xf numFmtId="4" fontId="9" fillId="12" borderId="1" xfId="0" applyNumberFormat="1" applyFont="1" applyFill="1" applyBorder="1" applyProtection="1">
      <protection locked="0"/>
    </xf>
    <xf numFmtId="4" fontId="9" fillId="12" borderId="0" xfId="0" applyNumberFormat="1" applyFont="1" applyFill="1" applyProtection="1">
      <protection locked="0"/>
    </xf>
    <xf numFmtId="0" fontId="16" fillId="12" borderId="0" xfId="0" applyFont="1" applyFill="1" applyProtection="1">
      <protection locked="0"/>
    </xf>
    <xf numFmtId="0" fontId="0" fillId="12" borderId="0" xfId="0" applyFill="1" applyProtection="1">
      <protection locked="0"/>
    </xf>
    <xf numFmtId="0" fontId="1" fillId="6" borderId="54" xfId="9" applyNumberFormat="1" applyFill="1" applyBorder="1" applyAlignment="1" applyProtection="1">
      <alignment vertical="center" wrapText="1"/>
    </xf>
    <xf numFmtId="0" fontId="21" fillId="6" borderId="67" xfId="36" quotePrefix="1" applyNumberFormat="1" applyFont="1" applyFill="1" applyBorder="1" applyAlignment="1" applyProtection="1">
      <alignment vertical="center" wrapText="1"/>
    </xf>
    <xf numFmtId="4" fontId="27" fillId="6" borderId="3" xfId="11" applyNumberFormat="1" applyFont="1" applyFill="1" applyBorder="1" applyAlignment="1" applyProtection="1">
      <alignment horizontal="center" vertical="center" shrinkToFit="1"/>
    </xf>
    <xf numFmtId="4" fontId="27" fillId="6" borderId="7" xfId="11" applyNumberFormat="1" applyFont="1" applyFill="1" applyBorder="1" applyAlignment="1" applyProtection="1">
      <alignment horizontal="center" vertical="center" shrinkToFit="1"/>
    </xf>
    <xf numFmtId="0" fontId="0" fillId="0" borderId="1" xfId="0" applyFill="1" applyBorder="1" applyProtection="1">
      <protection locked="0"/>
    </xf>
    <xf numFmtId="4" fontId="20" fillId="6" borderId="1" xfId="11" applyNumberFormat="1" applyFont="1" applyFill="1" applyBorder="1" applyAlignment="1" applyProtection="1">
      <alignment horizontal="center" vertical="center" shrinkToFit="1"/>
    </xf>
    <xf numFmtId="4" fontId="25" fillId="6" borderId="13" xfId="39" applyNumberFormat="1" applyFont="1" applyFill="1" applyBorder="1" applyAlignment="1" applyProtection="1">
      <alignment horizontal="center" vertical="center" shrinkToFit="1"/>
    </xf>
    <xf numFmtId="4" fontId="27" fillId="6" borderId="13" xfId="42" applyNumberFormat="1" applyFont="1" applyFill="1" applyBorder="1" applyAlignment="1" applyProtection="1">
      <alignment horizontal="center" vertical="center" shrinkToFit="1"/>
    </xf>
    <xf numFmtId="4" fontId="9" fillId="9" borderId="1" xfId="0" applyNumberFormat="1" applyFont="1" applyFill="1" applyBorder="1" applyProtection="1">
      <protection locked="0"/>
    </xf>
    <xf numFmtId="4" fontId="9" fillId="9" borderId="0" xfId="0" applyNumberFormat="1" applyFont="1" applyFill="1" applyProtection="1">
      <protection locked="0"/>
    </xf>
    <xf numFmtId="0" fontId="0" fillId="9" borderId="0" xfId="0" applyFill="1" applyProtection="1">
      <protection locked="0"/>
    </xf>
    <xf numFmtId="0" fontId="16" fillId="9" borderId="0" xfId="0" applyFont="1" applyFill="1" applyProtection="1">
      <protection locked="0"/>
    </xf>
    <xf numFmtId="0" fontId="9" fillId="9" borderId="0" xfId="0" applyFont="1" applyFill="1" applyProtection="1">
      <protection locked="0"/>
    </xf>
    <xf numFmtId="4" fontId="20" fillId="9" borderId="4" xfId="11" applyNumberFormat="1" applyFont="1" applyFill="1" applyBorder="1" applyAlignment="1" applyProtection="1">
      <alignment horizontal="center" vertical="center" shrinkToFit="1"/>
    </xf>
    <xf numFmtId="0" fontId="0" fillId="9" borderId="0" xfId="0" applyFont="1" applyFill="1" applyProtection="1">
      <protection locked="0"/>
    </xf>
    <xf numFmtId="4" fontId="0" fillId="9" borderId="0" xfId="0" applyNumberFormat="1" applyFont="1" applyFill="1" applyProtection="1">
      <protection locked="0"/>
    </xf>
    <xf numFmtId="0" fontId="24" fillId="6" borderId="56" xfId="9" applyNumberFormat="1" applyFont="1" applyFill="1" applyBorder="1" applyAlignment="1" applyProtection="1">
      <alignment horizontal="left" vertical="top" wrapText="1"/>
    </xf>
    <xf numFmtId="0" fontId="9" fillId="6" borderId="67" xfId="36" quotePrefix="1" applyNumberFormat="1" applyFont="1" applyFill="1" applyBorder="1" applyAlignment="1" applyProtection="1">
      <alignment horizontal="center" vertical="center" wrapText="1"/>
    </xf>
    <xf numFmtId="0" fontId="9" fillId="6" borderId="16" xfId="36" quotePrefix="1" applyNumberFormat="1" applyFont="1" applyFill="1" applyBorder="1" applyAlignment="1" applyProtection="1">
      <alignment horizontal="center" vertical="center" wrapText="1"/>
    </xf>
    <xf numFmtId="0" fontId="1" fillId="6" borderId="63" xfId="9" applyNumberFormat="1" applyFont="1" applyFill="1" applyBorder="1" applyAlignment="1" applyProtection="1">
      <alignment horizontal="center" vertical="top" wrapText="1"/>
    </xf>
    <xf numFmtId="4" fontId="20" fillId="6" borderId="3" xfId="11" applyNumberFormat="1" applyFont="1" applyFill="1" applyBorder="1" applyAlignment="1" applyProtection="1">
      <alignment horizontal="center" vertical="center" shrinkToFit="1"/>
    </xf>
    <xf numFmtId="0" fontId="1" fillId="6" borderId="55" xfId="9" applyNumberFormat="1" applyFill="1" applyBorder="1" applyAlignment="1" applyProtection="1">
      <alignment horizontal="left" vertical="top" wrapText="1"/>
    </xf>
    <xf numFmtId="0" fontId="9" fillId="6" borderId="7" xfId="36" quotePrefix="1" applyNumberFormat="1" applyFont="1" applyFill="1" applyBorder="1" applyAlignment="1" applyProtection="1">
      <alignment horizontal="center" vertical="center" wrapText="1"/>
    </xf>
    <xf numFmtId="0" fontId="22" fillId="6" borderId="72" xfId="9" applyNumberFormat="1" applyFont="1" applyFill="1" applyBorder="1" applyAlignment="1" applyProtection="1">
      <alignment horizontal="center" vertical="center" wrapText="1"/>
    </xf>
    <xf numFmtId="0" fontId="6" fillId="5" borderId="16" xfId="36" applyNumberFormat="1" applyFont="1" applyFill="1" applyBorder="1" applyAlignment="1" applyProtection="1">
      <alignment horizontal="left" vertical="center" wrapText="1"/>
    </xf>
    <xf numFmtId="0" fontId="22" fillId="6" borderId="74" xfId="9" applyNumberFormat="1" applyFont="1" applyFill="1" applyBorder="1" applyAlignment="1" applyProtection="1">
      <alignment horizontal="center" vertical="center" wrapText="1"/>
    </xf>
    <xf numFmtId="0" fontId="22" fillId="6" borderId="75" xfId="9" applyNumberFormat="1" applyFont="1" applyFill="1" applyBorder="1" applyAlignment="1" applyProtection="1">
      <alignment horizontal="center" vertical="center" wrapText="1"/>
    </xf>
    <xf numFmtId="4" fontId="20" fillId="13" borderId="7" xfId="11" applyNumberFormat="1" applyFont="1" applyFill="1" applyBorder="1" applyAlignment="1" applyProtection="1">
      <alignment horizontal="center" vertical="center" shrinkToFit="1"/>
    </xf>
    <xf numFmtId="4" fontId="20" fillId="6" borderId="73" xfId="11" applyNumberFormat="1" applyFont="1" applyFill="1" applyBorder="1" applyAlignment="1" applyProtection="1">
      <alignment horizontal="center" vertical="center" shrinkToFit="1"/>
    </xf>
    <xf numFmtId="0" fontId="1" fillId="6" borderId="52" xfId="9" applyNumberFormat="1" applyFill="1" applyBorder="1" applyAlignment="1" applyProtection="1">
      <alignment vertical="center" wrapText="1"/>
    </xf>
    <xf numFmtId="0" fontId="1" fillId="6" borderId="54" xfId="9" applyNumberFormat="1" applyFill="1" applyBorder="1" applyAlignment="1" applyProtection="1">
      <alignment vertical="top" wrapText="1"/>
    </xf>
    <xf numFmtId="0" fontId="1" fillId="6" borderId="3" xfId="9" applyNumberFormat="1" applyFont="1" applyFill="1" applyBorder="1" applyAlignment="1" applyProtection="1">
      <alignment vertical="top" wrapText="1"/>
    </xf>
    <xf numFmtId="0" fontId="9" fillId="6" borderId="67" xfId="36" quotePrefix="1" applyNumberFormat="1" applyFont="1" applyFill="1" applyBorder="1" applyAlignment="1" applyProtection="1">
      <alignment horizontal="center" wrapText="1"/>
    </xf>
    <xf numFmtId="0" fontId="9" fillId="6" borderId="65" xfId="36" quotePrefix="1" applyNumberFormat="1" applyFont="1" applyFill="1" applyBorder="1" applyAlignment="1" applyProtection="1">
      <alignment horizontal="center" wrapText="1"/>
    </xf>
    <xf numFmtId="0" fontId="0" fillId="6" borderId="0" xfId="0" applyFont="1" applyFill="1" applyAlignment="1" applyProtection="1">
      <alignment horizontal="center"/>
      <protection locked="0"/>
    </xf>
    <xf numFmtId="4" fontId="0" fillId="6" borderId="0" xfId="0" applyNumberFormat="1" applyFont="1" applyFill="1" applyAlignment="1" applyProtection="1">
      <alignment horizontal="center"/>
      <protection locked="0"/>
    </xf>
    <xf numFmtId="0" fontId="1" fillId="6" borderId="52" xfId="9" applyNumberFormat="1" applyFill="1" applyBorder="1" applyAlignment="1" applyProtection="1">
      <alignment vertical="top" wrapText="1"/>
    </xf>
    <xf numFmtId="0" fontId="6" fillId="6" borderId="71" xfId="36" applyNumberFormat="1" applyFont="1" applyFill="1" applyBorder="1" applyAlignment="1" applyProtection="1">
      <alignment vertical="center" wrapText="1"/>
    </xf>
    <xf numFmtId="4" fontId="1" fillId="6" borderId="4" xfId="10" applyNumberFormat="1" applyFill="1" applyAlignment="1" applyProtection="1">
      <alignment horizontal="center" vertical="center" shrinkToFit="1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vertical="center"/>
    </xf>
    <xf numFmtId="0" fontId="12" fillId="0" borderId="47" xfId="0" applyFont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29" xfId="0" applyBorder="1" applyAlignment="1">
      <alignment vertical="center"/>
    </xf>
    <xf numFmtId="4" fontId="1" fillId="0" borderId="7" xfId="10" applyNumberFormat="1" applyFill="1" applyBorder="1" applyAlignment="1" applyProtection="1">
      <alignment horizontal="center" vertical="center" shrinkToFit="1"/>
    </xf>
    <xf numFmtId="0" fontId="0" fillId="0" borderId="48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41" xfId="0" applyBorder="1" applyAlignment="1">
      <alignment vertical="center"/>
    </xf>
    <xf numFmtId="4" fontId="32" fillId="6" borderId="1" xfId="11" applyNumberFormat="1" applyFont="1" applyFill="1" applyBorder="1" applyAlignment="1" applyProtection="1">
      <alignment horizontal="center" vertical="center" shrinkToFit="1"/>
    </xf>
    <xf numFmtId="4" fontId="0" fillId="0" borderId="0" xfId="0" applyNumberFormat="1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6" borderId="32" xfId="0" applyFill="1" applyBorder="1" applyAlignment="1">
      <alignment vertical="center"/>
    </xf>
    <xf numFmtId="0" fontId="0" fillId="6" borderId="23" xfId="0" applyFill="1" applyBorder="1" applyAlignment="1">
      <alignment vertical="center"/>
    </xf>
    <xf numFmtId="0" fontId="0" fillId="6" borderId="24" xfId="0" applyFill="1" applyBorder="1" applyAlignment="1">
      <alignment vertical="center"/>
    </xf>
    <xf numFmtId="0" fontId="0" fillId="6" borderId="27" xfId="0" applyFill="1" applyBorder="1" applyAlignment="1">
      <alignment vertical="center"/>
    </xf>
    <xf numFmtId="4" fontId="28" fillId="6" borderId="1" xfId="10" applyNumberFormat="1" applyFont="1" applyFill="1" applyBorder="1" applyAlignment="1" applyProtection="1">
      <alignment horizontal="right" vertical="center" shrinkToFit="1"/>
    </xf>
    <xf numFmtId="4" fontId="1" fillId="0" borderId="1" xfId="11" applyNumberFormat="1" applyFill="1" applyBorder="1" applyAlignment="1" applyProtection="1">
      <alignment horizontal="center" vertical="center" shrinkToFit="1"/>
    </xf>
    <xf numFmtId="4" fontId="0" fillId="6" borderId="0" xfId="0" applyNumberFormat="1" applyFill="1" applyAlignment="1" applyProtection="1">
      <alignment horizontal="center" vertical="center"/>
      <protection locked="0"/>
    </xf>
    <xf numFmtId="4" fontId="18" fillId="6" borderId="70" xfId="37" applyNumberFormat="1" applyFont="1" applyFill="1" applyBorder="1" applyAlignment="1" applyProtection="1">
      <alignment horizontal="center" vertical="center" shrinkToFit="1"/>
    </xf>
    <xf numFmtId="0" fontId="25" fillId="10" borderId="7" xfId="36" quotePrefix="1" applyNumberFormat="1" applyFont="1" applyFill="1" applyBorder="1" applyAlignment="1" applyProtection="1">
      <alignment vertical="center" wrapText="1"/>
    </xf>
    <xf numFmtId="4" fontId="9" fillId="9" borderId="67" xfId="0" applyNumberFormat="1" applyFont="1" applyFill="1" applyBorder="1" applyAlignment="1" applyProtection="1">
      <alignment horizontal="center" vertical="center"/>
      <protection locked="0"/>
    </xf>
    <xf numFmtId="4" fontId="9" fillId="0" borderId="7" xfId="0" applyNumberFormat="1" applyFont="1" applyBorder="1" applyAlignment="1" applyProtection="1">
      <alignment horizontal="center" vertical="center"/>
      <protection locked="0"/>
    </xf>
    <xf numFmtId="0" fontId="1" fillId="0" borderId="1" xfId="2" applyNumberFormat="1" applyFill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  <protection locked="0"/>
    </xf>
    <xf numFmtId="4" fontId="18" fillId="5" borderId="67" xfId="37" applyNumberFormat="1" applyFont="1" applyFill="1" applyBorder="1" applyAlignment="1" applyProtection="1">
      <alignment horizontal="center" vertical="center" shrinkToFit="1"/>
    </xf>
    <xf numFmtId="4" fontId="6" fillId="10" borderId="17" xfId="0" applyNumberFormat="1" applyFont="1" applyFill="1" applyBorder="1" applyAlignment="1" applyProtection="1">
      <alignment horizontal="center" vertical="center"/>
      <protection locked="0"/>
    </xf>
    <xf numFmtId="4" fontId="6" fillId="10" borderId="30" xfId="0" applyNumberFormat="1" applyFont="1" applyFill="1" applyBorder="1" applyAlignment="1" applyProtection="1">
      <alignment horizontal="center" vertical="center"/>
      <protection locked="0"/>
    </xf>
    <xf numFmtId="4" fontId="6" fillId="0" borderId="50" xfId="0" applyNumberFormat="1" applyFont="1" applyBorder="1" applyAlignment="1" applyProtection="1">
      <alignment horizontal="center" vertical="center"/>
      <protection locked="0"/>
    </xf>
    <xf numFmtId="4" fontId="20" fillId="6" borderId="4" xfId="10" applyNumberFormat="1" applyFont="1" applyFill="1" applyAlignment="1" applyProtection="1">
      <alignment horizontal="center" vertical="center" shrinkToFit="1"/>
    </xf>
    <xf numFmtId="4" fontId="6" fillId="0" borderId="30" xfId="0" applyNumberFormat="1" applyFont="1" applyBorder="1" applyAlignment="1" applyProtection="1">
      <alignment horizontal="center" vertical="center"/>
      <protection locked="0"/>
    </xf>
    <xf numFmtId="4" fontId="1" fillId="6" borderId="72" xfId="10" applyNumberFormat="1" applyFill="1" applyBorder="1" applyAlignment="1" applyProtection="1">
      <alignment horizontal="center" vertical="center" shrinkToFit="1"/>
    </xf>
    <xf numFmtId="4" fontId="17" fillId="5" borderId="16" xfId="37" applyNumberFormat="1" applyFont="1" applyFill="1" applyBorder="1" applyAlignment="1" applyProtection="1">
      <alignment horizontal="center" vertical="center" shrinkToFit="1"/>
    </xf>
    <xf numFmtId="4" fontId="17" fillId="5" borderId="13" xfId="37" applyNumberFormat="1" applyFont="1" applyFill="1" applyBorder="1" applyAlignment="1" applyProtection="1">
      <alignment horizontal="center" vertical="center" shrinkToFit="1"/>
    </xf>
    <xf numFmtId="4" fontId="17" fillId="5" borderId="15" xfId="37" applyNumberFormat="1" applyFont="1" applyFill="1" applyBorder="1" applyAlignment="1" applyProtection="1">
      <alignment horizontal="center" vertical="center" shrinkToFit="1"/>
    </xf>
    <xf numFmtId="4" fontId="17" fillId="5" borderId="77" xfId="37" applyNumberFormat="1" applyFont="1" applyFill="1" applyBorder="1" applyAlignment="1" applyProtection="1">
      <alignment horizontal="center" vertical="center" shrinkToFit="1"/>
    </xf>
    <xf numFmtId="0" fontId="6" fillId="5" borderId="13" xfId="36" applyNumberFormat="1" applyFont="1" applyFill="1" applyBorder="1" applyAlignment="1" applyProtection="1">
      <alignment horizontal="center" vertical="center" wrapText="1"/>
    </xf>
    <xf numFmtId="0" fontId="22" fillId="6" borderId="6" xfId="9" applyNumberFormat="1" applyFont="1" applyFill="1" applyBorder="1" applyAlignment="1" applyProtection="1">
      <alignment horizontal="center" vertical="center" wrapText="1"/>
    </xf>
    <xf numFmtId="0" fontId="30" fillId="5" borderId="13" xfId="36" applyNumberFormat="1" applyFont="1" applyFill="1" applyBorder="1" applyAlignment="1" applyProtection="1">
      <alignment horizontal="left" vertical="center" wrapText="1"/>
    </xf>
    <xf numFmtId="0" fontId="25" fillId="0" borderId="13" xfId="36" applyNumberFormat="1" applyFont="1" applyFill="1" applyBorder="1" applyAlignment="1" applyProtection="1">
      <alignment horizontal="left" vertical="center" wrapText="1"/>
    </xf>
    <xf numFmtId="0" fontId="30" fillId="5" borderId="13" xfId="36" applyNumberFormat="1" applyFont="1" applyFill="1" applyBorder="1" applyAlignment="1" applyProtection="1">
      <alignment horizontal="center" vertical="center" wrapText="1"/>
    </xf>
    <xf numFmtId="0" fontId="24" fillId="6" borderId="6" xfId="9" applyNumberFormat="1" applyFont="1" applyFill="1" applyBorder="1" applyAlignment="1" applyProtection="1">
      <alignment horizontal="center" vertical="center" wrapText="1"/>
    </xf>
    <xf numFmtId="0" fontId="25" fillId="6" borderId="13" xfId="36" quotePrefix="1" applyNumberFormat="1" applyFont="1" applyFill="1" applyBorder="1" applyAlignment="1" applyProtection="1">
      <alignment horizontal="left" vertical="center" wrapText="1"/>
    </xf>
    <xf numFmtId="4" fontId="6" fillId="5" borderId="77" xfId="37" applyNumberFormat="1" applyFont="1" applyFill="1" applyBorder="1" applyAlignment="1" applyProtection="1">
      <alignment horizontal="center" vertical="center" shrinkToFit="1"/>
    </xf>
    <xf numFmtId="4" fontId="30" fillId="5" borderId="77" xfId="37" applyNumberFormat="1" applyFont="1" applyFill="1" applyBorder="1" applyAlignment="1" applyProtection="1">
      <alignment horizontal="center" vertical="center" shrinkToFit="1"/>
    </xf>
    <xf numFmtId="4" fontId="25" fillId="6" borderId="15" xfId="39" applyNumberFormat="1" applyFont="1" applyFill="1" applyBorder="1" applyAlignment="1" applyProtection="1">
      <alignment horizontal="center" vertical="center" shrinkToFit="1"/>
    </xf>
    <xf numFmtId="4" fontId="29" fillId="5" borderId="15" xfId="37" applyNumberFormat="1" applyFont="1" applyFill="1" applyBorder="1" applyAlignment="1" applyProtection="1">
      <alignment horizontal="center" vertical="center" shrinkToFit="1"/>
    </xf>
    <xf numFmtId="4" fontId="1" fillId="6" borderId="3" xfId="10" applyNumberFormat="1" applyFill="1" applyBorder="1" applyAlignment="1" applyProtection="1">
      <alignment horizontal="center" vertical="center" shrinkToFit="1"/>
    </xf>
    <xf numFmtId="4" fontId="1" fillId="6" borderId="7" xfId="10" applyNumberFormat="1" applyFill="1" applyBorder="1" applyAlignment="1" applyProtection="1">
      <alignment horizontal="center" vertical="center" shrinkToFit="1"/>
    </xf>
    <xf numFmtId="4" fontId="6" fillId="5" borderId="7" xfId="37" applyNumberFormat="1" applyFont="1" applyFill="1" applyBorder="1" applyAlignment="1" applyProtection="1">
      <alignment horizontal="center" vertical="center" shrinkToFit="1"/>
    </xf>
    <xf numFmtId="4" fontId="1" fillId="6" borderId="58" xfId="10" applyNumberFormat="1" applyFill="1" applyBorder="1" applyAlignment="1" applyProtection="1">
      <alignment horizontal="center" vertical="center" shrinkToFit="1"/>
    </xf>
    <xf numFmtId="4" fontId="18" fillId="6" borderId="67" xfId="37" applyNumberFormat="1" applyFont="1" applyFill="1" applyBorder="1" applyAlignment="1" applyProtection="1">
      <alignment horizontal="center" vertical="center" shrinkToFit="1"/>
    </xf>
    <xf numFmtId="4" fontId="1" fillId="6" borderId="4" xfId="10" applyFill="1" applyAlignment="1">
      <alignment horizontal="center" vertical="center" shrinkToFit="1"/>
    </xf>
    <xf numFmtId="4" fontId="1" fillId="6" borderId="6" xfId="10" applyFill="1" applyBorder="1" applyAlignment="1">
      <alignment horizontal="center" vertical="center" shrinkToFit="1"/>
    </xf>
    <xf numFmtId="0" fontId="33" fillId="6" borderId="67" xfId="36" quotePrefix="1" applyNumberFormat="1" applyFont="1" applyFill="1" applyBorder="1" applyAlignment="1" applyProtection="1">
      <alignment vertical="center" wrapText="1"/>
    </xf>
    <xf numFmtId="4" fontId="18" fillId="6" borderId="4" xfId="10" applyNumberFormat="1" applyFont="1" applyFill="1" applyAlignment="1" applyProtection="1">
      <alignment horizontal="center" vertical="center" shrinkToFit="1"/>
    </xf>
    <xf numFmtId="4" fontId="18" fillId="9" borderId="7" xfId="37" applyNumberFormat="1" applyFont="1" applyFill="1" applyBorder="1" applyAlignment="1" applyProtection="1">
      <alignment horizontal="center" vertical="center" shrinkToFit="1"/>
    </xf>
    <xf numFmtId="14" fontId="0" fillId="9" borderId="0" xfId="0" applyNumberFormat="1" applyFill="1" applyProtection="1">
      <protection locked="0"/>
    </xf>
    <xf numFmtId="0" fontId="25" fillId="6" borderId="7" xfId="36" quotePrefix="1" applyNumberFormat="1" applyFont="1" applyFill="1" applyBorder="1" applyAlignment="1" applyProtection="1">
      <alignment vertical="center" wrapText="1"/>
    </xf>
    <xf numFmtId="0" fontId="9" fillId="12" borderId="0" xfId="0" applyFont="1" applyFill="1" applyProtection="1">
      <protection locked="0"/>
    </xf>
    <xf numFmtId="0" fontId="0" fillId="12" borderId="0" xfId="0" applyFont="1" applyFill="1" applyProtection="1">
      <protection locked="0"/>
    </xf>
    <xf numFmtId="4" fontId="0" fillId="12" borderId="0" xfId="0" applyNumberFormat="1" applyFont="1" applyFill="1" applyProtection="1">
      <protection locked="0"/>
    </xf>
    <xf numFmtId="4" fontId="9" fillId="12" borderId="7" xfId="0" applyNumberFormat="1" applyFont="1" applyFill="1" applyBorder="1" applyAlignment="1" applyProtection="1">
      <alignment horizontal="center" vertical="center"/>
      <protection locked="0"/>
    </xf>
    <xf numFmtId="4" fontId="1" fillId="12" borderId="1" xfId="42" applyNumberFormat="1" applyFont="1" applyFill="1" applyBorder="1" applyProtection="1">
      <alignment horizontal="right" vertical="top" shrinkToFit="1"/>
    </xf>
    <xf numFmtId="4" fontId="23" fillId="12" borderId="1" xfId="0" applyNumberFormat="1" applyFont="1" applyFill="1" applyBorder="1" applyAlignment="1">
      <alignment horizontal="right" vertical="top"/>
    </xf>
    <xf numFmtId="4" fontId="9" fillId="12" borderId="67" xfId="0" applyNumberFormat="1" applyFont="1" applyFill="1" applyBorder="1" applyAlignment="1" applyProtection="1">
      <alignment horizontal="center" vertical="center"/>
      <protection locked="0"/>
    </xf>
    <xf numFmtId="4" fontId="15" fillId="12" borderId="1" xfId="37" applyNumberFormat="1" applyFont="1" applyFill="1" applyBorder="1" applyAlignment="1" applyProtection="1">
      <alignment horizontal="center" vertical="center" shrinkToFit="1"/>
    </xf>
    <xf numFmtId="0" fontId="14" fillId="12" borderId="0" xfId="0" applyFont="1" applyFill="1" applyProtection="1">
      <protection locked="0"/>
    </xf>
    <xf numFmtId="4" fontId="0" fillId="0" borderId="1" xfId="0" applyNumberFormat="1" applyFont="1" applyFill="1" applyBorder="1" applyProtection="1">
      <protection locked="0"/>
    </xf>
    <xf numFmtId="4" fontId="35" fillId="0" borderId="1" xfId="0" applyNumberFormat="1" applyFont="1" applyBorder="1" applyAlignment="1">
      <alignment horizontal="right" vertical="center" shrinkToFit="1"/>
    </xf>
    <xf numFmtId="4" fontId="34" fillId="0" borderId="1" xfId="0" applyNumberFormat="1" applyFont="1" applyBorder="1" applyAlignment="1">
      <alignment horizontal="right"/>
    </xf>
    <xf numFmtId="4" fontId="25" fillId="6" borderId="77" xfId="39" applyNumberFormat="1" applyFont="1" applyFill="1" applyBorder="1" applyAlignment="1" applyProtection="1">
      <alignment horizontal="center" vertical="center" shrinkToFit="1"/>
    </xf>
    <xf numFmtId="4" fontId="1" fillId="6" borderId="3" xfId="10" applyFill="1" applyBorder="1" applyAlignment="1">
      <alignment horizontal="center" vertical="top" shrinkToFit="1"/>
    </xf>
    <xf numFmtId="4" fontId="1" fillId="6" borderId="13" xfId="10" applyFill="1" applyBorder="1" applyAlignment="1">
      <alignment horizontal="center" vertical="top" shrinkToFit="1"/>
    </xf>
    <xf numFmtId="14" fontId="0" fillId="6" borderId="0" xfId="0" applyNumberFormat="1" applyFill="1" applyProtection="1">
      <protection locked="0"/>
    </xf>
    <xf numFmtId="14" fontId="0" fillId="6" borderId="0" xfId="0" applyNumberFormat="1" applyFont="1" applyFill="1" applyProtection="1">
      <protection locked="0"/>
    </xf>
    <xf numFmtId="0" fontId="36" fillId="6" borderId="4" xfId="9" applyNumberFormat="1" applyFont="1" applyFill="1" applyBorder="1" applyAlignment="1" applyProtection="1">
      <alignment horizontal="center" vertical="center" wrapText="1"/>
    </xf>
    <xf numFmtId="4" fontId="17" fillId="9" borderId="7" xfId="37" applyNumberFormat="1" applyFont="1" applyFill="1" applyBorder="1" applyAlignment="1" applyProtection="1">
      <alignment horizontal="center" vertical="center" shrinkToFit="1"/>
    </xf>
    <xf numFmtId="0" fontId="1" fillId="6" borderId="39" xfId="9" applyNumberFormat="1" applyFont="1" applyFill="1" applyBorder="1" applyAlignment="1" applyProtection="1">
      <alignment horizontal="left" vertical="center" wrapText="1"/>
    </xf>
    <xf numFmtId="0" fontId="4" fillId="6" borderId="0" xfId="0" applyFont="1" applyFill="1" applyProtection="1">
      <protection locked="0"/>
    </xf>
    <xf numFmtId="4" fontId="1" fillId="6" borderId="7" xfId="10" applyFill="1" applyBorder="1" applyAlignment="1">
      <alignment horizontal="center" vertical="top" shrinkToFit="1"/>
    </xf>
    <xf numFmtId="14" fontId="0" fillId="0" borderId="0" xfId="0" applyNumberFormat="1" applyFill="1" applyProtection="1">
      <protection locked="0"/>
    </xf>
    <xf numFmtId="4" fontId="25" fillId="6" borderId="1" xfId="0" applyNumberFormat="1" applyFont="1" applyFill="1" applyBorder="1" applyProtection="1">
      <protection locked="0"/>
    </xf>
    <xf numFmtId="4" fontId="25" fillId="6" borderId="0" xfId="0" applyNumberFormat="1" applyFont="1" applyFill="1" applyProtection="1">
      <protection locked="0"/>
    </xf>
    <xf numFmtId="0" fontId="37" fillId="0" borderId="0" xfId="0" applyFont="1" applyFill="1" applyProtection="1">
      <protection locked="0"/>
    </xf>
    <xf numFmtId="0" fontId="38" fillId="6" borderId="0" xfId="0" applyFont="1" applyFill="1" applyProtection="1">
      <protection locked="0"/>
    </xf>
    <xf numFmtId="0" fontId="24" fillId="6" borderId="4" xfId="9" applyNumberFormat="1" applyFont="1" applyFill="1" applyBorder="1" applyProtection="1">
      <alignment horizontal="left" vertical="top" wrapText="1"/>
    </xf>
    <xf numFmtId="0" fontId="24" fillId="6" borderId="4" xfId="9" applyNumberFormat="1" applyFont="1" applyFill="1" applyBorder="1" applyAlignment="1" applyProtection="1">
      <alignment horizontal="center" vertical="center" wrapText="1"/>
    </xf>
    <xf numFmtId="4" fontId="24" fillId="6" borderId="4" xfId="10" applyNumberFormat="1" applyFont="1" applyFill="1" applyAlignment="1" applyProtection="1">
      <alignment horizontal="center" vertical="center" shrinkToFit="1"/>
    </xf>
    <xf numFmtId="4" fontId="25" fillId="0" borderId="1" xfId="0" applyNumberFormat="1" applyFont="1" applyBorder="1" applyProtection="1">
      <protection locked="0"/>
    </xf>
    <xf numFmtId="4" fontId="25" fillId="0" borderId="0" xfId="0" applyNumberFormat="1" applyFont="1" applyFill="1" applyProtection="1">
      <protection locked="0"/>
    </xf>
    <xf numFmtId="0" fontId="38" fillId="0" borderId="0" xfId="0" applyFont="1" applyFill="1" applyProtection="1">
      <protection locked="0"/>
    </xf>
    <xf numFmtId="0" fontId="26" fillId="6" borderId="9" xfId="36" applyNumberFormat="1" applyFont="1" applyFill="1" applyBorder="1" applyAlignment="1" applyProtection="1">
      <alignment horizontal="left" vertical="top" wrapText="1"/>
    </xf>
    <xf numFmtId="4" fontId="27" fillId="6" borderId="4" xfId="10" applyNumberFormat="1" applyFont="1" applyFill="1" applyAlignment="1" applyProtection="1">
      <alignment horizontal="center" vertical="center" shrinkToFit="1"/>
    </xf>
    <xf numFmtId="0" fontId="25" fillId="6" borderId="0" xfId="0" applyFont="1" applyFill="1" applyProtection="1">
      <protection locked="0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19" fillId="6" borderId="7" xfId="36" quotePrefix="1" applyNumberFormat="1" applyFont="1" applyFill="1" applyBorder="1" applyAlignment="1" applyProtection="1">
      <alignment horizontal="center" vertical="center" wrapText="1"/>
    </xf>
    <xf numFmtId="0" fontId="0" fillId="0" borderId="36" xfId="0" applyBorder="1"/>
    <xf numFmtId="0" fontId="0" fillId="0" borderId="23" xfId="0" applyBorder="1"/>
    <xf numFmtId="0" fontId="12" fillId="0" borderId="23" xfId="0" applyFont="1" applyBorder="1"/>
    <xf numFmtId="4" fontId="20" fillId="6" borderId="72" xfId="10" applyNumberFormat="1" applyFont="1" applyFill="1" applyBorder="1" applyAlignment="1" applyProtection="1">
      <alignment horizontal="center" vertical="center" shrinkToFit="1"/>
    </xf>
    <xf numFmtId="4" fontId="27" fillId="6" borderId="76" xfId="11" applyNumberFormat="1" applyFont="1" applyFill="1" applyBorder="1" applyAlignment="1" applyProtection="1">
      <alignment horizontal="center" vertical="center" shrinkToFit="1"/>
    </xf>
    <xf numFmtId="4" fontId="26" fillId="6" borderId="12" xfId="37" applyNumberFormat="1" applyFont="1" applyFill="1" applyBorder="1" applyAlignment="1" applyProtection="1">
      <alignment horizontal="center" vertical="center" shrinkToFit="1"/>
    </xf>
    <xf numFmtId="0" fontId="19" fillId="6" borderId="7" xfId="36" quotePrefix="1" applyNumberFormat="1" applyFont="1" applyFill="1" applyBorder="1" applyAlignment="1" applyProtection="1">
      <alignment horizontal="center" vertical="center" wrapText="1"/>
    </xf>
    <xf numFmtId="0" fontId="1" fillId="6" borderId="66" xfId="9" applyNumberFormat="1" applyFill="1" applyBorder="1" applyAlignment="1" applyProtection="1">
      <alignment horizontal="left" vertical="center" wrapText="1"/>
    </xf>
    <xf numFmtId="4" fontId="20" fillId="6" borderId="78" xfId="11" applyNumberFormat="1" applyFont="1" applyFill="1" applyBorder="1" applyAlignment="1" applyProtection="1">
      <alignment horizontal="center" vertical="center" shrinkToFit="1"/>
    </xf>
    <xf numFmtId="0" fontId="1" fillId="6" borderId="79" xfId="9" applyNumberFormat="1" applyFont="1" applyFill="1" applyBorder="1" applyAlignment="1" applyProtection="1">
      <alignment horizontal="center" vertical="top" wrapText="1"/>
    </xf>
    <xf numFmtId="0" fontId="1" fillId="6" borderId="11" xfId="9" applyNumberFormat="1" applyFill="1" applyBorder="1" applyAlignment="1" applyProtection="1">
      <alignment horizontal="left" vertical="top" wrapText="1"/>
    </xf>
    <xf numFmtId="0" fontId="1" fillId="6" borderId="1" xfId="9" applyNumberFormat="1" applyFont="1" applyFill="1" applyBorder="1" applyProtection="1">
      <alignment horizontal="left" vertical="top" wrapText="1"/>
    </xf>
    <xf numFmtId="0" fontId="1" fillId="6" borderId="82" xfId="9" applyNumberFormat="1" applyFont="1" applyFill="1" applyBorder="1" applyAlignment="1" applyProtection="1">
      <alignment horizontal="center" vertical="center" wrapText="1"/>
    </xf>
    <xf numFmtId="14" fontId="0" fillId="6" borderId="83" xfId="0" applyNumberFormat="1" applyFill="1" applyBorder="1" applyProtection="1">
      <protection locked="0"/>
    </xf>
    <xf numFmtId="4" fontId="9" fillId="0" borderId="13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4" fontId="9" fillId="0" borderId="15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 vertical="top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right" vertical="center" wrapText="1"/>
    </xf>
    <xf numFmtId="4" fontId="6" fillId="0" borderId="13" xfId="0" applyNumberFormat="1" applyFont="1" applyFill="1" applyBorder="1" applyAlignment="1">
      <alignment horizontal="center" vertical="center"/>
    </xf>
    <xf numFmtId="4" fontId="6" fillId="0" borderId="14" xfId="0" applyNumberFormat="1" applyFont="1" applyFill="1" applyBorder="1" applyAlignment="1">
      <alignment horizontal="center" vertical="center"/>
    </xf>
    <xf numFmtId="4" fontId="6" fillId="0" borderId="15" xfId="0" applyNumberFormat="1" applyFont="1" applyFill="1" applyBorder="1" applyAlignment="1">
      <alignment horizontal="center" vertical="center"/>
    </xf>
    <xf numFmtId="4" fontId="9" fillId="0" borderId="14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1" fillId="6" borderId="52" xfId="9" applyNumberFormat="1" applyFill="1" applyBorder="1" applyAlignment="1" applyProtection="1">
      <alignment horizontal="left" vertical="center" wrapText="1"/>
    </xf>
    <xf numFmtId="0" fontId="1" fillId="6" borderId="53" xfId="9" applyNumberFormat="1" applyFill="1" applyBorder="1" applyAlignment="1" applyProtection="1">
      <alignment horizontal="left" vertical="center" wrapText="1"/>
    </xf>
    <xf numFmtId="0" fontId="22" fillId="6" borderId="65" xfId="43" quotePrefix="1" applyNumberFormat="1" applyFont="1" applyFill="1" applyBorder="1" applyAlignment="1" applyProtection="1">
      <alignment horizontal="center" vertical="center" wrapText="1"/>
    </xf>
    <xf numFmtId="0" fontId="22" fillId="6" borderId="68" xfId="43" quotePrefix="1" applyNumberFormat="1" applyFont="1" applyFill="1" applyBorder="1" applyAlignment="1" applyProtection="1">
      <alignment horizontal="center" vertical="center" wrapText="1"/>
    </xf>
    <xf numFmtId="0" fontId="22" fillId="6" borderId="64" xfId="43" quotePrefix="1" applyNumberFormat="1" applyFont="1" applyFill="1" applyBorder="1" applyAlignment="1" applyProtection="1">
      <alignment horizontal="center" vertical="center" wrapText="1"/>
    </xf>
    <xf numFmtId="0" fontId="1" fillId="6" borderId="54" xfId="9" applyNumberFormat="1" applyFill="1" applyBorder="1" applyAlignment="1" applyProtection="1">
      <alignment horizontal="left" vertical="center" wrapText="1"/>
    </xf>
    <xf numFmtId="0" fontId="1" fillId="6" borderId="44" xfId="9" applyNumberFormat="1" applyFill="1" applyBorder="1" applyAlignment="1" applyProtection="1">
      <alignment horizontal="left" vertical="center" wrapText="1"/>
    </xf>
    <xf numFmtId="0" fontId="25" fillId="6" borderId="52" xfId="40" applyNumberFormat="1" applyFont="1" applyFill="1" applyBorder="1" applyAlignment="1" applyProtection="1">
      <alignment horizontal="center" vertical="center" wrapText="1"/>
    </xf>
    <xf numFmtId="0" fontId="25" fillId="6" borderId="66" xfId="40" applyNumberFormat="1" applyFont="1" applyFill="1" applyBorder="1" applyAlignment="1" applyProtection="1">
      <alignment horizontal="center" vertical="center" wrapText="1"/>
    </xf>
    <xf numFmtId="0" fontId="25" fillId="6" borderId="44" xfId="40" applyNumberFormat="1" applyFont="1" applyFill="1" applyBorder="1" applyAlignment="1" applyProtection="1">
      <alignment horizontal="center" vertical="center" wrapText="1"/>
    </xf>
    <xf numFmtId="0" fontId="26" fillId="6" borderId="52" xfId="36" applyNumberFormat="1" applyFont="1" applyFill="1" applyBorder="1" applyAlignment="1" applyProtection="1">
      <alignment horizontal="left" vertical="top" wrapText="1"/>
    </xf>
    <xf numFmtId="0" fontId="26" fillId="6" borderId="44" xfId="36" applyNumberFormat="1" applyFont="1" applyFill="1" applyBorder="1" applyAlignment="1" applyProtection="1">
      <alignment horizontal="left" vertical="top" wrapText="1"/>
    </xf>
    <xf numFmtId="0" fontId="24" fillId="6" borderId="52" xfId="9" applyNumberFormat="1" applyFont="1" applyFill="1" applyBorder="1" applyAlignment="1" applyProtection="1">
      <alignment horizontal="left" vertical="center" wrapText="1"/>
    </xf>
    <xf numFmtId="0" fontId="24" fillId="6" borderId="44" xfId="9" applyNumberFormat="1" applyFont="1" applyFill="1" applyBorder="1" applyAlignment="1" applyProtection="1">
      <alignment horizontal="left" vertical="center" wrapText="1"/>
    </xf>
    <xf numFmtId="0" fontId="24" fillId="6" borderId="66" xfId="9" applyNumberFormat="1" applyFont="1" applyFill="1" applyBorder="1" applyAlignment="1" applyProtection="1">
      <alignment horizontal="left" vertical="center" wrapText="1"/>
    </xf>
    <xf numFmtId="0" fontId="25" fillId="10" borderId="52" xfId="40" applyNumberFormat="1" applyFont="1" applyFill="1" applyBorder="1" applyAlignment="1" applyProtection="1">
      <alignment horizontal="center" vertical="center" wrapText="1"/>
    </xf>
    <xf numFmtId="0" fontId="25" fillId="10" borderId="66" xfId="40" applyNumberFormat="1" applyFont="1" applyFill="1" applyBorder="1" applyAlignment="1" applyProtection="1">
      <alignment horizontal="center" vertical="center" wrapText="1"/>
    </xf>
    <xf numFmtId="0" fontId="25" fillId="10" borderId="22" xfId="40" applyNumberFormat="1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6" borderId="52" xfId="9" applyNumberFormat="1" applyFill="1" applyBorder="1" applyAlignment="1" applyProtection="1">
      <alignment horizontal="left" vertical="top" wrapText="1"/>
    </xf>
    <xf numFmtId="0" fontId="1" fillId="6" borderId="44" xfId="9" applyNumberFormat="1" applyFill="1" applyBorder="1" applyAlignment="1" applyProtection="1">
      <alignment horizontal="left" vertical="top" wrapText="1"/>
    </xf>
    <xf numFmtId="0" fontId="19" fillId="6" borderId="65" xfId="36" quotePrefix="1" applyNumberFormat="1" applyFont="1" applyFill="1" applyBorder="1" applyAlignment="1" applyProtection="1">
      <alignment horizontal="center" vertical="center" wrapText="1"/>
    </xf>
    <xf numFmtId="0" fontId="19" fillId="6" borderId="64" xfId="36" quotePrefix="1" applyNumberFormat="1" applyFont="1" applyFill="1" applyBorder="1" applyAlignment="1" applyProtection="1">
      <alignment horizontal="center" vertical="center" wrapText="1"/>
    </xf>
    <xf numFmtId="0" fontId="19" fillId="6" borderId="7" xfId="36" quotePrefix="1" applyNumberFormat="1" applyFont="1" applyFill="1" applyBorder="1" applyAlignment="1" applyProtection="1">
      <alignment horizontal="center" vertical="center" wrapText="1"/>
    </xf>
    <xf numFmtId="0" fontId="1" fillId="6" borderId="54" xfId="9" applyNumberFormat="1" applyFill="1" applyBorder="1" applyAlignment="1" applyProtection="1">
      <alignment horizontal="left" vertical="top" wrapText="1"/>
    </xf>
    <xf numFmtId="0" fontId="19" fillId="6" borderId="67" xfId="36" applyNumberFormat="1" applyFont="1" applyFill="1" applyBorder="1" applyAlignment="1" applyProtection="1">
      <alignment horizontal="center" vertical="center" wrapText="1"/>
    </xf>
    <xf numFmtId="0" fontId="19" fillId="6" borderId="69" xfId="36" applyNumberFormat="1" applyFont="1" applyFill="1" applyBorder="1" applyAlignment="1" applyProtection="1">
      <alignment horizontal="center" vertical="center" wrapText="1"/>
    </xf>
    <xf numFmtId="0" fontId="19" fillId="6" borderId="16" xfId="36" applyNumberFormat="1" applyFont="1" applyFill="1" applyBorder="1" applyAlignment="1" applyProtection="1">
      <alignment horizontal="center" vertical="center" wrapText="1"/>
    </xf>
    <xf numFmtId="0" fontId="1" fillId="6" borderId="66" xfId="9" applyNumberFormat="1" applyFill="1" applyBorder="1" applyAlignment="1" applyProtection="1">
      <alignment horizontal="left" vertical="top" wrapText="1"/>
    </xf>
    <xf numFmtId="0" fontId="1" fillId="6" borderId="53" xfId="9" applyNumberFormat="1" applyFill="1" applyBorder="1" applyAlignment="1" applyProtection="1">
      <alignment horizontal="left" vertical="top" wrapText="1"/>
    </xf>
    <xf numFmtId="0" fontId="9" fillId="6" borderId="67" xfId="36" quotePrefix="1" applyNumberFormat="1" applyFont="1" applyFill="1" applyBorder="1" applyAlignment="1" applyProtection="1">
      <alignment horizontal="center" vertical="center" wrapText="1"/>
    </xf>
    <xf numFmtId="0" fontId="9" fillId="6" borderId="69" xfId="36" quotePrefix="1" applyNumberFormat="1" applyFont="1" applyFill="1" applyBorder="1" applyAlignment="1" applyProtection="1">
      <alignment horizontal="center" vertical="center" wrapText="1"/>
    </xf>
    <xf numFmtId="0" fontId="9" fillId="6" borderId="16" xfId="36" quotePrefix="1" applyNumberFormat="1" applyFont="1" applyFill="1" applyBorder="1" applyAlignment="1" applyProtection="1">
      <alignment horizontal="center" vertical="center" wrapText="1"/>
    </xf>
    <xf numFmtId="0" fontId="12" fillId="0" borderId="34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6" borderId="25" xfId="0" applyFont="1" applyFill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2" fillId="0" borderId="23" xfId="0" applyFont="1" applyBorder="1"/>
    <xf numFmtId="0" fontId="0" fillId="0" borderId="36" xfId="0" applyBorder="1"/>
    <xf numFmtId="0" fontId="0" fillId="0" borderId="23" xfId="0" applyBorder="1"/>
    <xf numFmtId="0" fontId="1" fillId="6" borderId="7" xfId="9" applyNumberFormat="1" applyFill="1" applyBorder="1" applyAlignment="1" applyProtection="1">
      <alignment horizontal="left" vertical="center" wrapText="1"/>
    </xf>
    <xf numFmtId="0" fontId="19" fillId="6" borderId="65" xfId="36" applyNumberFormat="1" applyFont="1" applyFill="1" applyBorder="1" applyAlignment="1" applyProtection="1">
      <alignment horizontal="center" vertical="center" wrapText="1"/>
    </xf>
    <xf numFmtId="0" fontId="19" fillId="6" borderId="64" xfId="36" applyNumberFormat="1" applyFont="1" applyFill="1" applyBorder="1" applyAlignment="1" applyProtection="1">
      <alignment horizontal="center" vertical="center" wrapText="1"/>
    </xf>
    <xf numFmtId="0" fontId="1" fillId="6" borderId="61" xfId="9" applyNumberFormat="1" applyFill="1" applyBorder="1" applyAlignment="1" applyProtection="1">
      <alignment horizontal="left" vertical="center" wrapText="1"/>
    </xf>
    <xf numFmtId="0" fontId="1" fillId="6" borderId="57" xfId="9" applyNumberFormat="1" applyFill="1" applyBorder="1" applyAlignment="1" applyProtection="1">
      <alignment horizontal="left" vertical="center" wrapText="1"/>
    </xf>
    <xf numFmtId="0" fontId="9" fillId="6" borderId="70" xfId="36" quotePrefix="1" applyNumberFormat="1" applyFont="1" applyFill="1" applyBorder="1" applyAlignment="1" applyProtection="1">
      <alignment horizontal="center" vertical="center" wrapText="1"/>
    </xf>
    <xf numFmtId="0" fontId="9" fillId="6" borderId="80" xfId="36" quotePrefix="1" applyNumberFormat="1" applyFont="1" applyFill="1" applyBorder="1" applyAlignment="1" applyProtection="1">
      <alignment horizontal="center" vertical="center" wrapText="1"/>
    </xf>
    <xf numFmtId="0" fontId="9" fillId="6" borderId="81" xfId="36" quotePrefix="1" applyNumberFormat="1" applyFont="1" applyFill="1" applyBorder="1" applyAlignment="1" applyProtection="1">
      <alignment horizontal="center" vertical="center" wrapText="1"/>
    </xf>
    <xf numFmtId="0" fontId="1" fillId="6" borderId="56" xfId="9" applyNumberFormat="1" applyFill="1" applyBorder="1" applyAlignment="1" applyProtection="1">
      <alignment horizontal="center" vertical="top" wrapText="1"/>
    </xf>
    <xf numFmtId="0" fontId="1" fillId="6" borderId="61" xfId="9" applyNumberFormat="1" applyFill="1" applyBorder="1" applyAlignment="1" applyProtection="1">
      <alignment horizontal="center" vertical="top" wrapText="1"/>
    </xf>
    <xf numFmtId="0" fontId="1" fillId="6" borderId="55" xfId="9" applyNumberFormat="1" applyFill="1" applyBorder="1" applyAlignment="1" applyProtection="1">
      <alignment horizontal="center" vertical="top" wrapText="1"/>
    </xf>
    <xf numFmtId="4" fontId="27" fillId="6" borderId="62" xfId="11" applyNumberFormat="1" applyFont="1" applyFill="1" applyBorder="1" applyAlignment="1" applyProtection="1">
      <alignment horizontal="center" vertical="center" shrinkToFit="1"/>
    </xf>
    <xf numFmtId="4" fontId="20" fillId="6" borderId="6" xfId="10" applyFont="1" applyFill="1" applyBorder="1" applyAlignment="1">
      <alignment horizontal="center" vertical="center" shrinkToFit="1"/>
    </xf>
    <xf numFmtId="4" fontId="20" fillId="6" borderId="4" xfId="10" applyFont="1" applyFill="1" applyAlignment="1">
      <alignment horizontal="center" vertical="center" shrinkToFit="1"/>
    </xf>
    <xf numFmtId="4" fontId="20" fillId="6" borderId="7" xfId="10" applyFont="1" applyFill="1" applyBorder="1" applyAlignment="1">
      <alignment horizontal="center" vertical="center" shrinkToFit="1"/>
    </xf>
  </cellXfs>
  <cellStyles count="44">
    <cellStyle name="br" xfId="17"/>
    <cellStyle name="br 2" xfId="34"/>
    <cellStyle name="col" xfId="16"/>
    <cellStyle name="col 2" xfId="33"/>
    <cellStyle name="st24" xfId="31"/>
    <cellStyle name="st25" xfId="28"/>
    <cellStyle name="st25_оконч вариант роспись" xfId="37"/>
    <cellStyle name="st26" xfId="29"/>
    <cellStyle name="st26_оконч вариант роспись" xfId="39"/>
    <cellStyle name="st27" xfId="30"/>
    <cellStyle name="style0" xfId="18"/>
    <cellStyle name="td" xfId="19"/>
    <cellStyle name="tr" xfId="15"/>
    <cellStyle name="tr 2" xfId="32"/>
    <cellStyle name="xl21" xfId="20"/>
    <cellStyle name="xl22" xfId="7"/>
    <cellStyle name="xl22 2" xfId="27"/>
    <cellStyle name="xl23" xfId="8"/>
    <cellStyle name="xl24" xfId="21"/>
    <cellStyle name="xl25" xfId="13"/>
    <cellStyle name="xl26" xfId="1"/>
    <cellStyle name="xl27" xfId="3"/>
    <cellStyle name="xl28" xfId="4"/>
    <cellStyle name="xl29" xfId="5"/>
    <cellStyle name="xl30" xfId="6"/>
    <cellStyle name="xl31" xfId="22"/>
    <cellStyle name="xl32" xfId="2"/>
    <cellStyle name="xl33" xfId="14"/>
    <cellStyle name="xl33_оконч вариант роспись" xfId="38"/>
    <cellStyle name="xl34" xfId="9"/>
    <cellStyle name="xl34 2" xfId="43"/>
    <cellStyle name="xl34_1ММ " xfId="41"/>
    <cellStyle name="xl34_оконч вариант роспись" xfId="36"/>
    <cellStyle name="xl35" xfId="23"/>
    <cellStyle name="xl36" xfId="10"/>
    <cellStyle name="xl36 2" xfId="42"/>
    <cellStyle name="xl37" xfId="24"/>
    <cellStyle name="xl38" xfId="11"/>
    <cellStyle name="xl38_оконч вариант роспись" xfId="40"/>
    <cellStyle name="xl39" xfId="12"/>
    <cellStyle name="Обычный" xfId="0" builtinId="0"/>
    <cellStyle name="Обычный 2" xfId="25"/>
    <cellStyle name="Обычный 3" xfId="26"/>
    <cellStyle name="Обычный 4" xfId="35"/>
  </cellStyles>
  <dxfs count="0"/>
  <tableStyles count="0"/>
  <colors>
    <mruColors>
      <color rgb="FF6DF8FF"/>
      <color rgb="FF08E8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2" name="Lin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9639300" y="17145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3" name="Lin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9867900" y="1905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4" name="Line 4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10125075" y="15335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5" name="Line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9639300" y="17145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6" name="Line 2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9867900" y="1905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7" name="Line 4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10125075" y="15335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8" name="Line 1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9639300" y="17145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9" name="Line 2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>
          <a:off x="9867900" y="1905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10" name="Line 4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10125075" y="15335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11" name="Line 1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>
          <a:off x="9639300" y="17145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12" name="Line 2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9867900" y="1905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13" name="Line 4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>
          <a:off x="10125075" y="15335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AD396"/>
  <sheetViews>
    <sheetView showGridLines="0" tabSelected="1" view="pageBreakPreview" zoomScale="85" zoomScaleNormal="100" zoomScaleSheetLayoutView="85" workbookViewId="0">
      <selection activeCell="E314" sqref="E314"/>
    </sheetView>
  </sheetViews>
  <sheetFormatPr defaultRowHeight="15"/>
  <cols>
    <col min="1" max="1" width="68.140625" style="5" customWidth="1"/>
    <col min="2" max="2" width="5.85546875" style="77" customWidth="1"/>
    <col min="3" max="3" width="6.85546875" style="77" customWidth="1"/>
    <col min="4" max="4" width="12.28515625" style="77" customWidth="1"/>
    <col min="5" max="5" width="6.28515625" style="77" customWidth="1"/>
    <col min="6" max="6" width="17.5703125" style="1" bestFit="1" customWidth="1"/>
    <col min="7" max="7" width="6.42578125" style="107" customWidth="1"/>
    <col min="8" max="8" width="18.140625" style="253" customWidth="1"/>
    <col min="9" max="9" width="21.140625" style="245" customWidth="1"/>
    <col min="10" max="10" width="20.7109375" style="245" customWidth="1"/>
    <col min="11" max="11" width="13.85546875" style="107" bestFit="1" customWidth="1"/>
    <col min="12" max="12" width="16.42578125" style="1" bestFit="1" customWidth="1"/>
    <col min="13" max="13" width="22.140625" style="137" bestFit="1" customWidth="1"/>
    <col min="14" max="15" width="13.85546875" style="1" bestFit="1" customWidth="1"/>
    <col min="16" max="16" width="16.28515625" style="1" customWidth="1"/>
    <col min="17" max="16384" width="9.140625" style="1"/>
  </cols>
  <sheetData>
    <row r="1" spans="1:11">
      <c r="A1" s="42" t="s">
        <v>110</v>
      </c>
      <c r="B1" s="67" t="s">
        <v>110</v>
      </c>
      <c r="C1" s="67" t="s">
        <v>110</v>
      </c>
      <c r="D1" s="67" t="s">
        <v>110</v>
      </c>
      <c r="E1" s="67" t="s">
        <v>110</v>
      </c>
      <c r="F1" s="43" t="s">
        <v>110</v>
      </c>
      <c r="G1" s="96" t="s">
        <v>110</v>
      </c>
      <c r="H1" s="247" t="s">
        <v>110</v>
      </c>
      <c r="I1" s="230" t="s">
        <v>110</v>
      </c>
      <c r="J1" s="231" t="s">
        <v>110</v>
      </c>
      <c r="K1" s="107" t="s">
        <v>110</v>
      </c>
    </row>
    <row r="2" spans="1:11">
      <c r="A2" s="399" t="s">
        <v>115</v>
      </c>
      <c r="B2" s="400"/>
      <c r="C2" s="400"/>
      <c r="D2" s="400"/>
      <c r="E2" s="400"/>
      <c r="F2" s="400"/>
      <c r="G2" s="400"/>
      <c r="H2" s="401"/>
      <c r="I2" s="402"/>
      <c r="J2" s="232" t="s">
        <v>110</v>
      </c>
      <c r="K2" s="107" t="s">
        <v>110</v>
      </c>
    </row>
    <row r="3" spans="1:11">
      <c r="A3" s="399" t="s">
        <v>116</v>
      </c>
      <c r="B3" s="400"/>
      <c r="C3" s="400"/>
      <c r="D3" s="400"/>
      <c r="E3" s="400"/>
      <c r="F3" s="400"/>
      <c r="G3" s="400"/>
      <c r="H3" s="401"/>
      <c r="I3" s="400"/>
      <c r="J3" s="233" t="s">
        <v>110</v>
      </c>
      <c r="K3" s="258" t="s">
        <v>110</v>
      </c>
    </row>
    <row r="4" spans="1:11">
      <c r="A4" s="399" t="s">
        <v>117</v>
      </c>
      <c r="B4" s="400"/>
      <c r="C4" s="400"/>
      <c r="D4" s="400"/>
      <c r="E4" s="400"/>
      <c r="F4" s="400"/>
      <c r="G4" s="400"/>
      <c r="H4" s="401"/>
      <c r="I4" s="400"/>
      <c r="J4" s="233" t="s">
        <v>110</v>
      </c>
      <c r="K4" s="258" t="s">
        <v>110</v>
      </c>
    </row>
    <row r="5" spans="1:11">
      <c r="A5" s="334" t="s">
        <v>110</v>
      </c>
      <c r="B5" s="68" t="s">
        <v>110</v>
      </c>
      <c r="C5" s="68" t="s">
        <v>110</v>
      </c>
      <c r="D5" s="68" t="s">
        <v>110</v>
      </c>
      <c r="E5" s="68" t="s">
        <v>110</v>
      </c>
      <c r="F5" s="335" t="s">
        <v>110</v>
      </c>
      <c r="G5" s="97" t="s">
        <v>110</v>
      </c>
      <c r="H5" s="248" t="s">
        <v>110</v>
      </c>
      <c r="I5" s="234" t="s">
        <v>110</v>
      </c>
      <c r="J5" s="235" t="s">
        <v>110</v>
      </c>
      <c r="K5" s="258" t="s">
        <v>110</v>
      </c>
    </row>
    <row r="6" spans="1:11">
      <c r="A6" s="334" t="s">
        <v>110</v>
      </c>
      <c r="B6" s="68" t="s">
        <v>110</v>
      </c>
      <c r="C6" s="68" t="s">
        <v>110</v>
      </c>
      <c r="D6" s="68" t="s">
        <v>110</v>
      </c>
      <c r="E6" s="68" t="s">
        <v>110</v>
      </c>
      <c r="F6" s="335" t="s">
        <v>110</v>
      </c>
      <c r="G6" s="97" t="s">
        <v>110</v>
      </c>
      <c r="H6" s="248" t="s">
        <v>110</v>
      </c>
      <c r="I6" s="236" t="s">
        <v>110</v>
      </c>
      <c r="J6" s="235" t="s">
        <v>110</v>
      </c>
      <c r="K6" s="107" t="s">
        <v>110</v>
      </c>
    </row>
    <row r="7" spans="1:11">
      <c r="A7" s="334" t="s">
        <v>110</v>
      </c>
      <c r="B7" s="68" t="s">
        <v>110</v>
      </c>
      <c r="C7" s="68" t="s">
        <v>110</v>
      </c>
      <c r="D7" s="403" t="s">
        <v>118</v>
      </c>
      <c r="E7" s="403"/>
      <c r="F7" s="403"/>
      <c r="G7" s="403"/>
      <c r="H7" s="249" t="s">
        <v>110</v>
      </c>
      <c r="I7" s="237" t="s">
        <v>119</v>
      </c>
      <c r="J7" s="238" t="s">
        <v>110</v>
      </c>
      <c r="K7" s="107" t="s">
        <v>110</v>
      </c>
    </row>
    <row r="8" spans="1:11">
      <c r="A8" s="334" t="s">
        <v>110</v>
      </c>
      <c r="B8" s="68" t="s">
        <v>110</v>
      </c>
      <c r="C8" s="68" t="s">
        <v>110</v>
      </c>
      <c r="D8" s="78" t="s">
        <v>110</v>
      </c>
      <c r="E8" s="78" t="s">
        <v>110</v>
      </c>
      <c r="F8" s="336" t="s">
        <v>110</v>
      </c>
      <c r="G8" s="98" t="s">
        <v>110</v>
      </c>
      <c r="H8" s="249" t="s">
        <v>110</v>
      </c>
      <c r="I8" s="237">
        <v>503010</v>
      </c>
      <c r="J8" s="239" t="s">
        <v>110</v>
      </c>
      <c r="K8" s="107" t="s">
        <v>110</v>
      </c>
    </row>
    <row r="9" spans="1:11">
      <c r="A9" s="334" t="s">
        <v>120</v>
      </c>
      <c r="B9" s="68" t="s">
        <v>110</v>
      </c>
      <c r="C9" s="68" t="s">
        <v>110</v>
      </c>
      <c r="D9" s="403" t="s">
        <v>323</v>
      </c>
      <c r="E9" s="403"/>
      <c r="F9" s="403"/>
      <c r="G9" s="403"/>
      <c r="H9" s="249" t="s">
        <v>121</v>
      </c>
      <c r="I9" s="237" t="s">
        <v>110</v>
      </c>
      <c r="J9" s="240" t="s">
        <v>110</v>
      </c>
      <c r="K9" s="107" t="s">
        <v>110</v>
      </c>
    </row>
    <row r="10" spans="1:11">
      <c r="A10" s="404" t="s">
        <v>122</v>
      </c>
      <c r="B10" s="405"/>
      <c r="C10" s="405"/>
      <c r="D10" s="405"/>
      <c r="E10" s="405"/>
      <c r="F10" s="405"/>
      <c r="G10" s="97" t="s">
        <v>110</v>
      </c>
      <c r="H10" s="249" t="s">
        <v>123</v>
      </c>
      <c r="I10" s="237" t="s">
        <v>110</v>
      </c>
      <c r="J10" s="240" t="s">
        <v>110</v>
      </c>
      <c r="K10" s="107" t="s">
        <v>110</v>
      </c>
    </row>
    <row r="11" spans="1:11">
      <c r="A11" s="404" t="s">
        <v>124</v>
      </c>
      <c r="B11" s="405"/>
      <c r="C11" s="405"/>
      <c r="D11" s="405"/>
      <c r="E11" s="405"/>
      <c r="F11" s="405"/>
      <c r="G11" s="97" t="s">
        <v>110</v>
      </c>
      <c r="H11" s="249" t="s">
        <v>125</v>
      </c>
      <c r="I11" s="237" t="s">
        <v>110</v>
      </c>
      <c r="J11" s="240" t="s">
        <v>110</v>
      </c>
      <c r="K11" s="107" t="s">
        <v>110</v>
      </c>
    </row>
    <row r="12" spans="1:11">
      <c r="A12" s="334" t="s">
        <v>126</v>
      </c>
      <c r="B12" s="68" t="s">
        <v>110</v>
      </c>
      <c r="C12" s="68" t="s">
        <v>110</v>
      </c>
      <c r="D12" s="68" t="s">
        <v>110</v>
      </c>
      <c r="E12" s="68" t="s">
        <v>110</v>
      </c>
      <c r="F12" s="335" t="s">
        <v>110</v>
      </c>
      <c r="G12" s="97" t="s">
        <v>110</v>
      </c>
      <c r="H12" s="249" t="s">
        <v>127</v>
      </c>
      <c r="I12" s="237" t="s">
        <v>128</v>
      </c>
      <c r="J12" s="238" t="s">
        <v>110</v>
      </c>
      <c r="K12" s="107" t="s">
        <v>110</v>
      </c>
    </row>
    <row r="13" spans="1:11">
      <c r="A13" s="334" t="s">
        <v>129</v>
      </c>
      <c r="B13" s="68" t="s">
        <v>110</v>
      </c>
      <c r="C13" s="68" t="s">
        <v>110</v>
      </c>
      <c r="D13" s="68" t="s">
        <v>110</v>
      </c>
      <c r="E13" s="68" t="s">
        <v>110</v>
      </c>
      <c r="F13" s="335" t="s">
        <v>110</v>
      </c>
      <c r="G13" s="97" t="s">
        <v>110</v>
      </c>
      <c r="H13" s="249" t="s">
        <v>130</v>
      </c>
      <c r="I13" s="237" t="s">
        <v>131</v>
      </c>
      <c r="J13" s="238" t="s">
        <v>110</v>
      </c>
      <c r="K13" s="107" t="s">
        <v>110</v>
      </c>
    </row>
    <row r="14" spans="1:11">
      <c r="A14" s="334" t="s">
        <v>110</v>
      </c>
      <c r="B14" s="68" t="s">
        <v>110</v>
      </c>
      <c r="C14" s="68" t="s">
        <v>110</v>
      </c>
      <c r="D14" s="68" t="s">
        <v>110</v>
      </c>
      <c r="E14" s="68" t="s">
        <v>110</v>
      </c>
      <c r="F14" s="335" t="s">
        <v>110</v>
      </c>
      <c r="G14" s="97" t="s">
        <v>110</v>
      </c>
      <c r="H14" s="248" t="s">
        <v>110</v>
      </c>
      <c r="I14" s="241" t="s">
        <v>110</v>
      </c>
      <c r="J14" s="242" t="s">
        <v>110</v>
      </c>
      <c r="K14" s="107" t="s">
        <v>110</v>
      </c>
    </row>
    <row r="15" spans="1:11" ht="15.75" thickBot="1">
      <c r="A15" s="44" t="s">
        <v>110</v>
      </c>
      <c r="B15" s="81" t="s">
        <v>110</v>
      </c>
      <c r="C15" s="69" t="s">
        <v>110</v>
      </c>
      <c r="D15" s="69" t="s">
        <v>110</v>
      </c>
      <c r="E15" s="69" t="s">
        <v>110</v>
      </c>
      <c r="F15" s="41" t="s">
        <v>110</v>
      </c>
      <c r="G15" s="99" t="s">
        <v>110</v>
      </c>
      <c r="H15" s="250" t="s">
        <v>110</v>
      </c>
      <c r="I15" s="243" t="s">
        <v>110</v>
      </c>
      <c r="J15" s="239" t="s">
        <v>110</v>
      </c>
      <c r="K15" s="107" t="s">
        <v>110</v>
      </c>
    </row>
    <row r="16" spans="1:11" ht="90" thickBot="1">
      <c r="A16" s="45" t="s">
        <v>132</v>
      </c>
      <c r="B16" s="39" t="s">
        <v>231</v>
      </c>
      <c r="C16" s="39" t="s">
        <v>133</v>
      </c>
      <c r="D16" s="38" t="s">
        <v>134</v>
      </c>
      <c r="E16" s="38" t="s">
        <v>135</v>
      </c>
      <c r="F16" s="38" t="s">
        <v>136</v>
      </c>
      <c r="G16" s="38" t="s">
        <v>137</v>
      </c>
      <c r="H16" s="65" t="s">
        <v>228</v>
      </c>
      <c r="I16" s="65" t="s">
        <v>102</v>
      </c>
      <c r="J16" s="125" t="s">
        <v>103</v>
      </c>
      <c r="K16" s="109" t="s">
        <v>138</v>
      </c>
    </row>
    <row r="17" spans="1:14" ht="15.75" thickBot="1">
      <c r="A17" s="40">
        <v>1</v>
      </c>
      <c r="B17" s="40">
        <v>2</v>
      </c>
      <c r="C17" s="40">
        <v>3</v>
      </c>
      <c r="D17" s="40">
        <v>4</v>
      </c>
      <c r="E17" s="40">
        <v>5</v>
      </c>
      <c r="F17" s="40">
        <v>6</v>
      </c>
      <c r="G17" s="40">
        <v>7</v>
      </c>
      <c r="H17" s="40">
        <v>8</v>
      </c>
      <c r="I17" s="40">
        <v>9</v>
      </c>
      <c r="J17" s="126">
        <v>10</v>
      </c>
      <c r="K17" s="259" t="s">
        <v>110</v>
      </c>
    </row>
    <row r="18" spans="1:14" ht="15.75" thickBot="1">
      <c r="A18" s="37" t="s">
        <v>110</v>
      </c>
      <c r="B18" s="49" t="s">
        <v>110</v>
      </c>
      <c r="C18" s="49" t="s">
        <v>110</v>
      </c>
      <c r="D18" s="49" t="s">
        <v>110</v>
      </c>
      <c r="E18" s="49" t="s">
        <v>110</v>
      </c>
      <c r="F18" s="49" t="s">
        <v>110</v>
      </c>
      <c r="G18" s="49" t="s">
        <v>110</v>
      </c>
      <c r="H18" s="65" t="s">
        <v>110</v>
      </c>
      <c r="I18" s="50" t="s">
        <v>110</v>
      </c>
      <c r="J18" s="48" t="s">
        <v>110</v>
      </c>
      <c r="K18" s="259" t="s">
        <v>110</v>
      </c>
    </row>
    <row r="19" spans="1:14" s="58" customFormat="1" ht="51">
      <c r="A19" s="84" t="s">
        <v>94</v>
      </c>
      <c r="B19" s="4" t="s">
        <v>0</v>
      </c>
      <c r="C19" s="4" t="s">
        <v>2</v>
      </c>
      <c r="D19" s="4">
        <v>4240172340</v>
      </c>
      <c r="E19" s="4" t="s">
        <v>1</v>
      </c>
      <c r="F19" s="3" t="s">
        <v>110</v>
      </c>
      <c r="G19" s="70" t="s">
        <v>110</v>
      </c>
      <c r="H19" s="87">
        <f>SUM(H20)</f>
        <v>150000</v>
      </c>
      <c r="I19" s="87">
        <f>SUM(I20)</f>
        <v>148525</v>
      </c>
      <c r="J19" s="127">
        <f t="shared" ref="J19" si="0">SUM(J20)</f>
        <v>148525</v>
      </c>
      <c r="K19" s="127">
        <f>SUM(K20)</f>
        <v>0</v>
      </c>
      <c r="L19" s="52"/>
      <c r="M19" s="138"/>
      <c r="N19" s="1"/>
    </row>
    <row r="20" spans="1:14" s="63" customFormat="1">
      <c r="A20" s="60" t="s">
        <v>95</v>
      </c>
      <c r="B20" s="108" t="s">
        <v>0</v>
      </c>
      <c r="C20" s="108" t="s">
        <v>2</v>
      </c>
      <c r="D20" s="213" t="s">
        <v>3</v>
      </c>
      <c r="E20" s="213" t="s">
        <v>4</v>
      </c>
      <c r="F20" s="61" t="s">
        <v>110</v>
      </c>
      <c r="G20" s="100" t="s">
        <v>110</v>
      </c>
      <c r="H20" s="88">
        <v>150000</v>
      </c>
      <c r="I20" s="290">
        <v>148525</v>
      </c>
      <c r="J20" s="290">
        <v>148525</v>
      </c>
      <c r="K20" s="89">
        <f>I20-J20</f>
        <v>0</v>
      </c>
      <c r="M20" s="135"/>
      <c r="N20" s="1"/>
    </row>
    <row r="21" spans="1:14" s="58" customFormat="1" ht="38.25">
      <c r="A21" s="84" t="s">
        <v>320</v>
      </c>
      <c r="B21" s="4" t="s">
        <v>0</v>
      </c>
      <c r="C21" s="4" t="s">
        <v>318</v>
      </c>
      <c r="D21" s="4">
        <v>9990020670</v>
      </c>
      <c r="E21" s="4" t="s">
        <v>1</v>
      </c>
      <c r="F21" s="3" t="s">
        <v>110</v>
      </c>
      <c r="G21" s="70" t="s">
        <v>110</v>
      </c>
      <c r="H21" s="87">
        <f>SUM(H22)</f>
        <v>600000</v>
      </c>
      <c r="I21" s="87">
        <f>SUM(I22)</f>
        <v>600000</v>
      </c>
      <c r="J21" s="127">
        <f t="shared" ref="J21:K21" si="1">SUM(J22)</f>
        <v>600000</v>
      </c>
      <c r="K21" s="127">
        <f t="shared" si="1"/>
        <v>0</v>
      </c>
      <c r="L21" s="52"/>
      <c r="M21" s="138"/>
      <c r="N21" s="1"/>
    </row>
    <row r="22" spans="1:14" s="56" customFormat="1">
      <c r="A22" s="60" t="s">
        <v>319</v>
      </c>
      <c r="B22" s="213" t="s">
        <v>0</v>
      </c>
      <c r="C22" s="213" t="s">
        <v>318</v>
      </c>
      <c r="D22" s="213">
        <v>9990020670</v>
      </c>
      <c r="E22" s="213">
        <v>360</v>
      </c>
      <c r="F22" s="66" t="s">
        <v>110</v>
      </c>
      <c r="G22" s="101" t="s">
        <v>110</v>
      </c>
      <c r="H22" s="88">
        <v>600000</v>
      </c>
      <c r="I22" s="229">
        <v>600000</v>
      </c>
      <c r="J22" s="229">
        <v>600000</v>
      </c>
      <c r="K22" s="89">
        <f>I22-J22</f>
        <v>0</v>
      </c>
      <c r="L22" s="309">
        <v>45809</v>
      </c>
      <c r="M22" s="135"/>
      <c r="N22" s="1"/>
    </row>
    <row r="23" spans="1:14" s="58" customFormat="1" ht="63.75">
      <c r="A23" s="84" t="s">
        <v>98</v>
      </c>
      <c r="B23" s="4" t="s">
        <v>0</v>
      </c>
      <c r="C23" s="4" t="s">
        <v>5</v>
      </c>
      <c r="D23" s="4" t="s">
        <v>6</v>
      </c>
      <c r="E23" s="4" t="s">
        <v>1</v>
      </c>
      <c r="F23" s="3" t="s">
        <v>110</v>
      </c>
      <c r="G23" s="70" t="s">
        <v>110</v>
      </c>
      <c r="H23" s="87">
        <f>SUM(H24:H27)</f>
        <v>728000</v>
      </c>
      <c r="I23" s="87">
        <f t="shared" ref="I23:J23" si="2">SUM(I24:I27)</f>
        <v>0</v>
      </c>
      <c r="J23" s="87">
        <f t="shared" si="2"/>
        <v>0</v>
      </c>
      <c r="K23" s="87">
        <f>SUM(K24:K27)</f>
        <v>0</v>
      </c>
      <c r="L23" s="52"/>
      <c r="M23" s="138"/>
      <c r="N23" s="1"/>
    </row>
    <row r="24" spans="1:14" s="58" customFormat="1" ht="20.25" customHeight="1">
      <c r="A24" s="406" t="s">
        <v>95</v>
      </c>
      <c r="B24" s="100" t="s">
        <v>0</v>
      </c>
      <c r="C24" s="100" t="s">
        <v>5</v>
      </c>
      <c r="D24" s="100" t="s">
        <v>6</v>
      </c>
      <c r="E24" s="213" t="s">
        <v>4</v>
      </c>
      <c r="F24" s="407" t="s">
        <v>269</v>
      </c>
      <c r="G24" s="94" t="s">
        <v>230</v>
      </c>
      <c r="H24" s="88">
        <v>3400</v>
      </c>
      <c r="I24" s="229">
        <v>0</v>
      </c>
      <c r="J24" s="229">
        <v>0</v>
      </c>
      <c r="K24" s="89">
        <f t="shared" ref="K24:K27" si="3">I24-J24</f>
        <v>0</v>
      </c>
      <c r="L24" s="52"/>
      <c r="M24" s="138"/>
      <c r="N24" s="1"/>
    </row>
    <row r="25" spans="1:14" s="63" customFormat="1" ht="24" customHeight="1">
      <c r="A25" s="406"/>
      <c r="B25" s="100" t="s">
        <v>0</v>
      </c>
      <c r="C25" s="100" t="s">
        <v>5</v>
      </c>
      <c r="D25" s="100" t="s">
        <v>6</v>
      </c>
      <c r="E25" s="213" t="s">
        <v>4</v>
      </c>
      <c r="F25" s="408"/>
      <c r="G25" s="94" t="s">
        <v>229</v>
      </c>
      <c r="H25" s="88">
        <v>64600</v>
      </c>
      <c r="I25" s="229">
        <v>0</v>
      </c>
      <c r="J25" s="229">
        <v>0</v>
      </c>
      <c r="K25" s="89">
        <f t="shared" si="3"/>
        <v>0</v>
      </c>
      <c r="M25" s="135"/>
      <c r="N25" s="1"/>
    </row>
    <row r="26" spans="1:14" s="63" customFormat="1" ht="21.75" customHeight="1">
      <c r="A26" s="409" t="s">
        <v>189</v>
      </c>
      <c r="B26" s="100" t="s">
        <v>0</v>
      </c>
      <c r="C26" s="100" t="s">
        <v>5</v>
      </c>
      <c r="D26" s="100" t="s">
        <v>6</v>
      </c>
      <c r="E26" s="213" t="s">
        <v>7</v>
      </c>
      <c r="F26" s="407" t="s">
        <v>269</v>
      </c>
      <c r="G26" s="94" t="s">
        <v>230</v>
      </c>
      <c r="H26" s="88">
        <v>33000</v>
      </c>
      <c r="I26" s="229">
        <v>0</v>
      </c>
      <c r="J26" s="229">
        <v>0</v>
      </c>
      <c r="K26" s="89">
        <f t="shared" si="3"/>
        <v>0</v>
      </c>
      <c r="M26" s="135"/>
      <c r="N26" s="1"/>
    </row>
    <row r="27" spans="1:14" s="63" customFormat="1" ht="20.25" customHeight="1">
      <c r="A27" s="410"/>
      <c r="B27" s="100" t="s">
        <v>0</v>
      </c>
      <c r="C27" s="100" t="s">
        <v>5</v>
      </c>
      <c r="D27" s="100" t="s">
        <v>6</v>
      </c>
      <c r="E27" s="213" t="s">
        <v>7</v>
      </c>
      <c r="F27" s="408"/>
      <c r="G27" s="94" t="s">
        <v>229</v>
      </c>
      <c r="H27" s="88">
        <v>627000</v>
      </c>
      <c r="I27" s="229">
        <v>0</v>
      </c>
      <c r="J27" s="229">
        <v>0</v>
      </c>
      <c r="K27" s="89">
        <f t="shared" si="3"/>
        <v>0</v>
      </c>
      <c r="M27" s="135"/>
      <c r="N27" s="1"/>
    </row>
    <row r="28" spans="1:14" s="58" customFormat="1" ht="38.25">
      <c r="A28" s="84" t="s">
        <v>96</v>
      </c>
      <c r="B28" s="4" t="s">
        <v>0</v>
      </c>
      <c r="C28" s="4" t="s">
        <v>8</v>
      </c>
      <c r="D28" s="4" t="s">
        <v>9</v>
      </c>
      <c r="E28" s="4" t="s">
        <v>1</v>
      </c>
      <c r="F28" s="3" t="s">
        <v>110</v>
      </c>
      <c r="G28" s="70" t="s">
        <v>110</v>
      </c>
      <c r="H28" s="87">
        <f>SUM(H29)</f>
        <v>100000</v>
      </c>
      <c r="I28" s="87">
        <f>SUM(I29)</f>
        <v>0</v>
      </c>
      <c r="J28" s="127">
        <f t="shared" ref="J28" si="4">SUM(J29)</f>
        <v>0</v>
      </c>
      <c r="K28" s="87">
        <f>SUM(K29)</f>
        <v>0</v>
      </c>
      <c r="L28" s="52"/>
      <c r="M28" s="138"/>
      <c r="N28" s="1"/>
    </row>
    <row r="29" spans="1:14" s="56" customFormat="1">
      <c r="A29" s="60" t="s">
        <v>95</v>
      </c>
      <c r="B29" s="213" t="s">
        <v>0</v>
      </c>
      <c r="C29" s="213" t="s">
        <v>8</v>
      </c>
      <c r="D29" s="213" t="s">
        <v>9</v>
      </c>
      <c r="E29" s="213" t="s">
        <v>4</v>
      </c>
      <c r="F29" s="66" t="s">
        <v>110</v>
      </c>
      <c r="G29" s="101" t="s">
        <v>110</v>
      </c>
      <c r="H29" s="88">
        <v>100000</v>
      </c>
      <c r="I29" s="229">
        <v>0</v>
      </c>
      <c r="J29" s="229">
        <v>0</v>
      </c>
      <c r="K29" s="89">
        <f>I29-J29</f>
        <v>0</v>
      </c>
      <c r="M29" s="135"/>
      <c r="N29" s="1"/>
    </row>
    <row r="30" spans="1:14" s="58" customFormat="1" ht="25.5">
      <c r="A30" s="84" t="s">
        <v>97</v>
      </c>
      <c r="B30" s="4" t="s">
        <v>0</v>
      </c>
      <c r="C30" s="4" t="s">
        <v>8</v>
      </c>
      <c r="D30" s="4" t="s">
        <v>10</v>
      </c>
      <c r="E30" s="4" t="s">
        <v>1</v>
      </c>
      <c r="F30" s="3" t="s">
        <v>110</v>
      </c>
      <c r="G30" s="70" t="s">
        <v>110</v>
      </c>
      <c r="H30" s="87">
        <f>SUM(H31)</f>
        <v>200000</v>
      </c>
      <c r="I30" s="87">
        <f>SUM(I31)</f>
        <v>0</v>
      </c>
      <c r="J30" s="127">
        <f t="shared" ref="J30" si="5">SUM(J31)</f>
        <v>0</v>
      </c>
      <c r="K30" s="87">
        <f>SUM(K31)</f>
        <v>0</v>
      </c>
      <c r="L30" s="52"/>
      <c r="M30" s="138"/>
      <c r="N30" s="1"/>
    </row>
    <row r="31" spans="1:14" s="56" customFormat="1">
      <c r="A31" s="60" t="s">
        <v>95</v>
      </c>
      <c r="B31" s="213" t="s">
        <v>0</v>
      </c>
      <c r="C31" s="213" t="s">
        <v>8</v>
      </c>
      <c r="D31" s="213" t="s">
        <v>10</v>
      </c>
      <c r="E31" s="213" t="s">
        <v>4</v>
      </c>
      <c r="F31" s="66" t="s">
        <v>110</v>
      </c>
      <c r="G31" s="101" t="s">
        <v>110</v>
      </c>
      <c r="H31" s="88">
        <v>200000</v>
      </c>
      <c r="I31" s="229">
        <v>0</v>
      </c>
      <c r="J31" s="229">
        <v>0</v>
      </c>
      <c r="K31" s="89">
        <f>I31-J31</f>
        <v>0</v>
      </c>
      <c r="M31" s="135"/>
      <c r="N31" s="1"/>
    </row>
    <row r="32" spans="1:14" s="58" customFormat="1" ht="25.5">
      <c r="A32" s="84" t="s">
        <v>139</v>
      </c>
      <c r="B32" s="4" t="s">
        <v>0</v>
      </c>
      <c r="C32" s="4" t="s">
        <v>11</v>
      </c>
      <c r="D32" s="4" t="s">
        <v>13</v>
      </c>
      <c r="E32" s="4" t="s">
        <v>1</v>
      </c>
      <c r="F32" s="3" t="s">
        <v>110</v>
      </c>
      <c r="G32" s="70" t="s">
        <v>110</v>
      </c>
      <c r="H32" s="87">
        <f>SUM(H33:H40)</f>
        <v>319367600</v>
      </c>
      <c r="I32" s="87">
        <f>SUM(I33:I40)</f>
        <v>268182783.57000002</v>
      </c>
      <c r="J32" s="127">
        <f>SUM(J33:J40)</f>
        <v>257789160.68000001</v>
      </c>
      <c r="K32" s="87">
        <f>SUM(K33:K40)</f>
        <v>10393622.889999997</v>
      </c>
      <c r="L32" s="52"/>
      <c r="M32" s="138"/>
      <c r="N32" s="1"/>
    </row>
    <row r="33" spans="1:14" s="56" customFormat="1">
      <c r="A33" s="60" t="s">
        <v>99</v>
      </c>
      <c r="B33" s="213" t="s">
        <v>0</v>
      </c>
      <c r="C33" s="213" t="s">
        <v>11</v>
      </c>
      <c r="D33" s="213" t="s">
        <v>13</v>
      </c>
      <c r="E33" s="213" t="s">
        <v>14</v>
      </c>
      <c r="F33" s="66" t="s">
        <v>110</v>
      </c>
      <c r="G33" s="101" t="s">
        <v>110</v>
      </c>
      <c r="H33" s="89">
        <v>217923660</v>
      </c>
      <c r="I33" s="229">
        <v>182095991</v>
      </c>
      <c r="J33" s="229">
        <v>175358428.90000001</v>
      </c>
      <c r="K33" s="89">
        <f t="shared" ref="K33:K39" si="6">I33-J33</f>
        <v>6737562.099999994</v>
      </c>
      <c r="M33" s="135"/>
      <c r="N33" s="1"/>
    </row>
    <row r="34" spans="1:14" s="56" customFormat="1" ht="25.5">
      <c r="A34" s="60" t="s">
        <v>193</v>
      </c>
      <c r="B34" s="213" t="s">
        <v>0</v>
      </c>
      <c r="C34" s="213" t="s">
        <v>11</v>
      </c>
      <c r="D34" s="213" t="s">
        <v>13</v>
      </c>
      <c r="E34" s="213" t="s">
        <v>15</v>
      </c>
      <c r="F34" s="66" t="s">
        <v>110</v>
      </c>
      <c r="G34" s="101" t="s">
        <v>110</v>
      </c>
      <c r="H34" s="89">
        <v>65812940</v>
      </c>
      <c r="I34" s="229">
        <v>54990162.670000002</v>
      </c>
      <c r="J34" s="229">
        <v>52590582.460000001</v>
      </c>
      <c r="K34" s="89">
        <f t="shared" si="6"/>
        <v>2399580.2100000009</v>
      </c>
      <c r="M34" s="135"/>
      <c r="N34" s="1"/>
    </row>
    <row r="35" spans="1:14" s="56" customFormat="1" ht="25.5">
      <c r="A35" s="60" t="s">
        <v>194</v>
      </c>
      <c r="B35" s="213" t="s">
        <v>0</v>
      </c>
      <c r="C35" s="213" t="s">
        <v>11</v>
      </c>
      <c r="D35" s="213" t="s">
        <v>13</v>
      </c>
      <c r="E35" s="213" t="s">
        <v>16</v>
      </c>
      <c r="F35" s="66" t="s">
        <v>110</v>
      </c>
      <c r="G35" s="101" t="s">
        <v>110</v>
      </c>
      <c r="H35" s="89">
        <v>16316725</v>
      </c>
      <c r="I35" s="229">
        <v>14468196</v>
      </c>
      <c r="J35" s="229">
        <v>14370518.5</v>
      </c>
      <c r="K35" s="89">
        <f t="shared" si="6"/>
        <v>97677.5</v>
      </c>
      <c r="M35" s="135"/>
      <c r="N35" s="1"/>
    </row>
    <row r="36" spans="1:14" s="56" customFormat="1">
      <c r="A36" s="60" t="s">
        <v>95</v>
      </c>
      <c r="B36" s="213" t="s">
        <v>0</v>
      </c>
      <c r="C36" s="213" t="s">
        <v>11</v>
      </c>
      <c r="D36" s="213" t="s">
        <v>13</v>
      </c>
      <c r="E36" s="213" t="s">
        <v>4</v>
      </c>
      <c r="F36" s="66" t="s">
        <v>110</v>
      </c>
      <c r="G36" s="101" t="s">
        <v>110</v>
      </c>
      <c r="H36" s="89">
        <v>12141370</v>
      </c>
      <c r="I36" s="229">
        <v>10651004.9</v>
      </c>
      <c r="J36" s="229">
        <v>10467961.09</v>
      </c>
      <c r="K36" s="89">
        <f t="shared" si="6"/>
        <v>183043.81000000052</v>
      </c>
      <c r="M36" s="135"/>
      <c r="N36" s="1"/>
    </row>
    <row r="37" spans="1:14" s="56" customFormat="1">
      <c r="A37" s="60" t="s">
        <v>195</v>
      </c>
      <c r="B37" s="213" t="s">
        <v>0</v>
      </c>
      <c r="C37" s="213" t="s">
        <v>11</v>
      </c>
      <c r="D37" s="213" t="s">
        <v>13</v>
      </c>
      <c r="E37" s="213" t="s">
        <v>17</v>
      </c>
      <c r="F37" s="66" t="s">
        <v>110</v>
      </c>
      <c r="G37" s="101" t="s">
        <v>110</v>
      </c>
      <c r="H37" s="89">
        <v>6507905</v>
      </c>
      <c r="I37" s="229">
        <v>5423256.3300000001</v>
      </c>
      <c r="J37" s="229">
        <v>4536849.0599999996</v>
      </c>
      <c r="K37" s="89">
        <f t="shared" si="6"/>
        <v>886407.27000000048</v>
      </c>
      <c r="M37" s="135"/>
      <c r="N37" s="1"/>
    </row>
    <row r="38" spans="1:14" s="56" customFormat="1" ht="25.5">
      <c r="A38" s="60" t="s">
        <v>206</v>
      </c>
      <c r="B38" s="213" t="s">
        <v>0</v>
      </c>
      <c r="C38" s="213" t="s">
        <v>11</v>
      </c>
      <c r="D38" s="213" t="s">
        <v>13</v>
      </c>
      <c r="E38" s="213">
        <v>831</v>
      </c>
      <c r="F38" s="66"/>
      <c r="G38" s="101"/>
      <c r="H38" s="89">
        <v>0</v>
      </c>
      <c r="I38" s="229">
        <v>0</v>
      </c>
      <c r="J38" s="229">
        <v>0</v>
      </c>
      <c r="K38" s="89">
        <f t="shared" si="6"/>
        <v>0</v>
      </c>
      <c r="M38" s="135"/>
      <c r="N38" s="1"/>
    </row>
    <row r="39" spans="1:14" s="56" customFormat="1">
      <c r="A39" s="60" t="s">
        <v>196</v>
      </c>
      <c r="B39" s="213" t="s">
        <v>0</v>
      </c>
      <c r="C39" s="213" t="s">
        <v>11</v>
      </c>
      <c r="D39" s="213" t="s">
        <v>13</v>
      </c>
      <c r="E39" s="213" t="s">
        <v>18</v>
      </c>
      <c r="F39" s="66" t="s">
        <v>110</v>
      </c>
      <c r="G39" s="101" t="s">
        <v>110</v>
      </c>
      <c r="H39" s="89">
        <v>534557</v>
      </c>
      <c r="I39" s="229">
        <v>445466.42</v>
      </c>
      <c r="J39" s="229">
        <v>373317.42</v>
      </c>
      <c r="K39" s="89">
        <f t="shared" si="6"/>
        <v>72149</v>
      </c>
      <c r="M39" s="135"/>
      <c r="N39" s="1"/>
    </row>
    <row r="40" spans="1:14" s="56" customFormat="1">
      <c r="A40" s="60" t="s">
        <v>197</v>
      </c>
      <c r="B40" s="213" t="s">
        <v>0</v>
      </c>
      <c r="C40" s="213" t="s">
        <v>11</v>
      </c>
      <c r="D40" s="213" t="s">
        <v>13</v>
      </c>
      <c r="E40" s="213" t="s">
        <v>19</v>
      </c>
      <c r="F40" s="66" t="s">
        <v>110</v>
      </c>
      <c r="G40" s="101" t="s">
        <v>110</v>
      </c>
      <c r="H40" s="89">
        <v>130443</v>
      </c>
      <c r="I40" s="229">
        <v>108706.25</v>
      </c>
      <c r="J40" s="229">
        <v>91503.25</v>
      </c>
      <c r="K40" s="89">
        <f>I40-J40</f>
        <v>17203</v>
      </c>
      <c r="M40" s="135"/>
      <c r="N40" s="1"/>
    </row>
    <row r="41" spans="1:14" s="58" customFormat="1">
      <c r="A41" s="84" t="s">
        <v>140</v>
      </c>
      <c r="B41" s="4" t="s">
        <v>0</v>
      </c>
      <c r="C41" s="4" t="s">
        <v>11</v>
      </c>
      <c r="D41" s="4" t="s">
        <v>20</v>
      </c>
      <c r="E41" s="4" t="s">
        <v>1</v>
      </c>
      <c r="F41" s="3" t="s">
        <v>110</v>
      </c>
      <c r="G41" s="70" t="s">
        <v>110</v>
      </c>
      <c r="H41" s="87">
        <f>SUM(H42)</f>
        <v>3036447.86</v>
      </c>
      <c r="I41" s="87">
        <f>SUM(I42)</f>
        <v>3036447.86</v>
      </c>
      <c r="J41" s="127">
        <f t="shared" ref="J41" si="7">SUM(J42)</f>
        <v>3031667.21</v>
      </c>
      <c r="K41" s="87">
        <f>SUM(K42)</f>
        <v>4780.6499999999069</v>
      </c>
      <c r="L41" s="52"/>
      <c r="M41" s="138"/>
      <c r="N41" s="1"/>
    </row>
    <row r="42" spans="1:14" s="56" customFormat="1">
      <c r="A42" s="60" t="s">
        <v>95</v>
      </c>
      <c r="B42" s="213" t="s">
        <v>0</v>
      </c>
      <c r="C42" s="213" t="s">
        <v>11</v>
      </c>
      <c r="D42" s="213" t="s">
        <v>20</v>
      </c>
      <c r="E42" s="213" t="s">
        <v>4</v>
      </c>
      <c r="F42" s="66" t="s">
        <v>110</v>
      </c>
      <c r="G42" s="101" t="s">
        <v>110</v>
      </c>
      <c r="H42" s="88">
        <v>3036447.86</v>
      </c>
      <c r="I42" s="88">
        <v>3036447.86</v>
      </c>
      <c r="J42" s="290">
        <v>3031667.21</v>
      </c>
      <c r="K42" s="89">
        <f>I42-J42</f>
        <v>4780.6499999999069</v>
      </c>
      <c r="M42" s="135"/>
      <c r="N42" s="1"/>
    </row>
    <row r="43" spans="1:14" s="58" customFormat="1" ht="163.5" customHeight="1">
      <c r="A43" s="84" t="s">
        <v>141</v>
      </c>
      <c r="B43" s="4" t="s">
        <v>0</v>
      </c>
      <c r="C43" s="4" t="s">
        <v>11</v>
      </c>
      <c r="D43" s="4" t="s">
        <v>21</v>
      </c>
      <c r="E43" s="4" t="s">
        <v>1</v>
      </c>
      <c r="F43" s="3" t="s">
        <v>110</v>
      </c>
      <c r="G43" s="70" t="s">
        <v>110</v>
      </c>
      <c r="H43" s="87">
        <f>SUM(H44:H45)</f>
        <v>13918156.560000001</v>
      </c>
      <c r="I43" s="87">
        <f>SUM(I44:I45)</f>
        <v>11033871.359999999</v>
      </c>
      <c r="J43" s="127">
        <f t="shared" ref="J43" si="8">SUM(J44:J45)</f>
        <v>10303635.6</v>
      </c>
      <c r="K43" s="87">
        <f>SUM(K44:K45)</f>
        <v>730235.76</v>
      </c>
      <c r="L43" s="52"/>
      <c r="M43" s="138"/>
      <c r="N43" s="1"/>
    </row>
    <row r="44" spans="1:14" s="56" customFormat="1">
      <c r="A44" s="60" t="s">
        <v>95</v>
      </c>
      <c r="B44" s="213" t="s">
        <v>0</v>
      </c>
      <c r="C44" s="213" t="s">
        <v>11</v>
      </c>
      <c r="D44" s="213" t="s">
        <v>21</v>
      </c>
      <c r="E44" s="213" t="s">
        <v>4</v>
      </c>
      <c r="F44" s="66" t="s">
        <v>110</v>
      </c>
      <c r="G44" s="101" t="s">
        <v>110</v>
      </c>
      <c r="H44" s="88">
        <v>69244.56</v>
      </c>
      <c r="I44" s="229">
        <v>21663.360000000001</v>
      </c>
      <c r="J44" s="229">
        <v>13539.6</v>
      </c>
      <c r="K44" s="89">
        <f t="shared" ref="K44:K45" si="9">I44-J44</f>
        <v>8123.76</v>
      </c>
      <c r="M44" s="135"/>
      <c r="N44" s="1"/>
    </row>
    <row r="45" spans="1:14" s="56" customFormat="1" ht="25.5">
      <c r="A45" s="60" t="s">
        <v>189</v>
      </c>
      <c r="B45" s="213" t="s">
        <v>0</v>
      </c>
      <c r="C45" s="213" t="s">
        <v>11</v>
      </c>
      <c r="D45" s="213" t="s">
        <v>21</v>
      </c>
      <c r="E45" s="213" t="s">
        <v>7</v>
      </c>
      <c r="F45" s="66" t="s">
        <v>110</v>
      </c>
      <c r="G45" s="101" t="s">
        <v>110</v>
      </c>
      <c r="H45" s="88">
        <v>13848912</v>
      </c>
      <c r="I45" s="229">
        <v>11012208</v>
      </c>
      <c r="J45" s="229">
        <v>10290096</v>
      </c>
      <c r="K45" s="89">
        <f t="shared" si="9"/>
        <v>722112</v>
      </c>
      <c r="M45" s="135"/>
      <c r="N45" s="1"/>
    </row>
    <row r="46" spans="1:14" s="58" customFormat="1" ht="38.25">
      <c r="A46" s="84" t="s">
        <v>142</v>
      </c>
      <c r="B46" s="4" t="s">
        <v>0</v>
      </c>
      <c r="C46" s="4" t="s">
        <v>11</v>
      </c>
      <c r="D46" s="4" t="s">
        <v>22</v>
      </c>
      <c r="E46" s="4" t="s">
        <v>1</v>
      </c>
      <c r="F46" s="3" t="s">
        <v>110</v>
      </c>
      <c r="G46" s="70" t="s">
        <v>110</v>
      </c>
      <c r="H46" s="87">
        <f>SUM(H47)</f>
        <v>1144500</v>
      </c>
      <c r="I46" s="87">
        <f>SUM(I47)</f>
        <v>0</v>
      </c>
      <c r="J46" s="127">
        <f t="shared" ref="J46" si="10">SUM(J47)</f>
        <v>0</v>
      </c>
      <c r="K46" s="87">
        <f>SUM(K47)</f>
        <v>0</v>
      </c>
      <c r="L46" s="52"/>
      <c r="M46" s="138"/>
      <c r="N46" s="1"/>
    </row>
    <row r="47" spans="1:14" s="56" customFormat="1" ht="38.25">
      <c r="A47" s="60" t="s">
        <v>190</v>
      </c>
      <c r="B47" s="213" t="s">
        <v>0</v>
      </c>
      <c r="C47" s="213" t="s">
        <v>11</v>
      </c>
      <c r="D47" s="213" t="s">
        <v>22</v>
      </c>
      <c r="E47" s="213" t="s">
        <v>23</v>
      </c>
      <c r="F47" s="66" t="s">
        <v>110</v>
      </c>
      <c r="G47" s="101" t="s">
        <v>110</v>
      </c>
      <c r="H47" s="88">
        <v>1144500</v>
      </c>
      <c r="I47" s="229">
        <v>0</v>
      </c>
      <c r="J47" s="229">
        <v>0</v>
      </c>
      <c r="K47" s="89">
        <f>I47-J47</f>
        <v>0</v>
      </c>
      <c r="M47" s="135"/>
      <c r="N47" s="1"/>
    </row>
    <row r="48" spans="1:14" s="58" customFormat="1" ht="63.75">
      <c r="A48" s="84" t="s">
        <v>143</v>
      </c>
      <c r="B48" s="4" t="s">
        <v>0</v>
      </c>
      <c r="C48" s="4" t="s">
        <v>11</v>
      </c>
      <c r="D48" s="4" t="s">
        <v>24</v>
      </c>
      <c r="E48" s="4" t="s">
        <v>1</v>
      </c>
      <c r="F48" s="3" t="s">
        <v>110</v>
      </c>
      <c r="G48" s="70" t="s">
        <v>110</v>
      </c>
      <c r="H48" s="87">
        <f>SUM(H49)</f>
        <v>7888557.5999999996</v>
      </c>
      <c r="I48" s="87">
        <f>SUM(I49)</f>
        <v>4634661.71</v>
      </c>
      <c r="J48" s="127">
        <f t="shared" ref="J48" si="11">SUM(J49)</f>
        <v>0</v>
      </c>
      <c r="K48" s="87">
        <f>SUM(K49)</f>
        <v>4634661.71</v>
      </c>
      <c r="L48" s="52"/>
      <c r="M48" s="138"/>
      <c r="N48" s="1"/>
    </row>
    <row r="49" spans="1:14" s="56" customFormat="1" ht="38.25">
      <c r="A49" s="60" t="s">
        <v>190</v>
      </c>
      <c r="B49" s="213" t="s">
        <v>0</v>
      </c>
      <c r="C49" s="213" t="s">
        <v>11</v>
      </c>
      <c r="D49" s="213" t="s">
        <v>24</v>
      </c>
      <c r="E49" s="213" t="s">
        <v>23</v>
      </c>
      <c r="F49" s="66" t="s">
        <v>110</v>
      </c>
      <c r="G49" s="101" t="s">
        <v>110</v>
      </c>
      <c r="H49" s="88">
        <v>7888557.5999999996</v>
      </c>
      <c r="I49" s="229">
        <v>4634661.71</v>
      </c>
      <c r="J49" s="229">
        <v>0</v>
      </c>
      <c r="K49" s="89">
        <f>I49-J49</f>
        <v>4634661.71</v>
      </c>
      <c r="M49" s="135"/>
      <c r="N49" s="1"/>
    </row>
    <row r="50" spans="1:14" s="58" customFormat="1" ht="114.75">
      <c r="A50" s="84" t="s">
        <v>144</v>
      </c>
      <c r="B50" s="4" t="s">
        <v>0</v>
      </c>
      <c r="C50" s="4" t="s">
        <v>11</v>
      </c>
      <c r="D50" s="4" t="s">
        <v>25</v>
      </c>
      <c r="E50" s="4" t="s">
        <v>1</v>
      </c>
      <c r="F50" s="3" t="s">
        <v>110</v>
      </c>
      <c r="G50" s="70" t="s">
        <v>110</v>
      </c>
      <c r="H50" s="87">
        <f>SUM(H51)</f>
        <v>876506.4</v>
      </c>
      <c r="I50" s="87">
        <f>SUM(I51)</f>
        <v>0</v>
      </c>
      <c r="J50" s="127">
        <f t="shared" ref="J50" si="12">SUM(J51)</f>
        <v>0</v>
      </c>
      <c r="K50" s="87">
        <f>SUM(K51)</f>
        <v>0</v>
      </c>
      <c r="L50" s="52"/>
      <c r="M50" s="138"/>
      <c r="N50" s="1"/>
    </row>
    <row r="51" spans="1:14" s="56" customFormat="1" ht="38.25">
      <c r="A51" s="60" t="s">
        <v>190</v>
      </c>
      <c r="B51" s="213" t="s">
        <v>0</v>
      </c>
      <c r="C51" s="213" t="s">
        <v>11</v>
      </c>
      <c r="D51" s="213" t="s">
        <v>25</v>
      </c>
      <c r="E51" s="213" t="s">
        <v>23</v>
      </c>
      <c r="F51" s="66" t="s">
        <v>110</v>
      </c>
      <c r="G51" s="101" t="s">
        <v>110</v>
      </c>
      <c r="H51" s="88">
        <v>876506.4</v>
      </c>
      <c r="I51" s="229">
        <v>0</v>
      </c>
      <c r="J51" s="229">
        <v>0</v>
      </c>
      <c r="K51" s="89">
        <f>I51-J51</f>
        <v>0</v>
      </c>
      <c r="M51" s="135"/>
      <c r="N51" s="1"/>
    </row>
    <row r="52" spans="1:14" s="58" customFormat="1" ht="127.5">
      <c r="A52" s="84" t="s">
        <v>145</v>
      </c>
      <c r="B52" s="4" t="s">
        <v>0</v>
      </c>
      <c r="C52" s="4" t="s">
        <v>11</v>
      </c>
      <c r="D52" s="4" t="s">
        <v>26</v>
      </c>
      <c r="E52" s="4" t="s">
        <v>1</v>
      </c>
      <c r="F52" s="3" t="s">
        <v>110</v>
      </c>
      <c r="G52" s="70" t="s">
        <v>110</v>
      </c>
      <c r="H52" s="87">
        <f>SUM(H53)</f>
        <v>7635831.5800000001</v>
      </c>
      <c r="I52" s="87">
        <f>SUM(I53)</f>
        <v>0</v>
      </c>
      <c r="J52" s="127">
        <f t="shared" ref="J52" si="13">SUM(J53)</f>
        <v>0</v>
      </c>
      <c r="K52" s="87">
        <f>SUM(K53)</f>
        <v>0</v>
      </c>
      <c r="L52" s="52"/>
      <c r="M52" s="138"/>
      <c r="N52" s="1"/>
    </row>
    <row r="53" spans="1:14" s="56" customFormat="1" ht="38.25">
      <c r="A53" s="60" t="s">
        <v>190</v>
      </c>
      <c r="B53" s="213" t="s">
        <v>0</v>
      </c>
      <c r="C53" s="213" t="s">
        <v>11</v>
      </c>
      <c r="D53" s="213" t="s">
        <v>26</v>
      </c>
      <c r="E53" s="213" t="s">
        <v>23</v>
      </c>
      <c r="F53" s="66" t="s">
        <v>110</v>
      </c>
      <c r="G53" s="101" t="s">
        <v>110</v>
      </c>
      <c r="H53" s="88">
        <v>7635831.5800000001</v>
      </c>
      <c r="I53" s="229">
        <v>0</v>
      </c>
      <c r="J53" s="229">
        <v>0</v>
      </c>
      <c r="K53" s="89">
        <f>I53-J53</f>
        <v>0</v>
      </c>
      <c r="M53" s="135"/>
      <c r="N53" s="1"/>
    </row>
    <row r="54" spans="1:14" s="58" customFormat="1" ht="38.25">
      <c r="A54" s="84" t="s">
        <v>293</v>
      </c>
      <c r="B54" s="4" t="s">
        <v>0</v>
      </c>
      <c r="C54" s="4" t="s">
        <v>291</v>
      </c>
      <c r="D54" s="4" t="s">
        <v>292</v>
      </c>
      <c r="E54" s="4" t="s">
        <v>1</v>
      </c>
      <c r="F54" s="3" t="s">
        <v>110</v>
      </c>
      <c r="G54" s="70" t="s">
        <v>110</v>
      </c>
      <c r="H54" s="87">
        <f>SUM(H55:H56)</f>
        <v>10526315.789999999</v>
      </c>
      <c r="I54" s="87">
        <f>SUM(I55:I56)</f>
        <v>10526315.780000001</v>
      </c>
      <c r="J54" s="87">
        <f t="shared" ref="J54:K54" si="14">SUM(J55:J56)</f>
        <v>10526315.780000001</v>
      </c>
      <c r="K54" s="87">
        <f t="shared" si="14"/>
        <v>0</v>
      </c>
      <c r="L54" s="52">
        <f>10522411.29-I55</f>
        <v>9996095.5</v>
      </c>
      <c r="M54" s="138">
        <f>10526315.78-J56-J55</f>
        <v>-9.3132257461547852E-10</v>
      </c>
      <c r="N54" s="1"/>
    </row>
    <row r="55" spans="1:14" s="56" customFormat="1">
      <c r="A55" s="385" t="s">
        <v>294</v>
      </c>
      <c r="B55" s="213" t="s">
        <v>0</v>
      </c>
      <c r="C55" s="213" t="s">
        <v>291</v>
      </c>
      <c r="D55" s="213" t="s">
        <v>292</v>
      </c>
      <c r="E55" s="213">
        <v>323</v>
      </c>
      <c r="F55" s="387" t="s">
        <v>312</v>
      </c>
      <c r="G55" s="94" t="s">
        <v>230</v>
      </c>
      <c r="H55" s="307">
        <v>526315.79</v>
      </c>
      <c r="I55" s="307">
        <v>526315.79</v>
      </c>
      <c r="J55" s="307">
        <v>526315.79</v>
      </c>
      <c r="K55" s="89">
        <f>I55-J55</f>
        <v>0</v>
      </c>
      <c r="M55" s="138">
        <f>H55-I55</f>
        <v>0</v>
      </c>
      <c r="N55" s="1"/>
    </row>
    <row r="56" spans="1:14" s="56" customFormat="1">
      <c r="A56" s="386"/>
      <c r="B56" s="213" t="s">
        <v>0</v>
      </c>
      <c r="C56" s="213" t="s">
        <v>291</v>
      </c>
      <c r="D56" s="213" t="s">
        <v>292</v>
      </c>
      <c r="E56" s="213">
        <v>323</v>
      </c>
      <c r="F56" s="388"/>
      <c r="G56" s="272" t="s">
        <v>229</v>
      </c>
      <c r="H56" s="308">
        <v>10000000</v>
      </c>
      <c r="I56" s="287">
        <v>9999999.9900000002</v>
      </c>
      <c r="J56" s="307">
        <v>9999999.9900000002</v>
      </c>
      <c r="K56" s="89">
        <f>I56-J56</f>
        <v>0</v>
      </c>
      <c r="M56" s="135"/>
      <c r="N56" s="1"/>
    </row>
    <row r="57" spans="1:14" s="58" customFormat="1" ht="38.25">
      <c r="A57" s="84" t="s">
        <v>146</v>
      </c>
      <c r="B57" s="4" t="s">
        <v>0</v>
      </c>
      <c r="C57" s="4" t="s">
        <v>27</v>
      </c>
      <c r="D57" s="4" t="s">
        <v>271</v>
      </c>
      <c r="E57" s="4" t="s">
        <v>1</v>
      </c>
      <c r="F57" s="3" t="s">
        <v>110</v>
      </c>
      <c r="G57" s="70" t="s">
        <v>110</v>
      </c>
      <c r="H57" s="267">
        <f>SUM(H58:H59)</f>
        <v>9949860</v>
      </c>
      <c r="I57" s="267">
        <f t="shared" ref="I57:J57" si="15">SUM(I58:I59)</f>
        <v>1470399.8</v>
      </c>
      <c r="J57" s="87">
        <f t="shared" si="15"/>
        <v>1470399.8</v>
      </c>
      <c r="K57" s="87">
        <f>SUM(K58:K59)</f>
        <v>3.637978807091713E-11</v>
      </c>
      <c r="L57" s="52"/>
      <c r="M57" s="138"/>
      <c r="N57" s="1"/>
    </row>
    <row r="58" spans="1:14" s="56" customFormat="1" ht="21.75" customHeight="1">
      <c r="A58" s="385" t="s">
        <v>191</v>
      </c>
      <c r="B58" s="213" t="s">
        <v>0</v>
      </c>
      <c r="C58" s="213" t="s">
        <v>27</v>
      </c>
      <c r="D58" s="213" t="s">
        <v>271</v>
      </c>
      <c r="E58" s="213">
        <v>811</v>
      </c>
      <c r="F58" s="387" t="s">
        <v>270</v>
      </c>
      <c r="G58" s="94" t="s">
        <v>230</v>
      </c>
      <c r="H58" s="287">
        <v>99460</v>
      </c>
      <c r="I58" s="287">
        <v>14704</v>
      </c>
      <c r="J58" s="419">
        <v>14698.29</v>
      </c>
      <c r="K58" s="89">
        <f t="shared" ref="K58:K59" si="16">I58-J58</f>
        <v>5.7099999999991269</v>
      </c>
      <c r="M58" s="135"/>
      <c r="N58" s="1"/>
    </row>
    <row r="59" spans="1:14" s="56" customFormat="1" ht="24.75" customHeight="1">
      <c r="A59" s="386"/>
      <c r="B59" s="213" t="s">
        <v>0</v>
      </c>
      <c r="C59" s="213" t="s">
        <v>27</v>
      </c>
      <c r="D59" s="213" t="s">
        <v>271</v>
      </c>
      <c r="E59" s="213">
        <v>811</v>
      </c>
      <c r="F59" s="388"/>
      <c r="G59" s="94" t="s">
        <v>229</v>
      </c>
      <c r="H59" s="287">
        <v>9850400</v>
      </c>
      <c r="I59" s="89">
        <v>1455695.8</v>
      </c>
      <c r="J59" s="89">
        <v>1455701.51</v>
      </c>
      <c r="K59" s="89">
        <f t="shared" si="16"/>
        <v>-5.7099999999627471</v>
      </c>
      <c r="M59" s="135"/>
      <c r="N59" s="1"/>
    </row>
    <row r="60" spans="1:14" s="58" customFormat="1" ht="25.5">
      <c r="A60" s="84" t="s">
        <v>147</v>
      </c>
      <c r="B60" s="4" t="s">
        <v>0</v>
      </c>
      <c r="C60" s="4" t="s">
        <v>27</v>
      </c>
      <c r="D60" s="4" t="s">
        <v>28</v>
      </c>
      <c r="E60" s="4" t="s">
        <v>1</v>
      </c>
      <c r="F60" s="3" t="s">
        <v>110</v>
      </c>
      <c r="G60" s="70" t="s">
        <v>110</v>
      </c>
      <c r="H60" s="87">
        <f>SUM(H61)</f>
        <v>4250000</v>
      </c>
      <c r="I60" s="87">
        <f>SUM(I61)</f>
        <v>3364900</v>
      </c>
      <c r="J60" s="127">
        <f t="shared" ref="J60" si="17">SUM(J61)</f>
        <v>3157500</v>
      </c>
      <c r="K60" s="87">
        <f>SUM(K61)</f>
        <v>207400</v>
      </c>
      <c r="L60" s="52"/>
      <c r="M60" s="138"/>
      <c r="N60" s="1"/>
    </row>
    <row r="61" spans="1:14" s="56" customFormat="1">
      <c r="A61" s="60" t="s">
        <v>95</v>
      </c>
      <c r="B61" s="213" t="s">
        <v>0</v>
      </c>
      <c r="C61" s="213" t="s">
        <v>27</v>
      </c>
      <c r="D61" s="213" t="s">
        <v>28</v>
      </c>
      <c r="E61" s="213" t="s">
        <v>4</v>
      </c>
      <c r="F61" s="66" t="s">
        <v>110</v>
      </c>
      <c r="G61" s="101" t="s">
        <v>110</v>
      </c>
      <c r="H61" s="88">
        <v>4250000</v>
      </c>
      <c r="I61" s="88">
        <v>3364900</v>
      </c>
      <c r="J61" s="290">
        <v>3157500</v>
      </c>
      <c r="K61" s="89">
        <f>I61-J61</f>
        <v>207400</v>
      </c>
      <c r="M61" s="135"/>
      <c r="N61" s="1"/>
    </row>
    <row r="62" spans="1:14" s="58" customFormat="1" ht="38.25">
      <c r="A62" s="84" t="s">
        <v>232</v>
      </c>
      <c r="B62" s="4" t="s">
        <v>0</v>
      </c>
      <c r="C62" s="4" t="s">
        <v>27</v>
      </c>
      <c r="D62" s="4" t="s">
        <v>29</v>
      </c>
      <c r="E62" s="4" t="s">
        <v>1</v>
      </c>
      <c r="F62" s="3" t="s">
        <v>110</v>
      </c>
      <c r="G62" s="70" t="s">
        <v>110</v>
      </c>
      <c r="H62" s="87">
        <f>SUM(H63)</f>
        <v>750000</v>
      </c>
      <c r="I62" s="87">
        <f>SUM(I63)</f>
        <v>660000</v>
      </c>
      <c r="J62" s="127">
        <f t="shared" ref="J62:J64" si="18">SUM(J63)</f>
        <v>599500</v>
      </c>
      <c r="K62" s="87">
        <f>SUM(K63)</f>
        <v>60500</v>
      </c>
      <c r="L62" s="52"/>
      <c r="M62" s="138"/>
      <c r="N62" s="1"/>
    </row>
    <row r="63" spans="1:14" s="56" customFormat="1">
      <c r="A63" s="60" t="s">
        <v>95</v>
      </c>
      <c r="B63" s="213" t="s">
        <v>0</v>
      </c>
      <c r="C63" s="213" t="s">
        <v>27</v>
      </c>
      <c r="D63" s="213" t="s">
        <v>29</v>
      </c>
      <c r="E63" s="213" t="s">
        <v>4</v>
      </c>
      <c r="F63" s="66" t="s">
        <v>110</v>
      </c>
      <c r="G63" s="101" t="s">
        <v>110</v>
      </c>
      <c r="H63" s="88">
        <v>750000</v>
      </c>
      <c r="I63" s="88">
        <v>660000</v>
      </c>
      <c r="J63" s="290">
        <v>599500</v>
      </c>
      <c r="K63" s="89">
        <f>I63-J63</f>
        <v>60500</v>
      </c>
      <c r="M63" s="135"/>
      <c r="N63" s="1"/>
    </row>
    <row r="64" spans="1:14" s="58" customFormat="1" ht="51">
      <c r="A64" s="84" t="s">
        <v>282</v>
      </c>
      <c r="B64" s="4" t="s">
        <v>0</v>
      </c>
      <c r="C64" s="4" t="s">
        <v>281</v>
      </c>
      <c r="D64" s="4">
        <v>2120500115</v>
      </c>
      <c r="E64" s="4" t="s">
        <v>1</v>
      </c>
      <c r="F64" s="3" t="s">
        <v>110</v>
      </c>
      <c r="G64" s="70" t="s">
        <v>110</v>
      </c>
      <c r="H64" s="87">
        <f>SUM(H65)</f>
        <v>0</v>
      </c>
      <c r="I64" s="87">
        <f>SUM(I65)</f>
        <v>0</v>
      </c>
      <c r="J64" s="127">
        <f t="shared" si="18"/>
        <v>0</v>
      </c>
      <c r="K64" s="87">
        <f>SUM(K65)</f>
        <v>0</v>
      </c>
      <c r="L64" s="52"/>
      <c r="M64" s="138"/>
      <c r="N64" s="1"/>
    </row>
    <row r="65" spans="1:14" s="56" customFormat="1" ht="25.5">
      <c r="A65" s="60" t="s">
        <v>211</v>
      </c>
      <c r="B65" s="213" t="s">
        <v>0</v>
      </c>
      <c r="C65" s="213" t="s">
        <v>281</v>
      </c>
      <c r="D65" s="213">
        <v>2120500115</v>
      </c>
      <c r="E65" s="213">
        <v>633</v>
      </c>
      <c r="F65" s="66" t="s">
        <v>110</v>
      </c>
      <c r="G65" s="101" t="s">
        <v>110</v>
      </c>
      <c r="H65" s="88">
        <v>0</v>
      </c>
      <c r="I65" s="229">
        <v>0</v>
      </c>
      <c r="J65" s="229">
        <v>0</v>
      </c>
      <c r="K65" s="89">
        <f>I65-J65</f>
        <v>0</v>
      </c>
      <c r="M65" s="135"/>
      <c r="N65" s="1"/>
    </row>
    <row r="66" spans="1:14" s="63" customFormat="1" ht="51">
      <c r="A66" s="84" t="s">
        <v>148</v>
      </c>
      <c r="B66" s="4" t="s">
        <v>0</v>
      </c>
      <c r="C66" s="4" t="s">
        <v>30</v>
      </c>
      <c r="D66" s="4" t="s">
        <v>31</v>
      </c>
      <c r="E66" s="4" t="s">
        <v>1</v>
      </c>
      <c r="F66" s="3" t="s">
        <v>110</v>
      </c>
      <c r="G66" s="70" t="s">
        <v>110</v>
      </c>
      <c r="H66" s="87">
        <f>SUM(H67:H68)</f>
        <v>220056000</v>
      </c>
      <c r="I66" s="87">
        <f>SUM(I67:I68)</f>
        <v>176475950</v>
      </c>
      <c r="J66" s="127">
        <f t="shared" ref="J66" si="19">SUM(J67:J68)</f>
        <v>176266190.66</v>
      </c>
      <c r="K66" s="87">
        <f>SUM(K67:K68)</f>
        <v>209759.34000000474</v>
      </c>
      <c r="M66" s="135"/>
      <c r="N66" s="1"/>
    </row>
    <row r="67" spans="1:14" s="58" customFormat="1">
      <c r="A67" s="60" t="s">
        <v>95</v>
      </c>
      <c r="B67" s="213" t="s">
        <v>0</v>
      </c>
      <c r="C67" s="213" t="s">
        <v>30</v>
      </c>
      <c r="D67" s="213" t="s">
        <v>31</v>
      </c>
      <c r="E67" s="213" t="s">
        <v>4</v>
      </c>
      <c r="F67" s="150"/>
      <c r="G67" s="101" t="s">
        <v>110</v>
      </c>
      <c r="H67" s="88">
        <v>1140000</v>
      </c>
      <c r="I67" s="229">
        <v>883950</v>
      </c>
      <c r="J67" s="229">
        <v>860698.53</v>
      </c>
      <c r="K67" s="89">
        <f t="shared" ref="K67:K68" si="20">I67-J67</f>
        <v>23251.469999999972</v>
      </c>
      <c r="L67" s="52"/>
      <c r="M67" s="138"/>
      <c r="N67" s="1"/>
    </row>
    <row r="68" spans="1:14" s="56" customFormat="1" ht="25.5">
      <c r="A68" s="60" t="s">
        <v>192</v>
      </c>
      <c r="B68" s="213" t="s">
        <v>0</v>
      </c>
      <c r="C68" s="213" t="s">
        <v>30</v>
      </c>
      <c r="D68" s="213" t="s">
        <v>31</v>
      </c>
      <c r="E68" s="213" t="s">
        <v>32</v>
      </c>
      <c r="F68" s="150"/>
      <c r="G68" s="100" t="s">
        <v>110</v>
      </c>
      <c r="H68" s="88">
        <v>218916000</v>
      </c>
      <c r="I68" s="264">
        <v>175592000</v>
      </c>
      <c r="J68" s="264">
        <v>175405492.13</v>
      </c>
      <c r="K68" s="89">
        <f t="shared" si="20"/>
        <v>186507.87000000477</v>
      </c>
      <c r="M68" s="135"/>
      <c r="N68" s="1"/>
    </row>
    <row r="69" spans="1:14" s="58" customFormat="1">
      <c r="A69" s="84" t="s">
        <v>149</v>
      </c>
      <c r="B69" s="4" t="s">
        <v>0</v>
      </c>
      <c r="C69" s="4" t="s">
        <v>30</v>
      </c>
      <c r="D69" s="4" t="s">
        <v>33</v>
      </c>
      <c r="E69" s="4" t="s">
        <v>1</v>
      </c>
      <c r="F69" s="3" t="s">
        <v>110</v>
      </c>
      <c r="G69" s="70" t="s">
        <v>110</v>
      </c>
      <c r="H69" s="87">
        <f>SUM(H70:H70)</f>
        <v>28500000</v>
      </c>
      <c r="I69" s="87">
        <f>SUM(I70:I70)</f>
        <v>18381250.18</v>
      </c>
      <c r="J69" s="87">
        <f>SUM(J70:J70)</f>
        <v>18381250.18</v>
      </c>
      <c r="K69" s="87">
        <f>SUM(K70)</f>
        <v>0</v>
      </c>
      <c r="L69" s="52"/>
      <c r="M69" s="138"/>
      <c r="N69" s="1"/>
    </row>
    <row r="70" spans="1:14" s="56" customFormat="1">
      <c r="A70" s="60" t="s">
        <v>198</v>
      </c>
      <c r="B70" s="213" t="s">
        <v>0</v>
      </c>
      <c r="C70" s="213" t="s">
        <v>30</v>
      </c>
      <c r="D70" s="213" t="s">
        <v>33</v>
      </c>
      <c r="E70" s="213" t="s">
        <v>34</v>
      </c>
      <c r="F70" s="86" t="s">
        <v>272</v>
      </c>
      <c r="G70" s="94" t="s">
        <v>229</v>
      </c>
      <c r="H70" s="88">
        <v>28500000</v>
      </c>
      <c r="I70" s="229">
        <v>18381250.18</v>
      </c>
      <c r="J70" s="229">
        <v>18381250.18</v>
      </c>
      <c r="K70" s="89">
        <f>I70-J70</f>
        <v>0</v>
      </c>
      <c r="M70" s="135"/>
      <c r="N70" s="1"/>
    </row>
    <row r="71" spans="1:14" s="56" customFormat="1" ht="25.5">
      <c r="A71" s="84" t="s">
        <v>139</v>
      </c>
      <c r="B71" s="4" t="s">
        <v>0</v>
      </c>
      <c r="C71" s="4" t="s">
        <v>35</v>
      </c>
      <c r="D71" s="4" t="s">
        <v>36</v>
      </c>
      <c r="E71" s="4" t="s">
        <v>1</v>
      </c>
      <c r="F71" s="3" t="s">
        <v>110</v>
      </c>
      <c r="G71" s="70" t="s">
        <v>110</v>
      </c>
      <c r="H71" s="87">
        <f>SUM(H72:H90)</f>
        <v>4458945568.9099998</v>
      </c>
      <c r="I71" s="87">
        <f>SUM(I72:I90)</f>
        <v>3686443509.4100003</v>
      </c>
      <c r="J71" s="127">
        <f>SUM(J72:J90)</f>
        <v>3659758733.9300003</v>
      </c>
      <c r="K71" s="87">
        <f>SUM(K72:K90)</f>
        <v>26684775.479999982</v>
      </c>
      <c r="M71" s="135"/>
      <c r="N71" s="1"/>
    </row>
    <row r="72" spans="1:14" s="56" customFormat="1">
      <c r="A72" s="60" t="s">
        <v>99</v>
      </c>
      <c r="B72" s="213" t="s">
        <v>0</v>
      </c>
      <c r="C72" s="213" t="s">
        <v>35</v>
      </c>
      <c r="D72" s="213" t="s">
        <v>36</v>
      </c>
      <c r="E72" s="213" t="s">
        <v>14</v>
      </c>
      <c r="F72" s="66" t="s">
        <v>110</v>
      </c>
      <c r="G72" s="101" t="s">
        <v>110</v>
      </c>
      <c r="H72" s="88">
        <v>505486149</v>
      </c>
      <c r="I72" s="229">
        <v>425743992</v>
      </c>
      <c r="J72" s="229">
        <v>412687587.48000002</v>
      </c>
      <c r="K72" s="89">
        <f t="shared" ref="K72:K90" si="21">I72-J72</f>
        <v>13056404.519999981</v>
      </c>
      <c r="M72" s="135"/>
      <c r="N72" s="1"/>
    </row>
    <row r="73" spans="1:14" s="56" customFormat="1" ht="15" customHeight="1">
      <c r="A73" s="221" t="s">
        <v>199</v>
      </c>
      <c r="B73" s="185" t="s">
        <v>0</v>
      </c>
      <c r="C73" s="223" t="s">
        <v>35</v>
      </c>
      <c r="D73" s="223" t="s">
        <v>36</v>
      </c>
      <c r="E73" s="224" t="s">
        <v>73</v>
      </c>
      <c r="F73" s="222" t="s">
        <v>110</v>
      </c>
      <c r="G73" s="94"/>
      <c r="H73" s="88">
        <v>129000</v>
      </c>
      <c r="I73" s="229">
        <v>0</v>
      </c>
      <c r="J73" s="229">
        <v>0</v>
      </c>
      <c r="K73" s="89">
        <f t="shared" si="21"/>
        <v>0</v>
      </c>
      <c r="M73" s="135"/>
      <c r="N73" s="1"/>
    </row>
    <row r="74" spans="1:14" s="56" customFormat="1" ht="25.5">
      <c r="A74" s="60" t="s">
        <v>193</v>
      </c>
      <c r="B74" s="213" t="s">
        <v>0</v>
      </c>
      <c r="C74" s="213" t="s">
        <v>35</v>
      </c>
      <c r="D74" s="213" t="s">
        <v>36</v>
      </c>
      <c r="E74" s="213" t="s">
        <v>15</v>
      </c>
      <c r="F74" s="66" t="s">
        <v>110</v>
      </c>
      <c r="G74" s="101" t="s">
        <v>110</v>
      </c>
      <c r="H74" s="88">
        <v>152656881</v>
      </c>
      <c r="I74" s="229">
        <v>128544754</v>
      </c>
      <c r="J74" s="229">
        <v>122223722.8</v>
      </c>
      <c r="K74" s="89">
        <f t="shared" si="21"/>
        <v>6321031.200000003</v>
      </c>
      <c r="M74" s="135"/>
      <c r="N74" s="1"/>
    </row>
    <row r="75" spans="1:14" s="56" customFormat="1" ht="15" customHeight="1">
      <c r="A75" s="390" t="s">
        <v>194</v>
      </c>
      <c r="B75" s="396" t="s">
        <v>0</v>
      </c>
      <c r="C75" s="396" t="s">
        <v>35</v>
      </c>
      <c r="D75" s="396" t="s">
        <v>36</v>
      </c>
      <c r="E75" s="396" t="s">
        <v>16</v>
      </c>
      <c r="F75" s="210" t="s">
        <v>110</v>
      </c>
      <c r="G75" s="94"/>
      <c r="H75" s="88">
        <v>4332970</v>
      </c>
      <c r="I75" s="264">
        <v>3897271</v>
      </c>
      <c r="J75" s="229">
        <v>3568927.03</v>
      </c>
      <c r="K75" s="89">
        <f t="shared" si="21"/>
        <v>328343.9700000002</v>
      </c>
      <c r="L75" s="135"/>
      <c r="M75" s="135"/>
      <c r="N75" s="1"/>
    </row>
    <row r="76" spans="1:14" s="56" customFormat="1" ht="15" customHeight="1">
      <c r="A76" s="394"/>
      <c r="B76" s="397"/>
      <c r="C76" s="397"/>
      <c r="D76" s="397"/>
      <c r="E76" s="397"/>
      <c r="F76" s="343"/>
      <c r="G76" s="94" t="s">
        <v>230</v>
      </c>
      <c r="H76" s="88">
        <v>89155</v>
      </c>
      <c r="I76" s="264">
        <v>0</v>
      </c>
      <c r="J76" s="229">
        <v>0</v>
      </c>
      <c r="K76" s="89">
        <f>I76-J76</f>
        <v>0</v>
      </c>
      <c r="L76" s="135"/>
      <c r="M76" s="135"/>
      <c r="N76" s="1"/>
    </row>
    <row r="77" spans="1:14" s="56" customFormat="1" ht="15" customHeight="1">
      <c r="A77" s="395"/>
      <c r="B77" s="398"/>
      <c r="C77" s="398"/>
      <c r="D77" s="398"/>
      <c r="E77" s="398"/>
      <c r="F77" s="343"/>
      <c r="G77" s="94" t="s">
        <v>229</v>
      </c>
      <c r="H77" s="88">
        <v>115000</v>
      </c>
      <c r="I77" s="264">
        <v>0</v>
      </c>
      <c r="J77" s="229">
        <v>0</v>
      </c>
      <c r="K77" s="89">
        <f t="shared" si="21"/>
        <v>0</v>
      </c>
      <c r="L77" s="135"/>
      <c r="M77" s="135"/>
      <c r="N77" s="1"/>
    </row>
    <row r="78" spans="1:14" s="56" customFormat="1" ht="25.5">
      <c r="A78" s="60" t="s">
        <v>200</v>
      </c>
      <c r="B78" s="213" t="s">
        <v>0</v>
      </c>
      <c r="C78" s="213" t="s">
        <v>35</v>
      </c>
      <c r="D78" s="213" t="s">
        <v>36</v>
      </c>
      <c r="E78" s="213" t="s">
        <v>37</v>
      </c>
      <c r="F78" s="66" t="s">
        <v>110</v>
      </c>
      <c r="G78" s="101" t="s">
        <v>110</v>
      </c>
      <c r="H78" s="88">
        <v>45058300</v>
      </c>
      <c r="I78" s="264">
        <v>40438112.149999999</v>
      </c>
      <c r="J78" s="229">
        <v>40438112.149999999</v>
      </c>
      <c r="K78" s="89">
        <f t="shared" si="21"/>
        <v>0</v>
      </c>
      <c r="M78" s="135"/>
      <c r="N78" s="1"/>
    </row>
    <row r="79" spans="1:14" s="225" customFormat="1">
      <c r="A79" s="414" t="s">
        <v>95</v>
      </c>
      <c r="B79" s="411" t="s">
        <v>0</v>
      </c>
      <c r="C79" s="396" t="s">
        <v>35</v>
      </c>
      <c r="D79" s="396" t="s">
        <v>36</v>
      </c>
      <c r="E79" s="396" t="s">
        <v>4</v>
      </c>
      <c r="F79" s="210" t="s">
        <v>110</v>
      </c>
      <c r="G79" s="94"/>
      <c r="H79" s="88">
        <v>109680759.91</v>
      </c>
      <c r="I79" s="290">
        <v>74698943.590000004</v>
      </c>
      <c r="J79" s="290">
        <v>72156289.890000001</v>
      </c>
      <c r="K79" s="89">
        <f t="shared" si="21"/>
        <v>2542653.700000003</v>
      </c>
      <c r="M79" s="226">
        <f>113076604.91-H80-H81</f>
        <v>109680759.91</v>
      </c>
      <c r="N79" s="77"/>
    </row>
    <row r="80" spans="1:14" s="225" customFormat="1">
      <c r="A80" s="415"/>
      <c r="B80" s="412"/>
      <c r="C80" s="397"/>
      <c r="D80" s="397"/>
      <c r="E80" s="397"/>
      <c r="F80" s="343"/>
      <c r="G80" s="94" t="s">
        <v>230</v>
      </c>
      <c r="H80" s="88">
        <v>510845</v>
      </c>
      <c r="I80" s="290">
        <v>0</v>
      </c>
      <c r="J80" s="290">
        <v>0</v>
      </c>
      <c r="K80" s="89">
        <f>I80-J80</f>
        <v>0</v>
      </c>
      <c r="M80" s="226"/>
      <c r="N80" s="77"/>
    </row>
    <row r="81" spans="1:14" s="225" customFormat="1">
      <c r="A81" s="416"/>
      <c r="B81" s="413"/>
      <c r="C81" s="398"/>
      <c r="D81" s="398"/>
      <c r="E81" s="398"/>
      <c r="F81" s="343"/>
      <c r="G81" s="94" t="s">
        <v>229</v>
      </c>
      <c r="H81" s="88">
        <v>2885000</v>
      </c>
      <c r="I81" s="290">
        <v>0</v>
      </c>
      <c r="J81" s="290">
        <v>0</v>
      </c>
      <c r="K81" s="89">
        <f t="shared" si="21"/>
        <v>0</v>
      </c>
      <c r="M81" s="226"/>
      <c r="N81" s="77"/>
    </row>
    <row r="82" spans="1:14" s="56" customFormat="1">
      <c r="A82" s="60" t="s">
        <v>195</v>
      </c>
      <c r="B82" s="213" t="s">
        <v>0</v>
      </c>
      <c r="C82" s="213" t="s">
        <v>35</v>
      </c>
      <c r="D82" s="213" t="s">
        <v>36</v>
      </c>
      <c r="E82" s="213" t="s">
        <v>17</v>
      </c>
      <c r="F82" s="66" t="s">
        <v>110</v>
      </c>
      <c r="G82" s="101" t="s">
        <v>110</v>
      </c>
      <c r="H82" s="88">
        <v>24586367</v>
      </c>
      <c r="I82" s="264">
        <v>20102601.329999998</v>
      </c>
      <c r="J82" s="229">
        <v>15771203.24</v>
      </c>
      <c r="K82" s="89">
        <f t="shared" si="21"/>
        <v>4331398.089999998</v>
      </c>
      <c r="M82" s="135"/>
      <c r="N82" s="1"/>
    </row>
    <row r="83" spans="1:14" s="205" customFormat="1" ht="25.5">
      <c r="A83" s="60" t="s">
        <v>296</v>
      </c>
      <c r="B83" s="213" t="s">
        <v>0</v>
      </c>
      <c r="C83" s="213" t="s">
        <v>35</v>
      </c>
      <c r="D83" s="213" t="s">
        <v>36</v>
      </c>
      <c r="E83" s="213">
        <v>414</v>
      </c>
      <c r="F83" s="66"/>
      <c r="G83" s="101"/>
      <c r="H83" s="88">
        <v>6078482</v>
      </c>
      <c r="I83" s="229">
        <v>0</v>
      </c>
      <c r="J83" s="229">
        <v>0</v>
      </c>
      <c r="K83" s="204">
        <f>I83-J83</f>
        <v>0</v>
      </c>
      <c r="M83" s="206"/>
      <c r="N83" s="201"/>
    </row>
    <row r="84" spans="1:14" s="56" customFormat="1" ht="25.5">
      <c r="A84" s="60" t="s">
        <v>192</v>
      </c>
      <c r="B84" s="213" t="s">
        <v>0</v>
      </c>
      <c r="C84" s="213" t="s">
        <v>35</v>
      </c>
      <c r="D84" s="213" t="s">
        <v>36</v>
      </c>
      <c r="E84" s="213" t="s">
        <v>32</v>
      </c>
      <c r="F84" s="61" t="s">
        <v>110</v>
      </c>
      <c r="G84" s="100" t="s">
        <v>110</v>
      </c>
      <c r="H84" s="88">
        <v>736584</v>
      </c>
      <c r="I84" s="264">
        <v>613820</v>
      </c>
      <c r="J84" s="264">
        <v>613820</v>
      </c>
      <c r="K84" s="89">
        <f t="shared" si="21"/>
        <v>0</v>
      </c>
      <c r="M84" s="135"/>
      <c r="N84" s="1"/>
    </row>
    <row r="85" spans="1:14" s="56" customFormat="1" ht="38.25">
      <c r="A85" s="60" t="s">
        <v>201</v>
      </c>
      <c r="B85" s="213" t="s">
        <v>0</v>
      </c>
      <c r="C85" s="213" t="s">
        <v>35</v>
      </c>
      <c r="D85" s="213" t="s">
        <v>36</v>
      </c>
      <c r="E85" s="213" t="s">
        <v>38</v>
      </c>
      <c r="F85" s="66" t="s">
        <v>110</v>
      </c>
      <c r="G85" s="101" t="s">
        <v>110</v>
      </c>
      <c r="H85" s="88">
        <v>3584006101</v>
      </c>
      <c r="I85" s="229">
        <v>2976153733</v>
      </c>
      <c r="J85" s="229">
        <v>2976153733</v>
      </c>
      <c r="K85" s="89">
        <f t="shared" si="21"/>
        <v>0</v>
      </c>
      <c r="M85" s="135"/>
      <c r="N85" s="1"/>
    </row>
    <row r="86" spans="1:14" s="56" customFormat="1">
      <c r="A86" s="60" t="s">
        <v>202</v>
      </c>
      <c r="B86" s="213" t="s">
        <v>0</v>
      </c>
      <c r="C86" s="213" t="s">
        <v>35</v>
      </c>
      <c r="D86" s="213" t="s">
        <v>36</v>
      </c>
      <c r="E86" s="213" t="s">
        <v>39</v>
      </c>
      <c r="F86" s="66" t="s">
        <v>110</v>
      </c>
      <c r="G86" s="101" t="s">
        <v>110</v>
      </c>
      <c r="H86" s="88">
        <v>20577251</v>
      </c>
      <c r="I86" s="229">
        <v>14568015.34</v>
      </c>
      <c r="J86" s="229">
        <v>14568015.34</v>
      </c>
      <c r="K86" s="89">
        <f t="shared" si="21"/>
        <v>0</v>
      </c>
      <c r="M86" s="135"/>
      <c r="N86" s="1"/>
    </row>
    <row r="87" spans="1:14" s="56" customFormat="1" ht="25.5">
      <c r="A87" s="60" t="s">
        <v>206</v>
      </c>
      <c r="B87" s="213" t="s">
        <v>0</v>
      </c>
      <c r="C87" s="213" t="s">
        <v>35</v>
      </c>
      <c r="D87" s="213" t="s">
        <v>36</v>
      </c>
      <c r="E87" s="213">
        <v>831</v>
      </c>
      <c r="F87" s="66"/>
      <c r="G87" s="101"/>
      <c r="H87" s="88">
        <v>10000</v>
      </c>
      <c r="I87" s="229">
        <v>10000</v>
      </c>
      <c r="J87" s="229">
        <v>0</v>
      </c>
      <c r="K87" s="89">
        <f t="shared" si="21"/>
        <v>10000</v>
      </c>
      <c r="M87" s="135"/>
      <c r="N87" s="1"/>
    </row>
    <row r="88" spans="1:14" s="56" customFormat="1">
      <c r="A88" s="60" t="s">
        <v>196</v>
      </c>
      <c r="B88" s="213" t="s">
        <v>0</v>
      </c>
      <c r="C88" s="213" t="s">
        <v>35</v>
      </c>
      <c r="D88" s="213" t="s">
        <v>36</v>
      </c>
      <c r="E88" s="213" t="s">
        <v>18</v>
      </c>
      <c r="F88" s="66" t="s">
        <v>110</v>
      </c>
      <c r="G88" s="101" t="s">
        <v>110</v>
      </c>
      <c r="H88" s="88">
        <v>1943655</v>
      </c>
      <c r="I88" s="229">
        <v>1619711.25</v>
      </c>
      <c r="J88" s="229">
        <v>1531049.25</v>
      </c>
      <c r="K88" s="89">
        <f t="shared" si="21"/>
        <v>88662</v>
      </c>
      <c r="M88" s="135"/>
      <c r="N88" s="1"/>
    </row>
    <row r="89" spans="1:14" s="58" customFormat="1">
      <c r="A89" s="60" t="s">
        <v>197</v>
      </c>
      <c r="B89" s="213" t="s">
        <v>0</v>
      </c>
      <c r="C89" s="213" t="s">
        <v>35</v>
      </c>
      <c r="D89" s="213" t="s">
        <v>36</v>
      </c>
      <c r="E89" s="213" t="s">
        <v>19</v>
      </c>
      <c r="F89" s="66" t="s">
        <v>110</v>
      </c>
      <c r="G89" s="101" t="s">
        <v>110</v>
      </c>
      <c r="H89" s="88">
        <v>63069</v>
      </c>
      <c r="I89" s="229">
        <v>52555.75</v>
      </c>
      <c r="J89" s="229">
        <v>46273.75</v>
      </c>
      <c r="K89" s="89">
        <f t="shared" si="21"/>
        <v>6282</v>
      </c>
      <c r="L89" s="52"/>
      <c r="M89" s="138"/>
      <c r="N89" s="1"/>
    </row>
    <row r="90" spans="1:14" s="56" customFormat="1">
      <c r="A90" s="60" t="s">
        <v>203</v>
      </c>
      <c r="B90" s="213" t="s">
        <v>0</v>
      </c>
      <c r="C90" s="213" t="s">
        <v>35</v>
      </c>
      <c r="D90" s="213" t="s">
        <v>36</v>
      </c>
      <c r="E90" s="213" t="s">
        <v>40</v>
      </c>
      <c r="F90" s="66" t="s">
        <v>110</v>
      </c>
      <c r="G90" s="101" t="s">
        <v>110</v>
      </c>
      <c r="H90" s="88">
        <v>0</v>
      </c>
      <c r="I90" s="229">
        <v>0</v>
      </c>
      <c r="J90" s="229">
        <v>0</v>
      </c>
      <c r="K90" s="89">
        <f t="shared" si="21"/>
        <v>0</v>
      </c>
      <c r="M90" s="135"/>
      <c r="N90" s="1"/>
    </row>
    <row r="91" spans="1:14" s="58" customFormat="1" ht="63.75">
      <c r="A91" s="84" t="s">
        <v>150</v>
      </c>
      <c r="B91" s="4" t="s">
        <v>0</v>
      </c>
      <c r="C91" s="4" t="s">
        <v>35</v>
      </c>
      <c r="D91" s="4" t="s">
        <v>41</v>
      </c>
      <c r="E91" s="4" t="s">
        <v>1</v>
      </c>
      <c r="F91" s="3" t="s">
        <v>110</v>
      </c>
      <c r="G91" s="70" t="s">
        <v>110</v>
      </c>
      <c r="H91" s="87">
        <f>SUM(H92)</f>
        <v>8957400</v>
      </c>
      <c r="I91" s="87">
        <f>SUM(I92)</f>
        <v>6335100.0499999998</v>
      </c>
      <c r="J91" s="127">
        <f>SUM(J92)</f>
        <v>6335100.0499999998</v>
      </c>
      <c r="K91" s="87">
        <f>SUM(K92)</f>
        <v>0</v>
      </c>
      <c r="L91" s="52"/>
      <c r="M91" s="138"/>
      <c r="N91" s="1"/>
    </row>
    <row r="92" spans="1:14" s="56" customFormat="1" ht="25.5">
      <c r="A92" s="60" t="s">
        <v>204</v>
      </c>
      <c r="B92" s="213" t="s">
        <v>0</v>
      </c>
      <c r="C92" s="213" t="s">
        <v>35</v>
      </c>
      <c r="D92" s="213" t="s">
        <v>41</v>
      </c>
      <c r="E92" s="213" t="s">
        <v>42</v>
      </c>
      <c r="F92" s="66" t="s">
        <v>110</v>
      </c>
      <c r="G92" s="101" t="s">
        <v>110</v>
      </c>
      <c r="H92" s="88">
        <v>8957400</v>
      </c>
      <c r="I92" s="290">
        <v>6335100.0499999998</v>
      </c>
      <c r="J92" s="290">
        <v>6335100.0499999998</v>
      </c>
      <c r="K92" s="89">
        <f>I92-J92</f>
        <v>0</v>
      </c>
      <c r="M92" s="135"/>
      <c r="N92" s="1"/>
    </row>
    <row r="93" spans="1:14" s="58" customFormat="1">
      <c r="A93" s="84" t="s">
        <v>283</v>
      </c>
      <c r="B93" s="4" t="s">
        <v>0</v>
      </c>
      <c r="C93" s="4" t="s">
        <v>43</v>
      </c>
      <c r="D93" s="4">
        <v>1620215300</v>
      </c>
      <c r="E93" s="4" t="s">
        <v>1</v>
      </c>
      <c r="F93" s="3" t="s">
        <v>110</v>
      </c>
      <c r="G93" s="70" t="s">
        <v>110</v>
      </c>
      <c r="H93" s="87">
        <f>SUM(H94)</f>
        <v>82165750</v>
      </c>
      <c r="I93" s="87">
        <f>SUM(I94)</f>
        <v>0</v>
      </c>
      <c r="J93" s="127">
        <f>SUM(J94)</f>
        <v>0</v>
      </c>
      <c r="K93" s="87">
        <f>SUM(K94)</f>
        <v>0</v>
      </c>
      <c r="L93" s="52"/>
      <c r="M93" s="138"/>
      <c r="N93" s="1"/>
    </row>
    <row r="94" spans="1:14" s="56" customFormat="1">
      <c r="A94" s="60" t="s">
        <v>205</v>
      </c>
      <c r="B94" s="213" t="s">
        <v>0</v>
      </c>
      <c r="C94" s="213">
        <v>1003</v>
      </c>
      <c r="D94" s="213">
        <v>1620215300</v>
      </c>
      <c r="E94" s="213">
        <v>322</v>
      </c>
      <c r="F94" s="66" t="s">
        <v>110</v>
      </c>
      <c r="G94" s="101" t="s">
        <v>110</v>
      </c>
      <c r="H94" s="88">
        <v>82165750</v>
      </c>
      <c r="I94" s="229">
        <v>0</v>
      </c>
      <c r="J94" s="229">
        <v>0</v>
      </c>
      <c r="K94" s="89">
        <f>I94-J94</f>
        <v>0</v>
      </c>
      <c r="M94" s="135"/>
      <c r="N94" s="1"/>
    </row>
    <row r="95" spans="1:14" s="58" customFormat="1" ht="63.75">
      <c r="A95" s="84" t="s">
        <v>151</v>
      </c>
      <c r="B95" s="4" t="s">
        <v>0</v>
      </c>
      <c r="C95" s="4" t="s">
        <v>43</v>
      </c>
      <c r="D95" s="4" t="s">
        <v>45</v>
      </c>
      <c r="E95" s="4" t="s">
        <v>1</v>
      </c>
      <c r="F95" s="3" t="s">
        <v>110</v>
      </c>
      <c r="G95" s="70" t="s">
        <v>110</v>
      </c>
      <c r="H95" s="87">
        <f>SUM(H96)</f>
        <v>13273200</v>
      </c>
      <c r="I95" s="87">
        <f>SUM(I96)</f>
        <v>13273200</v>
      </c>
      <c r="J95" s="127">
        <f t="shared" ref="J95" si="22">SUM(J96)</f>
        <v>13273200</v>
      </c>
      <c r="K95" s="87">
        <f>SUM(K96)</f>
        <v>0</v>
      </c>
      <c r="L95" s="52"/>
      <c r="M95" s="138"/>
      <c r="N95" s="1"/>
    </row>
    <row r="96" spans="1:14" s="56" customFormat="1">
      <c r="A96" s="148" t="s">
        <v>205</v>
      </c>
      <c r="B96" s="213" t="s">
        <v>0</v>
      </c>
      <c r="C96" s="213" t="s">
        <v>43</v>
      </c>
      <c r="D96" s="213" t="s">
        <v>45</v>
      </c>
      <c r="E96" s="213" t="s">
        <v>44</v>
      </c>
      <c r="F96" s="90" t="s">
        <v>284</v>
      </c>
      <c r="G96" s="94" t="s">
        <v>229</v>
      </c>
      <c r="H96" s="88">
        <v>13273200</v>
      </c>
      <c r="I96" s="88">
        <v>13273200</v>
      </c>
      <c r="J96" s="229">
        <v>13273200</v>
      </c>
      <c r="K96" s="89">
        <f>I96-J96</f>
        <v>0</v>
      </c>
      <c r="M96" s="135"/>
      <c r="N96" s="1"/>
    </row>
    <row r="97" spans="1:14" s="58" customFormat="1" ht="28.5" customHeight="1">
      <c r="A97" s="84" t="s">
        <v>152</v>
      </c>
      <c r="B97" s="4" t="s">
        <v>0</v>
      </c>
      <c r="C97" s="4" t="s">
        <v>43</v>
      </c>
      <c r="D97" s="4" t="s">
        <v>46</v>
      </c>
      <c r="E97" s="4" t="s">
        <v>1</v>
      </c>
      <c r="F97" s="3" t="s">
        <v>110</v>
      </c>
      <c r="G97" s="70" t="s">
        <v>110</v>
      </c>
      <c r="H97" s="87">
        <f>SUM(H98:H98)</f>
        <v>148130800</v>
      </c>
      <c r="I97" s="87">
        <f>SUM(I98:I98)</f>
        <v>0</v>
      </c>
      <c r="J97" s="87">
        <f>SUM(J98:J98)</f>
        <v>0</v>
      </c>
      <c r="K97" s="87">
        <f>SUM(K98:K98)</f>
        <v>0</v>
      </c>
      <c r="L97" s="52"/>
      <c r="M97" s="138"/>
      <c r="N97" s="1"/>
    </row>
    <row r="98" spans="1:14" s="56" customFormat="1">
      <c r="A98" s="148" t="s">
        <v>205</v>
      </c>
      <c r="B98" s="213" t="s">
        <v>0</v>
      </c>
      <c r="C98" s="213" t="s">
        <v>43</v>
      </c>
      <c r="D98" s="213" t="s">
        <v>46</v>
      </c>
      <c r="E98" s="213" t="s">
        <v>44</v>
      </c>
      <c r="F98" s="86" t="s">
        <v>285</v>
      </c>
      <c r="G98" s="94" t="s">
        <v>229</v>
      </c>
      <c r="H98" s="88">
        <v>148130800</v>
      </c>
      <c r="I98" s="229">
        <v>0</v>
      </c>
      <c r="J98" s="229">
        <v>0</v>
      </c>
      <c r="K98" s="89">
        <f>I98-J98</f>
        <v>0</v>
      </c>
      <c r="M98" s="135"/>
      <c r="N98" s="1"/>
    </row>
    <row r="99" spans="1:14" s="58" customFormat="1" ht="38.25">
      <c r="A99" s="84" t="s">
        <v>153</v>
      </c>
      <c r="B99" s="4" t="s">
        <v>0</v>
      </c>
      <c r="C99" s="4" t="s">
        <v>43</v>
      </c>
      <c r="D99" s="4" t="s">
        <v>47</v>
      </c>
      <c r="E99" s="4" t="s">
        <v>1</v>
      </c>
      <c r="F99" s="3" t="s">
        <v>110</v>
      </c>
      <c r="G99" s="70" t="s">
        <v>110</v>
      </c>
      <c r="H99" s="87">
        <f>SUM(H100:H100)</f>
        <v>204799200</v>
      </c>
      <c r="I99" s="87">
        <f>SUM(I100:I100)</f>
        <v>0</v>
      </c>
      <c r="J99" s="87">
        <f>SUM(J100:J100)</f>
        <v>0</v>
      </c>
      <c r="K99" s="87">
        <f>SUM(K100:K100)</f>
        <v>0</v>
      </c>
      <c r="L99" s="52"/>
      <c r="M99" s="138"/>
      <c r="N99" s="1"/>
    </row>
    <row r="100" spans="1:14" s="57" customFormat="1">
      <c r="A100" s="148" t="s">
        <v>205</v>
      </c>
      <c r="B100" s="213" t="s">
        <v>0</v>
      </c>
      <c r="C100" s="213" t="s">
        <v>43</v>
      </c>
      <c r="D100" s="213" t="s">
        <v>47</v>
      </c>
      <c r="E100" s="213" t="s">
        <v>44</v>
      </c>
      <c r="F100" s="86" t="s">
        <v>286</v>
      </c>
      <c r="G100" s="94" t="s">
        <v>229</v>
      </c>
      <c r="H100" s="88">
        <v>204799200</v>
      </c>
      <c r="I100" s="229">
        <v>0</v>
      </c>
      <c r="J100" s="229">
        <v>0</v>
      </c>
      <c r="K100" s="89">
        <f>I100-J100</f>
        <v>0</v>
      </c>
      <c r="L100" s="62"/>
      <c r="M100" s="62"/>
      <c r="N100" s="1"/>
    </row>
    <row r="101" spans="1:14" s="202" customFormat="1" ht="38.25">
      <c r="A101" s="84" t="s">
        <v>314</v>
      </c>
      <c r="B101" s="4" t="s">
        <v>0</v>
      </c>
      <c r="C101" s="4" t="s">
        <v>43</v>
      </c>
      <c r="D101" s="4" t="s">
        <v>307</v>
      </c>
      <c r="E101" s="4" t="s">
        <v>1</v>
      </c>
      <c r="F101" s="3" t="s">
        <v>110</v>
      </c>
      <c r="G101" s="70" t="s">
        <v>110</v>
      </c>
      <c r="H101" s="87">
        <f>SUM(H102:H102)</f>
        <v>980783</v>
      </c>
      <c r="I101" s="87">
        <f>SUM(I102:I102)</f>
        <v>980783</v>
      </c>
      <c r="J101" s="127">
        <f>SUM(J102:J102)</f>
        <v>671835.96</v>
      </c>
      <c r="K101" s="312">
        <f>SUM(K102:K102)</f>
        <v>308947.04000000004</v>
      </c>
      <c r="L101" s="199"/>
      <c r="M101" s="200"/>
      <c r="N101" s="201"/>
    </row>
    <row r="102" spans="1:14" s="57" customFormat="1" ht="25.5">
      <c r="A102" s="85" t="s">
        <v>294</v>
      </c>
      <c r="B102" s="213" t="s">
        <v>0</v>
      </c>
      <c r="C102" s="213" t="s">
        <v>43</v>
      </c>
      <c r="D102" s="213" t="s">
        <v>307</v>
      </c>
      <c r="E102" s="213">
        <v>323</v>
      </c>
      <c r="F102" s="86"/>
      <c r="G102" s="94"/>
      <c r="H102" s="88">
        <v>980783</v>
      </c>
      <c r="I102" s="229">
        <v>980783</v>
      </c>
      <c r="J102" s="229">
        <v>671835.96</v>
      </c>
      <c r="K102" s="89">
        <f>I102-J102</f>
        <v>308947.04000000004</v>
      </c>
      <c r="L102" s="309">
        <v>45809</v>
      </c>
      <c r="M102" s="62"/>
      <c r="N102" s="63"/>
    </row>
    <row r="103" spans="1:14" ht="25.5">
      <c r="A103" s="84" t="s">
        <v>154</v>
      </c>
      <c r="B103" s="4" t="s">
        <v>0</v>
      </c>
      <c r="C103" s="4" t="s">
        <v>43</v>
      </c>
      <c r="D103" s="4" t="s">
        <v>48</v>
      </c>
      <c r="E103" s="4" t="s">
        <v>1</v>
      </c>
      <c r="F103" s="3" t="s">
        <v>110</v>
      </c>
      <c r="G103" s="70" t="s">
        <v>110</v>
      </c>
      <c r="H103" s="87">
        <f>SUM(H104:H105)</f>
        <v>16572200</v>
      </c>
      <c r="I103" s="87">
        <f t="shared" ref="I103:J103" si="23">SUM(I104:I105)</f>
        <v>16567288.949999999</v>
      </c>
      <c r="J103" s="87">
        <f t="shared" si="23"/>
        <v>16536974.120000001</v>
      </c>
      <c r="K103" s="87">
        <f>SUM(K104:K105)</f>
        <v>30314.829999999405</v>
      </c>
      <c r="M103" s="140"/>
    </row>
    <row r="104" spans="1:14" s="93" customFormat="1">
      <c r="A104" s="313" t="s">
        <v>95</v>
      </c>
      <c r="B104" s="213" t="s">
        <v>0</v>
      </c>
      <c r="C104" s="213" t="s">
        <v>43</v>
      </c>
      <c r="D104" s="213" t="s">
        <v>48</v>
      </c>
      <c r="E104" s="213" t="s">
        <v>4</v>
      </c>
      <c r="F104" s="387" t="s">
        <v>267</v>
      </c>
      <c r="G104" s="311" t="s">
        <v>229</v>
      </c>
      <c r="H104" s="88">
        <v>82800</v>
      </c>
      <c r="I104" s="264">
        <v>77888.95</v>
      </c>
      <c r="J104" s="264">
        <v>74079.98</v>
      </c>
      <c r="K104" s="89">
        <f t="shared" ref="K104:K105" si="24">I104-J104</f>
        <v>3808.9700000000012</v>
      </c>
      <c r="L104" s="62"/>
      <c r="M104" s="141"/>
      <c r="N104" s="314"/>
    </row>
    <row r="105" spans="1:14" s="56" customFormat="1" ht="25.5">
      <c r="A105" s="149" t="s">
        <v>192</v>
      </c>
      <c r="B105" s="213" t="s">
        <v>0</v>
      </c>
      <c r="C105" s="213" t="s">
        <v>43</v>
      </c>
      <c r="D105" s="213" t="s">
        <v>48</v>
      </c>
      <c r="E105" s="213" t="s">
        <v>32</v>
      </c>
      <c r="F105" s="388"/>
      <c r="G105" s="95" t="s">
        <v>229</v>
      </c>
      <c r="H105" s="88">
        <v>16489400</v>
      </c>
      <c r="I105" s="264">
        <v>16489400</v>
      </c>
      <c r="J105" s="264">
        <v>16462894.140000001</v>
      </c>
      <c r="K105" s="89">
        <f t="shared" si="24"/>
        <v>26505.859999999404</v>
      </c>
      <c r="M105" s="135"/>
      <c r="N105" s="1"/>
    </row>
    <row r="106" spans="1:14" ht="25.5">
      <c r="A106" s="84" t="s">
        <v>155</v>
      </c>
      <c r="B106" s="4" t="s">
        <v>0</v>
      </c>
      <c r="C106" s="4" t="s">
        <v>43</v>
      </c>
      <c r="D106" s="4" t="s">
        <v>49</v>
      </c>
      <c r="E106" s="4" t="s">
        <v>1</v>
      </c>
      <c r="F106" s="3" t="s">
        <v>110</v>
      </c>
      <c r="G106" s="70" t="s">
        <v>110</v>
      </c>
      <c r="H106" s="87">
        <f>SUM(H107:H108)</f>
        <v>123200</v>
      </c>
      <c r="I106" s="87">
        <f t="shared" ref="I106:J106" si="25">SUM(I107:I108)</f>
        <v>53124.3</v>
      </c>
      <c r="J106" s="87">
        <f t="shared" si="25"/>
        <v>53124.3</v>
      </c>
      <c r="K106" s="87">
        <f>SUM(K107:K108)</f>
        <v>0</v>
      </c>
      <c r="M106" s="140"/>
    </row>
    <row r="107" spans="1:14" s="58" customFormat="1">
      <c r="A107" s="148" t="s">
        <v>95</v>
      </c>
      <c r="B107" s="213" t="s">
        <v>0</v>
      </c>
      <c r="C107" s="213" t="s">
        <v>43</v>
      </c>
      <c r="D107" s="213" t="s">
        <v>49</v>
      </c>
      <c r="E107" s="213" t="s">
        <v>4</v>
      </c>
      <c r="F107" s="387" t="s">
        <v>268</v>
      </c>
      <c r="G107" s="94" t="s">
        <v>229</v>
      </c>
      <c r="H107" s="88">
        <v>600</v>
      </c>
      <c r="I107" s="88">
        <v>0</v>
      </c>
      <c r="J107" s="229">
        <v>0</v>
      </c>
      <c r="K107" s="89">
        <f t="shared" ref="K107:K108" si="26">I107-J107</f>
        <v>0</v>
      </c>
      <c r="L107" s="52"/>
      <c r="M107" s="138"/>
      <c r="N107" s="1"/>
    </row>
    <row r="108" spans="1:14" s="189" customFormat="1" ht="25.5">
      <c r="A108" s="191" t="s">
        <v>192</v>
      </c>
      <c r="B108" s="208" t="s">
        <v>0</v>
      </c>
      <c r="C108" s="208" t="s">
        <v>43</v>
      </c>
      <c r="D108" s="208" t="s">
        <v>49</v>
      </c>
      <c r="E108" s="208" t="s">
        <v>32</v>
      </c>
      <c r="F108" s="388"/>
      <c r="G108" s="94" t="s">
        <v>229</v>
      </c>
      <c r="H108" s="88">
        <v>122600</v>
      </c>
      <c r="I108" s="264">
        <v>53124.3</v>
      </c>
      <c r="J108" s="128">
        <v>53124.3</v>
      </c>
      <c r="K108" s="186">
        <f t="shared" si="26"/>
        <v>0</v>
      </c>
      <c r="L108" s="187"/>
      <c r="M108" s="188"/>
      <c r="N108" s="190"/>
    </row>
    <row r="109" spans="1:14" s="205" customFormat="1" ht="38.25">
      <c r="A109" s="84" t="s">
        <v>156</v>
      </c>
      <c r="B109" s="4" t="s">
        <v>0</v>
      </c>
      <c r="C109" s="4" t="s">
        <v>43</v>
      </c>
      <c r="D109" s="4" t="s">
        <v>50</v>
      </c>
      <c r="E109" s="4" t="s">
        <v>1</v>
      </c>
      <c r="F109" s="3" t="s">
        <v>110</v>
      </c>
      <c r="G109" s="70" t="s">
        <v>110</v>
      </c>
      <c r="H109" s="87">
        <f>SUM(H110:H111)</f>
        <v>684970200</v>
      </c>
      <c r="I109" s="87">
        <f>SUM(I110:I111)</f>
        <v>536505225</v>
      </c>
      <c r="J109" s="87">
        <f>SUM(J110:J111)</f>
        <v>535825684.59999996</v>
      </c>
      <c r="K109" s="312">
        <f>SUM(K110:K111)</f>
        <v>679540.40000002366</v>
      </c>
      <c r="M109" s="206"/>
      <c r="N109" s="201"/>
    </row>
    <row r="110" spans="1:14" s="58" customFormat="1">
      <c r="A110" s="60" t="s">
        <v>95</v>
      </c>
      <c r="B110" s="213" t="s">
        <v>0</v>
      </c>
      <c r="C110" s="213" t="s">
        <v>43</v>
      </c>
      <c r="D110" s="213" t="s">
        <v>50</v>
      </c>
      <c r="E110" s="213" t="s">
        <v>4</v>
      </c>
      <c r="F110" s="387" t="s">
        <v>273</v>
      </c>
      <c r="G110" s="94" t="s">
        <v>229</v>
      </c>
      <c r="H110" s="88">
        <v>5270000</v>
      </c>
      <c r="I110" s="229">
        <v>3933642</v>
      </c>
      <c r="J110" s="229">
        <v>3450728.95</v>
      </c>
      <c r="K110" s="89">
        <f t="shared" ref="K110:K111" si="27">I110-J110</f>
        <v>482913.04999999981</v>
      </c>
      <c r="L110" s="52"/>
      <c r="M110" s="138"/>
      <c r="N110" s="1"/>
    </row>
    <row r="111" spans="1:14" s="57" customFormat="1" ht="25.5">
      <c r="A111" s="60" t="s">
        <v>189</v>
      </c>
      <c r="B111" s="213" t="s">
        <v>0</v>
      </c>
      <c r="C111" s="213" t="s">
        <v>43</v>
      </c>
      <c r="D111" s="213" t="s">
        <v>50</v>
      </c>
      <c r="E111" s="213" t="s">
        <v>7</v>
      </c>
      <c r="F111" s="388"/>
      <c r="G111" s="94" t="s">
        <v>229</v>
      </c>
      <c r="H111" s="88">
        <v>679700200</v>
      </c>
      <c r="I111" s="229">
        <v>532571583</v>
      </c>
      <c r="J111" s="229">
        <v>532374955.64999998</v>
      </c>
      <c r="K111" s="89">
        <f t="shared" si="27"/>
        <v>196627.35000002384</v>
      </c>
      <c r="L111" s="62"/>
      <c r="M111" s="138"/>
      <c r="N111" s="1"/>
    </row>
    <row r="112" spans="1:14" s="202" customFormat="1" ht="25.5">
      <c r="A112" s="84" t="s">
        <v>244</v>
      </c>
      <c r="B112" s="4" t="s">
        <v>0</v>
      </c>
      <c r="C112" s="4" t="s">
        <v>43</v>
      </c>
      <c r="D112" s="4" t="s">
        <v>256</v>
      </c>
      <c r="E112" s="4" t="s">
        <v>1</v>
      </c>
      <c r="F112" s="3"/>
      <c r="G112" s="70"/>
      <c r="H112" s="87">
        <f>SUM(H113:H114)</f>
        <v>1147517</v>
      </c>
      <c r="I112" s="87">
        <f>SUM(I113:I114)</f>
        <v>1147517</v>
      </c>
      <c r="J112" s="127">
        <f t="shared" ref="J112" si="28">SUM(J113:J114)</f>
        <v>1080117</v>
      </c>
      <c r="K112" s="312">
        <f>SUM(K113:K114)</f>
        <v>67400</v>
      </c>
      <c r="L112" s="199"/>
      <c r="M112" s="200"/>
      <c r="N112" s="201"/>
    </row>
    <row r="113" spans="1:14" s="93" customFormat="1" ht="15" customHeight="1">
      <c r="A113" s="227" t="s">
        <v>212</v>
      </c>
      <c r="B113" s="208" t="s">
        <v>0</v>
      </c>
      <c r="C113" s="208" t="s">
        <v>43</v>
      </c>
      <c r="D113" s="208">
        <v>2240152520</v>
      </c>
      <c r="E113" s="208">
        <v>321</v>
      </c>
      <c r="F113" s="228"/>
      <c r="G113" s="151"/>
      <c r="H113" s="88">
        <v>113600</v>
      </c>
      <c r="I113" s="290">
        <v>113600</v>
      </c>
      <c r="J113" s="254">
        <v>99200</v>
      </c>
      <c r="K113" s="260">
        <f>I113-J113</f>
        <v>14400</v>
      </c>
      <c r="L113" s="62"/>
      <c r="M113" s="141"/>
      <c r="N113" s="63"/>
    </row>
    <row r="114" spans="1:14" s="93" customFormat="1" ht="25.5">
      <c r="A114" s="85" t="s">
        <v>294</v>
      </c>
      <c r="B114" s="208" t="s">
        <v>0</v>
      </c>
      <c r="C114" s="208" t="s">
        <v>43</v>
      </c>
      <c r="D114" s="208">
        <v>2240152520</v>
      </c>
      <c r="E114" s="208">
        <v>323</v>
      </c>
      <c r="F114" s="228"/>
      <c r="G114" s="151"/>
      <c r="H114" s="88">
        <v>1033917</v>
      </c>
      <c r="I114" s="290">
        <v>1033917</v>
      </c>
      <c r="J114" s="254">
        <v>980917</v>
      </c>
      <c r="K114" s="260">
        <f>I114-J114</f>
        <v>53000</v>
      </c>
      <c r="L114" s="292">
        <v>45809</v>
      </c>
      <c r="M114" s="141"/>
      <c r="N114" s="63"/>
    </row>
    <row r="115" spans="1:14" s="63" customFormat="1" ht="25.5">
      <c r="A115" s="84" t="s">
        <v>157</v>
      </c>
      <c r="B115" s="4" t="s">
        <v>0</v>
      </c>
      <c r="C115" s="4" t="s">
        <v>43</v>
      </c>
      <c r="D115" s="4" t="s">
        <v>51</v>
      </c>
      <c r="E115" s="4" t="s">
        <v>1</v>
      </c>
      <c r="F115" s="3" t="s">
        <v>110</v>
      </c>
      <c r="G115" s="70" t="s">
        <v>110</v>
      </c>
      <c r="H115" s="87">
        <f>SUM(H116:H117)</f>
        <v>39612000</v>
      </c>
      <c r="I115" s="87">
        <f>SUM(I116:I117)</f>
        <v>31882000</v>
      </c>
      <c r="J115" s="127">
        <f t="shared" ref="J115" si="29">SUM(J116:J117)</f>
        <v>31802527.109999999</v>
      </c>
      <c r="K115" s="87">
        <f>SUM(K116:K117)</f>
        <v>79472.890000000742</v>
      </c>
      <c r="M115" s="135"/>
      <c r="N115" s="1"/>
    </row>
    <row r="116" spans="1:14" s="58" customFormat="1">
      <c r="A116" s="60" t="s">
        <v>95</v>
      </c>
      <c r="B116" s="213" t="s">
        <v>0</v>
      </c>
      <c r="C116" s="213" t="s">
        <v>43</v>
      </c>
      <c r="D116" s="213" t="s">
        <v>51</v>
      </c>
      <c r="E116" s="213" t="s">
        <v>4</v>
      </c>
      <c r="F116" s="66" t="s">
        <v>110</v>
      </c>
      <c r="G116" s="101" t="s">
        <v>110</v>
      </c>
      <c r="H116" s="88">
        <v>300000</v>
      </c>
      <c r="I116" s="229">
        <v>211000</v>
      </c>
      <c r="J116" s="229">
        <v>202438.91</v>
      </c>
      <c r="K116" s="89">
        <f t="shared" ref="K116:K117" si="30">I116-J116</f>
        <v>8561.0899999999965</v>
      </c>
      <c r="L116" s="52"/>
      <c r="M116" s="138"/>
      <c r="N116" s="1"/>
    </row>
    <row r="117" spans="1:14" s="56" customFormat="1" ht="25.5">
      <c r="A117" s="60" t="s">
        <v>192</v>
      </c>
      <c r="B117" s="213" t="s">
        <v>0</v>
      </c>
      <c r="C117" s="213" t="s">
        <v>43</v>
      </c>
      <c r="D117" s="213" t="s">
        <v>51</v>
      </c>
      <c r="E117" s="213" t="s">
        <v>32</v>
      </c>
      <c r="F117" s="61" t="s">
        <v>110</v>
      </c>
      <c r="G117" s="100" t="s">
        <v>110</v>
      </c>
      <c r="H117" s="88">
        <v>39312000</v>
      </c>
      <c r="I117" s="264">
        <v>31671000</v>
      </c>
      <c r="J117" s="264">
        <v>31600088.199999999</v>
      </c>
      <c r="K117" s="89">
        <f t="shared" si="30"/>
        <v>70911.800000000745</v>
      </c>
      <c r="M117" s="135"/>
      <c r="N117" s="1"/>
    </row>
    <row r="118" spans="1:14" s="63" customFormat="1">
      <c r="A118" s="84" t="s">
        <v>259</v>
      </c>
      <c r="B118" s="4" t="s">
        <v>0</v>
      </c>
      <c r="C118" s="4" t="s">
        <v>43</v>
      </c>
      <c r="D118" s="4" t="s">
        <v>258</v>
      </c>
      <c r="E118" s="4" t="s">
        <v>1</v>
      </c>
      <c r="F118" s="3" t="s">
        <v>110</v>
      </c>
      <c r="G118" s="70" t="s">
        <v>110</v>
      </c>
      <c r="H118" s="87">
        <f>SUM(H119:H119)</f>
        <v>7320000</v>
      </c>
      <c r="I118" s="87">
        <f>SUM(I119:I119)</f>
        <v>5442000</v>
      </c>
      <c r="J118" s="127">
        <f>SUM(J119:J119)</f>
        <v>5442000</v>
      </c>
      <c r="K118" s="87">
        <f>SUM(K119:K119)</f>
        <v>0</v>
      </c>
      <c r="M118" s="135"/>
      <c r="N118" s="1"/>
    </row>
    <row r="119" spans="1:14" s="56" customFormat="1" ht="25.5">
      <c r="A119" s="60" t="s">
        <v>192</v>
      </c>
      <c r="B119" s="213" t="s">
        <v>0</v>
      </c>
      <c r="C119" s="213" t="s">
        <v>43</v>
      </c>
      <c r="D119" s="213" t="s">
        <v>258</v>
      </c>
      <c r="E119" s="213" t="s">
        <v>32</v>
      </c>
      <c r="F119" s="61" t="s">
        <v>110</v>
      </c>
      <c r="G119" s="100" t="s">
        <v>110</v>
      </c>
      <c r="H119" s="88">
        <v>7320000</v>
      </c>
      <c r="I119" s="264">
        <v>5442000</v>
      </c>
      <c r="J119" s="264">
        <v>5442000</v>
      </c>
      <c r="K119" s="89">
        <f>I119-J119</f>
        <v>0</v>
      </c>
      <c r="M119" s="135"/>
      <c r="N119" s="1"/>
    </row>
    <row r="120" spans="1:14" s="63" customFormat="1" ht="63.75">
      <c r="A120" s="84" t="s">
        <v>158</v>
      </c>
      <c r="B120" s="4" t="s">
        <v>0</v>
      </c>
      <c r="C120" s="4" t="s">
        <v>43</v>
      </c>
      <c r="D120" s="4" t="s">
        <v>52</v>
      </c>
      <c r="E120" s="4" t="s">
        <v>1</v>
      </c>
      <c r="F120" s="3" t="s">
        <v>110</v>
      </c>
      <c r="G120" s="70" t="s">
        <v>110</v>
      </c>
      <c r="H120" s="87">
        <f>SUM(H121:H122)</f>
        <v>6343100</v>
      </c>
      <c r="I120" s="87">
        <f>SUM(I121:I122)</f>
        <v>1737226.24</v>
      </c>
      <c r="J120" s="127">
        <f t="shared" ref="J120" si="31">SUM(J121:J122)</f>
        <v>1737202</v>
      </c>
      <c r="K120" s="87">
        <f>SUM(K121:K122)</f>
        <v>24.239999999999782</v>
      </c>
      <c r="M120" s="135"/>
      <c r="N120" s="1"/>
    </row>
    <row r="121" spans="1:14" s="58" customFormat="1">
      <c r="A121" s="60" t="s">
        <v>95</v>
      </c>
      <c r="B121" s="213" t="s">
        <v>0</v>
      </c>
      <c r="C121" s="213" t="s">
        <v>43</v>
      </c>
      <c r="D121" s="213" t="s">
        <v>52</v>
      </c>
      <c r="E121" s="213" t="s">
        <v>4</v>
      </c>
      <c r="F121" s="66" t="s">
        <v>110</v>
      </c>
      <c r="G121" s="101" t="s">
        <v>110</v>
      </c>
      <c r="H121" s="88">
        <v>67100</v>
      </c>
      <c r="I121" s="229">
        <v>15226.24</v>
      </c>
      <c r="J121" s="229">
        <v>15202</v>
      </c>
      <c r="K121" s="89">
        <f t="shared" ref="K121:K122" si="32">I121-J121</f>
        <v>24.239999999999782</v>
      </c>
      <c r="L121" s="52"/>
      <c r="M121" s="138"/>
      <c r="N121" s="1"/>
    </row>
    <row r="122" spans="1:14" s="56" customFormat="1" ht="25.5">
      <c r="A122" s="60" t="s">
        <v>192</v>
      </c>
      <c r="B122" s="213" t="s">
        <v>0</v>
      </c>
      <c r="C122" s="213" t="s">
        <v>43</v>
      </c>
      <c r="D122" s="213" t="s">
        <v>52</v>
      </c>
      <c r="E122" s="213" t="s">
        <v>32</v>
      </c>
      <c r="F122" s="61" t="s">
        <v>110</v>
      </c>
      <c r="G122" s="100" t="s">
        <v>110</v>
      </c>
      <c r="H122" s="88">
        <v>6276000</v>
      </c>
      <c r="I122" s="264">
        <v>1722000</v>
      </c>
      <c r="J122" s="264">
        <v>1722000</v>
      </c>
      <c r="K122" s="89">
        <f t="shared" si="32"/>
        <v>0</v>
      </c>
      <c r="M122" s="135"/>
      <c r="N122" s="1"/>
    </row>
    <row r="123" spans="1:14" s="56" customFormat="1" ht="102">
      <c r="A123" s="84" t="s">
        <v>159</v>
      </c>
      <c r="B123" s="4" t="s">
        <v>0</v>
      </c>
      <c r="C123" s="4" t="s">
        <v>43</v>
      </c>
      <c r="D123" s="4" t="s">
        <v>53</v>
      </c>
      <c r="E123" s="4" t="s">
        <v>1</v>
      </c>
      <c r="F123" s="3" t="s">
        <v>110</v>
      </c>
      <c r="G123" s="70" t="s">
        <v>110</v>
      </c>
      <c r="H123" s="87">
        <f>SUM(H124:H125)</f>
        <v>10720500</v>
      </c>
      <c r="I123" s="87">
        <f>SUM(I124:I125)</f>
        <v>10380386</v>
      </c>
      <c r="J123" s="127">
        <f>SUM(J124:J125)</f>
        <v>8551993.4299999997</v>
      </c>
      <c r="K123" s="87">
        <f>SUM(K124:K125)</f>
        <v>1828392.5700000008</v>
      </c>
      <c r="M123" s="135"/>
      <c r="N123" s="1"/>
    </row>
    <row r="124" spans="1:14" s="58" customFormat="1">
      <c r="A124" s="212" t="s">
        <v>95</v>
      </c>
      <c r="B124" s="209" t="s">
        <v>0</v>
      </c>
      <c r="C124" s="209" t="s">
        <v>43</v>
      </c>
      <c r="D124" s="209" t="s">
        <v>53</v>
      </c>
      <c r="E124" s="209" t="s">
        <v>4</v>
      </c>
      <c r="F124" s="121" t="s">
        <v>110</v>
      </c>
      <c r="G124" s="122" t="s">
        <v>110</v>
      </c>
      <c r="H124" s="88">
        <v>153500</v>
      </c>
      <c r="I124" s="229">
        <v>62601</v>
      </c>
      <c r="J124" s="229">
        <v>32916.31</v>
      </c>
      <c r="K124" s="89">
        <f t="shared" ref="K124:K125" si="33">I124-J124</f>
        <v>29684.690000000002</v>
      </c>
      <c r="L124" s="52"/>
      <c r="M124" s="138"/>
      <c r="N124" s="1"/>
    </row>
    <row r="125" spans="1:14" s="56" customFormat="1" ht="25.5">
      <c r="A125" s="60" t="s">
        <v>189</v>
      </c>
      <c r="B125" s="213" t="s">
        <v>0</v>
      </c>
      <c r="C125" s="213" t="s">
        <v>43</v>
      </c>
      <c r="D125" s="213" t="s">
        <v>53</v>
      </c>
      <c r="E125" s="213" t="s">
        <v>7</v>
      </c>
      <c r="F125" s="66" t="s">
        <v>110</v>
      </c>
      <c r="G125" s="101" t="s">
        <v>110</v>
      </c>
      <c r="H125" s="88">
        <v>10567000</v>
      </c>
      <c r="I125" s="229">
        <v>10317785</v>
      </c>
      <c r="J125" s="229">
        <v>8519077.1199999992</v>
      </c>
      <c r="K125" s="89">
        <f t="shared" si="33"/>
        <v>1798707.8800000008</v>
      </c>
      <c r="M125" s="135"/>
      <c r="N125" s="1"/>
    </row>
    <row r="126" spans="1:14" s="56" customFormat="1" ht="76.5">
      <c r="A126" s="84" t="s">
        <v>160</v>
      </c>
      <c r="B126" s="4" t="s">
        <v>0</v>
      </c>
      <c r="C126" s="4" t="s">
        <v>43</v>
      </c>
      <c r="D126" s="4" t="s">
        <v>54</v>
      </c>
      <c r="E126" s="4" t="s">
        <v>1</v>
      </c>
      <c r="F126" s="3" t="s">
        <v>110</v>
      </c>
      <c r="G126" s="70" t="s">
        <v>110</v>
      </c>
      <c r="H126" s="87">
        <f>SUM(H127:H129)</f>
        <v>1010000</v>
      </c>
      <c r="I126" s="87">
        <f>SUM(I127:I129)</f>
        <v>323890</v>
      </c>
      <c r="J126" s="127">
        <f>SUM(J127:J129)</f>
        <v>206397.65000000002</v>
      </c>
      <c r="K126" s="87">
        <f>SUM(K127:K129)</f>
        <v>117492.34999999999</v>
      </c>
      <c r="M126" s="135"/>
      <c r="N126" s="1"/>
    </row>
    <row r="127" spans="1:14" s="56" customFormat="1">
      <c r="A127" s="60" t="s">
        <v>95</v>
      </c>
      <c r="B127" s="213" t="s">
        <v>0</v>
      </c>
      <c r="C127" s="213" t="s">
        <v>43</v>
      </c>
      <c r="D127" s="213" t="s">
        <v>54</v>
      </c>
      <c r="E127" s="213" t="s">
        <v>4</v>
      </c>
      <c r="F127" s="66" t="s">
        <v>110</v>
      </c>
      <c r="G127" s="101" t="s">
        <v>110</v>
      </c>
      <c r="H127" s="88">
        <v>10000</v>
      </c>
      <c r="I127" s="229">
        <v>4035</v>
      </c>
      <c r="J127" s="229">
        <v>2622.48</v>
      </c>
      <c r="K127" s="89">
        <f t="shared" ref="K127:K128" si="34">I127-J127</f>
        <v>1412.52</v>
      </c>
      <c r="M127" s="135"/>
      <c r="N127" s="1"/>
    </row>
    <row r="128" spans="1:14" s="58" customFormat="1" ht="25.5">
      <c r="A128" s="60" t="s">
        <v>189</v>
      </c>
      <c r="B128" s="213" t="s">
        <v>0</v>
      </c>
      <c r="C128" s="213" t="s">
        <v>43</v>
      </c>
      <c r="D128" s="213" t="s">
        <v>54</v>
      </c>
      <c r="E128" s="213" t="s">
        <v>7</v>
      </c>
      <c r="F128" s="66" t="s">
        <v>110</v>
      </c>
      <c r="G128" s="101" t="s">
        <v>110</v>
      </c>
      <c r="H128" s="88">
        <v>700000</v>
      </c>
      <c r="I128" s="229">
        <v>319855</v>
      </c>
      <c r="J128" s="229">
        <v>203775.17</v>
      </c>
      <c r="K128" s="89">
        <f t="shared" si="34"/>
        <v>116079.82999999999</v>
      </c>
      <c r="L128" s="52"/>
      <c r="M128" s="138"/>
      <c r="N128" s="1"/>
    </row>
    <row r="129" spans="1:14" s="63" customFormat="1" ht="38.25">
      <c r="A129" s="60" t="s">
        <v>188</v>
      </c>
      <c r="B129" s="213" t="s">
        <v>0</v>
      </c>
      <c r="C129" s="213" t="s">
        <v>43</v>
      </c>
      <c r="D129" s="213" t="s">
        <v>54</v>
      </c>
      <c r="E129" s="213" t="s">
        <v>12</v>
      </c>
      <c r="F129" s="66" t="s">
        <v>110</v>
      </c>
      <c r="G129" s="101" t="s">
        <v>110</v>
      </c>
      <c r="H129" s="88">
        <v>300000</v>
      </c>
      <c r="I129" s="229">
        <v>0</v>
      </c>
      <c r="J129" s="229">
        <v>0</v>
      </c>
      <c r="K129" s="89">
        <f>I129-J129</f>
        <v>0</v>
      </c>
      <c r="M129" s="135"/>
      <c r="N129" s="1"/>
    </row>
    <row r="130" spans="1:14" s="58" customFormat="1" ht="38.25">
      <c r="A130" s="84" t="s">
        <v>161</v>
      </c>
      <c r="B130" s="4" t="s">
        <v>0</v>
      </c>
      <c r="C130" s="4" t="s">
        <v>43</v>
      </c>
      <c r="D130" s="4" t="s">
        <v>55</v>
      </c>
      <c r="E130" s="4" t="s">
        <v>1</v>
      </c>
      <c r="F130" s="3" t="s">
        <v>110</v>
      </c>
      <c r="G130" s="70" t="s">
        <v>110</v>
      </c>
      <c r="H130" s="87">
        <f>SUM(H131)</f>
        <v>2080000</v>
      </c>
      <c r="I130" s="87">
        <f>SUM(I131)</f>
        <v>0</v>
      </c>
      <c r="J130" s="127">
        <f t="shared" ref="J130" si="35">SUM(J131)</f>
        <v>0</v>
      </c>
      <c r="K130" s="87">
        <f>SUM(K131)</f>
        <v>0</v>
      </c>
      <c r="L130" s="52"/>
      <c r="M130" s="138"/>
      <c r="N130" s="1"/>
    </row>
    <row r="131" spans="1:14" s="56" customFormat="1" ht="25.5">
      <c r="A131" s="60" t="s">
        <v>192</v>
      </c>
      <c r="B131" s="213" t="s">
        <v>0</v>
      </c>
      <c r="C131" s="213" t="s">
        <v>43</v>
      </c>
      <c r="D131" s="213" t="s">
        <v>55</v>
      </c>
      <c r="E131" s="213" t="s">
        <v>32</v>
      </c>
      <c r="F131" s="61" t="s">
        <v>110</v>
      </c>
      <c r="G131" s="100" t="s">
        <v>110</v>
      </c>
      <c r="H131" s="88">
        <v>2080000</v>
      </c>
      <c r="I131" s="88">
        <v>0</v>
      </c>
      <c r="J131" s="264">
        <v>0</v>
      </c>
      <c r="K131" s="89">
        <f>I131-J131</f>
        <v>0</v>
      </c>
      <c r="M131" s="135"/>
      <c r="N131" s="1"/>
    </row>
    <row r="132" spans="1:14" s="63" customFormat="1" ht="44.25" customHeight="1">
      <c r="A132" s="84" t="s">
        <v>162</v>
      </c>
      <c r="B132" s="4" t="s">
        <v>0</v>
      </c>
      <c r="C132" s="4" t="s">
        <v>43</v>
      </c>
      <c r="D132" s="4" t="s">
        <v>56</v>
      </c>
      <c r="E132" s="4" t="s">
        <v>1</v>
      </c>
      <c r="F132" s="3" t="s">
        <v>110</v>
      </c>
      <c r="G132" s="70" t="s">
        <v>110</v>
      </c>
      <c r="H132" s="87">
        <f>SUM(H133:H134)</f>
        <v>3514800</v>
      </c>
      <c r="I132" s="87">
        <f>SUM(I133:I134)</f>
        <v>2488917.2000000002</v>
      </c>
      <c r="J132" s="127">
        <f t="shared" ref="J132" si="36">SUM(J133:J134)</f>
        <v>2478586.4</v>
      </c>
      <c r="K132" s="87">
        <f>SUM(K133:K134)</f>
        <v>10330.799999999999</v>
      </c>
      <c r="M132" s="135"/>
      <c r="N132" s="1"/>
    </row>
    <row r="133" spans="1:14" s="58" customFormat="1">
      <c r="A133" s="60" t="s">
        <v>95</v>
      </c>
      <c r="B133" s="213" t="s">
        <v>0</v>
      </c>
      <c r="C133" s="213" t="s">
        <v>43</v>
      </c>
      <c r="D133" s="213" t="s">
        <v>56</v>
      </c>
      <c r="E133" s="213" t="s">
        <v>4</v>
      </c>
      <c r="F133" s="66" t="s">
        <v>110</v>
      </c>
      <c r="G133" s="101" t="s">
        <v>110</v>
      </c>
      <c r="H133" s="88">
        <v>48600</v>
      </c>
      <c r="I133" s="229">
        <v>18917.2</v>
      </c>
      <c r="J133" s="229">
        <v>18586.400000000001</v>
      </c>
      <c r="K133" s="89">
        <f t="shared" ref="K133:K134" si="37">I133-J133</f>
        <v>330.79999999999927</v>
      </c>
      <c r="L133" s="52"/>
      <c r="M133" s="138"/>
      <c r="N133" s="1"/>
    </row>
    <row r="134" spans="1:14" s="63" customFormat="1" ht="25.5">
      <c r="A134" s="60" t="s">
        <v>192</v>
      </c>
      <c r="B134" s="213" t="s">
        <v>0</v>
      </c>
      <c r="C134" s="213" t="s">
        <v>43</v>
      </c>
      <c r="D134" s="213" t="s">
        <v>56</v>
      </c>
      <c r="E134" s="213" t="s">
        <v>32</v>
      </c>
      <c r="F134" s="61" t="s">
        <v>110</v>
      </c>
      <c r="G134" s="100" t="s">
        <v>110</v>
      </c>
      <c r="H134" s="88">
        <v>3466200</v>
      </c>
      <c r="I134" s="264">
        <v>2470000</v>
      </c>
      <c r="J134" s="264">
        <v>2460000</v>
      </c>
      <c r="K134" s="89">
        <f t="shared" si="37"/>
        <v>10000</v>
      </c>
      <c r="M134" s="135"/>
      <c r="N134" s="1"/>
    </row>
    <row r="135" spans="1:14" s="58" customFormat="1" ht="41.25" customHeight="1">
      <c r="A135" s="84" t="s">
        <v>163</v>
      </c>
      <c r="B135" s="4" t="s">
        <v>0</v>
      </c>
      <c r="C135" s="4" t="s">
        <v>43</v>
      </c>
      <c r="D135" s="4" t="s">
        <v>57</v>
      </c>
      <c r="E135" s="4" t="s">
        <v>1</v>
      </c>
      <c r="F135" s="3" t="s">
        <v>110</v>
      </c>
      <c r="G135" s="70" t="s">
        <v>110</v>
      </c>
      <c r="H135" s="87">
        <f>SUM(H136)</f>
        <v>2886300</v>
      </c>
      <c r="I135" s="87">
        <f>SUM(I136)</f>
        <v>0</v>
      </c>
      <c r="J135" s="127">
        <f t="shared" ref="J135" si="38">SUM(J136)</f>
        <v>0</v>
      </c>
      <c r="K135" s="87">
        <f>SUM(K136)</f>
        <v>0</v>
      </c>
      <c r="L135" s="52"/>
      <c r="M135" s="138"/>
      <c r="N135" s="1"/>
    </row>
    <row r="136" spans="1:14" s="56" customFormat="1" ht="25.5">
      <c r="A136" s="60" t="s">
        <v>192</v>
      </c>
      <c r="B136" s="213" t="s">
        <v>0</v>
      </c>
      <c r="C136" s="213" t="s">
        <v>43</v>
      </c>
      <c r="D136" s="213" t="s">
        <v>57</v>
      </c>
      <c r="E136" s="213" t="s">
        <v>32</v>
      </c>
      <c r="F136" s="61" t="s">
        <v>110</v>
      </c>
      <c r="G136" s="100" t="s">
        <v>110</v>
      </c>
      <c r="H136" s="88">
        <v>2886300</v>
      </c>
      <c r="I136" s="88">
        <v>0</v>
      </c>
      <c r="J136" s="264">
        <v>0</v>
      </c>
      <c r="K136" s="89">
        <f>I136-J136</f>
        <v>0</v>
      </c>
      <c r="M136" s="135"/>
      <c r="N136" s="1"/>
    </row>
    <row r="137" spans="1:14" s="63" customFormat="1">
      <c r="A137" s="84" t="s">
        <v>164</v>
      </c>
      <c r="B137" s="4" t="s">
        <v>0</v>
      </c>
      <c r="C137" s="4" t="s">
        <v>43</v>
      </c>
      <c r="D137" s="4" t="s">
        <v>58</v>
      </c>
      <c r="E137" s="4" t="s">
        <v>1</v>
      </c>
      <c r="F137" s="3" t="s">
        <v>110</v>
      </c>
      <c r="G137" s="70" t="s">
        <v>110</v>
      </c>
      <c r="H137" s="87">
        <f>SUM(H138:H139)</f>
        <v>422181750</v>
      </c>
      <c r="I137" s="87">
        <f>SUM(I138:I139)</f>
        <v>345083323</v>
      </c>
      <c r="J137" s="127">
        <f t="shared" ref="J137" si="39">SUM(J138:J139)</f>
        <v>344800750.56999999</v>
      </c>
      <c r="K137" s="87">
        <f>SUM(K138:K139)</f>
        <v>282572.43000001414</v>
      </c>
      <c r="M137" s="135"/>
      <c r="N137" s="1"/>
    </row>
    <row r="138" spans="1:14" s="58" customFormat="1">
      <c r="A138" s="60" t="s">
        <v>95</v>
      </c>
      <c r="B138" s="213" t="s">
        <v>0</v>
      </c>
      <c r="C138" s="213" t="s">
        <v>43</v>
      </c>
      <c r="D138" s="213" t="s">
        <v>58</v>
      </c>
      <c r="E138" s="213" t="s">
        <v>4</v>
      </c>
      <c r="F138" s="66" t="s">
        <v>110</v>
      </c>
      <c r="G138" s="101" t="s">
        <v>110</v>
      </c>
      <c r="H138" s="88">
        <v>4001750</v>
      </c>
      <c r="I138" s="229">
        <v>3060493</v>
      </c>
      <c r="J138" s="229">
        <v>2952693.93</v>
      </c>
      <c r="K138" s="89">
        <f t="shared" ref="K138:K139" si="40">I138-J138</f>
        <v>107799.06999999983</v>
      </c>
      <c r="L138" s="52"/>
      <c r="M138" s="138"/>
      <c r="N138" s="1"/>
    </row>
    <row r="139" spans="1:14" s="56" customFormat="1" ht="25.5">
      <c r="A139" s="60" t="s">
        <v>192</v>
      </c>
      <c r="B139" s="213" t="s">
        <v>0</v>
      </c>
      <c r="C139" s="213" t="s">
        <v>43</v>
      </c>
      <c r="D139" s="213" t="s">
        <v>58</v>
      </c>
      <c r="E139" s="213" t="s">
        <v>32</v>
      </c>
      <c r="F139" s="61" t="s">
        <v>110</v>
      </c>
      <c r="G139" s="100" t="s">
        <v>110</v>
      </c>
      <c r="H139" s="88">
        <v>418180000</v>
      </c>
      <c r="I139" s="264">
        <v>342022830</v>
      </c>
      <c r="J139" s="264">
        <v>341848056.63999999</v>
      </c>
      <c r="K139" s="89">
        <f t="shared" si="40"/>
        <v>174773.36000001431</v>
      </c>
      <c r="M139" s="135"/>
      <c r="N139" s="1"/>
    </row>
    <row r="140" spans="1:14" s="63" customFormat="1" ht="25.5">
      <c r="A140" s="84" t="s">
        <v>165</v>
      </c>
      <c r="B140" s="4" t="s">
        <v>0</v>
      </c>
      <c r="C140" s="4" t="s">
        <v>43</v>
      </c>
      <c r="D140" s="4" t="s">
        <v>59</v>
      </c>
      <c r="E140" s="4" t="s">
        <v>1</v>
      </c>
      <c r="F140" s="3" t="s">
        <v>110</v>
      </c>
      <c r="G140" s="70" t="s">
        <v>110</v>
      </c>
      <c r="H140" s="87">
        <f>SUM(H141:H142)</f>
        <v>77791350</v>
      </c>
      <c r="I140" s="87">
        <f>SUM(I141:I142)</f>
        <v>62938208.5</v>
      </c>
      <c r="J140" s="127">
        <f>SUM(J141:J142)</f>
        <v>62910914.280000001</v>
      </c>
      <c r="K140" s="87">
        <f>SUM(K141:K142)</f>
        <v>27294.219999998459</v>
      </c>
      <c r="M140" s="135"/>
      <c r="N140" s="1"/>
    </row>
    <row r="141" spans="1:14" s="58" customFormat="1">
      <c r="A141" s="60" t="s">
        <v>95</v>
      </c>
      <c r="B141" s="213" t="s">
        <v>0</v>
      </c>
      <c r="C141" s="213" t="s">
        <v>43</v>
      </c>
      <c r="D141" s="213" t="s">
        <v>59</v>
      </c>
      <c r="E141" s="213" t="s">
        <v>4</v>
      </c>
      <c r="F141" s="66" t="s">
        <v>110</v>
      </c>
      <c r="G141" s="101" t="s">
        <v>110</v>
      </c>
      <c r="H141" s="88">
        <v>800270</v>
      </c>
      <c r="I141" s="229">
        <v>607596.5</v>
      </c>
      <c r="J141" s="229">
        <v>602381.68000000005</v>
      </c>
      <c r="K141" s="89">
        <f t="shared" ref="K141:K142" si="41">I141-J141</f>
        <v>5214.8199999999488</v>
      </c>
      <c r="L141" s="52"/>
      <c r="M141" s="138"/>
      <c r="N141" s="1"/>
    </row>
    <row r="142" spans="1:14" s="56" customFormat="1" ht="25.5">
      <c r="A142" s="60" t="s">
        <v>192</v>
      </c>
      <c r="B142" s="213" t="s">
        <v>0</v>
      </c>
      <c r="C142" s="213" t="s">
        <v>43</v>
      </c>
      <c r="D142" s="213" t="s">
        <v>59</v>
      </c>
      <c r="E142" s="213" t="s">
        <v>32</v>
      </c>
      <c r="F142" s="61" t="s">
        <v>110</v>
      </c>
      <c r="G142" s="100" t="s">
        <v>110</v>
      </c>
      <c r="H142" s="88">
        <v>76991080</v>
      </c>
      <c r="I142" s="264">
        <v>62330612</v>
      </c>
      <c r="J142" s="264">
        <v>62308532.600000001</v>
      </c>
      <c r="K142" s="89">
        <f t="shared" si="41"/>
        <v>22079.39999999851</v>
      </c>
      <c r="M142" s="135"/>
      <c r="N142" s="1"/>
    </row>
    <row r="143" spans="1:14" s="93" customFormat="1">
      <c r="A143" s="84" t="s">
        <v>166</v>
      </c>
      <c r="B143" s="4" t="s">
        <v>0</v>
      </c>
      <c r="C143" s="4" t="s">
        <v>43</v>
      </c>
      <c r="D143" s="4" t="s">
        <v>60</v>
      </c>
      <c r="E143" s="4" t="s">
        <v>1</v>
      </c>
      <c r="F143" s="3" t="s">
        <v>110</v>
      </c>
      <c r="G143" s="70" t="s">
        <v>110</v>
      </c>
      <c r="H143" s="87">
        <f>SUM(H144:H145)</f>
        <v>17833280</v>
      </c>
      <c r="I143" s="87">
        <f>SUM(I144:I145)</f>
        <v>11453630</v>
      </c>
      <c r="J143" s="127">
        <f>SUM(J144:J145)</f>
        <v>11428480.33</v>
      </c>
      <c r="K143" s="87">
        <f>SUM(K144:K145)</f>
        <v>25149.670000000828</v>
      </c>
      <c r="L143" s="62"/>
      <c r="M143" s="141"/>
      <c r="N143" s="1"/>
    </row>
    <row r="144" spans="1:14" s="58" customFormat="1">
      <c r="A144" s="60" t="s">
        <v>95</v>
      </c>
      <c r="B144" s="213" t="s">
        <v>0</v>
      </c>
      <c r="C144" s="213" t="s">
        <v>43</v>
      </c>
      <c r="D144" s="213" t="s">
        <v>60</v>
      </c>
      <c r="E144" s="213" t="s">
        <v>4</v>
      </c>
      <c r="F144" s="66" t="s">
        <v>110</v>
      </c>
      <c r="G144" s="101" t="s">
        <v>110</v>
      </c>
      <c r="H144" s="88">
        <v>229280</v>
      </c>
      <c r="I144" s="229">
        <v>154764</v>
      </c>
      <c r="J144" s="229">
        <v>150929.96</v>
      </c>
      <c r="K144" s="89">
        <f t="shared" ref="K144:K145" si="42">I144-J144</f>
        <v>3834.0400000000081</v>
      </c>
      <c r="L144" s="52"/>
      <c r="M144" s="138"/>
      <c r="N144" s="1"/>
    </row>
    <row r="145" spans="1:14" s="57" customFormat="1" ht="25.5">
      <c r="A145" s="85" t="s">
        <v>192</v>
      </c>
      <c r="B145" s="213" t="s">
        <v>0</v>
      </c>
      <c r="C145" s="213" t="s">
        <v>43</v>
      </c>
      <c r="D145" s="213" t="s">
        <v>60</v>
      </c>
      <c r="E145" s="213" t="s">
        <v>32</v>
      </c>
      <c r="F145" s="59" t="s">
        <v>110</v>
      </c>
      <c r="G145" s="102" t="s">
        <v>110</v>
      </c>
      <c r="H145" s="88">
        <v>17604000</v>
      </c>
      <c r="I145" s="264">
        <v>11298866</v>
      </c>
      <c r="J145" s="264">
        <v>11277550.369999999</v>
      </c>
      <c r="K145" s="89">
        <f t="shared" si="42"/>
        <v>21315.63000000082</v>
      </c>
      <c r="L145" s="62"/>
      <c r="M145" s="62"/>
      <c r="N145" s="1"/>
    </row>
    <row r="146" spans="1:14" s="56" customFormat="1" ht="25.5">
      <c r="A146" s="84" t="s">
        <v>167</v>
      </c>
      <c r="B146" s="4" t="s">
        <v>0</v>
      </c>
      <c r="C146" s="4" t="s">
        <v>43</v>
      </c>
      <c r="D146" s="4" t="s">
        <v>61</v>
      </c>
      <c r="E146" s="4" t="s">
        <v>1</v>
      </c>
      <c r="F146" s="3" t="s">
        <v>110</v>
      </c>
      <c r="G146" s="70" t="s">
        <v>110</v>
      </c>
      <c r="H146" s="87">
        <f>SUM(H147:H148)</f>
        <v>188214330</v>
      </c>
      <c r="I146" s="87">
        <f>SUM(I147:I148)</f>
        <v>161037312</v>
      </c>
      <c r="J146" s="127">
        <f>SUM(J147:J148)</f>
        <v>160831458.84999999</v>
      </c>
      <c r="K146" s="87">
        <f>SUM(K147:K148)</f>
        <v>205853.15000001318</v>
      </c>
      <c r="M146" s="135"/>
      <c r="N146" s="1"/>
    </row>
    <row r="147" spans="1:14" s="58" customFormat="1">
      <c r="A147" s="60" t="s">
        <v>95</v>
      </c>
      <c r="B147" s="213" t="s">
        <v>0</v>
      </c>
      <c r="C147" s="213" t="s">
        <v>43</v>
      </c>
      <c r="D147" s="213" t="s">
        <v>61</v>
      </c>
      <c r="E147" s="213" t="s">
        <v>4</v>
      </c>
      <c r="F147" s="66" t="s">
        <v>110</v>
      </c>
      <c r="G147" s="101" t="s">
        <v>110</v>
      </c>
      <c r="H147" s="88">
        <v>1719680</v>
      </c>
      <c r="I147" s="290">
        <v>1291429</v>
      </c>
      <c r="J147" s="290">
        <v>1152079.68</v>
      </c>
      <c r="K147" s="89">
        <f t="shared" ref="K147:K148" si="43">I147-J147</f>
        <v>139349.32000000007</v>
      </c>
      <c r="L147" s="52"/>
      <c r="M147" s="138"/>
      <c r="N147" s="1"/>
    </row>
    <row r="148" spans="1:14" s="56" customFormat="1" ht="25.5">
      <c r="A148" s="60" t="s">
        <v>189</v>
      </c>
      <c r="B148" s="213" t="s">
        <v>0</v>
      </c>
      <c r="C148" s="213" t="s">
        <v>43</v>
      </c>
      <c r="D148" s="213" t="s">
        <v>61</v>
      </c>
      <c r="E148" s="213" t="s">
        <v>7</v>
      </c>
      <c r="F148" s="66" t="s">
        <v>110</v>
      </c>
      <c r="G148" s="101" t="s">
        <v>110</v>
      </c>
      <c r="H148" s="88">
        <v>186494650</v>
      </c>
      <c r="I148" s="229">
        <v>159745883</v>
      </c>
      <c r="J148" s="229">
        <v>159679379.16999999</v>
      </c>
      <c r="K148" s="89">
        <f t="shared" si="43"/>
        <v>66503.830000013113</v>
      </c>
      <c r="M148" s="135"/>
      <c r="N148" s="1"/>
    </row>
    <row r="149" spans="1:14" s="56" customFormat="1" ht="38.25">
      <c r="A149" s="84" t="s">
        <v>168</v>
      </c>
      <c r="B149" s="4" t="s">
        <v>0</v>
      </c>
      <c r="C149" s="4" t="s">
        <v>43</v>
      </c>
      <c r="D149" s="4" t="s">
        <v>62</v>
      </c>
      <c r="E149" s="4" t="s">
        <v>1</v>
      </c>
      <c r="F149" s="3" t="s">
        <v>110</v>
      </c>
      <c r="G149" s="70" t="s">
        <v>110</v>
      </c>
      <c r="H149" s="87">
        <f>SUM(H150:H151)</f>
        <v>15326700</v>
      </c>
      <c r="I149" s="87">
        <f>SUM(I150:I151)</f>
        <v>12982653.5</v>
      </c>
      <c r="J149" s="127">
        <f>SUM(J150:J151)</f>
        <v>12979455.83</v>
      </c>
      <c r="K149" s="87">
        <f>SUM(K150:K151)</f>
        <v>3197.6700000003766</v>
      </c>
      <c r="M149" s="135"/>
      <c r="N149" s="1"/>
    </row>
    <row r="150" spans="1:14" s="58" customFormat="1">
      <c r="A150" s="60" t="s">
        <v>95</v>
      </c>
      <c r="B150" s="213" t="s">
        <v>0</v>
      </c>
      <c r="C150" s="213" t="s">
        <v>43</v>
      </c>
      <c r="D150" s="213" t="s">
        <v>62</v>
      </c>
      <c r="E150" s="213" t="s">
        <v>4</v>
      </c>
      <c r="F150" s="66" t="s">
        <v>110</v>
      </c>
      <c r="G150" s="101" t="s">
        <v>110</v>
      </c>
      <c r="H150" s="88">
        <v>162200</v>
      </c>
      <c r="I150" s="290">
        <v>115339.5</v>
      </c>
      <c r="J150" s="290">
        <v>113198.48</v>
      </c>
      <c r="K150" s="89">
        <f t="shared" ref="K150:K151" si="44">I150-J150</f>
        <v>2141.0200000000041</v>
      </c>
      <c r="L150" s="52"/>
      <c r="M150" s="138"/>
      <c r="N150" s="1"/>
    </row>
    <row r="151" spans="1:14" s="57" customFormat="1" ht="25.5">
      <c r="A151" s="60" t="s">
        <v>189</v>
      </c>
      <c r="B151" s="213" t="s">
        <v>0</v>
      </c>
      <c r="C151" s="213" t="s">
        <v>43</v>
      </c>
      <c r="D151" s="213" t="s">
        <v>62</v>
      </c>
      <c r="E151" s="213" t="s">
        <v>7</v>
      </c>
      <c r="F151" s="66" t="s">
        <v>110</v>
      </c>
      <c r="G151" s="101" t="s">
        <v>110</v>
      </c>
      <c r="H151" s="88">
        <v>15164500</v>
      </c>
      <c r="I151" s="229">
        <v>12867314</v>
      </c>
      <c r="J151" s="229">
        <v>12866257.35</v>
      </c>
      <c r="K151" s="89">
        <f t="shared" si="44"/>
        <v>1056.6500000003725</v>
      </c>
      <c r="L151" s="62"/>
      <c r="M151" s="141"/>
      <c r="N151" s="1"/>
    </row>
    <row r="152" spans="1:14" s="93" customFormat="1" ht="38.25">
      <c r="A152" s="84" t="s">
        <v>169</v>
      </c>
      <c r="B152" s="4" t="s">
        <v>0</v>
      </c>
      <c r="C152" s="4" t="s">
        <v>43</v>
      </c>
      <c r="D152" s="4" t="s">
        <v>63</v>
      </c>
      <c r="E152" s="4" t="s">
        <v>1</v>
      </c>
      <c r="F152" s="3" t="s">
        <v>110</v>
      </c>
      <c r="G152" s="70" t="s">
        <v>110</v>
      </c>
      <c r="H152" s="87">
        <f>SUM(H153:H154)</f>
        <v>1022494926</v>
      </c>
      <c r="I152" s="87">
        <f>SUM(I153:I154)</f>
        <v>937464104</v>
      </c>
      <c r="J152" s="127">
        <f>SUM(J153:J154)</f>
        <v>936176301.74000001</v>
      </c>
      <c r="K152" s="87">
        <f>SUM(K153:K154)</f>
        <v>1287802.2600000286</v>
      </c>
      <c r="L152" s="62"/>
      <c r="M152" s="141"/>
      <c r="N152" s="1"/>
    </row>
    <row r="153" spans="1:14" s="58" customFormat="1">
      <c r="A153" s="60" t="s">
        <v>95</v>
      </c>
      <c r="B153" s="213" t="s">
        <v>0</v>
      </c>
      <c r="C153" s="213" t="s">
        <v>43</v>
      </c>
      <c r="D153" s="213" t="s">
        <v>63</v>
      </c>
      <c r="E153" s="213" t="s">
        <v>4</v>
      </c>
      <c r="F153" s="66" t="s">
        <v>110</v>
      </c>
      <c r="G153" s="101" t="s">
        <v>110</v>
      </c>
      <c r="H153" s="88">
        <v>4472000</v>
      </c>
      <c r="I153" s="290">
        <v>4472000</v>
      </c>
      <c r="J153" s="290">
        <v>4288674.46</v>
      </c>
      <c r="K153" s="89">
        <f t="shared" ref="K153:K154" si="45">I153-J153</f>
        <v>183325.54000000004</v>
      </c>
      <c r="L153" s="52"/>
      <c r="M153" s="138"/>
      <c r="N153" s="1"/>
    </row>
    <row r="154" spans="1:14" s="56" customFormat="1" ht="25.5">
      <c r="A154" s="85" t="s">
        <v>192</v>
      </c>
      <c r="B154" s="213" t="s">
        <v>0</v>
      </c>
      <c r="C154" s="213" t="s">
        <v>43</v>
      </c>
      <c r="D154" s="213" t="s">
        <v>63</v>
      </c>
      <c r="E154" s="213" t="s">
        <v>32</v>
      </c>
      <c r="F154" s="59" t="s">
        <v>110</v>
      </c>
      <c r="G154" s="102" t="s">
        <v>110</v>
      </c>
      <c r="H154" s="88">
        <v>1018022926</v>
      </c>
      <c r="I154" s="264">
        <v>932992104</v>
      </c>
      <c r="J154" s="264">
        <v>931887627.27999997</v>
      </c>
      <c r="K154" s="89">
        <f t="shared" si="45"/>
        <v>1104476.7200000286</v>
      </c>
      <c r="M154" s="135"/>
      <c r="N154" s="1"/>
    </row>
    <row r="155" spans="1:14" s="56" customFormat="1" ht="51">
      <c r="A155" s="84" t="s">
        <v>170</v>
      </c>
      <c r="B155" s="4" t="s">
        <v>0</v>
      </c>
      <c r="C155" s="4" t="s">
        <v>43</v>
      </c>
      <c r="D155" s="4" t="s">
        <v>64</v>
      </c>
      <c r="E155" s="4" t="s">
        <v>1</v>
      </c>
      <c r="F155" s="3" t="s">
        <v>110</v>
      </c>
      <c r="G155" s="70" t="s">
        <v>110</v>
      </c>
      <c r="H155" s="87">
        <f>SUM(H156:H157)</f>
        <v>10130400</v>
      </c>
      <c r="I155" s="87">
        <f>SUM(I156:I157)</f>
        <v>9183092</v>
      </c>
      <c r="J155" s="127">
        <f>SUM(J156:J157)</f>
        <v>9171711.3899999987</v>
      </c>
      <c r="K155" s="87">
        <f>SUM(K156:K157)</f>
        <v>11380.610000000524</v>
      </c>
      <c r="M155" s="135"/>
      <c r="N155" s="1"/>
    </row>
    <row r="156" spans="1:14" s="58" customFormat="1">
      <c r="A156" s="60" t="s">
        <v>95</v>
      </c>
      <c r="B156" s="213" t="s">
        <v>0</v>
      </c>
      <c r="C156" s="213" t="s">
        <v>43</v>
      </c>
      <c r="D156" s="213" t="s">
        <v>64</v>
      </c>
      <c r="E156" s="213" t="s">
        <v>4</v>
      </c>
      <c r="F156" s="66" t="s">
        <v>110</v>
      </c>
      <c r="G156" s="101" t="s">
        <v>110</v>
      </c>
      <c r="H156" s="88">
        <v>72000</v>
      </c>
      <c r="I156" s="290">
        <v>54530</v>
      </c>
      <c r="J156" s="290">
        <v>48188.7</v>
      </c>
      <c r="K156" s="89">
        <f t="shared" ref="K156:K157" si="46">I156-J156</f>
        <v>6341.3000000000029</v>
      </c>
      <c r="L156" s="52"/>
      <c r="M156" s="138"/>
      <c r="N156" s="1"/>
    </row>
    <row r="157" spans="1:14" s="56" customFormat="1" ht="25.5">
      <c r="A157" s="60" t="s">
        <v>189</v>
      </c>
      <c r="B157" s="213" t="s">
        <v>0</v>
      </c>
      <c r="C157" s="213" t="s">
        <v>43</v>
      </c>
      <c r="D157" s="213" t="s">
        <v>64</v>
      </c>
      <c r="E157" s="213" t="s">
        <v>7</v>
      </c>
      <c r="F157" s="66" t="s">
        <v>110</v>
      </c>
      <c r="G157" s="101" t="s">
        <v>110</v>
      </c>
      <c r="H157" s="88">
        <v>10058400</v>
      </c>
      <c r="I157" s="229">
        <v>9128562</v>
      </c>
      <c r="J157" s="229">
        <v>9123522.6899999995</v>
      </c>
      <c r="K157" s="89">
        <f t="shared" si="46"/>
        <v>5039.3100000005215</v>
      </c>
      <c r="M157" s="135"/>
      <c r="N157" s="1"/>
    </row>
    <row r="158" spans="1:14" s="56" customFormat="1" ht="76.5">
      <c r="A158" s="84" t="s">
        <v>171</v>
      </c>
      <c r="B158" s="4" t="s">
        <v>0</v>
      </c>
      <c r="C158" s="4" t="s">
        <v>43</v>
      </c>
      <c r="D158" s="4" t="s">
        <v>65</v>
      </c>
      <c r="E158" s="4" t="s">
        <v>1</v>
      </c>
      <c r="F158" s="3" t="s">
        <v>110</v>
      </c>
      <c r="G158" s="70" t="s">
        <v>110</v>
      </c>
      <c r="H158" s="87">
        <f>SUM(H159:H160)</f>
        <v>24818150</v>
      </c>
      <c r="I158" s="87">
        <f>SUM(I159:I160)</f>
        <v>21745674</v>
      </c>
      <c r="J158" s="127">
        <f>SUM(J159:J160)</f>
        <v>21705480.649999999</v>
      </c>
      <c r="K158" s="87">
        <f>SUM(K159:K160)</f>
        <v>40193.350000000006</v>
      </c>
      <c r="M158" s="135"/>
      <c r="N158" s="1"/>
    </row>
    <row r="159" spans="1:14" s="58" customFormat="1">
      <c r="A159" s="60" t="s">
        <v>95</v>
      </c>
      <c r="B159" s="213" t="s">
        <v>0</v>
      </c>
      <c r="C159" s="213" t="s">
        <v>43</v>
      </c>
      <c r="D159" s="213" t="s">
        <v>65</v>
      </c>
      <c r="E159" s="213" t="s">
        <v>4</v>
      </c>
      <c r="F159" s="66" t="s">
        <v>110</v>
      </c>
      <c r="G159" s="101" t="s">
        <v>110</v>
      </c>
      <c r="H159" s="88">
        <v>123150</v>
      </c>
      <c r="I159" s="290">
        <v>110904</v>
      </c>
      <c r="J159" s="290">
        <v>95016.4</v>
      </c>
      <c r="K159" s="89">
        <f t="shared" ref="K159:K160" si="47">I159-J159</f>
        <v>15887.600000000006</v>
      </c>
      <c r="L159" s="52"/>
      <c r="M159" s="138"/>
      <c r="N159" s="1"/>
    </row>
    <row r="160" spans="1:14" s="56" customFormat="1" ht="25.5">
      <c r="A160" s="60" t="s">
        <v>189</v>
      </c>
      <c r="B160" s="213" t="s">
        <v>0</v>
      </c>
      <c r="C160" s="213" t="s">
        <v>43</v>
      </c>
      <c r="D160" s="213" t="s">
        <v>65</v>
      </c>
      <c r="E160" s="213" t="s">
        <v>7</v>
      </c>
      <c r="F160" s="66" t="s">
        <v>110</v>
      </c>
      <c r="G160" s="101" t="s">
        <v>110</v>
      </c>
      <c r="H160" s="88">
        <v>24695000</v>
      </c>
      <c r="I160" s="229">
        <v>21634770</v>
      </c>
      <c r="J160" s="229">
        <v>21610464.25</v>
      </c>
      <c r="K160" s="89">
        <f t="shared" si="47"/>
        <v>24305.75</v>
      </c>
      <c r="M160" s="135"/>
      <c r="N160" s="1"/>
    </row>
    <row r="161" spans="1:14" s="56" customFormat="1" ht="51.75" customHeight="1">
      <c r="A161" s="84" t="s">
        <v>172</v>
      </c>
      <c r="B161" s="4" t="s">
        <v>0</v>
      </c>
      <c r="C161" s="4" t="s">
        <v>43</v>
      </c>
      <c r="D161" s="4" t="s">
        <v>66</v>
      </c>
      <c r="E161" s="4" t="s">
        <v>1</v>
      </c>
      <c r="F161" s="3" t="s">
        <v>110</v>
      </c>
      <c r="G161" s="70" t="s">
        <v>110</v>
      </c>
      <c r="H161" s="87">
        <f>SUM(H162:H163)</f>
        <v>39437500</v>
      </c>
      <c r="I161" s="87">
        <f>SUM(I162:I163)</f>
        <v>34161439.480000004</v>
      </c>
      <c r="J161" s="127">
        <f>SUM(J162:J163)</f>
        <v>34159189.480000004</v>
      </c>
      <c r="K161" s="87">
        <f>SUM(K162:K163)</f>
        <v>2250</v>
      </c>
      <c r="M161" s="135"/>
      <c r="N161" s="1"/>
    </row>
    <row r="162" spans="1:14" s="58" customFormat="1">
      <c r="A162" s="60" t="s">
        <v>95</v>
      </c>
      <c r="B162" s="213" t="s">
        <v>0</v>
      </c>
      <c r="C162" s="213" t="s">
        <v>43</v>
      </c>
      <c r="D162" s="213" t="s">
        <v>66</v>
      </c>
      <c r="E162" s="213" t="s">
        <v>4</v>
      </c>
      <c r="F162" s="66" t="s">
        <v>110</v>
      </c>
      <c r="G162" s="101" t="s">
        <v>110</v>
      </c>
      <c r="H162" s="88">
        <v>186000</v>
      </c>
      <c r="I162" s="229">
        <v>141536.95999999999</v>
      </c>
      <c r="J162" s="229">
        <v>139286.96</v>
      </c>
      <c r="K162" s="89">
        <f t="shared" ref="K162:K163" si="48">I162-J162</f>
        <v>2250</v>
      </c>
      <c r="L162" s="52"/>
      <c r="M162" s="138"/>
      <c r="N162" s="1"/>
    </row>
    <row r="163" spans="1:14" s="57" customFormat="1" ht="25.5">
      <c r="A163" s="60" t="s">
        <v>192</v>
      </c>
      <c r="B163" s="213" t="s">
        <v>0</v>
      </c>
      <c r="C163" s="213" t="s">
        <v>43</v>
      </c>
      <c r="D163" s="213" t="s">
        <v>66</v>
      </c>
      <c r="E163" s="213">
        <v>321</v>
      </c>
      <c r="F163" s="66" t="s">
        <v>110</v>
      </c>
      <c r="G163" s="101" t="s">
        <v>110</v>
      </c>
      <c r="H163" s="88">
        <v>39251500</v>
      </c>
      <c r="I163" s="229">
        <v>34019902.520000003</v>
      </c>
      <c r="J163" s="229">
        <v>34019902.520000003</v>
      </c>
      <c r="K163" s="89">
        <f t="shared" si="48"/>
        <v>0</v>
      </c>
      <c r="L163" s="82"/>
      <c r="M163" s="62"/>
      <c r="N163" s="1"/>
    </row>
    <row r="164" spans="1:14" s="56" customFormat="1" ht="51">
      <c r="A164" s="84" t="s">
        <v>173</v>
      </c>
      <c r="B164" s="4" t="s">
        <v>0</v>
      </c>
      <c r="C164" s="4" t="s">
        <v>43</v>
      </c>
      <c r="D164" s="4" t="s">
        <v>67</v>
      </c>
      <c r="E164" s="4" t="s">
        <v>1</v>
      </c>
      <c r="F164" s="3" t="s">
        <v>110</v>
      </c>
      <c r="G164" s="70" t="s">
        <v>110</v>
      </c>
      <c r="H164" s="87">
        <f>SUM(H165:H169)</f>
        <v>3094800</v>
      </c>
      <c r="I164" s="87">
        <f>SUM(I165:I169)</f>
        <v>3015557.85</v>
      </c>
      <c r="J164" s="87">
        <f>SUM(J165:J169)</f>
        <v>2784579.52</v>
      </c>
      <c r="K164" s="87">
        <f>SUM(K165:K169)</f>
        <v>230978.33000000013</v>
      </c>
      <c r="M164" s="135"/>
      <c r="N164" s="1"/>
    </row>
    <row r="165" spans="1:14" s="56" customFormat="1" ht="18.75" customHeight="1">
      <c r="A165" s="365" t="s">
        <v>95</v>
      </c>
      <c r="B165" s="213" t="s">
        <v>0</v>
      </c>
      <c r="C165" s="213" t="s">
        <v>43</v>
      </c>
      <c r="D165" s="213" t="s">
        <v>67</v>
      </c>
      <c r="E165" s="213" t="s">
        <v>4</v>
      </c>
      <c r="F165" s="389" t="s">
        <v>274</v>
      </c>
      <c r="G165" s="216" t="s">
        <v>230</v>
      </c>
      <c r="H165" s="288">
        <v>19550</v>
      </c>
      <c r="I165" s="288">
        <v>17013.05</v>
      </c>
      <c r="J165" s="418">
        <v>14070.35</v>
      </c>
      <c r="K165" s="218">
        <f t="shared" ref="K165:K169" si="49">I165-J165</f>
        <v>2942.6999999999989</v>
      </c>
      <c r="L165" s="135"/>
      <c r="M165" s="135">
        <f>17866.73-J166</f>
        <v>13343.31</v>
      </c>
      <c r="N165" s="139"/>
    </row>
    <row r="166" spans="1:14" s="58" customFormat="1" ht="18" customHeight="1">
      <c r="A166" s="366"/>
      <c r="B166" s="213" t="s">
        <v>0</v>
      </c>
      <c r="C166" s="213" t="s">
        <v>43</v>
      </c>
      <c r="D166" s="213" t="s">
        <v>67</v>
      </c>
      <c r="E166" s="213" t="s">
        <v>4</v>
      </c>
      <c r="F166" s="389"/>
      <c r="G166" s="217" t="s">
        <v>229</v>
      </c>
      <c r="H166" s="288">
        <v>6350</v>
      </c>
      <c r="I166" s="288">
        <v>5509.1</v>
      </c>
      <c r="J166" s="418">
        <v>4523.42</v>
      </c>
      <c r="K166" s="219">
        <f t="shared" si="49"/>
        <v>985.68000000000029</v>
      </c>
      <c r="L166" s="52"/>
      <c r="M166" s="138"/>
      <c r="N166" s="139"/>
    </row>
    <row r="167" spans="1:14" s="58" customFormat="1" ht="18" customHeight="1">
      <c r="A167" s="341"/>
      <c r="B167" s="213" t="s">
        <v>0</v>
      </c>
      <c r="C167" s="213" t="s">
        <v>43</v>
      </c>
      <c r="D167" s="213" t="s">
        <v>67</v>
      </c>
      <c r="E167" s="213" t="s">
        <v>7</v>
      </c>
      <c r="F167" s="340"/>
      <c r="G167" s="217"/>
      <c r="H167" s="288">
        <v>485000</v>
      </c>
      <c r="I167" s="288">
        <v>485000</v>
      </c>
      <c r="J167" s="288">
        <v>273479.56</v>
      </c>
      <c r="K167" s="342">
        <f t="shared" si="49"/>
        <v>211520.44</v>
      </c>
      <c r="L167" s="52"/>
      <c r="M167" s="138"/>
      <c r="N167" s="139"/>
    </row>
    <row r="168" spans="1:14" s="58" customFormat="1" ht="18" customHeight="1">
      <c r="A168" s="390" t="s">
        <v>189</v>
      </c>
      <c r="B168" s="213" t="s">
        <v>0</v>
      </c>
      <c r="C168" s="213" t="s">
        <v>43</v>
      </c>
      <c r="D168" s="213" t="s">
        <v>67</v>
      </c>
      <c r="E168" s="213" t="s">
        <v>7</v>
      </c>
      <c r="F168" s="389" t="s">
        <v>274</v>
      </c>
      <c r="G168" s="214" t="s">
        <v>230</v>
      </c>
      <c r="H168" s="288">
        <f>1955350</f>
        <v>1955350</v>
      </c>
      <c r="I168" s="288">
        <v>1922234.11</v>
      </c>
      <c r="J168" s="418">
        <v>1884249</v>
      </c>
      <c r="K168" s="218">
        <f t="shared" si="49"/>
        <v>37985.110000000102</v>
      </c>
      <c r="L168" s="52"/>
      <c r="M168" s="138">
        <f>2500282.75-J169</f>
        <v>1892025.56</v>
      </c>
      <c r="N168" s="139"/>
    </row>
    <row r="169" spans="1:14" s="56" customFormat="1" ht="18.75" customHeight="1">
      <c r="A169" s="386"/>
      <c r="B169" s="213" t="s">
        <v>0</v>
      </c>
      <c r="C169" s="213" t="s">
        <v>43</v>
      </c>
      <c r="D169" s="213" t="s">
        <v>67</v>
      </c>
      <c r="E169" s="213" t="s">
        <v>7</v>
      </c>
      <c r="F169" s="389"/>
      <c r="G169" s="214" t="s">
        <v>229</v>
      </c>
      <c r="H169" s="288">
        <v>628550</v>
      </c>
      <c r="I169" s="288">
        <v>585801.59</v>
      </c>
      <c r="J169" s="418">
        <v>608257.18999999994</v>
      </c>
      <c r="K169" s="89">
        <f t="shared" si="49"/>
        <v>-22455.599999999977</v>
      </c>
      <c r="M169" s="135"/>
      <c r="N169" s="1"/>
    </row>
    <row r="170" spans="1:14" s="56" customFormat="1" ht="25.5">
      <c r="A170" s="84" t="s">
        <v>174</v>
      </c>
      <c r="B170" s="4" t="s">
        <v>0</v>
      </c>
      <c r="C170" s="4" t="s">
        <v>43</v>
      </c>
      <c r="D170" s="4" t="s">
        <v>68</v>
      </c>
      <c r="E170" s="4" t="s">
        <v>1</v>
      </c>
      <c r="F170" s="215" t="s">
        <v>110</v>
      </c>
      <c r="G170" s="70" t="s">
        <v>110</v>
      </c>
      <c r="H170" s="87">
        <f>SUM(H171:H172)</f>
        <v>94684600</v>
      </c>
      <c r="I170" s="267">
        <f>SUM(I171:I172)</f>
        <v>75299096</v>
      </c>
      <c r="J170" s="127">
        <f>SUM(J171:J172)</f>
        <v>75229147.980000004</v>
      </c>
      <c r="K170" s="87">
        <f>SUM(K171:K172)</f>
        <v>69948.019999998796</v>
      </c>
      <c r="M170" s="135"/>
      <c r="N170" s="1"/>
    </row>
    <row r="171" spans="1:14" s="58" customFormat="1">
      <c r="A171" s="60" t="s">
        <v>95</v>
      </c>
      <c r="B171" s="213" t="s">
        <v>0</v>
      </c>
      <c r="C171" s="213" t="s">
        <v>43</v>
      </c>
      <c r="D171" s="213" t="s">
        <v>68</v>
      </c>
      <c r="E171" s="213" t="s">
        <v>4</v>
      </c>
      <c r="F171" s="66" t="s">
        <v>110</v>
      </c>
      <c r="G171" s="101" t="s">
        <v>110</v>
      </c>
      <c r="H171" s="88">
        <v>390600</v>
      </c>
      <c r="I171" s="229">
        <v>360500</v>
      </c>
      <c r="J171" s="229">
        <v>330656.7</v>
      </c>
      <c r="K171" s="89">
        <f t="shared" ref="K171:K172" si="50">I171-J171</f>
        <v>29843.299999999988</v>
      </c>
      <c r="L171" s="52"/>
      <c r="M171" s="138"/>
      <c r="N171" s="1"/>
    </row>
    <row r="172" spans="1:14" s="58" customFormat="1" ht="25.5">
      <c r="A172" s="60" t="s">
        <v>189</v>
      </c>
      <c r="B172" s="213" t="s">
        <v>0</v>
      </c>
      <c r="C172" s="213" t="s">
        <v>43</v>
      </c>
      <c r="D172" s="213" t="s">
        <v>68</v>
      </c>
      <c r="E172" s="213" t="s">
        <v>7</v>
      </c>
      <c r="F172" s="66" t="s">
        <v>110</v>
      </c>
      <c r="G172" s="101" t="s">
        <v>110</v>
      </c>
      <c r="H172" s="88">
        <v>94294000</v>
      </c>
      <c r="I172" s="229">
        <v>74938596</v>
      </c>
      <c r="J172" s="229">
        <v>74898491.280000001</v>
      </c>
      <c r="K172" s="89">
        <f t="shared" si="50"/>
        <v>40104.719999998808</v>
      </c>
      <c r="L172" s="52"/>
      <c r="M172" s="138"/>
      <c r="N172" s="1"/>
    </row>
    <row r="173" spans="1:14" s="56" customFormat="1">
      <c r="A173" s="84" t="s">
        <v>149</v>
      </c>
      <c r="B173" s="4" t="s">
        <v>0</v>
      </c>
      <c r="C173" s="4" t="s">
        <v>43</v>
      </c>
      <c r="D173" s="4" t="s">
        <v>33</v>
      </c>
      <c r="E173" s="4" t="s">
        <v>1</v>
      </c>
      <c r="F173" s="3" t="s">
        <v>110</v>
      </c>
      <c r="G173" s="70" t="s">
        <v>110</v>
      </c>
      <c r="H173" s="87">
        <f>SUM(H174:H176)</f>
        <v>339398300</v>
      </c>
      <c r="I173" s="87">
        <f>SUM(I174:I176)</f>
        <v>262600742.50999999</v>
      </c>
      <c r="J173" s="87">
        <f>SUM(J174:J176)</f>
        <v>261750974.93000001</v>
      </c>
      <c r="K173" s="87">
        <f>SUM(K174:K176)</f>
        <v>849767.57999997854</v>
      </c>
      <c r="M173" s="135"/>
      <c r="N173" s="1"/>
    </row>
    <row r="174" spans="1:14" s="56" customFormat="1" ht="25.5">
      <c r="A174" s="148" t="s">
        <v>194</v>
      </c>
      <c r="B174" s="213" t="s">
        <v>0</v>
      </c>
      <c r="C174" s="213" t="s">
        <v>43</v>
      </c>
      <c r="D174" s="213" t="s">
        <v>33</v>
      </c>
      <c r="E174" s="213" t="s">
        <v>16</v>
      </c>
      <c r="F174" s="391" t="s">
        <v>272</v>
      </c>
      <c r="G174" s="333" t="s">
        <v>229</v>
      </c>
      <c r="H174" s="88">
        <v>3520000</v>
      </c>
      <c r="I174" s="229">
        <v>1377362</v>
      </c>
      <c r="J174" s="229">
        <v>1259419.5</v>
      </c>
      <c r="K174" s="89">
        <f t="shared" ref="K174:K176" si="51">I174-J174</f>
        <v>117942.5</v>
      </c>
      <c r="M174" s="135"/>
      <c r="N174" s="1"/>
    </row>
    <row r="175" spans="1:14" s="93" customFormat="1">
      <c r="A175" s="148" t="s">
        <v>95</v>
      </c>
      <c r="B175" s="213" t="s">
        <v>0</v>
      </c>
      <c r="C175" s="213" t="s">
        <v>43</v>
      </c>
      <c r="D175" s="213" t="s">
        <v>33</v>
      </c>
      <c r="E175" s="213" t="s">
        <v>4</v>
      </c>
      <c r="F175" s="392"/>
      <c r="G175" s="333" t="s">
        <v>229</v>
      </c>
      <c r="H175" s="88">
        <v>1980000</v>
      </c>
      <c r="I175" s="229">
        <v>831734</v>
      </c>
      <c r="J175" s="229">
        <v>777083.63</v>
      </c>
      <c r="K175" s="89">
        <f t="shared" si="51"/>
        <v>54650.369999999995</v>
      </c>
      <c r="L175" s="62"/>
      <c r="M175" s="141"/>
      <c r="N175" s="1"/>
    </row>
    <row r="176" spans="1:14" s="58" customFormat="1" ht="25.5">
      <c r="A176" s="148" t="s">
        <v>189</v>
      </c>
      <c r="B176" s="213" t="s">
        <v>0</v>
      </c>
      <c r="C176" s="213" t="s">
        <v>43</v>
      </c>
      <c r="D176" s="213" t="s">
        <v>33</v>
      </c>
      <c r="E176" s="213" t="s">
        <v>7</v>
      </c>
      <c r="F176" s="393"/>
      <c r="G176" s="333" t="s">
        <v>229</v>
      </c>
      <c r="H176" s="88">
        <v>333898300</v>
      </c>
      <c r="I176" s="229">
        <v>260391646.50999999</v>
      </c>
      <c r="J176" s="229">
        <v>259714471.80000001</v>
      </c>
      <c r="K176" s="89">
        <f t="shared" si="51"/>
        <v>677174.70999997854</v>
      </c>
      <c r="L176" s="52"/>
      <c r="M176" s="138"/>
      <c r="N176" s="1"/>
    </row>
    <row r="177" spans="1:14" s="58" customFormat="1" ht="63.75">
      <c r="A177" s="84" t="s">
        <v>298</v>
      </c>
      <c r="B177" s="4">
        <v>148</v>
      </c>
      <c r="C177" s="4">
        <v>1003</v>
      </c>
      <c r="D177" s="4" t="s">
        <v>297</v>
      </c>
      <c r="E177" s="4" t="s">
        <v>1</v>
      </c>
      <c r="F177" s="3"/>
      <c r="G177" s="70"/>
      <c r="H177" s="87">
        <f>SUM(H178:H178)</f>
        <v>4120000</v>
      </c>
      <c r="I177" s="87">
        <f>SUM(I178:I178)</f>
        <v>4120000</v>
      </c>
      <c r="J177" s="127">
        <f>SUM(J178:J178)</f>
        <v>4120000</v>
      </c>
      <c r="K177" s="87">
        <f>SUM(K178:K178)</f>
        <v>0</v>
      </c>
      <c r="L177" s="52"/>
      <c r="M177" s="138"/>
      <c r="N177" s="1"/>
    </row>
    <row r="178" spans="1:14" s="203" customFormat="1" ht="25.5">
      <c r="A178" s="60" t="s">
        <v>189</v>
      </c>
      <c r="B178" s="213">
        <v>148</v>
      </c>
      <c r="C178" s="213">
        <v>1003</v>
      </c>
      <c r="D178" s="213" t="s">
        <v>297</v>
      </c>
      <c r="E178" s="213">
        <v>321</v>
      </c>
      <c r="F178" s="64"/>
      <c r="G178" s="213"/>
      <c r="H178" s="88">
        <v>4120000</v>
      </c>
      <c r="I178" s="229">
        <v>4120000</v>
      </c>
      <c r="J178" s="229">
        <v>4120000</v>
      </c>
      <c r="K178" s="291">
        <f>I178-J178</f>
        <v>0</v>
      </c>
      <c r="L178" s="199"/>
      <c r="M178" s="199"/>
      <c r="N178" s="201"/>
    </row>
    <row r="179" spans="1:14" s="58" customFormat="1" ht="38.25">
      <c r="A179" s="84" t="s">
        <v>290</v>
      </c>
      <c r="B179" s="4">
        <v>148</v>
      </c>
      <c r="C179" s="4">
        <v>1003</v>
      </c>
      <c r="D179" s="4" t="s">
        <v>289</v>
      </c>
      <c r="E179" s="4" t="s">
        <v>1</v>
      </c>
      <c r="F179" s="3"/>
      <c r="G179" s="70"/>
      <c r="H179" s="87">
        <f>SUM(H180:H180)</f>
        <v>2043300000</v>
      </c>
      <c r="I179" s="87">
        <f>SUM(I180:I180)</f>
        <v>1968500000</v>
      </c>
      <c r="J179" s="127">
        <f>SUM(J180:J180)</f>
        <v>1949700000</v>
      </c>
      <c r="K179" s="87">
        <f>SUM(K180:K180)</f>
        <v>18800000</v>
      </c>
      <c r="L179" s="52"/>
      <c r="M179" s="138"/>
      <c r="N179" s="1"/>
    </row>
    <row r="180" spans="1:14" s="57" customFormat="1" ht="25.5">
      <c r="A180" s="60" t="s">
        <v>189</v>
      </c>
      <c r="B180" s="213">
        <v>148</v>
      </c>
      <c r="C180" s="213">
        <v>1003</v>
      </c>
      <c r="D180" s="213" t="s">
        <v>289</v>
      </c>
      <c r="E180" s="213">
        <v>321</v>
      </c>
      <c r="F180" s="64"/>
      <c r="G180" s="213"/>
      <c r="H180" s="88">
        <v>2043300000</v>
      </c>
      <c r="I180" s="229">
        <v>1968500000</v>
      </c>
      <c r="J180" s="264">
        <v>1949700000</v>
      </c>
      <c r="K180" s="88">
        <f>I180-J180</f>
        <v>18800000</v>
      </c>
      <c r="L180" s="62"/>
      <c r="M180" s="62"/>
      <c r="N180" s="1"/>
    </row>
    <row r="181" spans="1:14" s="58" customFormat="1" ht="25.5">
      <c r="A181" s="84" t="s">
        <v>299</v>
      </c>
      <c r="B181" s="4">
        <v>148</v>
      </c>
      <c r="C181" s="4">
        <v>1004</v>
      </c>
      <c r="D181" s="4">
        <v>2240231440</v>
      </c>
      <c r="E181" s="4" t="s">
        <v>1</v>
      </c>
      <c r="F181" s="3"/>
      <c r="G181" s="70"/>
      <c r="H181" s="87">
        <f>SUM(H182:H182)</f>
        <v>15604.33</v>
      </c>
      <c r="I181" s="87">
        <f>SUM(I182:I182)</f>
        <v>15604.33</v>
      </c>
      <c r="J181" s="127">
        <f>SUM(J182:J182)</f>
        <v>15604.33</v>
      </c>
      <c r="K181" s="87">
        <f>SUM(K182:K182)</f>
        <v>0</v>
      </c>
      <c r="L181" s="52"/>
      <c r="M181" s="138"/>
      <c r="N181" s="1"/>
    </row>
    <row r="182" spans="1:14" s="57" customFormat="1">
      <c r="A182" s="60" t="s">
        <v>111</v>
      </c>
      <c r="B182" s="213">
        <v>148</v>
      </c>
      <c r="C182" s="213">
        <v>1004</v>
      </c>
      <c r="D182" s="213">
        <v>2240231440</v>
      </c>
      <c r="E182" s="213">
        <v>530</v>
      </c>
      <c r="F182" s="64"/>
      <c r="G182" s="213"/>
      <c r="H182" s="88">
        <v>15604.33</v>
      </c>
      <c r="I182" s="229">
        <v>15604.33</v>
      </c>
      <c r="J182" s="229">
        <v>15604.33</v>
      </c>
      <c r="K182" s="88">
        <f>I182-J182</f>
        <v>0</v>
      </c>
      <c r="L182" s="62"/>
      <c r="M182" s="62"/>
      <c r="N182" s="1"/>
    </row>
    <row r="183" spans="1:14" s="58" customFormat="1" ht="40.5" customHeight="1">
      <c r="A183" s="84" t="s">
        <v>175</v>
      </c>
      <c r="B183" s="4" t="s">
        <v>0</v>
      </c>
      <c r="C183" s="4" t="s">
        <v>69</v>
      </c>
      <c r="D183" s="4" t="s">
        <v>70</v>
      </c>
      <c r="E183" s="4" t="s">
        <v>1</v>
      </c>
      <c r="F183" s="3" t="s">
        <v>110</v>
      </c>
      <c r="G183" s="70" t="s">
        <v>110</v>
      </c>
      <c r="H183" s="87">
        <f>SUM(H184)</f>
        <v>5316588700</v>
      </c>
      <c r="I183" s="87">
        <f>SUM(I184)</f>
        <v>4430491000</v>
      </c>
      <c r="J183" s="127">
        <f>SUM(J184)</f>
        <v>4430491000</v>
      </c>
      <c r="K183" s="87">
        <f>SUM(K184)</f>
        <v>0</v>
      </c>
      <c r="L183" s="52"/>
      <c r="M183" s="138"/>
      <c r="N183" s="1"/>
    </row>
    <row r="184" spans="1:14" s="57" customFormat="1">
      <c r="A184" s="60" t="s">
        <v>111</v>
      </c>
      <c r="B184" s="213" t="s">
        <v>0</v>
      </c>
      <c r="C184" s="213" t="s">
        <v>69</v>
      </c>
      <c r="D184" s="213" t="s">
        <v>70</v>
      </c>
      <c r="E184" s="213" t="s">
        <v>71</v>
      </c>
      <c r="F184" s="66" t="s">
        <v>110</v>
      </c>
      <c r="G184" s="101" t="s">
        <v>110</v>
      </c>
      <c r="H184" s="88">
        <v>5316588700</v>
      </c>
      <c r="I184" s="229">
        <v>4430491000</v>
      </c>
      <c r="J184" s="229">
        <v>4430491000</v>
      </c>
      <c r="K184" s="89">
        <f>I184-J184</f>
        <v>0</v>
      </c>
      <c r="L184" s="62"/>
      <c r="M184" s="62"/>
      <c r="N184" s="1"/>
    </row>
    <row r="185" spans="1:14" s="93" customFormat="1" ht="89.25">
      <c r="A185" s="84" t="s">
        <v>255</v>
      </c>
      <c r="B185" s="4" t="s">
        <v>0</v>
      </c>
      <c r="C185" s="4" t="s">
        <v>69</v>
      </c>
      <c r="D185" s="4" t="s">
        <v>72</v>
      </c>
      <c r="E185" s="4" t="s">
        <v>1</v>
      </c>
      <c r="F185" s="3" t="s">
        <v>110</v>
      </c>
      <c r="G185" s="70" t="s">
        <v>110</v>
      </c>
      <c r="H185" s="87">
        <f>SUM(H186)</f>
        <v>84900</v>
      </c>
      <c r="I185" s="87">
        <f>SUM(I186)</f>
        <v>30343.4</v>
      </c>
      <c r="J185" s="127">
        <f>SUM(J186)</f>
        <v>30343.4</v>
      </c>
      <c r="K185" s="87">
        <f>SUM(K186)</f>
        <v>0</v>
      </c>
      <c r="L185" s="62"/>
      <c r="M185" s="141"/>
      <c r="N185" s="1"/>
    </row>
    <row r="186" spans="1:14" s="58" customFormat="1" ht="25.5">
      <c r="A186" s="148" t="s">
        <v>199</v>
      </c>
      <c r="B186" s="213" t="s">
        <v>0</v>
      </c>
      <c r="C186" s="213" t="s">
        <v>69</v>
      </c>
      <c r="D186" s="213" t="s">
        <v>72</v>
      </c>
      <c r="E186" s="213" t="s">
        <v>73</v>
      </c>
      <c r="F186" s="86" t="s">
        <v>287</v>
      </c>
      <c r="G186" s="94" t="s">
        <v>229</v>
      </c>
      <c r="H186" s="88">
        <v>84900</v>
      </c>
      <c r="I186" s="229">
        <v>30343.4</v>
      </c>
      <c r="J186" s="229">
        <v>30343.4</v>
      </c>
      <c r="K186" s="89">
        <f>I186-J186</f>
        <v>0</v>
      </c>
      <c r="L186" s="52"/>
      <c r="M186" s="138"/>
      <c r="N186" s="1"/>
    </row>
    <row r="187" spans="1:14" s="57" customFormat="1">
      <c r="A187" s="84" t="s">
        <v>176</v>
      </c>
      <c r="B187" s="4" t="s">
        <v>0</v>
      </c>
      <c r="C187" s="4" t="s">
        <v>69</v>
      </c>
      <c r="D187" s="4" t="s">
        <v>74</v>
      </c>
      <c r="E187" s="4" t="s">
        <v>1</v>
      </c>
      <c r="F187" s="3"/>
      <c r="G187" s="70" t="s">
        <v>110</v>
      </c>
      <c r="H187" s="87">
        <f>SUM(H188:H189)</f>
        <v>30947900</v>
      </c>
      <c r="I187" s="87">
        <f>SUM(I188:I189)</f>
        <v>7154464.8499999996</v>
      </c>
      <c r="J187" s="127">
        <f>SUM(J188:J189)</f>
        <v>7133737.8499999996</v>
      </c>
      <c r="K187" s="127">
        <f>SUM(K188:K189)</f>
        <v>20727</v>
      </c>
      <c r="L187" s="62"/>
      <c r="M187" s="62"/>
      <c r="N187" s="1"/>
    </row>
    <row r="188" spans="1:14" s="93" customFormat="1">
      <c r="A188" s="60" t="s">
        <v>95</v>
      </c>
      <c r="B188" s="213" t="s">
        <v>0</v>
      </c>
      <c r="C188" s="213" t="s">
        <v>69</v>
      </c>
      <c r="D188" s="213" t="s">
        <v>74</v>
      </c>
      <c r="E188" s="213" t="s">
        <v>4</v>
      </c>
      <c r="F188" s="66"/>
      <c r="G188" s="101" t="s">
        <v>110</v>
      </c>
      <c r="H188" s="88">
        <v>20500</v>
      </c>
      <c r="I188" s="229">
        <v>1098.75</v>
      </c>
      <c r="J188" s="229">
        <v>1098.75</v>
      </c>
      <c r="K188" s="88">
        <f t="shared" ref="K188:K189" si="52">I188-J188</f>
        <v>0</v>
      </c>
      <c r="L188" s="62"/>
      <c r="M188" s="141"/>
      <c r="N188" s="1"/>
    </row>
    <row r="189" spans="1:14" s="58" customFormat="1" ht="25.5">
      <c r="A189" s="85" t="s">
        <v>192</v>
      </c>
      <c r="B189" s="213" t="s">
        <v>0</v>
      </c>
      <c r="C189" s="213" t="s">
        <v>69</v>
      </c>
      <c r="D189" s="213" t="s">
        <v>74</v>
      </c>
      <c r="E189" s="213" t="s">
        <v>32</v>
      </c>
      <c r="F189" s="59" t="s">
        <v>110</v>
      </c>
      <c r="G189" s="102" t="s">
        <v>110</v>
      </c>
      <c r="H189" s="88">
        <v>30927400</v>
      </c>
      <c r="I189" s="264">
        <v>7153366.0999999996</v>
      </c>
      <c r="J189" s="264">
        <v>7132639.0999999996</v>
      </c>
      <c r="K189" s="89">
        <f t="shared" si="52"/>
        <v>20727</v>
      </c>
      <c r="L189" s="52"/>
      <c r="M189" s="138"/>
      <c r="N189" s="1"/>
    </row>
    <row r="190" spans="1:14" s="57" customFormat="1" ht="25.5">
      <c r="A190" s="84" t="s">
        <v>177</v>
      </c>
      <c r="B190" s="4" t="s">
        <v>0</v>
      </c>
      <c r="C190" s="4" t="s">
        <v>69</v>
      </c>
      <c r="D190" s="4" t="s">
        <v>75</v>
      </c>
      <c r="E190" s="4" t="s">
        <v>1</v>
      </c>
      <c r="F190" s="3" t="s">
        <v>110</v>
      </c>
      <c r="G190" s="70" t="s">
        <v>110</v>
      </c>
      <c r="H190" s="87">
        <f>SUM(H191:H192)</f>
        <v>7634000</v>
      </c>
      <c r="I190" s="87">
        <f>SUM(I191:I192)</f>
        <v>2507392.42</v>
      </c>
      <c r="J190" s="127">
        <f>SUM(J191:J192)</f>
        <v>2472644.9300000002</v>
      </c>
      <c r="K190" s="87">
        <f>SUM(K191:K192)</f>
        <v>34747.49</v>
      </c>
      <c r="L190" s="62"/>
      <c r="M190" s="62"/>
      <c r="N190" s="1"/>
    </row>
    <row r="191" spans="1:14" s="111" customFormat="1">
      <c r="A191" s="60" t="s">
        <v>95</v>
      </c>
      <c r="B191" s="213" t="s">
        <v>0</v>
      </c>
      <c r="C191" s="213" t="s">
        <v>69</v>
      </c>
      <c r="D191" s="213" t="s">
        <v>75</v>
      </c>
      <c r="E191" s="213" t="s">
        <v>4</v>
      </c>
      <c r="F191" s="66" t="s">
        <v>110</v>
      </c>
      <c r="G191" s="101" t="s">
        <v>110</v>
      </c>
      <c r="H191" s="88">
        <v>3140</v>
      </c>
      <c r="I191" s="229">
        <v>262.42</v>
      </c>
      <c r="J191" s="229">
        <v>224.93</v>
      </c>
      <c r="K191" s="88">
        <f t="shared" ref="K191:K192" si="53">I191-J191</f>
        <v>37.490000000000009</v>
      </c>
      <c r="L191" s="110"/>
      <c r="M191" s="52"/>
      <c r="N191" s="1"/>
    </row>
    <row r="192" spans="1:14" s="112" customFormat="1" ht="25.5">
      <c r="A192" s="85" t="s">
        <v>192</v>
      </c>
      <c r="B192" s="213" t="s">
        <v>0</v>
      </c>
      <c r="C192" s="213" t="s">
        <v>69</v>
      </c>
      <c r="D192" s="213" t="s">
        <v>75</v>
      </c>
      <c r="E192" s="213" t="s">
        <v>32</v>
      </c>
      <c r="F192" s="59" t="s">
        <v>110</v>
      </c>
      <c r="G192" s="102" t="s">
        <v>110</v>
      </c>
      <c r="H192" s="88">
        <v>7630860</v>
      </c>
      <c r="I192" s="264">
        <v>2507130</v>
      </c>
      <c r="J192" s="264">
        <v>2472420</v>
      </c>
      <c r="K192" s="89">
        <f t="shared" si="53"/>
        <v>34710</v>
      </c>
      <c r="L192" s="52"/>
      <c r="M192" s="52"/>
      <c r="N192" s="1"/>
    </row>
    <row r="193" spans="1:14" s="93" customFormat="1" ht="76.5">
      <c r="A193" s="84" t="s">
        <v>178</v>
      </c>
      <c r="B193" s="4" t="s">
        <v>0</v>
      </c>
      <c r="C193" s="4" t="s">
        <v>69</v>
      </c>
      <c r="D193" s="4" t="s">
        <v>76</v>
      </c>
      <c r="E193" s="4" t="s">
        <v>1</v>
      </c>
      <c r="F193" s="3" t="s">
        <v>110</v>
      </c>
      <c r="G193" s="70" t="s">
        <v>110</v>
      </c>
      <c r="H193" s="87">
        <f>SUM(H194:H196)</f>
        <v>47462700</v>
      </c>
      <c r="I193" s="87">
        <f t="shared" ref="I193:K193" si="54">SUM(I194:I196)</f>
        <v>24840000</v>
      </c>
      <c r="J193" s="87">
        <f t="shared" si="54"/>
        <v>24468250</v>
      </c>
      <c r="K193" s="87">
        <f t="shared" si="54"/>
        <v>371750</v>
      </c>
      <c r="L193" s="62"/>
      <c r="M193" s="141"/>
      <c r="N193" s="1"/>
    </row>
    <row r="194" spans="1:14" s="58" customFormat="1">
      <c r="A194" s="60" t="s">
        <v>95</v>
      </c>
      <c r="B194" s="213" t="s">
        <v>0</v>
      </c>
      <c r="C194" s="213" t="s">
        <v>69</v>
      </c>
      <c r="D194" s="213" t="s">
        <v>76</v>
      </c>
      <c r="E194" s="213" t="s">
        <v>4</v>
      </c>
      <c r="F194" s="66" t="s">
        <v>110</v>
      </c>
      <c r="G194" s="101" t="s">
        <v>110</v>
      </c>
      <c r="H194" s="88">
        <v>22700</v>
      </c>
      <c r="I194" s="229">
        <v>0</v>
      </c>
      <c r="J194" s="229">
        <v>0</v>
      </c>
      <c r="K194" s="88">
        <f t="shared" ref="K194:K196" si="55">I194-J194</f>
        <v>0</v>
      </c>
      <c r="L194" s="52"/>
      <c r="M194" s="138"/>
      <c r="N194" s="1"/>
    </row>
    <row r="195" spans="1:14" s="56" customFormat="1" ht="25.5">
      <c r="A195" s="85" t="s">
        <v>192</v>
      </c>
      <c r="B195" s="213" t="s">
        <v>0</v>
      </c>
      <c r="C195" s="213" t="s">
        <v>69</v>
      </c>
      <c r="D195" s="213" t="s">
        <v>76</v>
      </c>
      <c r="E195" s="213" t="s">
        <v>32</v>
      </c>
      <c r="F195" s="59" t="s">
        <v>110</v>
      </c>
      <c r="G195" s="102" t="s">
        <v>110</v>
      </c>
      <c r="H195" s="88">
        <v>29440000</v>
      </c>
      <c r="I195" s="264">
        <v>16440000</v>
      </c>
      <c r="J195" s="264">
        <v>16440000</v>
      </c>
      <c r="K195" s="89">
        <f t="shared" si="55"/>
        <v>0</v>
      </c>
      <c r="M195" s="135"/>
      <c r="N195" s="1"/>
    </row>
    <row r="196" spans="1:14" s="56" customFormat="1" ht="15" customHeight="1">
      <c r="A196" s="85" t="s">
        <v>294</v>
      </c>
      <c r="B196" s="213" t="s">
        <v>0</v>
      </c>
      <c r="C196" s="213" t="s">
        <v>69</v>
      </c>
      <c r="D196" s="213" t="s">
        <v>76</v>
      </c>
      <c r="E196" s="213">
        <v>323</v>
      </c>
      <c r="F196" s="59" t="s">
        <v>110</v>
      </c>
      <c r="G196" s="102" t="s">
        <v>110</v>
      </c>
      <c r="H196" s="88">
        <v>18000000</v>
      </c>
      <c r="I196" s="264">
        <v>8400000</v>
      </c>
      <c r="J196" s="264">
        <v>8028250</v>
      </c>
      <c r="K196" s="89">
        <f t="shared" si="55"/>
        <v>371750</v>
      </c>
      <c r="L196" s="310">
        <v>45809</v>
      </c>
      <c r="M196" s="135"/>
      <c r="N196" s="63"/>
    </row>
    <row r="197" spans="1:14" s="56" customFormat="1" ht="38.25">
      <c r="A197" s="84" t="s">
        <v>179</v>
      </c>
      <c r="B197" s="4" t="s">
        <v>0</v>
      </c>
      <c r="C197" s="4" t="s">
        <v>69</v>
      </c>
      <c r="D197" s="4" t="s">
        <v>77</v>
      </c>
      <c r="E197" s="4" t="s">
        <v>1</v>
      </c>
      <c r="F197" s="3" t="s">
        <v>110</v>
      </c>
      <c r="G197" s="70" t="s">
        <v>110</v>
      </c>
      <c r="H197" s="87">
        <f>SUM(H198)</f>
        <v>25000</v>
      </c>
      <c r="I197" s="87">
        <f>SUM(I198)</f>
        <v>25000</v>
      </c>
      <c r="J197" s="127">
        <f t="shared" ref="J197" si="56">SUM(J198)</f>
        <v>25000</v>
      </c>
      <c r="K197" s="87">
        <f>SUM(K198)</f>
        <v>0</v>
      </c>
      <c r="M197" s="135"/>
      <c r="N197" s="1"/>
    </row>
    <row r="198" spans="1:14" s="58" customFormat="1" ht="25.5">
      <c r="A198" s="85" t="s">
        <v>192</v>
      </c>
      <c r="B198" s="213" t="s">
        <v>0</v>
      </c>
      <c r="C198" s="213" t="s">
        <v>69</v>
      </c>
      <c r="D198" s="213" t="s">
        <v>77</v>
      </c>
      <c r="E198" s="213" t="s">
        <v>32</v>
      </c>
      <c r="F198" s="59" t="s">
        <v>110</v>
      </c>
      <c r="G198" s="102" t="s">
        <v>110</v>
      </c>
      <c r="H198" s="88">
        <v>25000</v>
      </c>
      <c r="I198" s="88">
        <v>25000</v>
      </c>
      <c r="J198" s="264">
        <v>25000</v>
      </c>
      <c r="K198" s="89">
        <f>I198-J198</f>
        <v>0</v>
      </c>
      <c r="L198" s="52"/>
      <c r="M198" s="138"/>
      <c r="N198" s="1"/>
    </row>
    <row r="199" spans="1:14" s="58" customFormat="1" ht="38.25">
      <c r="A199" s="84" t="s">
        <v>180</v>
      </c>
      <c r="B199" s="4" t="s">
        <v>0</v>
      </c>
      <c r="C199" s="4" t="s">
        <v>69</v>
      </c>
      <c r="D199" s="4" t="s">
        <v>78</v>
      </c>
      <c r="E199" s="4" t="s">
        <v>1</v>
      </c>
      <c r="F199" s="3" t="s">
        <v>110</v>
      </c>
      <c r="G199" s="70" t="s">
        <v>110</v>
      </c>
      <c r="H199" s="87">
        <f>SUM(H200:H201)</f>
        <v>11920000</v>
      </c>
      <c r="I199" s="87">
        <f t="shared" ref="I199:K199" si="57">SUM(I200:I201)</f>
        <v>2079323.8</v>
      </c>
      <c r="J199" s="87">
        <f t="shared" si="57"/>
        <v>2013059.2</v>
      </c>
      <c r="K199" s="87">
        <f t="shared" si="57"/>
        <v>66264.600000000093</v>
      </c>
      <c r="L199" s="52"/>
      <c r="M199" s="138"/>
      <c r="N199" s="1"/>
    </row>
    <row r="200" spans="1:14" s="58" customFormat="1">
      <c r="A200" s="60" t="s">
        <v>95</v>
      </c>
      <c r="B200" s="213" t="s">
        <v>0</v>
      </c>
      <c r="C200" s="213" t="s">
        <v>69</v>
      </c>
      <c r="D200" s="213" t="s">
        <v>78</v>
      </c>
      <c r="E200" s="213" t="s">
        <v>4</v>
      </c>
      <c r="F200" s="66" t="s">
        <v>110</v>
      </c>
      <c r="G200" s="101" t="s">
        <v>110</v>
      </c>
      <c r="H200" s="88">
        <v>18000</v>
      </c>
      <c r="I200" s="88">
        <v>0</v>
      </c>
      <c r="J200" s="229">
        <v>0</v>
      </c>
      <c r="K200" s="88">
        <f t="shared" ref="K200:K201" si="58">I200-J200</f>
        <v>0</v>
      </c>
      <c r="L200" s="52"/>
      <c r="M200" s="138"/>
      <c r="N200" s="1"/>
    </row>
    <row r="201" spans="1:14" s="56" customFormat="1" ht="25.5">
      <c r="A201" s="60" t="s">
        <v>189</v>
      </c>
      <c r="B201" s="213" t="s">
        <v>0</v>
      </c>
      <c r="C201" s="213" t="s">
        <v>69</v>
      </c>
      <c r="D201" s="213" t="s">
        <v>78</v>
      </c>
      <c r="E201" s="213" t="s">
        <v>7</v>
      </c>
      <c r="F201" s="66" t="s">
        <v>110</v>
      </c>
      <c r="G201" s="101" t="s">
        <v>110</v>
      </c>
      <c r="H201" s="88">
        <v>11902000</v>
      </c>
      <c r="I201" s="229">
        <v>2079323.8</v>
      </c>
      <c r="J201" s="229">
        <v>2013059.2</v>
      </c>
      <c r="K201" s="88">
        <f t="shared" si="58"/>
        <v>66264.600000000093</v>
      </c>
      <c r="M201" s="135"/>
      <c r="N201" s="1"/>
    </row>
    <row r="202" spans="1:14" s="58" customFormat="1" ht="38.25">
      <c r="A202" s="84" t="s">
        <v>306</v>
      </c>
      <c r="B202" s="4" t="s">
        <v>0</v>
      </c>
      <c r="C202" s="4" t="s">
        <v>69</v>
      </c>
      <c r="D202" s="4">
        <v>2240271520</v>
      </c>
      <c r="E202" s="4" t="s">
        <v>1</v>
      </c>
      <c r="F202" s="3" t="s">
        <v>110</v>
      </c>
      <c r="G202" s="70" t="s">
        <v>110</v>
      </c>
      <c r="H202" s="87">
        <f t="shared" ref="H202:J202" si="59">SUM(H203:H204)</f>
        <v>239519700</v>
      </c>
      <c r="I202" s="87">
        <f t="shared" si="59"/>
        <v>170881506</v>
      </c>
      <c r="J202" s="87">
        <f t="shared" si="59"/>
        <v>166626619.27000001</v>
      </c>
      <c r="K202" s="87">
        <f>SUM(K203:K204)</f>
        <v>4254886.7300000023</v>
      </c>
      <c r="L202" s="52"/>
      <c r="M202" s="138"/>
      <c r="N202" s="1"/>
    </row>
    <row r="203" spans="1:14" s="56" customFormat="1" ht="25.5">
      <c r="A203" s="85" t="s">
        <v>192</v>
      </c>
      <c r="B203" s="213" t="s">
        <v>0</v>
      </c>
      <c r="C203" s="213" t="s">
        <v>69</v>
      </c>
      <c r="D203" s="213" t="s">
        <v>305</v>
      </c>
      <c r="E203" s="213">
        <v>313</v>
      </c>
      <c r="F203" s="66" t="s">
        <v>110</v>
      </c>
      <c r="G203" s="101" t="s">
        <v>110</v>
      </c>
      <c r="H203" s="88">
        <v>225588400</v>
      </c>
      <c r="I203" s="229">
        <v>159190037</v>
      </c>
      <c r="J203" s="229">
        <v>157664284.19</v>
      </c>
      <c r="K203" s="88">
        <f>I203-J203</f>
        <v>1525752.8100000024</v>
      </c>
      <c r="L203" s="309">
        <v>45809</v>
      </c>
      <c r="M203" s="135"/>
      <c r="N203" s="63"/>
    </row>
    <row r="204" spans="1:14" s="56" customFormat="1" ht="25.5">
      <c r="A204" s="85" t="s">
        <v>294</v>
      </c>
      <c r="B204" s="213" t="s">
        <v>0</v>
      </c>
      <c r="C204" s="213" t="s">
        <v>69</v>
      </c>
      <c r="D204" s="213" t="s">
        <v>305</v>
      </c>
      <c r="E204" s="213">
        <v>323</v>
      </c>
      <c r="F204" s="66" t="s">
        <v>110</v>
      </c>
      <c r="G204" s="101" t="s">
        <v>110</v>
      </c>
      <c r="H204" s="88">
        <v>13931300</v>
      </c>
      <c r="I204" s="229">
        <v>11691469</v>
      </c>
      <c r="J204" s="229">
        <v>8962335.0800000001</v>
      </c>
      <c r="K204" s="88">
        <f>I204-J204</f>
        <v>2729133.92</v>
      </c>
      <c r="L204" s="309">
        <v>45809</v>
      </c>
      <c r="M204" s="135"/>
      <c r="N204" s="63"/>
    </row>
    <row r="205" spans="1:14" s="58" customFormat="1" ht="63.75">
      <c r="A205" s="84" t="s">
        <v>234</v>
      </c>
      <c r="B205" s="4" t="s">
        <v>0</v>
      </c>
      <c r="C205" s="4" t="s">
        <v>69</v>
      </c>
      <c r="D205" s="4">
        <v>2240271530</v>
      </c>
      <c r="E205" s="4">
        <v>313</v>
      </c>
      <c r="F205" s="3" t="s">
        <v>110</v>
      </c>
      <c r="G205" s="70" t="s">
        <v>110</v>
      </c>
      <c r="H205" s="87">
        <v>2000000</v>
      </c>
      <c r="I205" s="87">
        <v>1000000</v>
      </c>
      <c r="J205" s="127">
        <v>999235</v>
      </c>
      <c r="K205" s="89">
        <f>I205-J205</f>
        <v>765</v>
      </c>
      <c r="L205" s="52"/>
      <c r="M205" s="138"/>
      <c r="N205" s="1"/>
    </row>
    <row r="206" spans="1:14" s="58" customFormat="1" ht="51">
      <c r="A206" s="84" t="s">
        <v>181</v>
      </c>
      <c r="B206" s="4" t="s">
        <v>0</v>
      </c>
      <c r="C206" s="4" t="s">
        <v>69</v>
      </c>
      <c r="D206" s="4" t="s">
        <v>79</v>
      </c>
      <c r="E206" s="4" t="s">
        <v>1</v>
      </c>
      <c r="F206" s="3" t="s">
        <v>110</v>
      </c>
      <c r="G206" s="70" t="s">
        <v>110</v>
      </c>
      <c r="H206" s="87">
        <f>SUM(H207)</f>
        <v>4300</v>
      </c>
      <c r="I206" s="87">
        <f t="shared" ref="I206:J206" si="60">SUM(I207)</f>
        <v>0</v>
      </c>
      <c r="J206" s="127">
        <f t="shared" si="60"/>
        <v>0</v>
      </c>
      <c r="K206" s="87">
        <f>I206-J206</f>
        <v>0</v>
      </c>
      <c r="L206" s="52"/>
      <c r="M206" s="138"/>
      <c r="N206" s="1"/>
    </row>
    <row r="207" spans="1:14" s="58" customFormat="1" ht="25.5">
      <c r="A207" s="148" t="s">
        <v>199</v>
      </c>
      <c r="B207" s="213" t="s">
        <v>0</v>
      </c>
      <c r="C207" s="213" t="s">
        <v>69</v>
      </c>
      <c r="D207" s="213" t="s">
        <v>79</v>
      </c>
      <c r="E207" s="213" t="s">
        <v>73</v>
      </c>
      <c r="F207" s="66" t="s">
        <v>110</v>
      </c>
      <c r="G207" s="101" t="s">
        <v>110</v>
      </c>
      <c r="H207" s="88">
        <v>4300</v>
      </c>
      <c r="I207" s="88">
        <v>0</v>
      </c>
      <c r="J207" s="128">
        <v>0</v>
      </c>
      <c r="K207" s="88">
        <f>I207-J207</f>
        <v>0</v>
      </c>
      <c r="L207" s="52"/>
      <c r="M207" s="138"/>
      <c r="N207" s="1"/>
    </row>
    <row r="208" spans="1:14" s="58" customFormat="1" ht="25.5">
      <c r="A208" s="84" t="s">
        <v>183</v>
      </c>
      <c r="B208" s="4" t="s">
        <v>0</v>
      </c>
      <c r="C208" s="4" t="s">
        <v>80</v>
      </c>
      <c r="D208" s="4" t="s">
        <v>278</v>
      </c>
      <c r="E208" s="4" t="s">
        <v>1</v>
      </c>
      <c r="F208" s="3"/>
      <c r="G208" s="70"/>
      <c r="H208" s="87">
        <f>SUM(H209:H211)</f>
        <v>1314588616</v>
      </c>
      <c r="I208" s="87">
        <f>SUM(I209:I211)</f>
        <v>1015555528.75</v>
      </c>
      <c r="J208" s="87">
        <f>SUM(J209:J211)</f>
        <v>1014868751.52</v>
      </c>
      <c r="K208" s="87">
        <f>SUM(K209:K211)</f>
        <v>686777.23000006517</v>
      </c>
      <c r="L208" s="52"/>
      <c r="M208" s="138"/>
      <c r="N208" s="1"/>
    </row>
    <row r="209" spans="1:14" s="93" customFormat="1">
      <c r="A209" s="221" t="s">
        <v>202</v>
      </c>
      <c r="B209" s="213" t="s">
        <v>0</v>
      </c>
      <c r="C209" s="213" t="s">
        <v>80</v>
      </c>
      <c r="D209" s="213" t="s">
        <v>278</v>
      </c>
      <c r="E209" s="213">
        <v>244</v>
      </c>
      <c r="G209" s="134"/>
      <c r="H209" s="288">
        <v>5499840</v>
      </c>
      <c r="I209" s="89">
        <v>4335401.96</v>
      </c>
      <c r="J209" s="89">
        <v>4151397.06</v>
      </c>
      <c r="K209" s="89">
        <f t="shared" ref="K209:K211" si="61">I209-J209</f>
        <v>184004.89999999991</v>
      </c>
      <c r="L209" s="62"/>
      <c r="M209" s="141"/>
      <c r="N209" s="63"/>
    </row>
    <row r="210" spans="1:14" s="56" customFormat="1" ht="18" customHeight="1">
      <c r="A210" s="365" t="s">
        <v>189</v>
      </c>
      <c r="B210" s="213" t="s">
        <v>0</v>
      </c>
      <c r="C210" s="213" t="s">
        <v>80</v>
      </c>
      <c r="D210" s="213" t="s">
        <v>278</v>
      </c>
      <c r="E210" s="213">
        <v>321</v>
      </c>
      <c r="F210" s="367" t="s">
        <v>288</v>
      </c>
      <c r="G210" s="134" t="s">
        <v>230</v>
      </c>
      <c r="H210" s="288">
        <v>65454476</v>
      </c>
      <c r="I210" s="288">
        <v>50561006.960000001</v>
      </c>
      <c r="J210" s="418">
        <v>50535901.689999998</v>
      </c>
      <c r="K210" s="89">
        <f t="shared" si="61"/>
        <v>25105.270000003278</v>
      </c>
      <c r="L210" s="135">
        <f>1010717354.46-J210</f>
        <v>960181452.76999998</v>
      </c>
      <c r="M210" s="135"/>
      <c r="N210" s="1"/>
    </row>
    <row r="211" spans="1:14" s="56" customFormat="1" ht="18" customHeight="1">
      <c r="A211" s="371"/>
      <c r="B211" s="213" t="s">
        <v>0</v>
      </c>
      <c r="C211" s="213" t="s">
        <v>80</v>
      </c>
      <c r="D211" s="213" t="s">
        <v>278</v>
      </c>
      <c r="E211" s="213">
        <v>321</v>
      </c>
      <c r="F211" s="369"/>
      <c r="G211" s="134" t="s">
        <v>229</v>
      </c>
      <c r="H211" s="288">
        <v>1243634300</v>
      </c>
      <c r="I211" s="288">
        <v>960659119.83000004</v>
      </c>
      <c r="J211" s="418">
        <v>960181452.76999998</v>
      </c>
      <c r="K211" s="89">
        <f t="shared" si="61"/>
        <v>477667.06000006199</v>
      </c>
      <c r="L211" s="135"/>
      <c r="M211" s="135">
        <f>1011220126.79-I210</f>
        <v>960659119.82999992</v>
      </c>
      <c r="N211" s="1"/>
    </row>
    <row r="212" spans="1:14" s="58" customFormat="1" ht="25.5">
      <c r="A212" s="84" t="s">
        <v>248</v>
      </c>
      <c r="B212" s="4" t="s">
        <v>0</v>
      </c>
      <c r="C212" s="4" t="s">
        <v>80</v>
      </c>
      <c r="D212" s="4" t="s">
        <v>276</v>
      </c>
      <c r="E212" s="4" t="s">
        <v>1</v>
      </c>
      <c r="F212" s="3"/>
      <c r="G212" s="70"/>
      <c r="H212" s="268">
        <f>SUM(H213:H214)</f>
        <v>104112626.3</v>
      </c>
      <c r="I212" s="87">
        <f>SUM(I213:I214)</f>
        <v>104112626.3</v>
      </c>
      <c r="J212" s="269">
        <f>SUM(J213:J214)</f>
        <v>104112626.3</v>
      </c>
      <c r="K212" s="87">
        <f>SUM(K213:K214)</f>
        <v>0</v>
      </c>
      <c r="L212" s="52"/>
      <c r="M212" s="138"/>
      <c r="N212" s="1"/>
    </row>
    <row r="213" spans="1:14" s="93" customFormat="1" ht="21" customHeight="1">
      <c r="A213" s="365" t="s">
        <v>202</v>
      </c>
      <c r="B213" s="213" t="s">
        <v>0</v>
      </c>
      <c r="C213" s="213" t="s">
        <v>80</v>
      </c>
      <c r="D213" s="213" t="s">
        <v>276</v>
      </c>
      <c r="E213" s="213">
        <v>612</v>
      </c>
      <c r="F213" s="367" t="s">
        <v>275</v>
      </c>
      <c r="G213" s="134" t="s">
        <v>230</v>
      </c>
      <c r="H213" s="288">
        <v>1041126.3</v>
      </c>
      <c r="I213" s="288">
        <v>1041126.3</v>
      </c>
      <c r="J213" s="288">
        <v>1041126.3</v>
      </c>
      <c r="K213" s="89">
        <f t="shared" ref="K213:K214" si="62">I213-J213</f>
        <v>0</v>
      </c>
      <c r="L213" s="62"/>
      <c r="M213" s="141"/>
      <c r="N213" s="63"/>
    </row>
    <row r="214" spans="1:14" s="56" customFormat="1" ht="18" customHeight="1">
      <c r="A214" s="371"/>
      <c r="B214" s="213" t="s">
        <v>0</v>
      </c>
      <c r="C214" s="213" t="s">
        <v>80</v>
      </c>
      <c r="D214" s="213" t="s">
        <v>276</v>
      </c>
      <c r="E214" s="213">
        <v>612</v>
      </c>
      <c r="F214" s="369"/>
      <c r="G214" s="134" t="s">
        <v>229</v>
      </c>
      <c r="H214" s="288">
        <v>103071500</v>
      </c>
      <c r="I214" s="288">
        <v>103071500</v>
      </c>
      <c r="J214" s="288">
        <v>103071500</v>
      </c>
      <c r="K214" s="89">
        <f t="shared" si="62"/>
        <v>0</v>
      </c>
      <c r="M214" s="135"/>
      <c r="N214" s="1"/>
    </row>
    <row r="215" spans="1:14" s="56" customFormat="1" ht="25.5">
      <c r="A215" s="84" t="s">
        <v>139</v>
      </c>
      <c r="B215" s="4" t="s">
        <v>0</v>
      </c>
      <c r="C215" s="4" t="s">
        <v>80</v>
      </c>
      <c r="D215" s="4" t="s">
        <v>81</v>
      </c>
      <c r="E215" s="4" t="s">
        <v>1</v>
      </c>
      <c r="F215" s="3" t="s">
        <v>110</v>
      </c>
      <c r="G215" s="70" t="s">
        <v>110</v>
      </c>
      <c r="H215" s="268">
        <f>SUM(H216:H225)</f>
        <v>717635560</v>
      </c>
      <c r="I215" s="267">
        <f>SUM(I216:I225)</f>
        <v>593400985.5200001</v>
      </c>
      <c r="J215" s="270">
        <f>SUM(J216:J225)</f>
        <v>569484805.62999988</v>
      </c>
      <c r="K215" s="87">
        <f>SUM(K216:K225)</f>
        <v>23916179.890000053</v>
      </c>
      <c r="M215" s="135"/>
      <c r="N215" s="1"/>
    </row>
    <row r="216" spans="1:14" s="56" customFormat="1">
      <c r="A216" s="60" t="s">
        <v>99</v>
      </c>
      <c r="B216" s="213" t="s">
        <v>0</v>
      </c>
      <c r="C216" s="213" t="s">
        <v>80</v>
      </c>
      <c r="D216" s="213" t="s">
        <v>81</v>
      </c>
      <c r="E216" s="213" t="s">
        <v>14</v>
      </c>
      <c r="F216" s="66" t="s">
        <v>110</v>
      </c>
      <c r="G216" s="101" t="s">
        <v>110</v>
      </c>
      <c r="H216" s="88">
        <v>496028270</v>
      </c>
      <c r="I216" s="285">
        <v>413356849.16000003</v>
      </c>
      <c r="J216" s="229">
        <v>397279405.14999998</v>
      </c>
      <c r="K216" s="89">
        <f t="shared" ref="K216:K225" si="63">I216-J216</f>
        <v>16077444.01000005</v>
      </c>
      <c r="M216" s="135"/>
      <c r="N216" s="1"/>
    </row>
    <row r="217" spans="1:14" s="56" customFormat="1" ht="25.5">
      <c r="A217" s="60" t="s">
        <v>193</v>
      </c>
      <c r="B217" s="213" t="s">
        <v>0</v>
      </c>
      <c r="C217" s="213" t="s">
        <v>80</v>
      </c>
      <c r="D217" s="213" t="s">
        <v>81</v>
      </c>
      <c r="E217" s="213" t="s">
        <v>15</v>
      </c>
      <c r="F217" s="66" t="s">
        <v>110</v>
      </c>
      <c r="G217" s="101" t="s">
        <v>110</v>
      </c>
      <c r="H217" s="88">
        <v>149800530</v>
      </c>
      <c r="I217" s="229">
        <v>124850457.5</v>
      </c>
      <c r="J217" s="229">
        <v>118575322.83</v>
      </c>
      <c r="K217" s="89">
        <f t="shared" si="63"/>
        <v>6275134.6700000018</v>
      </c>
      <c r="M217" s="135"/>
      <c r="N217" s="1"/>
    </row>
    <row r="218" spans="1:14" s="56" customFormat="1" ht="25.5">
      <c r="A218" s="60" t="s">
        <v>194</v>
      </c>
      <c r="B218" s="213" t="s">
        <v>0</v>
      </c>
      <c r="C218" s="213" t="s">
        <v>80</v>
      </c>
      <c r="D218" s="213" t="s">
        <v>81</v>
      </c>
      <c r="E218" s="213" t="s">
        <v>16</v>
      </c>
      <c r="F218" s="66" t="s">
        <v>110</v>
      </c>
      <c r="G218" s="101" t="s">
        <v>110</v>
      </c>
      <c r="H218" s="88">
        <v>34307166</v>
      </c>
      <c r="I218" s="229">
        <v>24949102.690000001</v>
      </c>
      <c r="J218" s="229">
        <v>24657489.469999999</v>
      </c>
      <c r="K218" s="89">
        <f t="shared" si="63"/>
        <v>291613.22000000253</v>
      </c>
      <c r="N218" s="1"/>
    </row>
    <row r="219" spans="1:14" s="56" customFormat="1" ht="25.5">
      <c r="A219" s="60" t="s">
        <v>200</v>
      </c>
      <c r="B219" s="213" t="s">
        <v>0</v>
      </c>
      <c r="C219" s="213" t="s">
        <v>80</v>
      </c>
      <c r="D219" s="213" t="s">
        <v>81</v>
      </c>
      <c r="E219" s="213" t="s">
        <v>37</v>
      </c>
      <c r="F219" s="66" t="s">
        <v>110</v>
      </c>
      <c r="G219" s="101" t="s">
        <v>110</v>
      </c>
      <c r="H219" s="88">
        <v>7359250</v>
      </c>
      <c r="I219" s="229">
        <v>7359250</v>
      </c>
      <c r="J219" s="229">
        <v>7359250</v>
      </c>
      <c r="K219" s="89">
        <f t="shared" si="63"/>
        <v>0</v>
      </c>
      <c r="N219" s="1"/>
    </row>
    <row r="220" spans="1:14" s="56" customFormat="1">
      <c r="A220" s="60" t="s">
        <v>95</v>
      </c>
      <c r="B220" s="213" t="s">
        <v>0</v>
      </c>
      <c r="C220" s="213" t="s">
        <v>80</v>
      </c>
      <c r="D220" s="213" t="s">
        <v>81</v>
      </c>
      <c r="E220" s="213" t="s">
        <v>4</v>
      </c>
      <c r="F220" s="66" t="s">
        <v>110</v>
      </c>
      <c r="G220" s="101" t="s">
        <v>110</v>
      </c>
      <c r="H220" s="88">
        <v>22793544</v>
      </c>
      <c r="I220" s="229">
        <v>16805461.5</v>
      </c>
      <c r="J220" s="229">
        <v>16475488.76</v>
      </c>
      <c r="K220" s="89">
        <f t="shared" si="63"/>
        <v>329972.74000000022</v>
      </c>
      <c r="N220" s="1"/>
    </row>
    <row r="221" spans="1:14" s="56" customFormat="1">
      <c r="A221" s="60" t="s">
        <v>195</v>
      </c>
      <c r="B221" s="213" t="s">
        <v>0</v>
      </c>
      <c r="C221" s="213" t="s">
        <v>80</v>
      </c>
      <c r="D221" s="213" t="s">
        <v>81</v>
      </c>
      <c r="E221" s="213" t="s">
        <v>17</v>
      </c>
      <c r="F221" s="66" t="s">
        <v>110</v>
      </c>
      <c r="G221" s="101" t="s">
        <v>110</v>
      </c>
      <c r="H221" s="88">
        <v>6660300</v>
      </c>
      <c r="I221" s="229">
        <v>5550253</v>
      </c>
      <c r="J221" s="229">
        <v>4963412.62</v>
      </c>
      <c r="K221" s="89">
        <f t="shared" si="63"/>
        <v>586840.37999999989</v>
      </c>
      <c r="N221" s="1"/>
    </row>
    <row r="222" spans="1:14" s="58" customFormat="1" ht="25.5">
      <c r="A222" s="60" t="s">
        <v>206</v>
      </c>
      <c r="B222" s="213" t="s">
        <v>0</v>
      </c>
      <c r="C222" s="213" t="s">
        <v>80</v>
      </c>
      <c r="D222" s="213" t="s">
        <v>81</v>
      </c>
      <c r="E222" s="213" t="s">
        <v>82</v>
      </c>
      <c r="F222" s="66" t="s">
        <v>110</v>
      </c>
      <c r="G222" s="101" t="s">
        <v>110</v>
      </c>
      <c r="H222" s="88">
        <v>74960</v>
      </c>
      <c r="I222" s="229">
        <v>20000</v>
      </c>
      <c r="J222" s="229">
        <v>20000</v>
      </c>
      <c r="K222" s="89">
        <f t="shared" si="63"/>
        <v>0</v>
      </c>
      <c r="L222" s="52"/>
      <c r="M222" s="111"/>
      <c r="N222" s="1"/>
    </row>
    <row r="223" spans="1:14" s="57" customFormat="1">
      <c r="A223" s="60" t="s">
        <v>196</v>
      </c>
      <c r="B223" s="213" t="s">
        <v>0</v>
      </c>
      <c r="C223" s="213" t="s">
        <v>80</v>
      </c>
      <c r="D223" s="213" t="s">
        <v>81</v>
      </c>
      <c r="E223" s="213" t="s">
        <v>18</v>
      </c>
      <c r="F223" s="66" t="s">
        <v>110</v>
      </c>
      <c r="G223" s="101" t="s">
        <v>110</v>
      </c>
      <c r="H223" s="88">
        <v>490240</v>
      </c>
      <c r="I223" s="229">
        <v>408533.33</v>
      </c>
      <c r="J223" s="229">
        <v>128301.4</v>
      </c>
      <c r="K223" s="89">
        <f t="shared" si="63"/>
        <v>280231.93000000005</v>
      </c>
      <c r="L223" s="62"/>
      <c r="M223" s="62"/>
      <c r="N223" s="1"/>
    </row>
    <row r="224" spans="1:14" s="57" customFormat="1">
      <c r="A224" s="60" t="s">
        <v>197</v>
      </c>
      <c r="B224" s="213" t="s">
        <v>0</v>
      </c>
      <c r="C224" s="213" t="s">
        <v>80</v>
      </c>
      <c r="D224" s="213" t="s">
        <v>81</v>
      </c>
      <c r="E224" s="213" t="s">
        <v>19</v>
      </c>
      <c r="F224" s="66" t="s">
        <v>110</v>
      </c>
      <c r="G224" s="101" t="s">
        <v>110</v>
      </c>
      <c r="H224" s="88">
        <v>71300</v>
      </c>
      <c r="I224" s="229">
        <v>59411.67</v>
      </c>
      <c r="J224" s="229">
        <v>26135.4</v>
      </c>
      <c r="K224" s="88">
        <f t="shared" si="63"/>
        <v>33276.269999999997</v>
      </c>
      <c r="L224" s="62"/>
      <c r="M224" s="62"/>
      <c r="N224" s="1"/>
    </row>
    <row r="225" spans="1:14" s="57" customFormat="1">
      <c r="A225" s="60" t="s">
        <v>203</v>
      </c>
      <c r="B225" s="213" t="s">
        <v>0</v>
      </c>
      <c r="C225" s="213" t="s">
        <v>80</v>
      </c>
      <c r="D225" s="213" t="s">
        <v>81</v>
      </c>
      <c r="E225" s="213" t="s">
        <v>40</v>
      </c>
      <c r="F225" s="66" t="s">
        <v>110</v>
      </c>
      <c r="G225" s="101" t="s">
        <v>110</v>
      </c>
      <c r="H225" s="88">
        <v>50000</v>
      </c>
      <c r="I225" s="229">
        <v>41666.67</v>
      </c>
      <c r="J225" s="229">
        <v>0</v>
      </c>
      <c r="K225" s="89">
        <f t="shared" si="63"/>
        <v>41666.67</v>
      </c>
      <c r="L225" s="62"/>
      <c r="M225" s="62"/>
      <c r="N225" s="1"/>
    </row>
    <row r="226" spans="1:14" s="56" customFormat="1" ht="25.5">
      <c r="A226" s="84" t="s">
        <v>182</v>
      </c>
      <c r="B226" s="4" t="s">
        <v>0</v>
      </c>
      <c r="C226" s="4" t="s">
        <v>80</v>
      </c>
      <c r="D226" s="4" t="s">
        <v>83</v>
      </c>
      <c r="E226" s="4" t="s">
        <v>1</v>
      </c>
      <c r="F226" s="3" t="s">
        <v>110</v>
      </c>
      <c r="G226" s="70" t="s">
        <v>110</v>
      </c>
      <c r="H226" s="87">
        <f>SUM(H227:H237)</f>
        <v>274439909.95999998</v>
      </c>
      <c r="I226" s="87">
        <f>SUM(I227:I237)</f>
        <v>230615553.34</v>
      </c>
      <c r="J226" s="127">
        <f>SUM(J227:J237)</f>
        <v>222945365.99000001</v>
      </c>
      <c r="K226" s="87">
        <f>SUM(K227:K237)</f>
        <v>7670187.3500000127</v>
      </c>
      <c r="N226" s="1"/>
    </row>
    <row r="227" spans="1:14" s="56" customFormat="1">
      <c r="A227" s="60" t="s">
        <v>207</v>
      </c>
      <c r="B227" s="213" t="s">
        <v>0</v>
      </c>
      <c r="C227" s="213" t="s">
        <v>80</v>
      </c>
      <c r="D227" s="213" t="s">
        <v>83</v>
      </c>
      <c r="E227" s="213" t="s">
        <v>84</v>
      </c>
      <c r="F227" s="66" t="s">
        <v>110</v>
      </c>
      <c r="G227" s="101" t="s">
        <v>110</v>
      </c>
      <c r="H227" s="88">
        <v>194410970</v>
      </c>
      <c r="I227" s="229">
        <v>165964205.34</v>
      </c>
      <c r="J227" s="229">
        <v>161459600.00999999</v>
      </c>
      <c r="K227" s="89">
        <f t="shared" ref="K227:K237" si="64">I227-J227</f>
        <v>4504605.3300000131</v>
      </c>
      <c r="N227" s="1"/>
    </row>
    <row r="228" spans="1:14" s="56" customFormat="1" ht="25.5">
      <c r="A228" s="60" t="s">
        <v>208</v>
      </c>
      <c r="B228" s="213" t="s">
        <v>0</v>
      </c>
      <c r="C228" s="213" t="s">
        <v>80</v>
      </c>
      <c r="D228" s="213" t="s">
        <v>83</v>
      </c>
      <c r="E228" s="213" t="s">
        <v>85</v>
      </c>
      <c r="F228" s="66" t="s">
        <v>110</v>
      </c>
      <c r="G228" s="101" t="s">
        <v>110</v>
      </c>
      <c r="H228" s="88">
        <v>1260000</v>
      </c>
      <c r="I228" s="229">
        <v>1260000</v>
      </c>
      <c r="J228" s="229">
        <v>1237432.4099999999</v>
      </c>
      <c r="K228" s="89">
        <f t="shared" si="64"/>
        <v>22567.590000000084</v>
      </c>
      <c r="N228" s="1"/>
    </row>
    <row r="229" spans="1:14" s="56" customFormat="1" ht="38.25">
      <c r="A229" s="60" t="s">
        <v>209</v>
      </c>
      <c r="B229" s="213" t="s">
        <v>0</v>
      </c>
      <c r="C229" s="213" t="s">
        <v>80</v>
      </c>
      <c r="D229" s="213" t="s">
        <v>83</v>
      </c>
      <c r="E229" s="213" t="s">
        <v>86</v>
      </c>
      <c r="F229" s="66" t="s">
        <v>110</v>
      </c>
      <c r="G229" s="101" t="s">
        <v>110</v>
      </c>
      <c r="H229" s="88">
        <v>58652110</v>
      </c>
      <c r="I229" s="229">
        <v>49679844.670000002</v>
      </c>
      <c r="J229" s="229">
        <v>47784521.990000002</v>
      </c>
      <c r="K229" s="89">
        <f t="shared" si="64"/>
        <v>1895322.6799999997</v>
      </c>
      <c r="N229" s="1"/>
    </row>
    <row r="230" spans="1:14" s="56" customFormat="1" ht="25.5">
      <c r="A230" s="60" t="s">
        <v>194</v>
      </c>
      <c r="B230" s="213" t="s">
        <v>0</v>
      </c>
      <c r="C230" s="213" t="s">
        <v>80</v>
      </c>
      <c r="D230" s="213" t="s">
        <v>83</v>
      </c>
      <c r="E230" s="213" t="s">
        <v>16</v>
      </c>
      <c r="F230" s="66" t="s">
        <v>110</v>
      </c>
      <c r="G230" s="101" t="s">
        <v>110</v>
      </c>
      <c r="H230" s="88">
        <v>3980094.88</v>
      </c>
      <c r="I230" s="229">
        <v>3089293.03</v>
      </c>
      <c r="J230" s="229">
        <v>3089293.03</v>
      </c>
      <c r="K230" s="89">
        <f t="shared" si="64"/>
        <v>0</v>
      </c>
      <c r="N230" s="1"/>
    </row>
    <row r="231" spans="1:14" s="56" customFormat="1">
      <c r="A231" s="60" t="s">
        <v>95</v>
      </c>
      <c r="B231" s="213" t="s">
        <v>0</v>
      </c>
      <c r="C231" s="213" t="s">
        <v>80</v>
      </c>
      <c r="D231" s="213" t="s">
        <v>83</v>
      </c>
      <c r="E231" s="213" t="s">
        <v>4</v>
      </c>
      <c r="F231" s="66" t="s">
        <v>110</v>
      </c>
      <c r="G231" s="101" t="s">
        <v>110</v>
      </c>
      <c r="H231" s="88">
        <v>9547111.6799999997</v>
      </c>
      <c r="I231" s="290">
        <v>5957321.3399999999</v>
      </c>
      <c r="J231" s="290">
        <v>5957321.3399999999</v>
      </c>
      <c r="K231" s="89">
        <f t="shared" si="64"/>
        <v>0</v>
      </c>
      <c r="N231" s="1"/>
    </row>
    <row r="232" spans="1:14" s="56" customFormat="1">
      <c r="A232" s="60" t="s">
        <v>195</v>
      </c>
      <c r="B232" s="213" t="s">
        <v>0</v>
      </c>
      <c r="C232" s="213" t="s">
        <v>80</v>
      </c>
      <c r="D232" s="213" t="s">
        <v>83</v>
      </c>
      <c r="E232" s="213" t="s">
        <v>17</v>
      </c>
      <c r="F232" s="66" t="s">
        <v>110</v>
      </c>
      <c r="G232" s="101" t="s">
        <v>110</v>
      </c>
      <c r="H232" s="88">
        <v>4125900</v>
      </c>
      <c r="I232" s="229">
        <v>3438250.63</v>
      </c>
      <c r="J232" s="229">
        <v>2335718.88</v>
      </c>
      <c r="K232" s="89">
        <f t="shared" si="64"/>
        <v>1102531.75</v>
      </c>
      <c r="N232" s="1"/>
    </row>
    <row r="233" spans="1:14" s="56" customFormat="1">
      <c r="A233" s="344" t="s">
        <v>195</v>
      </c>
      <c r="B233" s="213" t="s">
        <v>0</v>
      </c>
      <c r="C233" s="213" t="s">
        <v>80</v>
      </c>
      <c r="D233" s="213" t="s">
        <v>36</v>
      </c>
      <c r="E233" s="213" t="s">
        <v>17</v>
      </c>
      <c r="F233" s="345" t="s">
        <v>110</v>
      </c>
      <c r="G233" s="346" t="s">
        <v>110</v>
      </c>
      <c r="H233" s="88">
        <v>986753</v>
      </c>
      <c r="I233" s="229">
        <v>0</v>
      </c>
      <c r="J233" s="229">
        <v>0</v>
      </c>
      <c r="K233" s="196">
        <v>0</v>
      </c>
      <c r="L233" s="347">
        <v>45962</v>
      </c>
      <c r="N233" s="1"/>
    </row>
    <row r="234" spans="1:14" s="58" customFormat="1" ht="25.5">
      <c r="A234" s="60" t="s">
        <v>206</v>
      </c>
      <c r="B234" s="213" t="s">
        <v>0</v>
      </c>
      <c r="C234" s="213" t="s">
        <v>80</v>
      </c>
      <c r="D234" s="213" t="s">
        <v>83</v>
      </c>
      <c r="E234" s="213" t="s">
        <v>82</v>
      </c>
      <c r="F234" s="66" t="s">
        <v>110</v>
      </c>
      <c r="G234" s="101" t="s">
        <v>110</v>
      </c>
      <c r="H234" s="88">
        <v>5000</v>
      </c>
      <c r="I234" s="229">
        <v>0</v>
      </c>
      <c r="J234" s="229">
        <v>0</v>
      </c>
      <c r="K234" s="89">
        <f t="shared" si="64"/>
        <v>0</v>
      </c>
      <c r="L234" s="52"/>
      <c r="M234" s="111"/>
      <c r="N234" s="1"/>
    </row>
    <row r="235" spans="1:14" s="57" customFormat="1">
      <c r="A235" s="60" t="s">
        <v>196</v>
      </c>
      <c r="B235" s="213" t="s">
        <v>0</v>
      </c>
      <c r="C235" s="213" t="s">
        <v>80</v>
      </c>
      <c r="D235" s="213" t="s">
        <v>83</v>
      </c>
      <c r="E235" s="213" t="s">
        <v>18</v>
      </c>
      <c r="F235" s="66" t="s">
        <v>110</v>
      </c>
      <c r="G235" s="101" t="s">
        <v>110</v>
      </c>
      <c r="H235" s="88">
        <v>1422970.4</v>
      </c>
      <c r="I235" s="229">
        <v>1185805</v>
      </c>
      <c r="J235" s="229">
        <v>1067225</v>
      </c>
      <c r="K235" s="89">
        <f t="shared" si="64"/>
        <v>118580</v>
      </c>
      <c r="L235" s="62"/>
      <c r="M235" s="62"/>
      <c r="N235" s="1"/>
    </row>
    <row r="236" spans="1:14" s="83" customFormat="1">
      <c r="A236" s="60" t="s">
        <v>197</v>
      </c>
      <c r="B236" s="213" t="s">
        <v>0</v>
      </c>
      <c r="C236" s="213" t="s">
        <v>80</v>
      </c>
      <c r="D236" s="213" t="s">
        <v>83</v>
      </c>
      <c r="E236" s="213" t="s">
        <v>19</v>
      </c>
      <c r="F236" s="66" t="s">
        <v>110</v>
      </c>
      <c r="G236" s="101" t="s">
        <v>110</v>
      </c>
      <c r="H236" s="88">
        <v>19000</v>
      </c>
      <c r="I236" s="229">
        <v>15833.33</v>
      </c>
      <c r="J236" s="229">
        <v>14253.33</v>
      </c>
      <c r="K236" s="88">
        <f t="shared" si="64"/>
        <v>1580</v>
      </c>
      <c r="L236" s="62"/>
      <c r="M236" s="62"/>
      <c r="N236" s="1"/>
    </row>
    <row r="237" spans="1:14" s="57" customFormat="1">
      <c r="A237" s="60" t="s">
        <v>203</v>
      </c>
      <c r="B237" s="213" t="s">
        <v>0</v>
      </c>
      <c r="C237" s="213" t="s">
        <v>80</v>
      </c>
      <c r="D237" s="213" t="s">
        <v>83</v>
      </c>
      <c r="E237" s="213" t="s">
        <v>40</v>
      </c>
      <c r="F237" s="66" t="s">
        <v>110</v>
      </c>
      <c r="G237" s="101" t="s">
        <v>110</v>
      </c>
      <c r="H237" s="88">
        <v>30000</v>
      </c>
      <c r="I237" s="229">
        <v>25000</v>
      </c>
      <c r="J237" s="229">
        <v>0</v>
      </c>
      <c r="K237" s="89">
        <f t="shared" si="64"/>
        <v>25000</v>
      </c>
      <c r="L237" s="82"/>
      <c r="M237" s="62"/>
      <c r="N237" s="1"/>
    </row>
    <row r="238" spans="1:14" s="58" customFormat="1" ht="38.25">
      <c r="A238" s="84" t="s">
        <v>184</v>
      </c>
      <c r="B238" s="4" t="s">
        <v>0</v>
      </c>
      <c r="C238" s="4" t="s">
        <v>80</v>
      </c>
      <c r="D238" s="4" t="s">
        <v>88</v>
      </c>
      <c r="E238" s="4" t="s">
        <v>1</v>
      </c>
      <c r="F238" s="3" t="s">
        <v>110</v>
      </c>
      <c r="G238" s="70" t="s">
        <v>110</v>
      </c>
      <c r="H238" s="87">
        <f>SUM(H239)</f>
        <v>29400000</v>
      </c>
      <c r="I238" s="87">
        <f>SUM(I239:I239)</f>
        <v>29400000</v>
      </c>
      <c r="J238" s="127">
        <f t="shared" ref="J238" si="65">SUM(J239)</f>
        <v>29400000</v>
      </c>
      <c r="K238" s="87">
        <f>SUM(K239)</f>
        <v>0</v>
      </c>
      <c r="L238" s="52"/>
      <c r="M238" s="111"/>
      <c r="N238" s="1"/>
    </row>
    <row r="239" spans="1:14" s="56" customFormat="1">
      <c r="A239" s="60" t="s">
        <v>111</v>
      </c>
      <c r="B239" s="213" t="s">
        <v>0</v>
      </c>
      <c r="C239" s="213" t="s">
        <v>80</v>
      </c>
      <c r="D239" s="213" t="s">
        <v>88</v>
      </c>
      <c r="E239" s="213" t="s">
        <v>71</v>
      </c>
      <c r="F239" s="66" t="s">
        <v>110</v>
      </c>
      <c r="G239" s="101" t="s">
        <v>110</v>
      </c>
      <c r="H239" s="88">
        <v>29400000</v>
      </c>
      <c r="I239" s="229">
        <v>29400000</v>
      </c>
      <c r="J239" s="229">
        <v>29400000</v>
      </c>
      <c r="K239" s="89">
        <f>I239-J239</f>
        <v>0</v>
      </c>
      <c r="N239" s="1"/>
    </row>
    <row r="240" spans="1:14" s="58" customFormat="1" ht="25.5">
      <c r="A240" s="84" t="s">
        <v>210</v>
      </c>
      <c r="B240" s="4" t="s">
        <v>0</v>
      </c>
      <c r="C240" s="4" t="s">
        <v>80</v>
      </c>
      <c r="D240" s="4" t="s">
        <v>89</v>
      </c>
      <c r="E240" s="4" t="s">
        <v>1</v>
      </c>
      <c r="F240" s="3" t="s">
        <v>110</v>
      </c>
      <c r="G240" s="70" t="s">
        <v>110</v>
      </c>
      <c r="H240" s="87">
        <f>SUM(H241)</f>
        <v>270000</v>
      </c>
      <c r="I240" s="87">
        <f>SUM(I241)</f>
        <v>270000</v>
      </c>
      <c r="J240" s="127">
        <f t="shared" ref="J240" si="66">SUM(J241)</f>
        <v>270000</v>
      </c>
      <c r="K240" s="87">
        <f>SUM(K241)</f>
        <v>0</v>
      </c>
      <c r="L240" s="52"/>
      <c r="M240" s="111"/>
      <c r="N240" s="1"/>
    </row>
    <row r="241" spans="1:30" s="56" customFormat="1">
      <c r="A241" s="60" t="s">
        <v>95</v>
      </c>
      <c r="B241" s="213" t="s">
        <v>0</v>
      </c>
      <c r="C241" s="213" t="s">
        <v>80</v>
      </c>
      <c r="D241" s="213" t="s">
        <v>89</v>
      </c>
      <c r="E241" s="213" t="s">
        <v>4</v>
      </c>
      <c r="F241" s="66" t="s">
        <v>110</v>
      </c>
      <c r="G241" s="101" t="s">
        <v>110</v>
      </c>
      <c r="H241" s="88">
        <v>270000</v>
      </c>
      <c r="I241" s="290">
        <v>270000</v>
      </c>
      <c r="J241" s="290">
        <v>270000</v>
      </c>
      <c r="K241" s="89">
        <f>I241-J241</f>
        <v>0</v>
      </c>
      <c r="N241" s="1"/>
    </row>
    <row r="242" spans="1:30" s="58" customFormat="1" ht="25.5">
      <c r="A242" s="84" t="s">
        <v>185</v>
      </c>
      <c r="B242" s="4" t="s">
        <v>0</v>
      </c>
      <c r="C242" s="4" t="s">
        <v>80</v>
      </c>
      <c r="D242" s="4" t="s">
        <v>91</v>
      </c>
      <c r="E242" s="4" t="s">
        <v>1</v>
      </c>
      <c r="F242" s="3" t="s">
        <v>110</v>
      </c>
      <c r="G242" s="70" t="s">
        <v>110</v>
      </c>
      <c r="H242" s="87">
        <f>SUM(H243)</f>
        <v>3000000</v>
      </c>
      <c r="I242" s="87">
        <f>SUM(I243)</f>
        <v>3000000</v>
      </c>
      <c r="J242" s="127">
        <f>SUM(J243)</f>
        <v>3000000</v>
      </c>
      <c r="K242" s="87">
        <f>SUM(K243)</f>
        <v>0</v>
      </c>
      <c r="L242" s="52"/>
      <c r="M242" s="111"/>
      <c r="N242" s="1"/>
    </row>
    <row r="243" spans="1:30" s="63" customFormat="1" ht="25.5">
      <c r="A243" s="60" t="s">
        <v>211</v>
      </c>
      <c r="B243" s="213" t="s">
        <v>0</v>
      </c>
      <c r="C243" s="213" t="s">
        <v>80</v>
      </c>
      <c r="D243" s="213" t="s">
        <v>91</v>
      </c>
      <c r="E243" s="213" t="s">
        <v>90</v>
      </c>
      <c r="F243" s="66" t="s">
        <v>110</v>
      </c>
      <c r="G243" s="101" t="s">
        <v>110</v>
      </c>
      <c r="H243" s="88">
        <v>3000000</v>
      </c>
      <c r="I243" s="229">
        <v>3000000</v>
      </c>
      <c r="J243" s="229">
        <v>3000000</v>
      </c>
      <c r="K243" s="89">
        <f>I243-J243</f>
        <v>0</v>
      </c>
      <c r="M243" s="56"/>
      <c r="N243" s="1"/>
    </row>
    <row r="244" spans="1:30" s="63" customFormat="1" ht="41.25" customHeight="1">
      <c r="A244" s="84" t="s">
        <v>186</v>
      </c>
      <c r="B244" s="4" t="s">
        <v>0</v>
      </c>
      <c r="C244" s="4" t="s">
        <v>80</v>
      </c>
      <c r="D244" s="4" t="s">
        <v>92</v>
      </c>
      <c r="E244" s="4" t="s">
        <v>1</v>
      </c>
      <c r="F244" s="3" t="s">
        <v>110</v>
      </c>
      <c r="G244" s="70" t="s">
        <v>110</v>
      </c>
      <c r="H244" s="87">
        <f>SUM(H245)</f>
        <v>10000000</v>
      </c>
      <c r="I244" s="87">
        <f>SUM(I245)</f>
        <v>10000000</v>
      </c>
      <c r="J244" s="127">
        <f>SUM(J245)</f>
        <v>10000000</v>
      </c>
      <c r="K244" s="87">
        <f>SUM(K245)</f>
        <v>0</v>
      </c>
      <c r="M244" s="56"/>
      <c r="N244" s="137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56"/>
      <c r="AA244" s="56"/>
      <c r="AB244" s="56"/>
      <c r="AC244" s="56"/>
      <c r="AD244" s="56"/>
    </row>
    <row r="245" spans="1:30" s="63" customFormat="1" ht="25.5">
      <c r="A245" s="60" t="s">
        <v>211</v>
      </c>
      <c r="B245" s="213" t="s">
        <v>0</v>
      </c>
      <c r="C245" s="213" t="s">
        <v>80</v>
      </c>
      <c r="D245" s="213" t="s">
        <v>92</v>
      </c>
      <c r="E245" s="213" t="s">
        <v>90</v>
      </c>
      <c r="F245" s="66" t="s">
        <v>110</v>
      </c>
      <c r="G245" s="101" t="s">
        <v>110</v>
      </c>
      <c r="H245" s="88">
        <v>10000000</v>
      </c>
      <c r="I245" s="229">
        <v>10000000</v>
      </c>
      <c r="J245" s="229">
        <v>10000000</v>
      </c>
      <c r="K245" s="89">
        <f>I245-J245</f>
        <v>0</v>
      </c>
      <c r="M245" s="56"/>
      <c r="N245" s="137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  <c r="Z245" s="56"/>
      <c r="AA245" s="56"/>
      <c r="AB245" s="56"/>
      <c r="AC245" s="56"/>
      <c r="AD245" s="56"/>
    </row>
    <row r="246" spans="1:30" s="63" customFormat="1" ht="25.5">
      <c r="A246" s="84" t="s">
        <v>280</v>
      </c>
      <c r="B246" s="4" t="s">
        <v>0</v>
      </c>
      <c r="C246" s="4" t="s">
        <v>80</v>
      </c>
      <c r="D246" s="4" t="s">
        <v>279</v>
      </c>
      <c r="E246" s="4" t="s">
        <v>1</v>
      </c>
      <c r="F246" s="3" t="s">
        <v>110</v>
      </c>
      <c r="G246" s="70" t="s">
        <v>110</v>
      </c>
      <c r="H246" s="87">
        <f>SUM(H247)</f>
        <v>100000000</v>
      </c>
      <c r="I246" s="87">
        <f>SUM(I247)</f>
        <v>100000000</v>
      </c>
      <c r="J246" s="127">
        <f>SUM(J247)</f>
        <v>100000000</v>
      </c>
      <c r="K246" s="87">
        <f>SUM(K247)</f>
        <v>0</v>
      </c>
      <c r="M246" s="56"/>
      <c r="N246" s="137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56"/>
      <c r="AA246" s="56"/>
      <c r="AB246" s="56"/>
      <c r="AC246" s="56"/>
      <c r="AD246" s="56"/>
    </row>
    <row r="247" spans="1:30" s="63" customFormat="1" ht="25.5">
      <c r="A247" s="60" t="s">
        <v>211</v>
      </c>
      <c r="B247" s="213" t="s">
        <v>0</v>
      </c>
      <c r="C247" s="213" t="s">
        <v>80</v>
      </c>
      <c r="D247" s="213" t="s">
        <v>279</v>
      </c>
      <c r="E247" s="213" t="s">
        <v>90</v>
      </c>
      <c r="F247" s="66" t="s">
        <v>110</v>
      </c>
      <c r="G247" s="101" t="s">
        <v>110</v>
      </c>
      <c r="H247" s="286">
        <v>100000000</v>
      </c>
      <c r="I247" s="282">
        <v>100000000</v>
      </c>
      <c r="J247" s="229">
        <v>100000000</v>
      </c>
      <c r="K247" s="89">
        <f>I247-J247</f>
        <v>0</v>
      </c>
      <c r="M247" s="56"/>
      <c r="N247" s="137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  <c r="Z247" s="56"/>
      <c r="AA247" s="56"/>
      <c r="AB247" s="56"/>
      <c r="AC247" s="56"/>
      <c r="AD247" s="56"/>
    </row>
    <row r="248" spans="1:30" s="63" customFormat="1" ht="51">
      <c r="A248" s="84" t="s">
        <v>303</v>
      </c>
      <c r="B248" s="4" t="s">
        <v>0</v>
      </c>
      <c r="C248" s="4" t="s">
        <v>80</v>
      </c>
      <c r="D248" s="4" t="s">
        <v>301</v>
      </c>
      <c r="E248" s="4" t="s">
        <v>1</v>
      </c>
      <c r="F248" s="3" t="s">
        <v>110</v>
      </c>
      <c r="G248" s="70" t="s">
        <v>110</v>
      </c>
      <c r="H248" s="87">
        <f>SUM(H249)</f>
        <v>15280000</v>
      </c>
      <c r="I248" s="87">
        <f>SUM(I249)</f>
        <v>15280000</v>
      </c>
      <c r="J248" s="127">
        <f>SUM(J249)</f>
        <v>15280000</v>
      </c>
      <c r="K248" s="87">
        <f>SUM(K249)</f>
        <v>0</v>
      </c>
      <c r="M248" s="56"/>
      <c r="N248" s="137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6"/>
      <c r="AA248" s="56"/>
      <c r="AB248" s="56"/>
      <c r="AC248" s="56"/>
      <c r="AD248" s="56"/>
    </row>
    <row r="249" spans="1:30" s="63" customFormat="1" ht="25.5">
      <c r="A249" s="60" t="s">
        <v>211</v>
      </c>
      <c r="B249" s="213" t="s">
        <v>0</v>
      </c>
      <c r="C249" s="213" t="s">
        <v>80</v>
      </c>
      <c r="D249" s="213" t="s">
        <v>301</v>
      </c>
      <c r="E249" s="213" t="s">
        <v>90</v>
      </c>
      <c r="F249" s="66" t="s">
        <v>110</v>
      </c>
      <c r="G249" s="101" t="s">
        <v>110</v>
      </c>
      <c r="H249" s="286">
        <v>15280000</v>
      </c>
      <c r="I249" s="282">
        <v>15280000</v>
      </c>
      <c r="J249" s="229">
        <v>15280000</v>
      </c>
      <c r="K249" s="89">
        <f>I249-J249</f>
        <v>0</v>
      </c>
      <c r="L249" s="309">
        <v>45809</v>
      </c>
      <c r="M249" s="56"/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56"/>
      <c r="AA249" s="56"/>
      <c r="AB249" s="56"/>
      <c r="AC249" s="56"/>
      <c r="AD249" s="56"/>
    </row>
    <row r="250" spans="1:30" s="63" customFormat="1" ht="25.5">
      <c r="A250" s="84" t="s">
        <v>304</v>
      </c>
      <c r="B250" s="4" t="s">
        <v>0</v>
      </c>
      <c r="C250" s="4" t="s">
        <v>80</v>
      </c>
      <c r="D250" s="4" t="s">
        <v>302</v>
      </c>
      <c r="E250" s="4" t="s">
        <v>1</v>
      </c>
      <c r="F250" s="3" t="s">
        <v>110</v>
      </c>
      <c r="G250" s="70" t="s">
        <v>110</v>
      </c>
      <c r="H250" s="87">
        <f>SUM(H251)</f>
        <v>12514824</v>
      </c>
      <c r="I250" s="87">
        <f>SUM(I251)</f>
        <v>9733752</v>
      </c>
      <c r="J250" s="127">
        <f>SUM(J251)</f>
        <v>9733752</v>
      </c>
      <c r="K250" s="87">
        <f>SUM(K251)</f>
        <v>0</v>
      </c>
      <c r="M250" s="56"/>
      <c r="N250" s="137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  <c r="Z250" s="56"/>
      <c r="AA250" s="56"/>
      <c r="AB250" s="56"/>
      <c r="AC250" s="56"/>
      <c r="AD250" s="56"/>
    </row>
    <row r="251" spans="1:30" s="63" customFormat="1" ht="25.5">
      <c r="A251" s="60" t="s">
        <v>211</v>
      </c>
      <c r="B251" s="213" t="s">
        <v>0</v>
      </c>
      <c r="C251" s="213" t="s">
        <v>80</v>
      </c>
      <c r="D251" s="213" t="s">
        <v>302</v>
      </c>
      <c r="E251" s="213" t="s">
        <v>90</v>
      </c>
      <c r="F251" s="66" t="s">
        <v>110</v>
      </c>
      <c r="G251" s="101" t="s">
        <v>110</v>
      </c>
      <c r="H251" s="286">
        <v>12514824</v>
      </c>
      <c r="I251" s="282">
        <v>9733752</v>
      </c>
      <c r="J251" s="229">
        <v>9733752</v>
      </c>
      <c r="K251" s="89">
        <f>I251-J251</f>
        <v>0</v>
      </c>
      <c r="L251" s="309">
        <v>45809</v>
      </c>
      <c r="M251" s="56"/>
      <c r="N251" s="56"/>
      <c r="O251" s="56"/>
      <c r="P251" s="56"/>
      <c r="Q251" s="56"/>
      <c r="R251" s="56"/>
      <c r="S251" s="56"/>
      <c r="T251" s="56"/>
      <c r="U251" s="56"/>
      <c r="V251" s="56"/>
      <c r="W251" s="56"/>
      <c r="X251" s="56"/>
      <c r="Y251" s="56"/>
      <c r="Z251" s="56"/>
      <c r="AA251" s="56"/>
      <c r="AB251" s="56"/>
      <c r="AC251" s="56"/>
      <c r="AD251" s="56"/>
    </row>
    <row r="252" spans="1:30" s="58" customFormat="1" ht="38.25">
      <c r="A252" s="84" t="s">
        <v>187</v>
      </c>
      <c r="B252" s="4" t="s">
        <v>0</v>
      </c>
      <c r="C252" s="4" t="s">
        <v>80</v>
      </c>
      <c r="D252" s="4" t="s">
        <v>93</v>
      </c>
      <c r="E252" s="4" t="s">
        <v>1</v>
      </c>
      <c r="F252" s="3" t="s">
        <v>110</v>
      </c>
      <c r="G252" s="271" t="s">
        <v>110</v>
      </c>
      <c r="H252" s="87">
        <f>SUM(H253:H258)</f>
        <v>67834220</v>
      </c>
      <c r="I252" s="87">
        <f>SUM(I253:I258)</f>
        <v>67834220</v>
      </c>
      <c r="J252" s="269">
        <f>SUM(J253:J258)</f>
        <v>59512204.770000003</v>
      </c>
      <c r="K252" s="87">
        <f>SUM(K253:K258)</f>
        <v>8322015.2299999986</v>
      </c>
      <c r="L252" s="52"/>
      <c r="M252" s="111"/>
      <c r="N252" s="137"/>
      <c r="O252" s="111"/>
      <c r="P252" s="111"/>
      <c r="Q252" s="111"/>
      <c r="R252" s="111"/>
      <c r="S252" s="111"/>
      <c r="T252" s="111"/>
      <c r="U252" s="111"/>
      <c r="V252" s="111"/>
      <c r="W252" s="111"/>
      <c r="X252" s="111"/>
      <c r="Y252" s="111"/>
      <c r="Z252" s="111"/>
      <c r="AA252" s="111"/>
      <c r="AB252" s="111"/>
      <c r="AC252" s="111"/>
      <c r="AD252" s="111"/>
    </row>
    <row r="253" spans="1:30" s="58" customFormat="1">
      <c r="A253" s="365" t="s">
        <v>95</v>
      </c>
      <c r="B253" s="213" t="s">
        <v>0</v>
      </c>
      <c r="C253" s="213" t="s">
        <v>80</v>
      </c>
      <c r="D253" s="213" t="s">
        <v>93</v>
      </c>
      <c r="E253" s="213" t="s">
        <v>4</v>
      </c>
      <c r="F253" s="367" t="s">
        <v>277</v>
      </c>
      <c r="G253" s="272" t="s">
        <v>230</v>
      </c>
      <c r="H253" s="286">
        <v>1915680</v>
      </c>
      <c r="I253" s="286">
        <v>1915680</v>
      </c>
      <c r="J253" s="286">
        <v>1499580.6</v>
      </c>
      <c r="K253" s="211">
        <f t="shared" ref="K253:K268" si="67">I253-J253</f>
        <v>416099.39999999991</v>
      </c>
      <c r="L253" s="52"/>
      <c r="M253" s="136"/>
      <c r="N253" s="137"/>
      <c r="O253" s="111"/>
      <c r="P253" s="111"/>
      <c r="Q253" s="111"/>
      <c r="R253" s="111"/>
      <c r="S253" s="111"/>
      <c r="T253" s="111"/>
      <c r="U253" s="111"/>
      <c r="V253" s="111"/>
      <c r="W253" s="111"/>
      <c r="X253" s="111"/>
      <c r="Y253" s="111"/>
      <c r="Z253" s="111"/>
      <c r="AA253" s="111"/>
      <c r="AB253" s="111"/>
      <c r="AC253" s="111"/>
      <c r="AD253" s="111"/>
    </row>
    <row r="254" spans="1:30" s="58" customFormat="1">
      <c r="A254" s="366"/>
      <c r="B254" s="213" t="s">
        <v>0</v>
      </c>
      <c r="C254" s="213" t="s">
        <v>80</v>
      </c>
      <c r="D254" s="213" t="s">
        <v>93</v>
      </c>
      <c r="E254" s="213" t="s">
        <v>4</v>
      </c>
      <c r="F254" s="368"/>
      <c r="G254" s="272" t="s">
        <v>229</v>
      </c>
      <c r="H254" s="286">
        <v>36397810</v>
      </c>
      <c r="I254" s="286">
        <v>36397810</v>
      </c>
      <c r="J254" s="420">
        <v>28491894.170000002</v>
      </c>
      <c r="K254" s="211">
        <f t="shared" si="67"/>
        <v>7905915.8299999982</v>
      </c>
      <c r="L254" s="52">
        <f>29991474.77-J253</f>
        <v>28491894.169999998</v>
      </c>
      <c r="M254" s="138">
        <f>20303304.77-J253</f>
        <v>18803724.169999998</v>
      </c>
      <c r="N254" s="137"/>
      <c r="O254" s="111"/>
      <c r="P254" s="111"/>
      <c r="Q254" s="111"/>
      <c r="R254" s="111"/>
      <c r="S254" s="111"/>
      <c r="T254" s="111"/>
      <c r="U254" s="111"/>
      <c r="V254" s="111"/>
      <c r="W254" s="111"/>
      <c r="X254" s="111"/>
      <c r="Y254" s="111"/>
      <c r="Z254" s="111"/>
      <c r="AA254" s="111"/>
      <c r="AB254" s="111"/>
      <c r="AC254" s="111"/>
      <c r="AD254" s="111"/>
    </row>
    <row r="255" spans="1:30" s="58" customFormat="1">
      <c r="A255" s="370" t="s">
        <v>202</v>
      </c>
      <c r="B255" s="213" t="s">
        <v>0</v>
      </c>
      <c r="C255" s="213" t="s">
        <v>80</v>
      </c>
      <c r="D255" s="213" t="s">
        <v>93</v>
      </c>
      <c r="E255" s="213" t="s">
        <v>39</v>
      </c>
      <c r="F255" s="368"/>
      <c r="G255" s="272" t="s">
        <v>230</v>
      </c>
      <c r="H255" s="282">
        <v>1476040</v>
      </c>
      <c r="I255" s="282">
        <v>1476040</v>
      </c>
      <c r="J255" s="282">
        <v>1476043.25</v>
      </c>
      <c r="K255" s="211">
        <f t="shared" si="67"/>
        <v>-3.25</v>
      </c>
      <c r="L255" s="52"/>
      <c r="M255" s="111"/>
      <c r="N255" s="137"/>
      <c r="O255" s="111"/>
      <c r="P255" s="111"/>
      <c r="Q255" s="111"/>
      <c r="R255" s="111"/>
      <c r="S255" s="111"/>
      <c r="T255" s="111"/>
      <c r="U255" s="111"/>
      <c r="V255" s="111"/>
      <c r="W255" s="111"/>
      <c r="X255" s="111"/>
      <c r="Y255" s="111"/>
      <c r="Z255" s="111"/>
      <c r="AA255" s="111"/>
      <c r="AB255" s="111"/>
      <c r="AC255" s="111"/>
      <c r="AD255" s="111"/>
    </row>
    <row r="256" spans="1:30">
      <c r="A256" s="371"/>
      <c r="B256" s="213" t="s">
        <v>0</v>
      </c>
      <c r="C256" s="213" t="s">
        <v>80</v>
      </c>
      <c r="D256" s="213" t="s">
        <v>93</v>
      </c>
      <c r="E256" s="213" t="s">
        <v>39</v>
      </c>
      <c r="F256" s="368"/>
      <c r="G256" s="272" t="s">
        <v>229</v>
      </c>
      <c r="H256" s="282">
        <v>28044690</v>
      </c>
      <c r="I256" s="282">
        <v>28044690</v>
      </c>
      <c r="J256" s="282">
        <v>28044686.75</v>
      </c>
      <c r="K256" s="211">
        <f t="shared" si="67"/>
        <v>3.25</v>
      </c>
      <c r="L256" s="190"/>
      <c r="M256" s="140">
        <f>12701580.86-J255</f>
        <v>11225537.609999999</v>
      </c>
      <c r="N256" s="137"/>
      <c r="O256" s="137"/>
      <c r="P256" s="137"/>
      <c r="Q256" s="137"/>
      <c r="R256" s="137"/>
      <c r="S256" s="137"/>
      <c r="T256" s="137"/>
      <c r="U256" s="137"/>
      <c r="V256" s="137"/>
      <c r="W256" s="137"/>
      <c r="X256" s="137"/>
      <c r="Y256" s="137"/>
      <c r="Z256" s="137"/>
      <c r="AA256" s="137"/>
      <c r="AB256" s="137"/>
      <c r="AC256" s="137"/>
      <c r="AD256" s="137"/>
    </row>
    <row r="257" spans="1:30" s="58" customFormat="1">
      <c r="A257" s="220" t="s">
        <v>95</v>
      </c>
      <c r="B257" s="213" t="s">
        <v>0</v>
      </c>
      <c r="C257" s="213" t="s">
        <v>80</v>
      </c>
      <c r="D257" s="213" t="s">
        <v>93</v>
      </c>
      <c r="E257" s="213">
        <v>242</v>
      </c>
      <c r="F257" s="368"/>
      <c r="G257" s="272" t="s">
        <v>230</v>
      </c>
      <c r="H257" s="315">
        <v>0</v>
      </c>
      <c r="I257" s="283">
        <v>0</v>
      </c>
      <c r="J257" s="337">
        <v>0</v>
      </c>
      <c r="K257" s="211">
        <f t="shared" si="67"/>
        <v>0</v>
      </c>
      <c r="L257" s="52"/>
      <c r="M257" s="136"/>
      <c r="N257" s="137"/>
      <c r="O257" s="111"/>
      <c r="P257" s="111"/>
      <c r="Q257" s="111"/>
      <c r="R257" s="111"/>
      <c r="S257" s="111"/>
      <c r="T257" s="111"/>
      <c r="U257" s="111"/>
      <c r="V257" s="111"/>
      <c r="W257" s="111"/>
      <c r="X257" s="111"/>
      <c r="Y257" s="111"/>
      <c r="Z257" s="111"/>
      <c r="AA257" s="111"/>
      <c r="AB257" s="111"/>
      <c r="AC257" s="111"/>
      <c r="AD257" s="111"/>
    </row>
    <row r="258" spans="1:30" s="58" customFormat="1">
      <c r="A258" s="191" t="s">
        <v>202</v>
      </c>
      <c r="B258" s="213" t="s">
        <v>0</v>
      </c>
      <c r="C258" s="213" t="s">
        <v>80</v>
      </c>
      <c r="D258" s="213" t="s">
        <v>93</v>
      </c>
      <c r="E258" s="213">
        <v>242</v>
      </c>
      <c r="F258" s="369"/>
      <c r="G258" s="272" t="s">
        <v>229</v>
      </c>
      <c r="H258" s="315">
        <v>0</v>
      </c>
      <c r="I258" s="283">
        <v>0</v>
      </c>
      <c r="J258" s="266">
        <v>0</v>
      </c>
      <c r="K258" s="211">
        <f t="shared" si="67"/>
        <v>0</v>
      </c>
      <c r="L258" s="52"/>
      <c r="M258" s="111"/>
      <c r="N258" s="137"/>
      <c r="O258" s="111"/>
      <c r="P258" s="111"/>
      <c r="Q258" s="111"/>
      <c r="R258" s="111"/>
      <c r="S258" s="111"/>
      <c r="T258" s="111"/>
      <c r="U258" s="111"/>
      <c r="V258" s="111"/>
      <c r="W258" s="111"/>
      <c r="X258" s="111"/>
      <c r="Y258" s="111"/>
      <c r="Z258" s="111"/>
      <c r="AA258" s="111"/>
      <c r="AB258" s="111"/>
      <c r="AC258" s="111"/>
      <c r="AD258" s="111"/>
    </row>
    <row r="259" spans="1:30">
      <c r="A259" s="84" t="s">
        <v>227</v>
      </c>
      <c r="B259" s="4" t="s">
        <v>0</v>
      </c>
      <c r="C259" s="4" t="s">
        <v>80</v>
      </c>
      <c r="D259" s="4">
        <v>9990020680</v>
      </c>
      <c r="E259" s="4">
        <v>633</v>
      </c>
      <c r="F259" s="3"/>
      <c r="G259" s="271"/>
      <c r="H259" s="284">
        <v>250000000</v>
      </c>
      <c r="I259" s="284">
        <v>250000000</v>
      </c>
      <c r="J259" s="278">
        <v>250000000</v>
      </c>
      <c r="K259" s="87">
        <f t="shared" si="67"/>
        <v>0</v>
      </c>
      <c r="L259" s="56"/>
      <c r="M259" s="55"/>
    </row>
    <row r="260" spans="1:30">
      <c r="A260" s="84" t="s">
        <v>227</v>
      </c>
      <c r="B260" s="4" t="s">
        <v>0</v>
      </c>
      <c r="C260" s="4" t="s">
        <v>80</v>
      </c>
      <c r="D260" s="4">
        <v>9990020680</v>
      </c>
      <c r="E260" s="4">
        <v>811</v>
      </c>
      <c r="F260" s="3"/>
      <c r="G260" s="271"/>
      <c r="H260" s="284">
        <v>7288064</v>
      </c>
      <c r="I260" s="284">
        <v>7288064</v>
      </c>
      <c r="J260" s="278">
        <v>7288064</v>
      </c>
      <c r="K260" s="87">
        <f t="shared" si="67"/>
        <v>0</v>
      </c>
      <c r="N260" s="137"/>
      <c r="O260" s="137"/>
      <c r="P260" s="137"/>
      <c r="Q260" s="137"/>
      <c r="R260" s="137"/>
      <c r="S260" s="137"/>
      <c r="T260" s="137"/>
      <c r="U260" s="137"/>
      <c r="V260" s="137"/>
      <c r="W260" s="137"/>
      <c r="X260" s="137"/>
      <c r="Y260" s="137"/>
      <c r="Z260" s="137"/>
      <c r="AA260" s="137"/>
      <c r="AB260" s="137"/>
      <c r="AC260" s="137"/>
      <c r="AD260" s="137"/>
    </row>
    <row r="261" spans="1:30">
      <c r="A261" s="84" t="s">
        <v>227</v>
      </c>
      <c r="B261" s="4" t="s">
        <v>0</v>
      </c>
      <c r="C261" s="4" t="s">
        <v>80</v>
      </c>
      <c r="D261" s="4">
        <v>9990020950</v>
      </c>
      <c r="E261" s="4">
        <v>244</v>
      </c>
      <c r="F261" s="3"/>
      <c r="G261" s="271"/>
      <c r="H261" s="284">
        <v>1252100</v>
      </c>
      <c r="I261" s="284">
        <v>0</v>
      </c>
      <c r="J261" s="278">
        <v>0</v>
      </c>
      <c r="K261" s="87">
        <f t="shared" ref="K261" si="68">I261-J261</f>
        <v>0</v>
      </c>
      <c r="L261" s="347">
        <v>45962</v>
      </c>
      <c r="N261" s="137"/>
      <c r="O261" s="137"/>
      <c r="P261" s="137"/>
      <c r="Q261" s="137"/>
      <c r="R261" s="137"/>
      <c r="S261" s="137"/>
      <c r="T261" s="137"/>
      <c r="U261" s="137"/>
      <c r="V261" s="137"/>
      <c r="W261" s="137"/>
      <c r="X261" s="137"/>
      <c r="Y261" s="137"/>
      <c r="Z261" s="137"/>
      <c r="AA261" s="137"/>
      <c r="AB261" s="137"/>
      <c r="AC261" s="137"/>
      <c r="AD261" s="137"/>
    </row>
    <row r="262" spans="1:30">
      <c r="A262" s="84" t="s">
        <v>315</v>
      </c>
      <c r="B262" s="4" t="s">
        <v>0</v>
      </c>
      <c r="C262" s="4" t="s">
        <v>80</v>
      </c>
      <c r="D262" s="4">
        <v>9990099970</v>
      </c>
      <c r="E262" s="4">
        <v>112</v>
      </c>
      <c r="F262" s="3"/>
      <c r="G262" s="271"/>
      <c r="H262" s="284">
        <v>121329.60000000001</v>
      </c>
      <c r="I262" s="284">
        <v>121329.60000000001</v>
      </c>
      <c r="J262" s="278">
        <v>121329.60000000001</v>
      </c>
      <c r="K262" s="87">
        <f t="shared" si="67"/>
        <v>0</v>
      </c>
      <c r="L262" s="316">
        <v>45901</v>
      </c>
      <c r="N262" s="137"/>
      <c r="O262" s="137"/>
      <c r="P262" s="137"/>
      <c r="Q262" s="137"/>
      <c r="R262" s="137"/>
      <c r="S262" s="137"/>
      <c r="T262" s="137"/>
      <c r="U262" s="137"/>
      <c r="V262" s="137"/>
      <c r="W262" s="137"/>
      <c r="X262" s="137"/>
      <c r="Y262" s="137"/>
      <c r="Z262" s="137"/>
      <c r="AA262" s="137"/>
      <c r="AB262" s="137"/>
      <c r="AC262" s="137"/>
      <c r="AD262" s="137"/>
    </row>
    <row r="263" spans="1:30">
      <c r="A263" s="84" t="s">
        <v>315</v>
      </c>
      <c r="B263" s="4" t="s">
        <v>0</v>
      </c>
      <c r="C263" s="4" t="s">
        <v>80</v>
      </c>
      <c r="D263" s="4">
        <v>9990099970</v>
      </c>
      <c r="E263" s="4">
        <v>831</v>
      </c>
      <c r="F263" s="3"/>
      <c r="G263" s="271"/>
      <c r="H263" s="284">
        <v>50000</v>
      </c>
      <c r="I263" s="284">
        <v>50000</v>
      </c>
      <c r="J263" s="278">
        <v>50000</v>
      </c>
      <c r="K263" s="87">
        <f t="shared" si="67"/>
        <v>0</v>
      </c>
      <c r="L263" s="309">
        <v>45839</v>
      </c>
      <c r="N263" s="137"/>
      <c r="O263" s="137"/>
      <c r="P263" s="137"/>
      <c r="Q263" s="137"/>
      <c r="R263" s="137"/>
      <c r="S263" s="137"/>
      <c r="T263" s="137"/>
      <c r="U263" s="137"/>
      <c r="V263" s="137"/>
      <c r="W263" s="137"/>
      <c r="X263" s="137"/>
      <c r="Y263" s="137"/>
      <c r="Z263" s="137"/>
      <c r="AA263" s="137"/>
      <c r="AB263" s="137"/>
      <c r="AC263" s="137"/>
      <c r="AD263" s="137"/>
    </row>
    <row r="264" spans="1:30" ht="63.75">
      <c r="A264" s="84" t="s">
        <v>308</v>
      </c>
      <c r="B264" s="4" t="s">
        <v>0</v>
      </c>
      <c r="C264" s="4" t="s">
        <v>80</v>
      </c>
      <c r="D264" s="4" t="s">
        <v>309</v>
      </c>
      <c r="E264" s="4">
        <v>811</v>
      </c>
      <c r="F264" s="3"/>
      <c r="G264" s="271"/>
      <c r="H264" s="284">
        <v>52803936</v>
      </c>
      <c r="I264" s="284">
        <v>52803936</v>
      </c>
      <c r="J264" s="278">
        <v>52244848</v>
      </c>
      <c r="K264" s="87">
        <f t="shared" si="67"/>
        <v>559088</v>
      </c>
      <c r="L264" s="56"/>
      <c r="M264" s="55"/>
    </row>
    <row r="265" spans="1:30" ht="63.75">
      <c r="A265" s="84" t="s">
        <v>311</v>
      </c>
      <c r="B265" s="4" t="s">
        <v>0</v>
      </c>
      <c r="C265" s="4" t="s">
        <v>80</v>
      </c>
      <c r="D265" s="4" t="s">
        <v>310</v>
      </c>
      <c r="E265" s="4">
        <v>633</v>
      </c>
      <c r="F265" s="3"/>
      <c r="G265" s="271"/>
      <c r="H265" s="284">
        <v>692500000</v>
      </c>
      <c r="I265" s="284">
        <v>692500000</v>
      </c>
      <c r="J265" s="278">
        <v>692500000</v>
      </c>
      <c r="K265" s="87">
        <f t="shared" si="67"/>
        <v>0</v>
      </c>
      <c r="N265" s="137"/>
      <c r="O265" s="137"/>
      <c r="P265" s="137"/>
      <c r="Q265" s="137"/>
      <c r="R265" s="137"/>
      <c r="S265" s="137"/>
      <c r="T265" s="137"/>
      <c r="U265" s="137"/>
      <c r="V265" s="137"/>
      <c r="W265" s="137"/>
      <c r="X265" s="137"/>
      <c r="Y265" s="137"/>
      <c r="Z265" s="137"/>
      <c r="AA265" s="137"/>
      <c r="AB265" s="137"/>
      <c r="AC265" s="137"/>
      <c r="AD265" s="137"/>
    </row>
    <row r="266" spans="1:30" ht="51">
      <c r="A266" s="84" t="s">
        <v>317</v>
      </c>
      <c r="B266" s="4" t="s">
        <v>0</v>
      </c>
      <c r="C266" s="4" t="s">
        <v>80</v>
      </c>
      <c r="D266" s="4" t="s">
        <v>316</v>
      </c>
      <c r="E266" s="4">
        <v>360</v>
      </c>
      <c r="F266" s="3"/>
      <c r="G266" s="271"/>
      <c r="H266" s="284">
        <v>9681800</v>
      </c>
      <c r="I266" s="284">
        <v>9681800</v>
      </c>
      <c r="J266" s="278">
        <v>9681800</v>
      </c>
      <c r="K266" s="87">
        <f t="shared" si="67"/>
        <v>0</v>
      </c>
      <c r="L266" s="309">
        <v>45839</v>
      </c>
      <c r="N266" s="137"/>
      <c r="O266" s="137"/>
      <c r="P266" s="137"/>
      <c r="Q266" s="137"/>
      <c r="R266" s="137"/>
      <c r="S266" s="137"/>
      <c r="T266" s="137"/>
      <c r="U266" s="137"/>
      <c r="V266" s="137"/>
      <c r="W266" s="137"/>
      <c r="X266" s="137"/>
      <c r="Y266" s="137"/>
      <c r="Z266" s="137"/>
      <c r="AA266" s="137"/>
      <c r="AB266" s="137"/>
      <c r="AC266" s="137"/>
      <c r="AD266" s="137"/>
    </row>
    <row r="267" spans="1:30" s="143" customFormat="1" ht="25.5" hidden="1">
      <c r="A267" s="164" t="s">
        <v>246</v>
      </c>
      <c r="B267" s="165" t="s">
        <v>0</v>
      </c>
      <c r="C267" s="165" t="s">
        <v>11</v>
      </c>
      <c r="D267" s="165" t="s">
        <v>247</v>
      </c>
      <c r="E267" s="159" t="s">
        <v>1</v>
      </c>
      <c r="F267" s="160"/>
      <c r="G267" s="273"/>
      <c r="H267" s="162">
        <f>SUM(H268:H280)</f>
        <v>0</v>
      </c>
      <c r="I267" s="169">
        <f>SUM(I268:I280)</f>
        <v>0</v>
      </c>
      <c r="J267" s="279">
        <f>SUM(J268)</f>
        <v>0</v>
      </c>
      <c r="K267" s="144">
        <f t="shared" si="67"/>
        <v>0</v>
      </c>
      <c r="L267" s="142"/>
    </row>
    <row r="268" spans="1:30" s="111" customFormat="1" ht="14.25" hidden="1">
      <c r="A268" s="181" t="s">
        <v>99</v>
      </c>
      <c r="B268" s="171" t="s">
        <v>0</v>
      </c>
      <c r="C268" s="171" t="s">
        <v>11</v>
      </c>
      <c r="D268" s="171" t="s">
        <v>247</v>
      </c>
      <c r="E268" s="172" t="s">
        <v>14</v>
      </c>
      <c r="F268" s="173"/>
      <c r="G268" s="274"/>
      <c r="H268" s="163">
        <v>0</v>
      </c>
      <c r="I268" s="194">
        <v>0</v>
      </c>
      <c r="J268" s="280">
        <v>0</v>
      </c>
      <c r="K268" s="89">
        <f t="shared" si="67"/>
        <v>0</v>
      </c>
      <c r="L268" s="52"/>
    </row>
    <row r="269" spans="1:30" s="56" customFormat="1" ht="38.25" hidden="1">
      <c r="A269" s="158" t="s">
        <v>262</v>
      </c>
      <c r="B269" s="159" t="s">
        <v>0</v>
      </c>
      <c r="C269" s="159">
        <v>1004</v>
      </c>
      <c r="D269" s="159">
        <v>2230471310</v>
      </c>
      <c r="E269" s="159" t="s">
        <v>1</v>
      </c>
      <c r="F269" s="160"/>
      <c r="G269" s="275"/>
      <c r="H269" s="162">
        <f>SUM(H270)</f>
        <v>0</v>
      </c>
      <c r="I269" s="162">
        <f t="shared" ref="I269" si="69">SUM(I270)</f>
        <v>0</v>
      </c>
      <c r="J269" s="281">
        <f>SUM(J270:J271)</f>
        <v>0</v>
      </c>
      <c r="K269" s="281">
        <f>SUM(K270:K271)</f>
        <v>0</v>
      </c>
      <c r="M269" s="135"/>
      <c r="N269" s="1"/>
    </row>
    <row r="270" spans="1:30" s="56" customFormat="1" ht="25.5" hidden="1">
      <c r="A270" s="119" t="s">
        <v>212</v>
      </c>
      <c r="B270" s="120" t="s">
        <v>0</v>
      </c>
      <c r="C270" s="120">
        <v>1004</v>
      </c>
      <c r="D270" s="120">
        <v>2230171310</v>
      </c>
      <c r="E270" s="120">
        <v>313</v>
      </c>
      <c r="F270" s="131" t="s">
        <v>241</v>
      </c>
      <c r="G270" s="276"/>
      <c r="H270" s="163">
        <v>0</v>
      </c>
      <c r="I270" s="194">
        <v>0</v>
      </c>
      <c r="J270" s="338">
        <v>0</v>
      </c>
      <c r="K270" s="89">
        <f>I270-J270</f>
        <v>0</v>
      </c>
      <c r="M270" s="135"/>
      <c r="N270" s="1"/>
    </row>
    <row r="271" spans="1:30" s="56" customFormat="1" ht="25.5" hidden="1">
      <c r="A271" s="119" t="s">
        <v>212</v>
      </c>
      <c r="B271" s="120" t="s">
        <v>0</v>
      </c>
      <c r="C271" s="120">
        <v>1004</v>
      </c>
      <c r="D271" s="120">
        <v>2230171310</v>
      </c>
      <c r="E271" s="120">
        <v>313</v>
      </c>
      <c r="F271" s="131"/>
      <c r="G271" s="276"/>
      <c r="H271" s="163">
        <v>0</v>
      </c>
      <c r="I271" s="194">
        <v>0</v>
      </c>
      <c r="J271" s="338">
        <v>0</v>
      </c>
      <c r="K271" s="89">
        <f>I271-J271</f>
        <v>0</v>
      </c>
      <c r="M271" s="135"/>
      <c r="N271" s="1"/>
    </row>
    <row r="272" spans="1:30" s="143" customFormat="1" ht="30" customHeight="1">
      <c r="A272" s="164" t="s">
        <v>221</v>
      </c>
      <c r="B272" s="165" t="s">
        <v>0</v>
      </c>
      <c r="C272" s="165" t="s">
        <v>43</v>
      </c>
      <c r="D272" s="165" t="s">
        <v>222</v>
      </c>
      <c r="E272" s="159" t="s">
        <v>1</v>
      </c>
      <c r="F272" s="160"/>
      <c r="G272" s="273"/>
      <c r="H272" s="169">
        <f t="shared" ref="H272:I272" si="70">SUM(H276:H277)</f>
        <v>0</v>
      </c>
      <c r="I272" s="169">
        <f t="shared" si="70"/>
        <v>0</v>
      </c>
      <c r="J272" s="279">
        <f>SUM(J273:J277)</f>
        <v>-21779.24</v>
      </c>
      <c r="K272" s="145">
        <f>SUM(K273:K277)</f>
        <v>21779.24</v>
      </c>
      <c r="L272" s="142"/>
    </row>
    <row r="273" spans="1:14" s="294" customFormat="1" ht="18" customHeight="1">
      <c r="A273" s="372" t="s">
        <v>212</v>
      </c>
      <c r="B273" s="293" t="s">
        <v>0</v>
      </c>
      <c r="C273" s="293" t="s">
        <v>43</v>
      </c>
      <c r="D273" s="293" t="s">
        <v>50</v>
      </c>
      <c r="E273" s="293" t="s">
        <v>7</v>
      </c>
      <c r="F273" s="131"/>
      <c r="G273" s="277"/>
      <c r="H273" s="163">
        <v>0</v>
      </c>
      <c r="I273" s="152">
        <v>0</v>
      </c>
      <c r="J273" s="306">
        <v>-21047.45</v>
      </c>
      <c r="K273" s="186">
        <f>I273-J273</f>
        <v>21047.45</v>
      </c>
      <c r="L273" s="187"/>
    </row>
    <row r="274" spans="1:14" s="294" customFormat="1" ht="22.5" customHeight="1">
      <c r="A274" s="373"/>
      <c r="B274" s="293" t="s">
        <v>0</v>
      </c>
      <c r="C274" s="293" t="s">
        <v>43</v>
      </c>
      <c r="D274" s="293" t="s">
        <v>222</v>
      </c>
      <c r="E274" s="289" t="s">
        <v>7</v>
      </c>
      <c r="F274" s="131" t="s">
        <v>273</v>
      </c>
      <c r="G274" s="277"/>
      <c r="H274" s="163">
        <v>0</v>
      </c>
      <c r="I274" s="152">
        <v>0</v>
      </c>
      <c r="J274" s="306">
        <v>0</v>
      </c>
      <c r="K274" s="186">
        <f>I274-J274</f>
        <v>0</v>
      </c>
      <c r="L274" s="187"/>
    </row>
    <row r="275" spans="1:14" s="294" customFormat="1" ht="12.75">
      <c r="A275" s="373"/>
      <c r="B275" s="293" t="s">
        <v>0</v>
      </c>
      <c r="C275" s="293" t="s">
        <v>43</v>
      </c>
      <c r="D275" s="293" t="s">
        <v>50</v>
      </c>
      <c r="E275" s="293" t="s">
        <v>7</v>
      </c>
      <c r="F275" s="131"/>
      <c r="G275" s="277"/>
      <c r="H275" s="163">
        <v>0</v>
      </c>
      <c r="I275" s="152">
        <v>0</v>
      </c>
      <c r="J275" s="306">
        <v>0</v>
      </c>
      <c r="K275" s="186">
        <f>I275-J275</f>
        <v>0</v>
      </c>
      <c r="L275" s="187"/>
    </row>
    <row r="276" spans="1:14" s="294" customFormat="1" ht="22.5">
      <c r="A276" s="373"/>
      <c r="B276" s="293" t="s">
        <v>0</v>
      </c>
      <c r="C276" s="293" t="s">
        <v>43</v>
      </c>
      <c r="D276" s="293" t="s">
        <v>50</v>
      </c>
      <c r="E276" s="293" t="s">
        <v>7</v>
      </c>
      <c r="F276" s="131" t="s">
        <v>245</v>
      </c>
      <c r="G276" s="277" t="s">
        <v>229</v>
      </c>
      <c r="H276" s="163">
        <v>0</v>
      </c>
      <c r="I276" s="152">
        <v>0</v>
      </c>
      <c r="J276" s="306">
        <v>-731.79</v>
      </c>
      <c r="K276" s="186">
        <f>I276-J276</f>
        <v>731.79</v>
      </c>
      <c r="L276" s="187"/>
    </row>
    <row r="277" spans="1:14" s="111" customFormat="1" ht="22.5">
      <c r="A277" s="374"/>
      <c r="B277" s="255" t="s">
        <v>0</v>
      </c>
      <c r="C277" s="255" t="s">
        <v>43</v>
      </c>
      <c r="D277" s="255" t="s">
        <v>222</v>
      </c>
      <c r="E277" s="167" t="s">
        <v>7</v>
      </c>
      <c r="F277" s="157" t="s">
        <v>223</v>
      </c>
      <c r="G277" s="155" t="s">
        <v>229</v>
      </c>
      <c r="H277" s="163">
        <v>0</v>
      </c>
      <c r="I277" s="152">
        <v>0</v>
      </c>
      <c r="J277" s="197">
        <v>0</v>
      </c>
      <c r="K277" s="89">
        <f>I277-J277</f>
        <v>0</v>
      </c>
      <c r="L277" s="52"/>
    </row>
    <row r="278" spans="1:14" s="56" customFormat="1" hidden="1">
      <c r="A278" s="158" t="s">
        <v>164</v>
      </c>
      <c r="B278" s="159" t="s">
        <v>0</v>
      </c>
      <c r="C278" s="159" t="s">
        <v>43</v>
      </c>
      <c r="D278" s="159" t="s">
        <v>253</v>
      </c>
      <c r="E278" s="159" t="s">
        <v>1</v>
      </c>
      <c r="F278" s="160"/>
      <c r="G278" s="161"/>
      <c r="H278" s="162">
        <f>SUM(H279)</f>
        <v>0</v>
      </c>
      <c r="I278" s="162">
        <f>SUM(I279)</f>
        <v>0</v>
      </c>
      <c r="J278" s="162">
        <f>SUM(J279)</f>
        <v>0</v>
      </c>
      <c r="K278" s="87">
        <f>SUM(K279)</f>
        <v>0</v>
      </c>
      <c r="M278" s="135"/>
      <c r="N278" s="1"/>
    </row>
    <row r="279" spans="1:14" s="56" customFormat="1" ht="25.5" hidden="1">
      <c r="A279" s="129" t="s">
        <v>212</v>
      </c>
      <c r="B279" s="120" t="s">
        <v>0</v>
      </c>
      <c r="C279" s="120" t="s">
        <v>43</v>
      </c>
      <c r="D279" s="120" t="s">
        <v>58</v>
      </c>
      <c r="E279" s="120">
        <v>313</v>
      </c>
      <c r="F279" s="133" t="s">
        <v>254</v>
      </c>
      <c r="G279" s="124"/>
      <c r="H279" s="163">
        <v>0</v>
      </c>
      <c r="I279" s="130">
        <v>0</v>
      </c>
      <c r="J279" s="339">
        <v>0</v>
      </c>
      <c r="K279" s="89">
        <f>I279-J279</f>
        <v>0</v>
      </c>
      <c r="L279" s="56">
        <v>-2592</v>
      </c>
      <c r="M279" s="135"/>
      <c r="N279" s="63"/>
    </row>
    <row r="280" spans="1:14" s="63" customFormat="1" ht="25.5" hidden="1">
      <c r="A280" s="158" t="s">
        <v>263</v>
      </c>
      <c r="B280" s="159" t="s">
        <v>0</v>
      </c>
      <c r="C280" s="159" t="s">
        <v>43</v>
      </c>
      <c r="D280" s="159" t="s">
        <v>264</v>
      </c>
      <c r="E280" s="159" t="s">
        <v>1</v>
      </c>
      <c r="F280" s="160"/>
      <c r="G280" s="161"/>
      <c r="H280" s="162">
        <f>SUM(H281:H281)</f>
        <v>0</v>
      </c>
      <c r="I280" s="162">
        <f>SUM(I281:I281)</f>
        <v>0</v>
      </c>
      <c r="J280" s="168">
        <f>SUM(J281:J281)</f>
        <v>0</v>
      </c>
      <c r="K280" s="87">
        <f>SUM(K281:K281)</f>
        <v>0</v>
      </c>
      <c r="M280" s="135"/>
      <c r="N280" s="1"/>
    </row>
    <row r="281" spans="1:14" s="205" customFormat="1" ht="25.5" hidden="1">
      <c r="A281" s="207" t="s">
        <v>192</v>
      </c>
      <c r="B281" s="120" t="s">
        <v>0</v>
      </c>
      <c r="C281" s="120" t="s">
        <v>43</v>
      </c>
      <c r="D281" s="120" t="s">
        <v>264</v>
      </c>
      <c r="E281" s="120">
        <v>313</v>
      </c>
      <c r="F281" s="133" t="s">
        <v>265</v>
      </c>
      <c r="G281" s="124" t="s">
        <v>229</v>
      </c>
      <c r="H281" s="163">
        <v>0</v>
      </c>
      <c r="I281" s="130">
        <v>0</v>
      </c>
      <c r="J281" s="132">
        <v>0</v>
      </c>
      <c r="K281" s="204">
        <f>I281-J281</f>
        <v>0</v>
      </c>
      <c r="M281" s="206"/>
      <c r="N281" s="201"/>
    </row>
    <row r="282" spans="1:14" s="56" customFormat="1" ht="25.5" hidden="1">
      <c r="A282" s="164" t="s">
        <v>165</v>
      </c>
      <c r="B282" s="165" t="s">
        <v>0</v>
      </c>
      <c r="C282" s="159" t="s">
        <v>43</v>
      </c>
      <c r="D282" s="165" t="s">
        <v>250</v>
      </c>
      <c r="E282" s="159" t="s">
        <v>1</v>
      </c>
      <c r="F282" s="160"/>
      <c r="G282" s="160"/>
      <c r="H282" s="169">
        <f>SUM(H283:H283)</f>
        <v>0</v>
      </c>
      <c r="I282" s="169">
        <f>SUM(I283:I283)</f>
        <v>0</v>
      </c>
      <c r="J282" s="166">
        <f>SUM(J283:J283)</f>
        <v>0</v>
      </c>
      <c r="K282" s="144">
        <f>SUM(K283:K283)</f>
        <v>0</v>
      </c>
      <c r="M282" s="135"/>
      <c r="N282" s="1"/>
    </row>
    <row r="283" spans="1:14" s="56" customFormat="1" ht="25.5" hidden="1">
      <c r="A283" s="182" t="s">
        <v>212</v>
      </c>
      <c r="B283" s="183" t="s">
        <v>0</v>
      </c>
      <c r="C283" s="120" t="s">
        <v>43</v>
      </c>
      <c r="D283" s="183" t="s">
        <v>250</v>
      </c>
      <c r="E283" s="120">
        <v>313</v>
      </c>
      <c r="F283" s="123"/>
      <c r="G283" s="123"/>
      <c r="H283" s="152">
        <v>0</v>
      </c>
      <c r="I283" s="152">
        <v>0</v>
      </c>
      <c r="J283" s="152">
        <v>0</v>
      </c>
      <c r="K283" s="89">
        <f>I283-J283</f>
        <v>0</v>
      </c>
      <c r="M283" s="135"/>
      <c r="N283" s="1"/>
    </row>
    <row r="284" spans="1:14" s="320" customFormat="1" hidden="1">
      <c r="A284" s="158" t="s">
        <v>166</v>
      </c>
      <c r="B284" s="159" t="s">
        <v>0</v>
      </c>
      <c r="C284" s="159" t="s">
        <v>43</v>
      </c>
      <c r="D284" s="159" t="s">
        <v>60</v>
      </c>
      <c r="E284" s="159" t="s">
        <v>1</v>
      </c>
      <c r="F284" s="160" t="s">
        <v>110</v>
      </c>
      <c r="G284" s="161" t="s">
        <v>110</v>
      </c>
      <c r="H284" s="162">
        <f>SUM(H285:H286)</f>
        <v>0</v>
      </c>
      <c r="I284" s="162">
        <f>SUM(I285:I286)</f>
        <v>0</v>
      </c>
      <c r="J284" s="168">
        <f>SUM(J285:J286)</f>
        <v>0</v>
      </c>
      <c r="K284" s="162">
        <f>SUM(K285:K286)</f>
        <v>0</v>
      </c>
      <c r="L284" s="317">
        <f>L279-J279</f>
        <v>-2592</v>
      </c>
      <c r="M284" s="318"/>
      <c r="N284" s="319"/>
    </row>
    <row r="285" spans="1:14" s="326" customFormat="1" hidden="1">
      <c r="A285" s="119" t="s">
        <v>95</v>
      </c>
      <c r="B285" s="120" t="s">
        <v>0</v>
      </c>
      <c r="C285" s="120" t="s">
        <v>43</v>
      </c>
      <c r="D285" s="120" t="s">
        <v>60</v>
      </c>
      <c r="E285" s="120" t="s">
        <v>4</v>
      </c>
      <c r="F285" s="321" t="s">
        <v>110</v>
      </c>
      <c r="G285" s="322" t="s">
        <v>110</v>
      </c>
      <c r="H285" s="163">
        <v>0</v>
      </c>
      <c r="I285" s="323">
        <v>0</v>
      </c>
      <c r="J285" s="323">
        <v>0</v>
      </c>
      <c r="K285" s="130">
        <f t="shared" ref="K285:K286" si="71">I285-J285</f>
        <v>0</v>
      </c>
      <c r="L285" s="324"/>
      <c r="M285" s="325"/>
      <c r="N285" s="319"/>
    </row>
    <row r="286" spans="1:14" s="329" customFormat="1" ht="25.5" hidden="1">
      <c r="A286" s="327" t="s">
        <v>192</v>
      </c>
      <c r="B286" s="120" t="s">
        <v>0</v>
      </c>
      <c r="C286" s="120" t="s">
        <v>43</v>
      </c>
      <c r="D286" s="120" t="s">
        <v>60</v>
      </c>
      <c r="E286" s="120" t="s">
        <v>32</v>
      </c>
      <c r="F286" s="133" t="s">
        <v>254</v>
      </c>
      <c r="G286" s="124" t="s">
        <v>110</v>
      </c>
      <c r="H286" s="163">
        <v>0</v>
      </c>
      <c r="I286" s="328">
        <v>0</v>
      </c>
      <c r="J286" s="328">
        <v>0</v>
      </c>
      <c r="K286" s="130">
        <f t="shared" si="71"/>
        <v>0</v>
      </c>
      <c r="L286" s="317">
        <v>-965</v>
      </c>
      <c r="M286" s="317"/>
      <c r="N286" s="319"/>
    </row>
    <row r="287" spans="1:14" s="56" customFormat="1" ht="25.5" hidden="1">
      <c r="A287" s="164" t="s">
        <v>167</v>
      </c>
      <c r="B287" s="165" t="s">
        <v>0</v>
      </c>
      <c r="C287" s="159" t="s">
        <v>43</v>
      </c>
      <c r="D287" s="165" t="s">
        <v>300</v>
      </c>
      <c r="E287" s="159" t="s">
        <v>1</v>
      </c>
      <c r="F287" s="160"/>
      <c r="G287" s="160"/>
      <c r="H287" s="169">
        <f>SUM(H288:H288)</f>
        <v>0</v>
      </c>
      <c r="I287" s="169">
        <f>SUM(I288:I288)</f>
        <v>0</v>
      </c>
      <c r="J287" s="166">
        <f>SUM(J288:J288)</f>
        <v>0</v>
      </c>
      <c r="K287" s="144">
        <f>SUM(K288:K288)</f>
        <v>0</v>
      </c>
      <c r="M287" s="135"/>
      <c r="N287" s="1"/>
    </row>
    <row r="288" spans="1:14" s="205" customFormat="1" ht="25.5" hidden="1">
      <c r="A288" s="182" t="s">
        <v>212</v>
      </c>
      <c r="B288" s="183" t="s">
        <v>0</v>
      </c>
      <c r="C288" s="120" t="s">
        <v>43</v>
      </c>
      <c r="D288" s="183" t="s">
        <v>300</v>
      </c>
      <c r="E288" s="120" t="s">
        <v>7</v>
      </c>
      <c r="F288" s="123"/>
      <c r="G288" s="123"/>
      <c r="H288" s="152">
        <v>0</v>
      </c>
      <c r="I288" s="152">
        <v>0</v>
      </c>
      <c r="J288" s="152">
        <v>0</v>
      </c>
      <c r="K288" s="204">
        <f>I288-J288</f>
        <v>0</v>
      </c>
      <c r="M288" s="206"/>
      <c r="N288" s="201"/>
    </row>
    <row r="289" spans="1:14" s="56" customFormat="1" ht="38.25" hidden="1">
      <c r="A289" s="164" t="s">
        <v>168</v>
      </c>
      <c r="B289" s="165" t="s">
        <v>0</v>
      </c>
      <c r="C289" s="159" t="s">
        <v>43</v>
      </c>
      <c r="D289" s="165" t="s">
        <v>251</v>
      </c>
      <c r="E289" s="159" t="s">
        <v>1</v>
      </c>
      <c r="F289" s="160"/>
      <c r="G289" s="160"/>
      <c r="H289" s="169">
        <f>SUM(H290:H290)</f>
        <v>0</v>
      </c>
      <c r="I289" s="169">
        <f>SUM(I290:I290)</f>
        <v>0</v>
      </c>
      <c r="J289" s="166">
        <f>SUM(J290:J290)</f>
        <v>0</v>
      </c>
      <c r="K289" s="144">
        <f>SUM(K290:K290)</f>
        <v>0</v>
      </c>
      <c r="M289" s="135"/>
      <c r="N289" s="1"/>
    </row>
    <row r="290" spans="1:14" s="56" customFormat="1" ht="25.5" hidden="1">
      <c r="A290" s="170" t="s">
        <v>212</v>
      </c>
      <c r="B290" s="171" t="s">
        <v>0</v>
      </c>
      <c r="C290" s="172" t="s">
        <v>43</v>
      </c>
      <c r="D290" s="171" t="s">
        <v>251</v>
      </c>
      <c r="E290" s="172" t="s">
        <v>7</v>
      </c>
      <c r="F290" s="173"/>
      <c r="G290" s="173"/>
      <c r="H290" s="152">
        <v>0</v>
      </c>
      <c r="I290" s="152">
        <v>0</v>
      </c>
      <c r="J290" s="152">
        <v>0</v>
      </c>
      <c r="K290" s="89">
        <f>I290-J290</f>
        <v>0</v>
      </c>
      <c r="M290" s="135"/>
      <c r="N290" s="1"/>
    </row>
    <row r="291" spans="1:14" s="93" customFormat="1" ht="38.25">
      <c r="A291" s="158" t="s">
        <v>169</v>
      </c>
      <c r="B291" s="159" t="s">
        <v>0</v>
      </c>
      <c r="C291" s="159" t="s">
        <v>43</v>
      </c>
      <c r="D291" s="159" t="s">
        <v>213</v>
      </c>
      <c r="E291" s="159" t="s">
        <v>1</v>
      </c>
      <c r="F291" s="160"/>
      <c r="G291" s="161"/>
      <c r="H291" s="162">
        <f>SUM(H292:H293)</f>
        <v>0</v>
      </c>
      <c r="I291" s="162">
        <f t="shared" ref="I291" si="72">SUM(I292:I293)</f>
        <v>0</v>
      </c>
      <c r="J291" s="162">
        <f>SUM(J292:J293)</f>
        <v>-20356</v>
      </c>
      <c r="K291" s="162">
        <f>SUM(K292:K293)</f>
        <v>20356</v>
      </c>
      <c r="L291" s="62"/>
      <c r="M291" s="141"/>
      <c r="N291" s="1"/>
    </row>
    <row r="292" spans="1:14" s="295" customFormat="1" ht="25.5" customHeight="1">
      <c r="A292" s="375" t="s">
        <v>212</v>
      </c>
      <c r="B292" s="120" t="s">
        <v>0</v>
      </c>
      <c r="C292" s="120" t="s">
        <v>43</v>
      </c>
      <c r="D292" s="120" t="s">
        <v>213</v>
      </c>
      <c r="E292" s="120" t="s">
        <v>32</v>
      </c>
      <c r="F292" s="123"/>
      <c r="G292" s="124"/>
      <c r="H292" s="163">
        <v>0</v>
      </c>
      <c r="I292" s="193">
        <v>0</v>
      </c>
      <c r="J292" s="417">
        <v>-20356</v>
      </c>
      <c r="K292" s="186">
        <f>I292-J292</f>
        <v>20356</v>
      </c>
      <c r="M292" s="296"/>
      <c r="N292" s="190"/>
    </row>
    <row r="293" spans="1:14" s="56" customFormat="1" ht="22.5">
      <c r="A293" s="376"/>
      <c r="B293" s="120" t="s">
        <v>0</v>
      </c>
      <c r="C293" s="120" t="s">
        <v>43</v>
      </c>
      <c r="D293" s="120">
        <v>2240172009</v>
      </c>
      <c r="E293" s="120" t="s">
        <v>32</v>
      </c>
      <c r="F293" s="133" t="s">
        <v>245</v>
      </c>
      <c r="G293" s="124"/>
      <c r="H293" s="163">
        <v>0</v>
      </c>
      <c r="I293" s="194">
        <v>0</v>
      </c>
      <c r="J293" s="194">
        <v>0</v>
      </c>
      <c r="K293" s="89">
        <f>I293-J293</f>
        <v>0</v>
      </c>
      <c r="M293" s="135"/>
      <c r="N293" s="1"/>
    </row>
    <row r="294" spans="1:14" s="58" customFormat="1" ht="38.25" hidden="1">
      <c r="A294" s="84" t="s">
        <v>290</v>
      </c>
      <c r="B294" s="4">
        <v>148</v>
      </c>
      <c r="C294" s="4">
        <v>1003</v>
      </c>
      <c r="D294" s="4" t="s">
        <v>295</v>
      </c>
      <c r="E294" s="4" t="s">
        <v>1</v>
      </c>
      <c r="F294" s="3"/>
      <c r="G294" s="70"/>
      <c r="H294" s="87">
        <f>SUM(H295:H295)</f>
        <v>0</v>
      </c>
      <c r="I294" s="87">
        <f>SUM(I295:I295)</f>
        <v>0</v>
      </c>
      <c r="J294" s="127">
        <f>SUM(J295:J295)</f>
        <v>0</v>
      </c>
      <c r="K294" s="87">
        <f>SUM(K295:K295)</f>
        <v>0</v>
      </c>
      <c r="L294" s="52"/>
      <c r="M294" s="138"/>
      <c r="N294" s="1"/>
    </row>
    <row r="295" spans="1:14" s="57" customFormat="1" ht="25.5" hidden="1">
      <c r="A295" s="60" t="s">
        <v>189</v>
      </c>
      <c r="B295" s="213">
        <v>148</v>
      </c>
      <c r="C295" s="213">
        <v>1003</v>
      </c>
      <c r="D295" s="213" t="s">
        <v>295</v>
      </c>
      <c r="E295" s="213">
        <v>321</v>
      </c>
      <c r="F295" s="64"/>
      <c r="G295" s="213"/>
      <c r="H295" s="88">
        <v>0</v>
      </c>
      <c r="I295" s="290">
        <v>0</v>
      </c>
      <c r="J295" s="290">
        <v>0</v>
      </c>
      <c r="K295" s="88">
        <f>I295-J295</f>
        <v>0</v>
      </c>
      <c r="L295" s="62"/>
      <c r="M295" s="62"/>
      <c r="N295" s="1"/>
    </row>
    <row r="296" spans="1:14" s="57" customFormat="1" ht="32.25" hidden="1" customHeight="1">
      <c r="A296" s="158" t="s">
        <v>224</v>
      </c>
      <c r="B296" s="159" t="s">
        <v>0</v>
      </c>
      <c r="C296" s="159" t="s">
        <v>43</v>
      </c>
      <c r="D296" s="159" t="s">
        <v>225</v>
      </c>
      <c r="E296" s="159" t="s">
        <v>1</v>
      </c>
      <c r="F296" s="160"/>
      <c r="G296" s="161"/>
      <c r="H296" s="162">
        <f>SUM(H297:H298)</f>
        <v>0</v>
      </c>
      <c r="I296" s="162">
        <f>SUM(I297:I298)</f>
        <v>0</v>
      </c>
      <c r="J296" s="168">
        <f>SUM(J297:J298)</f>
        <v>0</v>
      </c>
      <c r="K296" s="87">
        <f>SUM(K297:K298)</f>
        <v>0</v>
      </c>
      <c r="L296" s="82"/>
      <c r="M296" s="62"/>
      <c r="N296" s="1"/>
    </row>
    <row r="297" spans="1:14" s="58" customFormat="1" hidden="1">
      <c r="A297" s="377" t="s">
        <v>212</v>
      </c>
      <c r="B297" s="120" t="s">
        <v>0</v>
      </c>
      <c r="C297" s="120" t="s">
        <v>43</v>
      </c>
      <c r="D297" s="120" t="s">
        <v>225</v>
      </c>
      <c r="E297" s="120">
        <v>321</v>
      </c>
      <c r="F297" s="131"/>
      <c r="G297" s="103"/>
      <c r="H297" s="163">
        <v>0</v>
      </c>
      <c r="I297" s="130">
        <v>0</v>
      </c>
      <c r="J297" s="132">
        <v>0</v>
      </c>
      <c r="K297" s="89">
        <f>I297-J297</f>
        <v>0</v>
      </c>
      <c r="L297" s="52"/>
      <c r="M297" s="138"/>
      <c r="N297" s="1"/>
    </row>
    <row r="298" spans="1:14" s="56" customFormat="1" ht="22.5" hidden="1">
      <c r="A298" s="378"/>
      <c r="B298" s="120" t="s">
        <v>0</v>
      </c>
      <c r="C298" s="120" t="s">
        <v>43</v>
      </c>
      <c r="D298" s="120" t="s">
        <v>225</v>
      </c>
      <c r="E298" s="120" t="s">
        <v>7</v>
      </c>
      <c r="F298" s="131" t="s">
        <v>226</v>
      </c>
      <c r="G298" s="103" t="s">
        <v>229</v>
      </c>
      <c r="H298" s="163">
        <v>0</v>
      </c>
      <c r="I298" s="130">
        <v>0</v>
      </c>
      <c r="J298" s="132">
        <v>0</v>
      </c>
      <c r="K298" s="89">
        <f>I298-J298</f>
        <v>0</v>
      </c>
      <c r="M298" s="135"/>
      <c r="N298" s="1"/>
    </row>
    <row r="299" spans="1:14" s="57" customFormat="1" ht="38.25" hidden="1">
      <c r="A299" s="158" t="s">
        <v>218</v>
      </c>
      <c r="B299" s="159" t="s">
        <v>0</v>
      </c>
      <c r="C299" s="159" t="s">
        <v>43</v>
      </c>
      <c r="D299" s="159" t="s">
        <v>219</v>
      </c>
      <c r="E299" s="159" t="s">
        <v>1</v>
      </c>
      <c r="F299" s="160"/>
      <c r="G299" s="161"/>
      <c r="H299" s="162">
        <f>SUM(H304:H304)</f>
        <v>0</v>
      </c>
      <c r="I299" s="162">
        <f>SUM(I304:I304)</f>
        <v>0</v>
      </c>
      <c r="J299" s="168">
        <f>SUM(J300:J304)</f>
        <v>0</v>
      </c>
      <c r="K299" s="127">
        <f>SUM(K300:K304)</f>
        <v>0</v>
      </c>
      <c r="L299" s="62">
        <f>L286-J286</f>
        <v>-965</v>
      </c>
      <c r="M299" s="62"/>
      <c r="N299" s="1"/>
    </row>
    <row r="300" spans="1:14" s="56" customFormat="1" hidden="1">
      <c r="A300" s="377" t="s">
        <v>212</v>
      </c>
      <c r="B300" s="120" t="s">
        <v>0</v>
      </c>
      <c r="C300" s="120" t="s">
        <v>43</v>
      </c>
      <c r="D300" s="120" t="s">
        <v>219</v>
      </c>
      <c r="E300" s="120">
        <v>313</v>
      </c>
      <c r="F300" s="133"/>
      <c r="G300" s="103"/>
      <c r="H300" s="163">
        <v>0</v>
      </c>
      <c r="I300" s="130">
        <v>0</v>
      </c>
      <c r="J300" s="132">
        <v>0</v>
      </c>
      <c r="K300" s="89">
        <f>I300-J300</f>
        <v>0</v>
      </c>
      <c r="L300" s="135">
        <f>L299+L284</f>
        <v>-3557</v>
      </c>
      <c r="M300" s="135"/>
      <c r="N300" s="1"/>
    </row>
    <row r="301" spans="1:14" s="56" customFormat="1" ht="22.5" hidden="1">
      <c r="A301" s="379"/>
      <c r="B301" s="120" t="s">
        <v>0</v>
      </c>
      <c r="C301" s="120" t="s">
        <v>43</v>
      </c>
      <c r="D301" s="120" t="s">
        <v>219</v>
      </c>
      <c r="E301" s="120">
        <v>321</v>
      </c>
      <c r="F301" s="133" t="s">
        <v>220</v>
      </c>
      <c r="G301" s="103" t="s">
        <v>229</v>
      </c>
      <c r="H301" s="163">
        <v>0</v>
      </c>
      <c r="I301" s="130">
        <v>0</v>
      </c>
      <c r="J301" s="132">
        <v>0</v>
      </c>
      <c r="K301" s="89">
        <f>I301-J301</f>
        <v>0</v>
      </c>
      <c r="M301" s="135"/>
      <c r="N301" s="1"/>
    </row>
    <row r="302" spans="1:14" s="295" customFormat="1" ht="22.5" hidden="1">
      <c r="A302" s="379"/>
      <c r="B302" s="120" t="s">
        <v>0</v>
      </c>
      <c r="C302" s="120" t="s">
        <v>43</v>
      </c>
      <c r="D302" s="120" t="s">
        <v>33</v>
      </c>
      <c r="E302" s="120">
        <v>321</v>
      </c>
      <c r="F302" s="133" t="s">
        <v>233</v>
      </c>
      <c r="G302" s="103" t="s">
        <v>229</v>
      </c>
      <c r="H302" s="163">
        <v>0</v>
      </c>
      <c r="I302" s="130">
        <v>0</v>
      </c>
      <c r="J302" s="132">
        <v>0</v>
      </c>
      <c r="K302" s="186">
        <f t="shared" ref="K302:K303" si="73">I302-J302</f>
        <v>0</v>
      </c>
      <c r="M302" s="296"/>
      <c r="N302" s="190"/>
    </row>
    <row r="303" spans="1:14" s="295" customFormat="1" hidden="1">
      <c r="A303" s="379"/>
      <c r="B303" s="120">
        <v>148</v>
      </c>
      <c r="C303" s="120">
        <v>1003</v>
      </c>
      <c r="D303" s="120" t="s">
        <v>33</v>
      </c>
      <c r="E303" s="120">
        <v>321</v>
      </c>
      <c r="F303" s="133"/>
      <c r="G303" s="103"/>
      <c r="H303" s="179">
        <v>0</v>
      </c>
      <c r="I303" s="179">
        <v>0</v>
      </c>
      <c r="J303" s="132">
        <v>0</v>
      </c>
      <c r="K303" s="186">
        <f t="shared" si="73"/>
        <v>0</v>
      </c>
      <c r="M303" s="296"/>
      <c r="N303" s="190"/>
    </row>
    <row r="304" spans="1:14" s="295" customFormat="1" ht="22.5" hidden="1">
      <c r="A304" s="378"/>
      <c r="B304" s="120" t="s">
        <v>0</v>
      </c>
      <c r="C304" s="120" t="s">
        <v>43</v>
      </c>
      <c r="D304" s="120" t="s">
        <v>219</v>
      </c>
      <c r="E304" s="120">
        <v>321</v>
      </c>
      <c r="F304" s="133" t="s">
        <v>220</v>
      </c>
      <c r="G304" s="103" t="s">
        <v>229</v>
      </c>
      <c r="H304" s="163">
        <v>0</v>
      </c>
      <c r="I304" s="130">
        <v>0</v>
      </c>
      <c r="J304" s="132">
        <v>0</v>
      </c>
      <c r="K304" s="186">
        <f>I304-J304</f>
        <v>0</v>
      </c>
      <c r="M304" s="296"/>
      <c r="N304" s="190"/>
    </row>
    <row r="305" spans="1:16" s="143" customFormat="1" ht="38.25" hidden="1">
      <c r="A305" s="158" t="s">
        <v>156</v>
      </c>
      <c r="B305" s="159" t="s">
        <v>0</v>
      </c>
      <c r="C305" s="159" t="s">
        <v>43</v>
      </c>
      <c r="D305" s="159" t="s">
        <v>50</v>
      </c>
      <c r="E305" s="159" t="s">
        <v>1</v>
      </c>
      <c r="F305" s="160"/>
      <c r="G305" s="160"/>
      <c r="H305" s="162">
        <f>SUM(H306:H306)</f>
        <v>0</v>
      </c>
      <c r="I305" s="169">
        <f>SUM(I306:I306)</f>
        <v>0</v>
      </c>
      <c r="J305" s="166">
        <f>SUM(J306:J306)</f>
        <v>0</v>
      </c>
      <c r="K305" s="145">
        <f>SUM(K306:K306)</f>
        <v>0</v>
      </c>
      <c r="L305" s="142"/>
    </row>
    <row r="306" spans="1:16" s="115" customFormat="1" ht="27" hidden="1" customHeight="1">
      <c r="A306" s="174" t="s">
        <v>192</v>
      </c>
      <c r="B306" s="155" t="s">
        <v>0</v>
      </c>
      <c r="C306" s="156" t="s">
        <v>43</v>
      </c>
      <c r="D306" s="155" t="s">
        <v>50</v>
      </c>
      <c r="E306" s="156" t="s">
        <v>32</v>
      </c>
      <c r="F306" s="175"/>
      <c r="G306" s="175"/>
      <c r="H306" s="163">
        <v>0</v>
      </c>
      <c r="I306" s="152">
        <v>0</v>
      </c>
      <c r="J306" s="153">
        <v>0</v>
      </c>
      <c r="K306" s="89">
        <f>I306-J306</f>
        <v>0</v>
      </c>
      <c r="L306" s="52"/>
    </row>
    <row r="307" spans="1:16">
      <c r="A307" s="158" t="s">
        <v>227</v>
      </c>
      <c r="B307" s="159" t="s">
        <v>0</v>
      </c>
      <c r="C307" s="159">
        <v>1003</v>
      </c>
      <c r="D307" s="159">
        <v>9990020680</v>
      </c>
      <c r="E307" s="159">
        <v>321</v>
      </c>
      <c r="F307" s="160"/>
      <c r="G307" s="275"/>
      <c r="H307" s="169">
        <v>0</v>
      </c>
      <c r="I307" s="169">
        <v>0</v>
      </c>
      <c r="J307" s="279">
        <v>0</v>
      </c>
      <c r="K307" s="162">
        <f>I307-J307</f>
        <v>0</v>
      </c>
      <c r="L307" s="56"/>
      <c r="M307" s="55"/>
    </row>
    <row r="308" spans="1:16" s="114" customFormat="1" ht="25.5">
      <c r="A308" s="176" t="s">
        <v>239</v>
      </c>
      <c r="B308" s="165" t="s">
        <v>0</v>
      </c>
      <c r="C308" s="159" t="s">
        <v>69</v>
      </c>
      <c r="D308" s="165" t="s">
        <v>240</v>
      </c>
      <c r="E308" s="159" t="s">
        <v>1</v>
      </c>
      <c r="F308" s="160"/>
      <c r="G308" s="160"/>
      <c r="H308" s="162">
        <f>SUM(H309:H314)</f>
        <v>0</v>
      </c>
      <c r="I308" s="162">
        <f t="shared" ref="I308" si="74">SUM(I309:I314)</f>
        <v>0</v>
      </c>
      <c r="J308" s="162">
        <f>SUM(J309:J314)</f>
        <v>-143510.15</v>
      </c>
      <c r="K308" s="162">
        <f>SUM(K309:K314)</f>
        <v>143510.15</v>
      </c>
      <c r="L308" s="113"/>
      <c r="M308" s="52"/>
      <c r="N308" s="1"/>
      <c r="O308" s="146"/>
      <c r="P308" s="147"/>
    </row>
    <row r="309" spans="1:16" s="302" customFormat="1" ht="22.5" customHeight="1">
      <c r="A309" s="372" t="s">
        <v>212</v>
      </c>
      <c r="B309" s="183" t="s">
        <v>0</v>
      </c>
      <c r="C309" s="120" t="s">
        <v>69</v>
      </c>
      <c r="D309" s="120" t="s">
        <v>240</v>
      </c>
      <c r="E309" s="120" t="s">
        <v>32</v>
      </c>
      <c r="F309" s="131" t="s">
        <v>242</v>
      </c>
      <c r="G309" s="131" t="s">
        <v>229</v>
      </c>
      <c r="H309" s="152">
        <v>0</v>
      </c>
      <c r="I309" s="179">
        <v>0</v>
      </c>
      <c r="J309" s="154">
        <v>0.03</v>
      </c>
      <c r="K309" s="297">
        <f t="shared" ref="K309:K314" si="75">I309-J309</f>
        <v>-0.03</v>
      </c>
      <c r="L309" s="301"/>
      <c r="M309" s="187"/>
      <c r="N309" s="190"/>
    </row>
    <row r="310" spans="1:16" s="294" customFormat="1" ht="22.5">
      <c r="A310" s="373"/>
      <c r="B310" s="183" t="s">
        <v>0</v>
      </c>
      <c r="C310" s="120" t="s">
        <v>69</v>
      </c>
      <c r="D310" s="120" t="s">
        <v>240</v>
      </c>
      <c r="E310" s="120" t="s">
        <v>32</v>
      </c>
      <c r="F310" s="192" t="s">
        <v>254</v>
      </c>
      <c r="G310" s="131" t="s">
        <v>229</v>
      </c>
      <c r="H310" s="179">
        <v>0</v>
      </c>
      <c r="I310" s="179">
        <v>0</v>
      </c>
      <c r="J310" s="154">
        <v>-35580.35</v>
      </c>
      <c r="K310" s="297">
        <f t="shared" si="75"/>
        <v>35580.35</v>
      </c>
      <c r="L310" s="298"/>
      <c r="M310" s="299"/>
      <c r="N310" s="190"/>
    </row>
    <row r="311" spans="1:16" s="294" customFormat="1">
      <c r="A311" s="373"/>
      <c r="B311" s="183">
        <v>148</v>
      </c>
      <c r="C311" s="120" t="s">
        <v>69</v>
      </c>
      <c r="D311" s="120" t="s">
        <v>240</v>
      </c>
      <c r="E311" s="120" t="s">
        <v>32</v>
      </c>
      <c r="F311" s="192"/>
      <c r="G311" s="131"/>
      <c r="H311" s="179">
        <v>0</v>
      </c>
      <c r="I311" s="179">
        <v>0</v>
      </c>
      <c r="J311" s="154">
        <v>-7175.43</v>
      </c>
      <c r="K311" s="297">
        <f t="shared" si="75"/>
        <v>7175.43</v>
      </c>
      <c r="L311" s="298"/>
      <c r="M311" s="299"/>
      <c r="N311" s="190"/>
    </row>
    <row r="312" spans="1:16" s="294" customFormat="1" ht="22.5">
      <c r="A312" s="373"/>
      <c r="B312" s="183" t="s">
        <v>0</v>
      </c>
      <c r="C312" s="120" t="s">
        <v>69</v>
      </c>
      <c r="D312" s="120" t="s">
        <v>240</v>
      </c>
      <c r="E312" s="120" t="s">
        <v>32</v>
      </c>
      <c r="F312" s="192" t="s">
        <v>241</v>
      </c>
      <c r="G312" s="131" t="s">
        <v>229</v>
      </c>
      <c r="H312" s="179">
        <v>0</v>
      </c>
      <c r="I312" s="179">
        <v>0</v>
      </c>
      <c r="J312" s="154">
        <v>-100754.4</v>
      </c>
      <c r="K312" s="297">
        <f t="shared" si="75"/>
        <v>100754.4</v>
      </c>
      <c r="L312" s="298"/>
      <c r="M312" s="299"/>
      <c r="N312" s="190"/>
    </row>
    <row r="313" spans="1:16" s="189" customFormat="1" ht="22.5">
      <c r="A313" s="373"/>
      <c r="B313" s="183" t="s">
        <v>0</v>
      </c>
      <c r="C313" s="120" t="s">
        <v>69</v>
      </c>
      <c r="D313" s="120" t="s">
        <v>240</v>
      </c>
      <c r="E313" s="120" t="s">
        <v>32</v>
      </c>
      <c r="F313" s="192" t="s">
        <v>260</v>
      </c>
      <c r="G313" s="131" t="s">
        <v>229</v>
      </c>
      <c r="H313" s="179">
        <v>0</v>
      </c>
      <c r="I313" s="179">
        <v>0</v>
      </c>
      <c r="J313" s="154">
        <v>0</v>
      </c>
      <c r="K313" s="300">
        <f t="shared" si="75"/>
        <v>0</v>
      </c>
      <c r="L313" s="187"/>
      <c r="M313" s="188"/>
      <c r="N313" s="190"/>
    </row>
    <row r="314" spans="1:16" s="93" customFormat="1" ht="22.5">
      <c r="A314" s="374"/>
      <c r="B314" s="183" t="s">
        <v>0</v>
      </c>
      <c r="C314" s="120" t="s">
        <v>69</v>
      </c>
      <c r="D314" s="120" t="s">
        <v>240</v>
      </c>
      <c r="E314" s="120" t="s">
        <v>32</v>
      </c>
      <c r="F314" s="192" t="s">
        <v>257</v>
      </c>
      <c r="G314" s="131"/>
      <c r="H314" s="179">
        <v>0</v>
      </c>
      <c r="I314" s="179">
        <v>0</v>
      </c>
      <c r="J314" s="198">
        <v>0</v>
      </c>
      <c r="K314" s="257">
        <f t="shared" si="75"/>
        <v>0</v>
      </c>
      <c r="L314" s="62"/>
      <c r="M314" s="141"/>
      <c r="N314" s="1"/>
    </row>
    <row r="315" spans="1:16" s="114" customFormat="1" ht="25.5">
      <c r="A315" s="176" t="s">
        <v>183</v>
      </c>
      <c r="B315" s="165" t="s">
        <v>0</v>
      </c>
      <c r="C315" s="159">
        <v>1006</v>
      </c>
      <c r="D315" s="165" t="s">
        <v>252</v>
      </c>
      <c r="E315" s="159" t="s">
        <v>1</v>
      </c>
      <c r="F315" s="160"/>
      <c r="G315" s="160"/>
      <c r="H315" s="162">
        <f>SUM(H319:H322)</f>
        <v>0</v>
      </c>
      <c r="I315" s="177">
        <f>SUM(I319:I322)</f>
        <v>0</v>
      </c>
      <c r="J315" s="178">
        <f>SUM(J316:J322)</f>
        <v>-44977.5</v>
      </c>
      <c r="K315" s="178">
        <f>SUM(K316:K322)</f>
        <v>44977.5</v>
      </c>
      <c r="L315" s="113"/>
      <c r="M315" s="52"/>
      <c r="N315" s="1"/>
      <c r="O315" s="146"/>
      <c r="P315" s="147"/>
    </row>
    <row r="316" spans="1:16" s="302" customFormat="1" ht="18.75" customHeight="1">
      <c r="A316" s="380" t="s">
        <v>212</v>
      </c>
      <c r="B316" s="183" t="s">
        <v>0</v>
      </c>
      <c r="C316" s="120">
        <v>1006</v>
      </c>
      <c r="D316" s="120" t="s">
        <v>252</v>
      </c>
      <c r="E316" s="120">
        <v>321</v>
      </c>
      <c r="F316" s="192" t="s">
        <v>243</v>
      </c>
      <c r="G316" s="131"/>
      <c r="H316" s="152">
        <v>0</v>
      </c>
      <c r="I316" s="179">
        <v>0</v>
      </c>
      <c r="J316" s="154">
        <v>0</v>
      </c>
      <c r="K316" s="297">
        <f t="shared" ref="K316:K322" si="76">I316-J316</f>
        <v>0</v>
      </c>
      <c r="L316" s="301"/>
      <c r="M316" s="187"/>
      <c r="N316" s="190"/>
    </row>
    <row r="317" spans="1:16" s="114" customFormat="1" ht="18.75" customHeight="1">
      <c r="A317" s="381"/>
      <c r="B317" s="155" t="s">
        <v>0</v>
      </c>
      <c r="C317" s="156">
        <v>1006</v>
      </c>
      <c r="D317" s="156" t="s">
        <v>252</v>
      </c>
      <c r="E317" s="120">
        <v>321</v>
      </c>
      <c r="F317" s="157"/>
      <c r="G317" s="157"/>
      <c r="H317" s="152">
        <v>0</v>
      </c>
      <c r="I317" s="179">
        <v>0</v>
      </c>
      <c r="J317" s="154">
        <v>-325.08999999999997</v>
      </c>
      <c r="K317" s="257">
        <f t="shared" si="76"/>
        <v>325.08999999999997</v>
      </c>
      <c r="L317" s="113"/>
      <c r="M317" s="52"/>
      <c r="N317" s="1"/>
    </row>
    <row r="318" spans="1:16" s="115" customFormat="1">
      <c r="A318" s="381"/>
      <c r="B318" s="155" t="s">
        <v>0</v>
      </c>
      <c r="C318" s="156">
        <v>1006</v>
      </c>
      <c r="D318" s="156" t="s">
        <v>87</v>
      </c>
      <c r="E318" s="120">
        <v>321</v>
      </c>
      <c r="F318" s="180"/>
      <c r="G318" s="157"/>
      <c r="H318" s="179">
        <v>0</v>
      </c>
      <c r="I318" s="179">
        <v>0</v>
      </c>
      <c r="J318" s="154">
        <v>-19475.73</v>
      </c>
      <c r="K318" s="257">
        <f t="shared" si="76"/>
        <v>19475.73</v>
      </c>
      <c r="L318" s="82"/>
      <c r="M318" s="116"/>
      <c r="N318" s="1"/>
    </row>
    <row r="319" spans="1:16" s="302" customFormat="1" ht="18" customHeight="1">
      <c r="A319" s="381"/>
      <c r="B319" s="183" t="s">
        <v>0</v>
      </c>
      <c r="C319" s="120">
        <v>1006</v>
      </c>
      <c r="D319" s="120" t="s">
        <v>252</v>
      </c>
      <c r="E319" s="120">
        <v>321</v>
      </c>
      <c r="F319" s="131" t="s">
        <v>261</v>
      </c>
      <c r="G319" s="131"/>
      <c r="H319" s="152">
        <v>0</v>
      </c>
      <c r="I319" s="179">
        <v>0</v>
      </c>
      <c r="J319" s="154">
        <v>-6176.68</v>
      </c>
      <c r="K319" s="297">
        <f t="shared" si="76"/>
        <v>6176.68</v>
      </c>
      <c r="L319" s="301"/>
      <c r="M319" s="187"/>
      <c r="N319" s="190"/>
    </row>
    <row r="320" spans="1:16" s="294" customFormat="1" ht="22.5">
      <c r="A320" s="381"/>
      <c r="B320" s="183" t="s">
        <v>0</v>
      </c>
      <c r="C320" s="120">
        <v>1006</v>
      </c>
      <c r="D320" s="120" t="s">
        <v>87</v>
      </c>
      <c r="E320" s="120">
        <v>321</v>
      </c>
      <c r="F320" s="131" t="s">
        <v>313</v>
      </c>
      <c r="G320" s="131"/>
      <c r="H320" s="179">
        <v>0</v>
      </c>
      <c r="I320" s="179">
        <v>0</v>
      </c>
      <c r="J320" s="154">
        <v>0</v>
      </c>
      <c r="K320" s="297">
        <f t="shared" si="76"/>
        <v>0</v>
      </c>
      <c r="L320" s="298"/>
      <c r="M320" s="299"/>
      <c r="N320" s="190"/>
    </row>
    <row r="321" spans="1:30" s="294" customFormat="1" ht="22.5">
      <c r="A321" s="381"/>
      <c r="B321" s="183" t="s">
        <v>0</v>
      </c>
      <c r="C321" s="120">
        <v>1006</v>
      </c>
      <c r="D321" s="120" t="s">
        <v>87</v>
      </c>
      <c r="E321" s="120">
        <v>321</v>
      </c>
      <c r="F321" s="192" t="s">
        <v>243</v>
      </c>
      <c r="G321" s="131" t="s">
        <v>229</v>
      </c>
      <c r="H321" s="179">
        <v>0</v>
      </c>
      <c r="I321" s="179">
        <v>0</v>
      </c>
      <c r="J321" s="154">
        <v>-19000</v>
      </c>
      <c r="K321" s="297">
        <f t="shared" si="76"/>
        <v>19000</v>
      </c>
      <c r="L321" s="298"/>
      <c r="M321" s="299"/>
      <c r="N321" s="190"/>
    </row>
    <row r="322" spans="1:30" s="202" customFormat="1" ht="23.25" thickBot="1">
      <c r="A322" s="382"/>
      <c r="B322" s="183" t="s">
        <v>0</v>
      </c>
      <c r="C322" s="120">
        <v>1006</v>
      </c>
      <c r="D322" s="120" t="s">
        <v>252</v>
      </c>
      <c r="E322" s="120">
        <v>321</v>
      </c>
      <c r="F322" s="192" t="s">
        <v>288</v>
      </c>
      <c r="G322" s="131" t="s">
        <v>229</v>
      </c>
      <c r="H322" s="179">
        <v>0</v>
      </c>
      <c r="I322" s="179">
        <v>0</v>
      </c>
      <c r="J322" s="154">
        <v>0</v>
      </c>
      <c r="K322" s="256">
        <f t="shared" si="76"/>
        <v>0</v>
      </c>
      <c r="L322" s="199"/>
      <c r="M322" s="200"/>
      <c r="N322" s="201"/>
    </row>
    <row r="323" spans="1:30" ht="15.75" thickBot="1">
      <c r="A323" s="51" t="s">
        <v>109</v>
      </c>
      <c r="B323" s="71" t="s">
        <v>110</v>
      </c>
      <c r="C323" s="71" t="s">
        <v>110</v>
      </c>
      <c r="D323" s="71" t="s">
        <v>110</v>
      </c>
      <c r="E323" s="35" t="s">
        <v>110</v>
      </c>
      <c r="F323" s="36" t="s">
        <v>110</v>
      </c>
      <c r="G323" s="35" t="s">
        <v>110</v>
      </c>
      <c r="H323" s="184">
        <f>H19+H23+H28+H30+H32+H41+H43+H46+H48+H50+H52+H57+H60+H62+H64+H66+H69+H71+H91+H93+H95+H97+H99+H103+H106+H109+H112+H115+H118+H120+H123+H126+H130+H132+H135+H137+H140+H143+H146+H149+H152+H155+H158+H161+H164+H170+H173+H181+H183+H185+H187+H190+H193+H197+H199+H202+H205+H206+H208+H212+H215+H226+H238+H240+H242+H244+H246+H252+H259+H260+H179+H54+H177+H101+H248+H250+H264+H265+H266+H263+H267+H269+H272+H278+H280+H282+H287+H289+H291+H294+H296+H299+H305+H307+H308+H315+H262+H21+H261</f>
        <v>19945032170.889999</v>
      </c>
      <c r="I323" s="184">
        <f>I19+I23+I28+I30+I32+I41+I43+I46+I48+I50+I52+I57+I60+I62+I64+I66+I69+I71+I91+I93+I95+I97+I99+I103+I106+I109+I112+I115+I118+I120+I123+I126+I130+I132+I135+I137+I140+I143+I146+I149+I152+I155+I158+I161+I164+I170+I173+I181+I183+I185+I187+I190+I193+I197+I199+I202+I205+I206+I208+I212+I215+I226+I238+I240+I242+I244+I246+I252+I259+I260+I179+I54+I177+I101+I248+I250+I264+I265+I266+I263+I267+I269+I272+I278+I280+I282+I287+I289+I291+I294+I296+I299+I305+I307+I308+I315+I262+I21+I261</f>
        <v>16552332535.559999</v>
      </c>
      <c r="J323" s="184">
        <f>J19+J23+J28+J30+J32+J41+J43+J46+J48+J50+J52+J57+J60+J62+J64+J66+J69+J71+J91+J93+J95+J97+J99+J103+J106+J109+J112+J115+J118+J120+J123+J126+J130+J132+J135+J137+J140+J143+J146+J149+J152+J155+J158+J161+J164+J170+J173+J181+J183+J185+J187+J190+J193+J197+J199+J202+J205+J206+J208+J212+J215+J226+J238+J240+J242+J244+J246+J252+J259+J260+J179+J54+J177+J101+J248+J250+J264+J265+J266+J263+J267+J269+J272+J278+J280+J282+J287+J289+J291+J294+J296+J299+J305+J307+J308+J315+J262+J284+J21</f>
        <v>16438314485.91</v>
      </c>
      <c r="K323" s="184">
        <f>K19+K23+K28+K30+K32+K41+K43+K46+K48+K50+K52+K57+K60+K62+K64+K66+K69+K71+K91+K93+K95+K97+K99+K103+K106+K109+K112+K115+K118+K120+K123+K126+K130+K132+K135+K137+K140+K143+K146+K149+K152+K155+K158+K161+K164+K170+K173+K181+K183+K185+K187+K190+K193+K197+K199+K202+K205+K206+K208+K212+K215+K226+K238+K240+K242+K244+K246+K252+K259+K260+K179+K54+K177+K101+K248+K250+K264+K265+K266+K263+K267+K269+K272+K278+K280+K282+K287+K289+K291+K294+K296+K299+K305+K307+K308+K315+K262+K284+K21</f>
        <v>114018049.65000018</v>
      </c>
      <c r="L323" s="305"/>
      <c r="M323" s="140"/>
      <c r="N323" s="137"/>
      <c r="O323" s="137"/>
      <c r="P323" s="137"/>
      <c r="Q323" s="137"/>
      <c r="R323" s="137"/>
      <c r="S323" s="137"/>
      <c r="T323" s="137"/>
      <c r="U323" s="137"/>
      <c r="V323" s="137"/>
      <c r="W323" s="137"/>
      <c r="X323" s="137"/>
      <c r="Y323" s="137"/>
      <c r="Z323" s="137"/>
      <c r="AA323" s="137"/>
      <c r="AB323" s="137"/>
      <c r="AC323" s="137"/>
      <c r="AD323" s="137"/>
    </row>
    <row r="324" spans="1:30" ht="15.75" thickBot="1">
      <c r="A324" s="46" t="s">
        <v>110</v>
      </c>
      <c r="B324" s="72" t="s">
        <v>110</v>
      </c>
      <c r="C324" s="72" t="s">
        <v>110</v>
      </c>
      <c r="D324" s="72" t="s">
        <v>110</v>
      </c>
      <c r="E324" s="72" t="s">
        <v>110</v>
      </c>
      <c r="F324" s="2" t="s">
        <v>110</v>
      </c>
      <c r="G324" s="104" t="s">
        <v>110</v>
      </c>
      <c r="H324" s="251"/>
      <c r="I324" s="118"/>
      <c r="J324" s="118"/>
      <c r="K324" s="261" t="s">
        <v>214</v>
      </c>
      <c r="L324" s="53">
        <f>H68+H84+H105+H108+H117+H122+H131+H134+H136+H139+H142+H145+H154+H189+H192+H195+H198+H119+H202+H205-H204</f>
        <v>2124014750</v>
      </c>
      <c r="M324" s="304"/>
      <c r="N324" s="140"/>
      <c r="O324" s="137"/>
      <c r="P324" s="137"/>
      <c r="Q324" s="137"/>
      <c r="R324" s="137"/>
      <c r="S324" s="137"/>
      <c r="T324" s="137"/>
      <c r="U324" s="137"/>
      <c r="V324" s="137"/>
      <c r="W324" s="137"/>
      <c r="X324" s="137"/>
      <c r="Y324" s="137"/>
      <c r="Z324" s="137"/>
      <c r="AA324" s="137"/>
      <c r="AB324" s="137"/>
      <c r="AC324" s="137"/>
      <c r="AD324" s="137"/>
    </row>
    <row r="325" spans="1:30" ht="15.75" thickBot="1">
      <c r="A325" s="6" t="s">
        <v>110</v>
      </c>
      <c r="B325" s="73" t="s">
        <v>110</v>
      </c>
      <c r="C325" s="73" t="s">
        <v>110</v>
      </c>
      <c r="D325" s="73" t="s">
        <v>110</v>
      </c>
      <c r="E325" s="73" t="s">
        <v>110</v>
      </c>
      <c r="F325" s="7" t="s">
        <v>110</v>
      </c>
      <c r="G325" s="105" t="s">
        <v>110</v>
      </c>
      <c r="H325" s="252"/>
      <c r="I325" s="244"/>
      <c r="J325" s="244"/>
      <c r="K325" s="262" t="s">
        <v>215</v>
      </c>
      <c r="L325" s="54">
        <f>H19+H23+H28+H30+H32+H41+H43+H46+H48+H50+H52+H54+H57+H60+H62+H64+H67+H69+H71-H84+H91+H93+H95+H97+H99+H101+H104+H107+H109+H112+H116+H121+H123+H126+H133+H138+H141+H144+H146+H149+H153+H155+H158+H161+H164+H170+H173+H177+H179+H181+H183+H185+H188+H191+H194+H196+H199+H204+H206+H208+H212+H215+H226+H238+H240+H242+H244+H246+H248+H250+H252+H259+H260+H263+H264+H265+H266+H262+H21+H261</f>
        <v>17821017420.889999</v>
      </c>
      <c r="M325" s="303"/>
      <c r="N325" s="137"/>
      <c r="O325" s="137"/>
      <c r="P325" s="137"/>
      <c r="Q325" s="137"/>
      <c r="R325" s="137"/>
      <c r="S325" s="137"/>
      <c r="T325" s="137"/>
      <c r="U325" s="137"/>
      <c r="V325" s="137"/>
      <c r="W325" s="137"/>
      <c r="X325" s="137"/>
      <c r="Y325" s="137"/>
      <c r="Z325" s="137"/>
      <c r="AA325" s="137"/>
      <c r="AB325" s="137"/>
      <c r="AC325" s="137"/>
      <c r="AD325" s="137"/>
    </row>
    <row r="326" spans="1:30" ht="15.75" thickBot="1">
      <c r="A326" s="383" t="s">
        <v>112</v>
      </c>
      <c r="B326" s="384"/>
      <c r="C326" s="384"/>
      <c r="D326" s="384"/>
      <c r="E326" s="384"/>
      <c r="F326" s="384"/>
      <c r="G326" s="384"/>
      <c r="H326" s="384"/>
      <c r="I326" s="384"/>
      <c r="J326" s="8"/>
      <c r="K326" s="262" t="s">
        <v>216</v>
      </c>
      <c r="L326" s="53">
        <f>I323</f>
        <v>16552332535.559999</v>
      </c>
      <c r="M326" s="140"/>
      <c r="N326" s="137"/>
      <c r="O326" s="137"/>
      <c r="P326" s="137"/>
      <c r="Q326" s="137"/>
      <c r="R326" s="137"/>
      <c r="S326" s="137"/>
      <c r="T326" s="137"/>
      <c r="U326" s="137"/>
      <c r="V326" s="137"/>
      <c r="W326" s="137"/>
      <c r="X326" s="137"/>
      <c r="Y326" s="137"/>
      <c r="Z326" s="137"/>
      <c r="AA326" s="137"/>
      <c r="AB326" s="137"/>
      <c r="AC326" s="137"/>
      <c r="AD326" s="137"/>
    </row>
    <row r="327" spans="1:30" ht="15.75" thickBot="1">
      <c r="A327" s="383" t="s">
        <v>113</v>
      </c>
      <c r="B327" s="384"/>
      <c r="C327" s="384"/>
      <c r="D327" s="384"/>
      <c r="E327" s="384"/>
      <c r="F327" s="384"/>
      <c r="G327" s="384"/>
      <c r="H327" s="384"/>
      <c r="I327" s="384"/>
      <c r="J327" s="8" t="s">
        <v>110</v>
      </c>
      <c r="K327" s="262" t="s">
        <v>217</v>
      </c>
      <c r="L327" s="53">
        <f>J323</f>
        <v>16438314485.91</v>
      </c>
      <c r="N327" s="137"/>
      <c r="O327" s="137"/>
      <c r="P327" s="137"/>
      <c r="Q327" s="137"/>
      <c r="R327" s="137"/>
      <c r="S327" s="137"/>
      <c r="T327" s="137"/>
      <c r="U327" s="137"/>
      <c r="V327" s="137"/>
      <c r="W327" s="137"/>
      <c r="X327" s="137"/>
      <c r="Y327" s="137"/>
      <c r="Z327" s="137"/>
      <c r="AA327" s="137"/>
      <c r="AB327" s="137"/>
      <c r="AC327" s="137"/>
      <c r="AD327" s="137"/>
    </row>
    <row r="328" spans="1:30" ht="45.75" thickBot="1">
      <c r="A328" s="47" t="s">
        <v>114</v>
      </c>
      <c r="B328" s="92" t="s">
        <v>100</v>
      </c>
      <c r="C328" s="91" t="s">
        <v>101</v>
      </c>
      <c r="D328" s="362" t="s">
        <v>102</v>
      </c>
      <c r="E328" s="363"/>
      <c r="F328" s="364"/>
      <c r="G328" s="362" t="s">
        <v>103</v>
      </c>
      <c r="H328" s="364"/>
      <c r="I328" s="117" t="s">
        <v>104</v>
      </c>
      <c r="J328" s="10"/>
      <c r="K328" s="263" t="s">
        <v>138</v>
      </c>
      <c r="L328" s="265">
        <f>L326-L327</f>
        <v>114018049.64999962</v>
      </c>
      <c r="M328" s="140"/>
    </row>
    <row r="329" spans="1:30" ht="42.75">
      <c r="A329" s="11" t="s">
        <v>235</v>
      </c>
      <c r="B329" s="12" t="s">
        <v>105</v>
      </c>
      <c r="C329" s="13" t="s">
        <v>110</v>
      </c>
      <c r="D329" s="358">
        <f>I323</f>
        <v>16552332535.559999</v>
      </c>
      <c r="E329" s="359"/>
      <c r="F329" s="360"/>
      <c r="G329" s="358">
        <f>J323</f>
        <v>16438314485.91</v>
      </c>
      <c r="H329" s="360"/>
      <c r="I329" s="14">
        <f>K323</f>
        <v>114018049.65000018</v>
      </c>
      <c r="J329" s="10"/>
      <c r="K329" s="107" t="s">
        <v>110</v>
      </c>
      <c r="L329" s="55"/>
      <c r="N329" s="55"/>
    </row>
    <row r="330" spans="1:30">
      <c r="A330" s="11" t="s">
        <v>236</v>
      </c>
      <c r="B330" s="12" t="s">
        <v>106</v>
      </c>
      <c r="C330" s="12" t="s">
        <v>110</v>
      </c>
      <c r="D330" s="348"/>
      <c r="E330" s="361"/>
      <c r="F330" s="351"/>
      <c r="G330" s="358"/>
      <c r="H330" s="360"/>
      <c r="I330" s="16"/>
      <c r="J330" s="10"/>
      <c r="K330" s="107" t="s">
        <v>110</v>
      </c>
    </row>
    <row r="331" spans="1:30">
      <c r="A331" s="15" t="s">
        <v>237</v>
      </c>
      <c r="B331" s="12" t="s">
        <v>107</v>
      </c>
      <c r="C331" s="12" t="s">
        <v>110</v>
      </c>
      <c r="D331" s="348"/>
      <c r="E331" s="361"/>
      <c r="F331" s="351"/>
      <c r="G331" s="348"/>
      <c r="H331" s="351"/>
      <c r="I331" s="16"/>
      <c r="J331" s="10" t="s">
        <v>110</v>
      </c>
      <c r="L331" s="55"/>
      <c r="M331" s="140"/>
    </row>
    <row r="332" spans="1:30">
      <c r="A332" s="11" t="s">
        <v>238</v>
      </c>
      <c r="B332" s="12" t="s">
        <v>108</v>
      </c>
      <c r="C332" s="12" t="s">
        <v>110</v>
      </c>
      <c r="D332" s="348"/>
      <c r="E332" s="349"/>
      <c r="F332" s="350"/>
      <c r="G332" s="348"/>
      <c r="H332" s="351"/>
      <c r="I332" s="16"/>
      <c r="J332" s="10" t="s">
        <v>110</v>
      </c>
      <c r="L332" s="55"/>
      <c r="M332" s="140"/>
    </row>
    <row r="333" spans="1:30">
      <c r="A333" s="17" t="s">
        <v>110</v>
      </c>
      <c r="B333" s="74" t="s">
        <v>110</v>
      </c>
      <c r="C333" s="74" t="s">
        <v>110</v>
      </c>
      <c r="D333" s="74" t="s">
        <v>110</v>
      </c>
      <c r="E333" s="18" t="s">
        <v>110</v>
      </c>
      <c r="F333" s="19" t="s">
        <v>110</v>
      </c>
      <c r="G333" s="106" t="s">
        <v>110</v>
      </c>
      <c r="H333" s="21" t="s">
        <v>110</v>
      </c>
      <c r="I333" s="9" t="s">
        <v>110</v>
      </c>
      <c r="J333" s="10" t="s">
        <v>110</v>
      </c>
      <c r="L333" s="55"/>
      <c r="M333" s="140"/>
      <c r="N333" s="55"/>
    </row>
    <row r="334" spans="1:30">
      <c r="A334" s="22" t="s">
        <v>110</v>
      </c>
      <c r="B334" s="74" t="s">
        <v>110</v>
      </c>
      <c r="C334" s="74" t="s">
        <v>110</v>
      </c>
      <c r="D334" s="74" t="s">
        <v>110</v>
      </c>
      <c r="E334" s="18" t="s">
        <v>110</v>
      </c>
      <c r="F334" s="19" t="s">
        <v>110</v>
      </c>
      <c r="G334" s="18" t="s">
        <v>110</v>
      </c>
      <c r="H334" s="20"/>
      <c r="I334" s="9" t="s">
        <v>110</v>
      </c>
      <c r="J334" s="10" t="s">
        <v>110</v>
      </c>
      <c r="L334" s="55"/>
      <c r="M334" s="140"/>
    </row>
    <row r="335" spans="1:30">
      <c r="A335" s="22" t="s">
        <v>110</v>
      </c>
      <c r="B335" s="74" t="s">
        <v>110</v>
      </c>
      <c r="C335" s="74" t="s">
        <v>110</v>
      </c>
      <c r="D335" s="74" t="s">
        <v>110</v>
      </c>
      <c r="E335" s="18" t="s">
        <v>110</v>
      </c>
      <c r="F335" s="19" t="s">
        <v>110</v>
      </c>
      <c r="G335" s="18" t="s">
        <v>110</v>
      </c>
      <c r="H335" s="20"/>
      <c r="I335" s="9" t="s">
        <v>110</v>
      </c>
      <c r="J335" s="10" t="s">
        <v>110</v>
      </c>
      <c r="L335" s="55"/>
      <c r="M335" s="140"/>
    </row>
    <row r="336" spans="1:30">
      <c r="A336" s="22" t="s">
        <v>110</v>
      </c>
      <c r="B336" s="74" t="s">
        <v>110</v>
      </c>
      <c r="C336" s="74" t="s">
        <v>110</v>
      </c>
      <c r="D336" s="74" t="s">
        <v>110</v>
      </c>
      <c r="E336" s="18" t="s">
        <v>110</v>
      </c>
      <c r="F336" s="19" t="s">
        <v>110</v>
      </c>
      <c r="G336" s="18" t="s">
        <v>110</v>
      </c>
      <c r="H336" s="19" t="s">
        <v>110</v>
      </c>
      <c r="I336" s="9" t="s">
        <v>110</v>
      </c>
      <c r="J336" s="23" t="s">
        <v>110</v>
      </c>
      <c r="K336" s="107" t="s">
        <v>110</v>
      </c>
      <c r="M336" s="140"/>
    </row>
    <row r="337" spans="1:13">
      <c r="A337" s="22" t="s">
        <v>110</v>
      </c>
      <c r="B337" s="74" t="s">
        <v>110</v>
      </c>
      <c r="C337" s="74" t="s">
        <v>110</v>
      </c>
      <c r="D337" s="74" t="s">
        <v>110</v>
      </c>
      <c r="E337" s="18" t="s">
        <v>110</v>
      </c>
      <c r="F337" s="19" t="s">
        <v>110</v>
      </c>
      <c r="G337" s="18" t="s">
        <v>110</v>
      </c>
      <c r="H337" s="21" t="s">
        <v>110</v>
      </c>
      <c r="I337" s="9" t="s">
        <v>110</v>
      </c>
      <c r="J337" s="10" t="s">
        <v>110</v>
      </c>
      <c r="K337" s="107" t="s">
        <v>110</v>
      </c>
    </row>
    <row r="338" spans="1:13" ht="15.75">
      <c r="A338" s="352" t="s">
        <v>266</v>
      </c>
      <c r="B338" s="353"/>
      <c r="C338" s="353"/>
      <c r="D338" s="79" t="s">
        <v>110</v>
      </c>
      <c r="E338" s="79" t="s">
        <v>110</v>
      </c>
      <c r="F338" s="24" t="s">
        <v>110</v>
      </c>
      <c r="G338" s="354" t="s">
        <v>249</v>
      </c>
      <c r="H338" s="354"/>
      <c r="I338" s="9" t="s">
        <v>110</v>
      </c>
      <c r="J338" s="23" t="s">
        <v>110</v>
      </c>
      <c r="K338" s="107" t="s">
        <v>110</v>
      </c>
      <c r="L338" s="195"/>
    </row>
    <row r="339" spans="1:13" ht="15.75">
      <c r="A339" s="330" t="s">
        <v>110</v>
      </c>
      <c r="B339" s="331" t="s">
        <v>110</v>
      </c>
      <c r="C339" s="331" t="s">
        <v>110</v>
      </c>
      <c r="D339" s="80" t="s">
        <v>110</v>
      </c>
      <c r="E339" s="25" t="s">
        <v>110</v>
      </c>
      <c r="F339" s="26" t="s">
        <v>110</v>
      </c>
      <c r="G339" s="331" t="s">
        <v>110</v>
      </c>
      <c r="H339" s="332" t="s">
        <v>110</v>
      </c>
      <c r="I339" s="27" t="s">
        <v>110</v>
      </c>
      <c r="J339" s="23" t="s">
        <v>110</v>
      </c>
      <c r="K339" s="107" t="s">
        <v>110</v>
      </c>
      <c r="L339" s="196"/>
    </row>
    <row r="340" spans="1:13" ht="15.75">
      <c r="A340" s="330" t="s">
        <v>110</v>
      </c>
      <c r="B340" s="331" t="s">
        <v>110</v>
      </c>
      <c r="C340" s="331" t="s">
        <v>110</v>
      </c>
      <c r="D340" s="80" t="s">
        <v>110</v>
      </c>
      <c r="E340" s="25" t="s">
        <v>110</v>
      </c>
      <c r="F340" s="26" t="s">
        <v>110</v>
      </c>
      <c r="G340" s="331" t="s">
        <v>110</v>
      </c>
      <c r="H340" s="332" t="s">
        <v>110</v>
      </c>
      <c r="I340" s="27" t="s">
        <v>110</v>
      </c>
      <c r="J340" s="23" t="s">
        <v>110</v>
      </c>
      <c r="K340" s="107" t="s">
        <v>110</v>
      </c>
      <c r="L340" s="196"/>
    </row>
    <row r="341" spans="1:13" ht="15.75">
      <c r="A341" s="28" t="s">
        <v>110</v>
      </c>
      <c r="B341" s="80" t="s">
        <v>110</v>
      </c>
      <c r="C341" s="75" t="s">
        <v>110</v>
      </c>
      <c r="D341" s="80" t="s">
        <v>110</v>
      </c>
      <c r="E341" s="25" t="s">
        <v>110</v>
      </c>
      <c r="F341" s="26" t="s">
        <v>110</v>
      </c>
      <c r="G341" s="25" t="s">
        <v>110</v>
      </c>
      <c r="H341" s="26" t="s">
        <v>110</v>
      </c>
      <c r="I341" s="27" t="s">
        <v>110</v>
      </c>
      <c r="J341" s="23" t="s">
        <v>110</v>
      </c>
      <c r="K341" s="107" t="s">
        <v>110</v>
      </c>
      <c r="L341" s="196"/>
      <c r="M341" s="140"/>
    </row>
    <row r="342" spans="1:13" ht="15.75" customHeight="1">
      <c r="A342" s="355" t="s">
        <v>321</v>
      </c>
      <c r="B342" s="356"/>
      <c r="C342" s="356"/>
      <c r="D342" s="80" t="s">
        <v>110</v>
      </c>
      <c r="E342" s="25" t="s">
        <v>110</v>
      </c>
      <c r="F342" s="26" t="s">
        <v>110</v>
      </c>
      <c r="G342" s="357" t="s">
        <v>322</v>
      </c>
      <c r="H342" s="357"/>
      <c r="I342" s="9" t="s">
        <v>110</v>
      </c>
      <c r="J342" s="23" t="s">
        <v>110</v>
      </c>
      <c r="K342" s="107" t="s">
        <v>110</v>
      </c>
      <c r="L342" s="196"/>
      <c r="M342" s="140"/>
    </row>
    <row r="343" spans="1:13">
      <c r="A343" s="22" t="s">
        <v>110</v>
      </c>
      <c r="B343" s="74" t="s">
        <v>110</v>
      </c>
      <c r="C343" s="74" t="s">
        <v>110</v>
      </c>
      <c r="D343" s="74" t="s">
        <v>110</v>
      </c>
      <c r="E343" s="18" t="s">
        <v>110</v>
      </c>
      <c r="F343" s="19" t="s">
        <v>110</v>
      </c>
      <c r="G343" s="18" t="s">
        <v>110</v>
      </c>
      <c r="H343" s="21" t="s">
        <v>110</v>
      </c>
      <c r="I343" s="27" t="s">
        <v>110</v>
      </c>
      <c r="J343" s="23" t="s">
        <v>110</v>
      </c>
      <c r="L343" s="196"/>
      <c r="M343" s="140"/>
    </row>
    <row r="344" spans="1:13" ht="15.75" thickBot="1">
      <c r="A344" s="29" t="s">
        <v>110</v>
      </c>
      <c r="B344" s="76" t="s">
        <v>110</v>
      </c>
      <c r="C344" s="76" t="s">
        <v>110</v>
      </c>
      <c r="D344" s="76" t="s">
        <v>110</v>
      </c>
      <c r="E344" s="30" t="s">
        <v>110</v>
      </c>
      <c r="F344" s="31" t="s">
        <v>110</v>
      </c>
      <c r="G344" s="30" t="s">
        <v>110</v>
      </c>
      <c r="H344" s="32" t="s">
        <v>110</v>
      </c>
      <c r="I344" s="33" t="s">
        <v>110</v>
      </c>
      <c r="J344" s="34" t="s">
        <v>110</v>
      </c>
      <c r="L344" s="196"/>
      <c r="M344" s="140"/>
    </row>
    <row r="345" spans="1:13">
      <c r="L345" s="196"/>
    </row>
    <row r="346" spans="1:13">
      <c r="L346" s="196"/>
    </row>
    <row r="347" spans="1:13">
      <c r="L347" s="196"/>
    </row>
    <row r="348" spans="1:13">
      <c r="L348" s="196"/>
    </row>
    <row r="349" spans="1:13">
      <c r="L349" s="196"/>
    </row>
    <row r="350" spans="1:13">
      <c r="L350" s="196"/>
    </row>
    <row r="351" spans="1:13">
      <c r="L351" s="196"/>
    </row>
    <row r="352" spans="1:13">
      <c r="L352" s="196"/>
    </row>
    <row r="353" spans="1:30" s="137" customFormat="1">
      <c r="A353" s="5"/>
      <c r="B353" s="77"/>
      <c r="C353" s="77"/>
      <c r="D353" s="77"/>
      <c r="E353" s="77"/>
      <c r="F353" s="1"/>
      <c r="G353" s="107"/>
      <c r="H353" s="253"/>
      <c r="I353" s="245"/>
      <c r="J353" s="245"/>
      <c r="K353" s="107"/>
      <c r="L353" s="196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s="137" customFormat="1">
      <c r="A354" s="5"/>
      <c r="B354" s="77"/>
      <c r="C354" s="77"/>
      <c r="D354" s="77"/>
      <c r="E354" s="77"/>
      <c r="F354" s="1"/>
      <c r="G354" s="107"/>
      <c r="H354" s="253"/>
      <c r="I354" s="245"/>
      <c r="J354" s="245"/>
      <c r="K354" s="107"/>
      <c r="L354" s="196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s="137" customFormat="1">
      <c r="A355" s="1"/>
      <c r="B355" s="77"/>
      <c r="C355" s="77"/>
      <c r="D355" s="77"/>
      <c r="E355" s="77"/>
      <c r="F355" s="1"/>
      <c r="G355" s="107"/>
      <c r="H355" s="253"/>
      <c r="I355" s="246"/>
      <c r="J355" s="246"/>
      <c r="K355" s="107"/>
      <c r="L355" s="196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s="137" customFormat="1">
      <c r="A356" s="1"/>
      <c r="B356" s="77"/>
      <c r="C356" s="77"/>
      <c r="D356" s="77"/>
      <c r="E356" s="77"/>
      <c r="F356" s="1"/>
      <c r="G356" s="107"/>
      <c r="H356" s="253"/>
      <c r="I356" s="246"/>
      <c r="J356" s="246"/>
      <c r="K356" s="107"/>
      <c r="L356" s="196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s="137" customFormat="1">
      <c r="A357" s="5"/>
      <c r="B357" s="77"/>
      <c r="C357" s="77"/>
      <c r="D357" s="77"/>
      <c r="E357" s="77"/>
      <c r="F357" s="1"/>
      <c r="G357" s="107"/>
      <c r="H357" s="253"/>
      <c r="I357" s="245"/>
      <c r="J357" s="245"/>
      <c r="K357" s="107"/>
      <c r="L357" s="196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s="137" customFormat="1">
      <c r="A358" s="5"/>
      <c r="B358" s="77"/>
      <c r="C358" s="77"/>
      <c r="D358" s="77"/>
      <c r="E358" s="77"/>
      <c r="F358" s="1"/>
      <c r="G358" s="107"/>
      <c r="H358" s="253"/>
      <c r="I358" s="245"/>
      <c r="J358" s="245"/>
      <c r="K358" s="107"/>
      <c r="L358" s="196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s="137" customFormat="1">
      <c r="A359" s="5"/>
      <c r="B359" s="77"/>
      <c r="C359" s="77"/>
      <c r="D359" s="77"/>
      <c r="E359" s="77"/>
      <c r="F359" s="1"/>
      <c r="G359" s="107"/>
      <c r="H359" s="253"/>
      <c r="I359" s="245"/>
      <c r="J359" s="245"/>
      <c r="K359" s="107"/>
      <c r="L359" s="196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s="137" customFormat="1">
      <c r="A360" s="5"/>
      <c r="B360" s="77"/>
      <c r="C360" s="77"/>
      <c r="D360" s="77"/>
      <c r="E360" s="77"/>
      <c r="F360" s="1"/>
      <c r="G360" s="107"/>
      <c r="H360" s="253"/>
      <c r="I360" s="245"/>
      <c r="J360" s="245"/>
      <c r="K360" s="107"/>
      <c r="L360" s="196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s="137" customFormat="1">
      <c r="A361" s="5"/>
      <c r="B361" s="77"/>
      <c r="C361" s="77"/>
      <c r="D361" s="77"/>
      <c r="E361" s="77"/>
      <c r="F361" s="1"/>
      <c r="G361" s="107"/>
      <c r="H361" s="253"/>
      <c r="I361" s="245"/>
      <c r="J361" s="245"/>
      <c r="K361" s="107"/>
      <c r="L361" s="196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s="137" customFormat="1">
      <c r="A362" s="5"/>
      <c r="B362" s="77"/>
      <c r="C362" s="77"/>
      <c r="D362" s="77"/>
      <c r="E362" s="77"/>
      <c r="F362" s="1"/>
      <c r="G362" s="107"/>
      <c r="H362" s="253"/>
      <c r="I362" s="245"/>
      <c r="J362" s="245"/>
      <c r="K362" s="107"/>
      <c r="L362" s="196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s="137" customFormat="1">
      <c r="A363" s="5"/>
      <c r="B363" s="77"/>
      <c r="C363" s="77"/>
      <c r="D363" s="77"/>
      <c r="E363" s="77"/>
      <c r="F363" s="1"/>
      <c r="G363" s="107"/>
      <c r="H363" s="253"/>
      <c r="I363" s="245"/>
      <c r="J363" s="245"/>
      <c r="K363" s="107"/>
      <c r="L363" s="196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s="137" customFormat="1">
      <c r="A364" s="5"/>
      <c r="B364" s="77"/>
      <c r="C364" s="77"/>
      <c r="D364" s="77"/>
      <c r="E364" s="77"/>
      <c r="F364" s="1"/>
      <c r="G364" s="107"/>
      <c r="H364" s="253"/>
      <c r="I364" s="245"/>
      <c r="J364" s="245"/>
      <c r="K364" s="107"/>
      <c r="L364" s="196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s="137" customFormat="1">
      <c r="A365" s="5"/>
      <c r="B365" s="77"/>
      <c r="C365" s="77"/>
      <c r="D365" s="77"/>
      <c r="E365" s="77"/>
      <c r="F365" s="1"/>
      <c r="G365" s="107"/>
      <c r="H365" s="253"/>
      <c r="I365" s="245"/>
      <c r="J365" s="245"/>
      <c r="K365" s="107"/>
      <c r="L365" s="196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s="137" customFormat="1">
      <c r="A366" s="5"/>
      <c r="B366" s="77"/>
      <c r="C366" s="77"/>
      <c r="D366" s="77"/>
      <c r="E366" s="77"/>
      <c r="F366" s="1"/>
      <c r="G366" s="107"/>
      <c r="H366" s="253"/>
      <c r="I366" s="245"/>
      <c r="J366" s="245"/>
      <c r="K366" s="107"/>
      <c r="L366" s="196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s="137" customFormat="1">
      <c r="A367" s="5"/>
      <c r="B367" s="77"/>
      <c r="C367" s="77"/>
      <c r="D367" s="77"/>
      <c r="E367" s="77"/>
      <c r="F367" s="1"/>
      <c r="G367" s="107"/>
      <c r="H367" s="253"/>
      <c r="I367" s="245"/>
      <c r="J367" s="245">
        <f>H205+H203+H198+H195+H192+H189+H154+H145+H142+H139+H136+H134+H131+H122+H119+H117+H108+H105+H84+H68</f>
        <v>2124014750</v>
      </c>
      <c r="K367" s="107"/>
      <c r="L367" s="196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s="137" customFormat="1">
      <c r="A368" s="5"/>
      <c r="B368" s="77"/>
      <c r="C368" s="77"/>
      <c r="D368" s="77"/>
      <c r="E368" s="77"/>
      <c r="F368" s="1"/>
      <c r="G368" s="107"/>
      <c r="H368" s="253"/>
      <c r="I368" s="245"/>
      <c r="J368" s="245"/>
      <c r="K368" s="107"/>
      <c r="L368" s="196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s="137" customFormat="1">
      <c r="A369" s="5"/>
      <c r="B369" s="77"/>
      <c r="C369" s="77"/>
      <c r="D369" s="77"/>
      <c r="E369" s="77"/>
      <c r="F369" s="1"/>
      <c r="G369" s="107"/>
      <c r="H369" s="253"/>
      <c r="I369" s="245"/>
      <c r="J369" s="245"/>
      <c r="K369" s="107"/>
      <c r="L369" s="196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s="137" customFormat="1">
      <c r="A370" s="5"/>
      <c r="B370" s="77"/>
      <c r="C370" s="77"/>
      <c r="D370" s="77"/>
      <c r="E370" s="77"/>
      <c r="F370" s="1"/>
      <c r="G370" s="107"/>
      <c r="H370" s="253"/>
      <c r="I370" s="245"/>
      <c r="J370" s="245"/>
      <c r="K370" s="107"/>
      <c r="L370" s="196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s="137" customFormat="1">
      <c r="A371" s="5"/>
      <c r="B371" s="77"/>
      <c r="C371" s="77"/>
      <c r="D371" s="77"/>
      <c r="E371" s="77"/>
      <c r="F371" s="1"/>
      <c r="G371" s="107"/>
      <c r="H371" s="253"/>
      <c r="I371" s="245"/>
      <c r="J371" s="245"/>
      <c r="K371" s="107"/>
      <c r="L371" s="196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s="137" customFormat="1">
      <c r="A372" s="5"/>
      <c r="B372" s="77"/>
      <c r="C372" s="77"/>
      <c r="D372" s="77"/>
      <c r="E372" s="77"/>
      <c r="F372" s="1"/>
      <c r="G372" s="107"/>
      <c r="H372" s="253"/>
      <c r="I372" s="245"/>
      <c r="J372" s="245"/>
      <c r="K372" s="107"/>
      <c r="L372" s="196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s="137" customFormat="1">
      <c r="A373" s="5"/>
      <c r="B373" s="77"/>
      <c r="C373" s="77"/>
      <c r="D373" s="77"/>
      <c r="E373" s="77"/>
      <c r="F373" s="1"/>
      <c r="G373" s="107"/>
      <c r="H373" s="253"/>
      <c r="I373" s="245"/>
      <c r="J373" s="245"/>
      <c r="K373" s="107"/>
      <c r="L373" s="196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s="137" customFormat="1">
      <c r="A374" s="5"/>
      <c r="B374" s="77"/>
      <c r="C374" s="77"/>
      <c r="D374" s="77"/>
      <c r="E374" s="77"/>
      <c r="F374" s="1"/>
      <c r="G374" s="107"/>
      <c r="H374" s="253"/>
      <c r="I374" s="245"/>
      <c r="J374" s="245"/>
      <c r="K374" s="107"/>
      <c r="L374" s="195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s="137" customFormat="1">
      <c r="A375" s="5"/>
      <c r="B375" s="77"/>
      <c r="C375" s="77"/>
      <c r="D375" s="77"/>
      <c r="E375" s="77"/>
      <c r="F375" s="1"/>
      <c r="G375" s="107"/>
      <c r="H375" s="253"/>
      <c r="I375" s="245"/>
      <c r="J375" s="245"/>
      <c r="K375" s="107"/>
      <c r="L375" s="195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s="137" customFormat="1">
      <c r="A376" s="5"/>
      <c r="B376" s="77"/>
      <c r="C376" s="77"/>
      <c r="D376" s="77"/>
      <c r="E376" s="77"/>
      <c r="F376" s="1"/>
      <c r="G376" s="107"/>
      <c r="H376" s="253"/>
      <c r="I376" s="245"/>
      <c r="J376" s="245"/>
      <c r="K376" s="107"/>
      <c r="L376" s="195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s="137" customFormat="1">
      <c r="A377" s="5"/>
      <c r="B377" s="77"/>
      <c r="C377" s="77"/>
      <c r="D377" s="77"/>
      <c r="E377" s="77"/>
      <c r="F377" s="1"/>
      <c r="G377" s="107"/>
      <c r="H377" s="253"/>
      <c r="I377" s="245"/>
      <c r="J377" s="245"/>
      <c r="K377" s="107"/>
      <c r="L377" s="195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s="137" customFormat="1">
      <c r="A378" s="5"/>
      <c r="B378" s="77"/>
      <c r="C378" s="77"/>
      <c r="D378" s="77"/>
      <c r="E378" s="77"/>
      <c r="F378" s="1"/>
      <c r="G378" s="107"/>
      <c r="H378" s="253"/>
      <c r="I378" s="245"/>
      <c r="J378" s="245"/>
      <c r="K378" s="107"/>
      <c r="L378" s="195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s="137" customFormat="1">
      <c r="A379" s="5"/>
      <c r="B379" s="77"/>
      <c r="C379" s="77"/>
      <c r="D379" s="77"/>
      <c r="E379" s="77"/>
      <c r="F379" s="1"/>
      <c r="G379" s="107"/>
      <c r="H379" s="253"/>
      <c r="I379" s="245"/>
      <c r="J379" s="245"/>
      <c r="K379" s="107"/>
      <c r="L379" s="195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s="137" customFormat="1">
      <c r="A380" s="5"/>
      <c r="B380" s="77"/>
      <c r="C380" s="77"/>
      <c r="D380" s="77"/>
      <c r="E380" s="77"/>
      <c r="F380" s="1"/>
      <c r="G380" s="107"/>
      <c r="H380" s="253"/>
      <c r="I380" s="245"/>
      <c r="J380" s="245"/>
      <c r="K380" s="107"/>
      <c r="L380" s="195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s="137" customFormat="1">
      <c r="A381" s="5"/>
      <c r="B381" s="77"/>
      <c r="C381" s="77"/>
      <c r="D381" s="77"/>
      <c r="E381" s="77"/>
      <c r="F381" s="1"/>
      <c r="G381" s="107"/>
      <c r="H381" s="253"/>
      <c r="I381" s="245"/>
      <c r="J381" s="245"/>
      <c r="K381" s="107"/>
      <c r="L381" s="195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s="137" customFormat="1">
      <c r="A382" s="5"/>
      <c r="B382" s="77"/>
      <c r="C382" s="77"/>
      <c r="D382" s="77"/>
      <c r="E382" s="77"/>
      <c r="F382" s="1"/>
      <c r="G382" s="107"/>
      <c r="H382" s="253"/>
      <c r="I382" s="245"/>
      <c r="J382" s="245"/>
      <c r="K382" s="107"/>
      <c r="L382" s="195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s="137" customFormat="1">
      <c r="A383" s="5"/>
      <c r="B383" s="77"/>
      <c r="C383" s="77"/>
      <c r="D383" s="77"/>
      <c r="E383" s="77"/>
      <c r="F383" s="1"/>
      <c r="G383" s="107"/>
      <c r="H383" s="253"/>
      <c r="I383" s="245"/>
      <c r="J383" s="245"/>
      <c r="K383" s="107"/>
      <c r="L383" s="195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s="137" customFormat="1">
      <c r="A384" s="5"/>
      <c r="B384" s="77"/>
      <c r="C384" s="77"/>
      <c r="D384" s="77"/>
      <c r="E384" s="77"/>
      <c r="F384" s="1"/>
      <c r="G384" s="107"/>
      <c r="H384" s="253"/>
      <c r="I384" s="245"/>
      <c r="J384" s="245"/>
      <c r="K384" s="107"/>
      <c r="L384" s="195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13">
      <c r="L385" s="195"/>
    </row>
    <row r="392" spans="1:13">
      <c r="M392" s="140" t="e">
        <f>#REF!+H68+H84+#REF!+H105+#REF!+#REF!+#REF!+H117+#REF!+H122+#REF!+H131+#REF!+H134+#REF!+H136+H281+H139+#REF!+H142+#REF!+H145+H292+H154+H163+#REF!+#REF!+H189+#REF!+H192+#REF!+H195+#REF!+H198</f>
        <v>#REF!</v>
      </c>
    </row>
    <row r="396" spans="1:13">
      <c r="A396" s="1"/>
      <c r="H396" s="246"/>
      <c r="I396" s="246"/>
      <c r="J396" s="246"/>
    </row>
  </sheetData>
  <mergeCells count="62">
    <mergeCell ref="B79:B81"/>
    <mergeCell ref="A79:A81"/>
    <mergeCell ref="E75:E77"/>
    <mergeCell ref="D75:D77"/>
    <mergeCell ref="C75:C77"/>
    <mergeCell ref="E79:E81"/>
    <mergeCell ref="D79:D81"/>
    <mergeCell ref="C79:C81"/>
    <mergeCell ref="A55:A56"/>
    <mergeCell ref="F55:F56"/>
    <mergeCell ref="A2:I2"/>
    <mergeCell ref="A3:I3"/>
    <mergeCell ref="A4:I4"/>
    <mergeCell ref="D7:G7"/>
    <mergeCell ref="D9:G9"/>
    <mergeCell ref="A10:F10"/>
    <mergeCell ref="A11:F11"/>
    <mergeCell ref="A24:A25"/>
    <mergeCell ref="F24:F25"/>
    <mergeCell ref="A26:A27"/>
    <mergeCell ref="F26:F27"/>
    <mergeCell ref="A213:A214"/>
    <mergeCell ref="F213:F214"/>
    <mergeCell ref="A58:A59"/>
    <mergeCell ref="F58:F59"/>
    <mergeCell ref="F104:F105"/>
    <mergeCell ref="F107:F108"/>
    <mergeCell ref="F110:F111"/>
    <mergeCell ref="A165:A166"/>
    <mergeCell ref="F165:F166"/>
    <mergeCell ref="A168:A169"/>
    <mergeCell ref="F168:F169"/>
    <mergeCell ref="F174:F176"/>
    <mergeCell ref="A210:A211"/>
    <mergeCell ref="F210:F211"/>
    <mergeCell ref="A75:A77"/>
    <mergeCell ref="B75:B77"/>
    <mergeCell ref="D328:F328"/>
    <mergeCell ref="G328:H328"/>
    <mergeCell ref="A253:A254"/>
    <mergeCell ref="F253:F258"/>
    <mergeCell ref="A255:A256"/>
    <mergeCell ref="A273:A277"/>
    <mergeCell ref="A292:A293"/>
    <mergeCell ref="A297:A298"/>
    <mergeCell ref="A300:A304"/>
    <mergeCell ref="A309:A314"/>
    <mergeCell ref="A316:A322"/>
    <mergeCell ref="A326:I326"/>
    <mergeCell ref="A327:I327"/>
    <mergeCell ref="D329:F329"/>
    <mergeCell ref="G329:H329"/>
    <mergeCell ref="D330:F330"/>
    <mergeCell ref="G330:H330"/>
    <mergeCell ref="D331:F331"/>
    <mergeCell ref="G331:H331"/>
    <mergeCell ref="D332:F332"/>
    <mergeCell ref="G332:H332"/>
    <mergeCell ref="A338:C338"/>
    <mergeCell ref="G338:H338"/>
    <mergeCell ref="A342:C342"/>
    <mergeCell ref="G342:H342"/>
  </mergeCells>
  <printOptions gridLines="1"/>
  <pageMargins left="0.11811023622047245" right="0.11811023622047245" top="0.39370078740157483" bottom="0.39370078740157483" header="0.39370078740157483" footer="0.39370078740157483"/>
  <pageSetup paperSize="9" scale="55" fitToHeight="0" orientation="portrait" r:id="rId1"/>
  <rowBreaks count="1" manualBreakCount="1">
    <brk id="265" max="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12.01.2024&lt;/string&gt;&#10;  &lt;/DateInfo&gt;&#10;  &lt;Code&gt;SQUERY_GENERATOR1&lt;/Code&gt;&#10;  &lt;ObjectCode&gt;SQUERY_GENERATOR1&lt;/ObjectCode&gt;&#10;  &lt;DocName&gt;Запрос по первоначальной росписи (admin) (копия от 23.12.2019 09_07_48)(Генератор отчетов с произвольной группировкой)&lt;/DocName&gt;&#10;  &lt;VariantName&gt;Запрос по первоначальной росписи (admin) (копия от 23.12.2019 09:07:48)&lt;/VariantName&gt;&#10;  &lt;VariantLink&gt;57193932&lt;/VariantLink&gt;&#10;  &lt;ReportCode&gt;1E25A5927BE54775AE32E7A4835664&lt;/ReportCode&gt;&#10;  &lt;SvodReportLink xsi:nil=&quot;true&quot; /&gt;&#10;  &lt;ReportLink&gt;6280597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D237D659-1667-4F32-A952-D611D2571BD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1ММ (ФБ)РБ</vt:lpstr>
      <vt:lpstr>'1ММ (ФБ)РБ'!XDO_?C9_S2_1?</vt:lpstr>
      <vt:lpstr>'1ММ (ФБ)РБ'!Заголовки_для_печати</vt:lpstr>
      <vt:lpstr>'1ММ (ФБ)РБ'!Область_печати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Джаруллаева Сабина Дюнямудиновна</dc:creator>
  <cp:lastModifiedBy>Аликади Муртазалиев</cp:lastModifiedBy>
  <cp:lastPrinted>2025-11-06T07:02:29Z</cp:lastPrinted>
  <dcterms:created xsi:type="dcterms:W3CDTF">2024-01-12T08:00:34Z</dcterms:created>
  <dcterms:modified xsi:type="dcterms:W3CDTF">2025-11-06T07:02:52Z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Запрос по первоначальной росписи (admin) (копия от 23.12.2019 09_07_48)(Генератор отчетов с произвольной группировкой)</vt:lpwstr>
  </property>
  <property fmtid="{D5CDD505-2E9C-101B-9397-08002B2CF9AE}" pid="3" name="Название отчета">
    <vt:lpwstr>Запрос по первоначальной росписи (admin) (копия от 23.12.2019 09_07_48)(2).xlsx</vt:lpwstr>
  </property>
  <property fmtid="{D5CDD505-2E9C-101B-9397-08002B2CF9AE}" pid="4" name="Версия клиента">
    <vt:lpwstr>23.2.12.10241 (.NET 4.7.2)</vt:lpwstr>
  </property>
  <property fmtid="{D5CDD505-2E9C-101B-9397-08002B2CF9AE}" pid="5" name="Версия базы">
    <vt:lpwstr>23.2.2260.724274864</vt:lpwstr>
  </property>
  <property fmtid="{D5CDD505-2E9C-101B-9397-08002B2CF9AE}" pid="6" name="Тип сервера">
    <vt:lpwstr>MSSQL</vt:lpwstr>
  </property>
  <property fmtid="{D5CDD505-2E9C-101B-9397-08002B2CF9AE}" pid="7" name="Сервер">
    <vt:lpwstr>sql1</vt:lpwstr>
  </property>
  <property fmtid="{D5CDD505-2E9C-101B-9397-08002B2CF9AE}" pid="8" name="База">
    <vt:lpwstr>Budget2024</vt:lpwstr>
  </property>
  <property fmtid="{D5CDD505-2E9C-101B-9397-08002B2CF9AE}" pid="9" name="Пользователь">
    <vt:lpwstr>m14-13</vt:lpwstr>
  </property>
  <property fmtid="{D5CDD505-2E9C-101B-9397-08002B2CF9AE}" pid="10" name="Шаблон">
    <vt:lpwstr>SQR_GENERATOR2016.XLT</vt:lpwstr>
  </property>
  <property fmtid="{D5CDD505-2E9C-101B-9397-08002B2CF9AE}" pid="11" name="Локальная база">
    <vt:lpwstr>не используется</vt:lpwstr>
  </property>
</Properties>
</file>