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4365" yWindow="180" windowWidth="21870" windowHeight="13110" tabRatio="412"/>
  </bookViews>
  <sheets>
    <sheet name="1ММ (ФБ)РБ" sheetId="8" r:id="rId1"/>
  </sheets>
  <definedNames>
    <definedName name="_xlnm._FilterDatabase" localSheetId="0" hidden="1">'1ММ (ФБ)РБ'!$A$18:$AD$316</definedName>
    <definedName name="XDO_?C9_S2_1?" localSheetId="0">'1ММ (ФБ)РБ'!$B$3:$B$130</definedName>
    <definedName name="_xlnm.Print_Titles" localSheetId="0">'1ММ (ФБ)РБ'!$3:$5</definedName>
    <definedName name="_xlnm.Print_Area" localSheetId="0">'1ММ (ФБ)РБ'!$A$1:$J$313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30" i="8" l="1"/>
  <c r="M204" i="8"/>
  <c r="L82" i="8"/>
  <c r="L78" i="8"/>
  <c r="L60" i="8"/>
  <c r="H112" i="8" l="1"/>
  <c r="H123" i="8"/>
  <c r="H149" i="8"/>
  <c r="H173" i="8"/>
  <c r="H177" i="8"/>
  <c r="H175" i="8"/>
  <c r="H205" i="8"/>
  <c r="M312" i="8"/>
  <c r="K246" i="8"/>
  <c r="H220" i="8"/>
  <c r="H216" i="8" s="1"/>
  <c r="H221" i="8"/>
  <c r="H219" i="8"/>
  <c r="K176" i="8"/>
  <c r="K175" i="8" s="1"/>
  <c r="J175" i="8"/>
  <c r="I175" i="8"/>
  <c r="H81" i="8"/>
  <c r="H78" i="8"/>
  <c r="H73" i="8" s="1"/>
  <c r="H76" i="8"/>
  <c r="J101" i="8" l="1"/>
  <c r="H248" i="8"/>
  <c r="I248" i="8"/>
  <c r="J248" i="8"/>
  <c r="K249" i="8"/>
  <c r="K248" i="8" s="1"/>
  <c r="J250" i="8"/>
  <c r="K251" i="8"/>
  <c r="I280" i="8" l="1"/>
  <c r="J280" i="8"/>
  <c r="H280" i="8"/>
  <c r="K286" i="8"/>
  <c r="K268" i="8"/>
  <c r="I266" i="8"/>
  <c r="J266" i="8"/>
  <c r="H266" i="8"/>
  <c r="I115" i="8"/>
  <c r="I181" i="8"/>
  <c r="L109" i="8"/>
  <c r="H68" i="8" l="1"/>
  <c r="H111" i="8"/>
  <c r="H107" i="8"/>
  <c r="H106" i="8"/>
  <c r="H43" i="8"/>
  <c r="H42" i="8"/>
  <c r="H22" i="8"/>
  <c r="K116" i="8"/>
  <c r="K115" i="8" s="1"/>
  <c r="J115" i="8"/>
  <c r="H115" i="8"/>
  <c r="H36" i="8" l="1"/>
  <c r="I101" i="8"/>
  <c r="H101" i="8"/>
  <c r="K283" i="8" l="1"/>
  <c r="K275" i="8"/>
  <c r="K276" i="8"/>
  <c r="K195" i="8"/>
  <c r="J287" i="8"/>
  <c r="I107" i="8"/>
  <c r="K23" i="8" l="1"/>
  <c r="K102" i="8" l="1"/>
  <c r="H100" i="8"/>
  <c r="L293" i="8" s="1"/>
  <c r="J187" i="8" l="1"/>
  <c r="J199" i="8"/>
  <c r="J202" i="8"/>
  <c r="J205" i="8"/>
  <c r="J216" i="8"/>
  <c r="J227" i="8"/>
  <c r="J237" i="8"/>
  <c r="J239" i="8"/>
  <c r="J252" i="8"/>
  <c r="J254" i="8"/>
  <c r="J262" i="8"/>
  <c r="J264" i="8"/>
  <c r="J269" i="8"/>
  <c r="J272" i="8"/>
  <c r="J278" i="8"/>
  <c r="J137" i="8"/>
  <c r="J140" i="8"/>
  <c r="J143" i="8"/>
  <c r="J146" i="8"/>
  <c r="J149" i="8"/>
  <c r="J152" i="8"/>
  <c r="J158" i="8"/>
  <c r="J155" i="8"/>
  <c r="J161" i="8"/>
  <c r="J166" i="8"/>
  <c r="J169" i="8"/>
  <c r="J173" i="8"/>
  <c r="J177" i="8"/>
  <c r="J179" i="8"/>
  <c r="J181" i="8"/>
  <c r="J184" i="8"/>
  <c r="J235" i="8"/>
  <c r="J258" i="8"/>
  <c r="J260" i="8"/>
  <c r="K291" i="8"/>
  <c r="K290" i="8"/>
  <c r="K289" i="8"/>
  <c r="K288" i="8"/>
  <c r="I287" i="8"/>
  <c r="H287" i="8"/>
  <c r="K263" i="8"/>
  <c r="K262" i="8" s="1"/>
  <c r="I262" i="8"/>
  <c r="H262" i="8"/>
  <c r="K255" i="8"/>
  <c r="K287" i="8" l="1"/>
  <c r="K274" i="8"/>
  <c r="H254" i="8"/>
  <c r="I254" i="8"/>
  <c r="K257" i="8"/>
  <c r="K108" i="8"/>
  <c r="K107" i="8" s="1"/>
  <c r="K75" i="8"/>
  <c r="K78" i="8"/>
  <c r="K81" i="8"/>
  <c r="J107" i="8"/>
  <c r="K265" i="8" l="1"/>
  <c r="K264" i="8" s="1"/>
  <c r="I264" i="8"/>
  <c r="H264" i="8"/>
  <c r="H269" i="8"/>
  <c r="I269" i="8"/>
  <c r="K273" i="8" l="1"/>
  <c r="K247" i="8"/>
  <c r="I120" i="8"/>
  <c r="H19" i="8"/>
  <c r="H21" i="8"/>
  <c r="H24" i="8"/>
  <c r="H29" i="8"/>
  <c r="H31" i="8"/>
  <c r="H33" i="8"/>
  <c r="H45" i="8"/>
  <c r="H47" i="8"/>
  <c r="H50" i="8"/>
  <c r="H52" i="8"/>
  <c r="H54" i="8"/>
  <c r="H56" i="8"/>
  <c r="H58" i="8"/>
  <c r="H61" i="8"/>
  <c r="H64" i="8"/>
  <c r="H66" i="8"/>
  <c r="H71" i="8"/>
  <c r="H90" i="8"/>
  <c r="H92" i="8"/>
  <c r="H94" i="8"/>
  <c r="H96" i="8"/>
  <c r="H98" i="8"/>
  <c r="H104" i="8"/>
  <c r="H110" i="8"/>
  <c r="H117" i="8"/>
  <c r="H120" i="8"/>
  <c r="H127" i="8"/>
  <c r="H129" i="8"/>
  <c r="H132" i="8"/>
  <c r="H134" i="8"/>
  <c r="H137" i="8"/>
  <c r="H140" i="8"/>
  <c r="H143" i="8"/>
  <c r="H146" i="8"/>
  <c r="H152" i="8"/>
  <c r="H155" i="8"/>
  <c r="H158" i="8"/>
  <c r="H161" i="8"/>
  <c r="H166" i="8"/>
  <c r="H169" i="8"/>
  <c r="H179" i="8"/>
  <c r="H181" i="8"/>
  <c r="H184" i="8"/>
  <c r="H187" i="8"/>
  <c r="H190" i="8"/>
  <c r="H192" i="8"/>
  <c r="H197" i="8"/>
  <c r="H199" i="8"/>
  <c r="H202" i="8"/>
  <c r="H227" i="8"/>
  <c r="H231" i="8"/>
  <c r="H233" i="8"/>
  <c r="H235" i="8"/>
  <c r="H237" i="8"/>
  <c r="H239" i="8"/>
  <c r="H252" i="8"/>
  <c r="H258" i="8"/>
  <c r="H260" i="8"/>
  <c r="H272" i="8"/>
  <c r="H278" i="8"/>
  <c r="L294" i="8" l="1"/>
  <c r="H250" i="8"/>
  <c r="H292" i="8" s="1"/>
  <c r="M313" i="8" s="1"/>
  <c r="I58" i="8" l="1"/>
  <c r="J58" i="8"/>
  <c r="K59" i="8"/>
  <c r="I202" i="8"/>
  <c r="K203" i="8"/>
  <c r="I252" i="8"/>
  <c r="K253" i="8"/>
  <c r="K252" i="8" s="1"/>
  <c r="K256" i="8"/>
  <c r="K254" i="8" s="1"/>
  <c r="K279" i="8"/>
  <c r="K278" i="8" s="1"/>
  <c r="I278" i="8"/>
  <c r="K244" i="8" l="1"/>
  <c r="K204" i="8"/>
  <c r="K202" i="8" s="1"/>
  <c r="K60" i="8"/>
  <c r="K58" i="8" s="1"/>
  <c r="K162" i="8" l="1"/>
  <c r="I161" i="8"/>
  <c r="K164" i="8"/>
  <c r="I258" i="8" l="1"/>
  <c r="K259" i="8"/>
  <c r="K258" i="8" s="1"/>
  <c r="K232" i="8" l="1"/>
  <c r="K231" i="8" s="1"/>
  <c r="K42" i="8"/>
  <c r="K270" i="8" l="1"/>
  <c r="I61" i="8" l="1"/>
  <c r="J61" i="8"/>
  <c r="K63" i="8"/>
  <c r="I33" i="8"/>
  <c r="K34" i="8"/>
  <c r="J33" i="8"/>
  <c r="K25" i="8" l="1"/>
  <c r="K27" i="8"/>
  <c r="I24" i="8"/>
  <c r="J24" i="8"/>
  <c r="I239" i="8"/>
  <c r="K241" i="8"/>
  <c r="K242" i="8"/>
  <c r="K243" i="8"/>
  <c r="I199" i="8"/>
  <c r="K200" i="8"/>
  <c r="K229" i="8"/>
  <c r="M361" i="8"/>
  <c r="K245" i="8"/>
  <c r="K240" i="8"/>
  <c r="K238" i="8"/>
  <c r="K237" i="8" s="1"/>
  <c r="I237" i="8"/>
  <c r="I235" i="8"/>
  <c r="K234" i="8"/>
  <c r="K233" i="8" s="1"/>
  <c r="J233" i="8"/>
  <c r="I233" i="8"/>
  <c r="J231" i="8"/>
  <c r="I231" i="8"/>
  <c r="K230" i="8"/>
  <c r="K228" i="8"/>
  <c r="I227" i="8"/>
  <c r="K226" i="8"/>
  <c r="K225" i="8"/>
  <c r="K224" i="8"/>
  <c r="K223" i="8"/>
  <c r="K222" i="8"/>
  <c r="K221" i="8"/>
  <c r="K220" i="8"/>
  <c r="K219" i="8"/>
  <c r="K218" i="8"/>
  <c r="K217" i="8"/>
  <c r="I216" i="8"/>
  <c r="K215" i="8"/>
  <c r="K214" i="8"/>
  <c r="K213" i="8"/>
  <c r="K212" i="8"/>
  <c r="K211" i="8"/>
  <c r="K210" i="8"/>
  <c r="K209" i="8"/>
  <c r="K208" i="8"/>
  <c r="K207" i="8"/>
  <c r="K206" i="8"/>
  <c r="I205" i="8"/>
  <c r="K201" i="8"/>
  <c r="K198" i="8"/>
  <c r="K197" i="8" s="1"/>
  <c r="J197" i="8"/>
  <c r="K196" i="8" s="1"/>
  <c r="I197" i="8"/>
  <c r="K194" i="8"/>
  <c r="K193" i="8"/>
  <c r="K192" i="8" s="1"/>
  <c r="J192" i="8"/>
  <c r="I192" i="8"/>
  <c r="K191" i="8"/>
  <c r="K190" i="8" s="1"/>
  <c r="J190" i="8"/>
  <c r="I190" i="8"/>
  <c r="K189" i="8"/>
  <c r="K188" i="8"/>
  <c r="I187" i="8"/>
  <c r="K285" i="8"/>
  <c r="K284" i="8"/>
  <c r="K282" i="8"/>
  <c r="K281" i="8"/>
  <c r="K186" i="8"/>
  <c r="K185" i="8"/>
  <c r="I184" i="8"/>
  <c r="K183" i="8"/>
  <c r="K182" i="8"/>
  <c r="K180" i="8"/>
  <c r="K179" i="8" s="1"/>
  <c r="I179" i="8"/>
  <c r="K178" i="8"/>
  <c r="K177" i="8" s="1"/>
  <c r="I177" i="8"/>
  <c r="K174" i="8"/>
  <c r="K173" i="8" s="1"/>
  <c r="I173" i="8"/>
  <c r="K172" i="8"/>
  <c r="K171" i="8"/>
  <c r="K170" i="8"/>
  <c r="I169" i="8"/>
  <c r="K277" i="8"/>
  <c r="K272" i="8" s="1"/>
  <c r="I272" i="8"/>
  <c r="K168" i="8"/>
  <c r="K167" i="8"/>
  <c r="I166" i="8"/>
  <c r="K165" i="8"/>
  <c r="K163" i="8"/>
  <c r="K271" i="8"/>
  <c r="K269" i="8" s="1"/>
  <c r="K160" i="8"/>
  <c r="K159" i="8"/>
  <c r="I158" i="8"/>
  <c r="K157" i="8"/>
  <c r="K156" i="8"/>
  <c r="I155" i="8"/>
  <c r="K154" i="8"/>
  <c r="K153" i="8"/>
  <c r="I152" i="8"/>
  <c r="K151" i="8"/>
  <c r="K150" i="8"/>
  <c r="I149" i="8"/>
  <c r="K267" i="8"/>
  <c r="K266" i="8" s="1"/>
  <c r="K148" i="8"/>
  <c r="K147" i="8"/>
  <c r="I146" i="8"/>
  <c r="K145" i="8"/>
  <c r="K144" i="8"/>
  <c r="I143" i="8"/>
  <c r="K142" i="8"/>
  <c r="K141" i="8"/>
  <c r="I140" i="8"/>
  <c r="K139" i="8"/>
  <c r="K138" i="8"/>
  <c r="I137" i="8"/>
  <c r="K136" i="8"/>
  <c r="K135" i="8"/>
  <c r="J134" i="8"/>
  <c r="I134" i="8"/>
  <c r="K261" i="8"/>
  <c r="K260" i="8" s="1"/>
  <c r="I260" i="8"/>
  <c r="I250" i="8" s="1"/>
  <c r="K250" i="8" s="1"/>
  <c r="K133" i="8"/>
  <c r="K132" i="8" s="1"/>
  <c r="J132" i="8"/>
  <c r="I132" i="8"/>
  <c r="K131" i="8"/>
  <c r="K130" i="8"/>
  <c r="J129" i="8"/>
  <c r="I129" i="8"/>
  <c r="K128" i="8"/>
  <c r="K127" i="8" s="1"/>
  <c r="J127" i="8"/>
  <c r="I127" i="8"/>
  <c r="K126" i="8"/>
  <c r="K125" i="8"/>
  <c r="K124" i="8"/>
  <c r="J123" i="8"/>
  <c r="I123" i="8"/>
  <c r="K122" i="8"/>
  <c r="K121" i="8"/>
  <c r="J120" i="8"/>
  <c r="K119" i="8"/>
  <c r="K118" i="8"/>
  <c r="J117" i="8"/>
  <c r="I117" i="8"/>
  <c r="K114" i="8"/>
  <c r="K113" i="8"/>
  <c r="J112" i="8"/>
  <c r="I112" i="8"/>
  <c r="K111" i="8"/>
  <c r="K110" i="8" s="1"/>
  <c r="J110" i="8"/>
  <c r="I110" i="8"/>
  <c r="K106" i="8"/>
  <c r="K105" i="8"/>
  <c r="J104" i="8"/>
  <c r="I104" i="8"/>
  <c r="K103" i="8"/>
  <c r="K101" i="8" s="1"/>
  <c r="K100" i="8"/>
  <c r="K99" i="8"/>
  <c r="J98" i="8"/>
  <c r="I98" i="8"/>
  <c r="K97" i="8"/>
  <c r="K96" i="8" s="1"/>
  <c r="J96" i="8"/>
  <c r="I96" i="8"/>
  <c r="K95" i="8"/>
  <c r="K94" i="8" s="1"/>
  <c r="J94" i="8"/>
  <c r="I94" i="8"/>
  <c r="K93" i="8"/>
  <c r="K92" i="8" s="1"/>
  <c r="J92" i="8"/>
  <c r="I92" i="8"/>
  <c r="K91" i="8"/>
  <c r="K90" i="8" s="1"/>
  <c r="J90" i="8"/>
  <c r="I90" i="8"/>
  <c r="K89" i="8"/>
  <c r="K88" i="8"/>
  <c r="K87" i="8"/>
  <c r="K86" i="8"/>
  <c r="K85" i="8"/>
  <c r="K84" i="8"/>
  <c r="K83" i="8"/>
  <c r="K80" i="8"/>
  <c r="K77" i="8"/>
  <c r="K74" i="8"/>
  <c r="J73" i="8"/>
  <c r="I73" i="8"/>
  <c r="K72" i="8"/>
  <c r="K71" i="8" s="1"/>
  <c r="J71" i="8"/>
  <c r="I71" i="8"/>
  <c r="K70" i="8"/>
  <c r="K69" i="8"/>
  <c r="J68" i="8"/>
  <c r="I68" i="8"/>
  <c r="K67" i="8"/>
  <c r="K66" i="8" s="1"/>
  <c r="J66" i="8"/>
  <c r="I66" i="8"/>
  <c r="K65" i="8"/>
  <c r="K64" i="8" s="1"/>
  <c r="J64" i="8"/>
  <c r="I64" i="8"/>
  <c r="K62" i="8"/>
  <c r="K61" i="8" s="1"/>
  <c r="K57" i="8"/>
  <c r="K56" i="8" s="1"/>
  <c r="J56" i="8"/>
  <c r="I56" i="8"/>
  <c r="K55" i="8"/>
  <c r="K54" i="8" s="1"/>
  <c r="J54" i="8"/>
  <c r="I54" i="8"/>
  <c r="K53" i="8"/>
  <c r="K52" i="8" s="1"/>
  <c r="J52" i="8"/>
  <c r="I52" i="8"/>
  <c r="K51" i="8"/>
  <c r="K50" i="8" s="1"/>
  <c r="J50" i="8"/>
  <c r="I50" i="8"/>
  <c r="K49" i="8"/>
  <c r="K48" i="8"/>
  <c r="J47" i="8"/>
  <c r="I47" i="8"/>
  <c r="K46" i="8"/>
  <c r="K45" i="8" s="1"/>
  <c r="J45" i="8"/>
  <c r="I45" i="8"/>
  <c r="K44" i="8"/>
  <c r="K43" i="8"/>
  <c r="K41" i="8"/>
  <c r="K40" i="8"/>
  <c r="K39" i="8"/>
  <c r="K38" i="8"/>
  <c r="K37" i="8"/>
  <c r="J36" i="8"/>
  <c r="I36" i="8"/>
  <c r="K35" i="8"/>
  <c r="K33" i="8" s="1"/>
  <c r="K32" i="8"/>
  <c r="K31" i="8" s="1"/>
  <c r="J31" i="8"/>
  <c r="I31" i="8"/>
  <c r="K30" i="8"/>
  <c r="K29" i="8" s="1"/>
  <c r="J29" i="8"/>
  <c r="I29" i="8"/>
  <c r="K28" i="8"/>
  <c r="K26" i="8"/>
  <c r="K22" i="8"/>
  <c r="K21" i="8" s="1"/>
  <c r="J21" i="8"/>
  <c r="I21" i="8"/>
  <c r="K20" i="8"/>
  <c r="K19" i="8" s="1"/>
  <c r="J19" i="8"/>
  <c r="I19" i="8"/>
  <c r="I292" i="8" l="1"/>
  <c r="J292" i="8"/>
  <c r="K239" i="8"/>
  <c r="K280" i="8"/>
  <c r="K98" i="8"/>
  <c r="K152" i="8"/>
  <c r="K158" i="8"/>
  <c r="K187" i="8"/>
  <c r="K181" i="8"/>
  <c r="K155" i="8"/>
  <c r="K149" i="8"/>
  <c r="K112" i="8"/>
  <c r="K68" i="8"/>
  <c r="K161" i="8"/>
  <c r="K227" i="8"/>
  <c r="K166" i="8"/>
  <c r="K143" i="8"/>
  <c r="K137" i="8"/>
  <c r="K129" i="8"/>
  <c r="K120" i="8"/>
  <c r="K104" i="8"/>
  <c r="K123" i="8"/>
  <c r="K184" i="8"/>
  <c r="K199" i="8"/>
  <c r="K216" i="8"/>
  <c r="K47" i="8"/>
  <c r="K205" i="8"/>
  <c r="K24" i="8"/>
  <c r="K117" i="8"/>
  <c r="K134" i="8"/>
  <c r="K140" i="8"/>
  <c r="K146" i="8"/>
  <c r="K169" i="8"/>
  <c r="K73" i="8"/>
  <c r="K36" i="8"/>
  <c r="M302" i="8"/>
  <c r="K236" i="8"/>
  <c r="K235" i="8" s="1"/>
  <c r="K292" i="8" l="1"/>
  <c r="I298" i="8" s="1"/>
  <c r="M301" i="8"/>
  <c r="L295" i="8"/>
  <c r="M300" i="8"/>
  <c r="L296" i="8"/>
  <c r="D298" i="8"/>
  <c r="M303" i="8"/>
  <c r="L297" i="8" l="1"/>
  <c r="M304" i="8"/>
  <c r="G298" i="8"/>
</calcChain>
</file>

<file path=xl/sharedStrings.xml><?xml version="1.0" encoding="utf-8"?>
<sst xmlns="http://schemas.openxmlformats.org/spreadsheetml/2006/main" count="2011" uniqueCount="318">
  <si>
    <t>148</t>
  </si>
  <si>
    <t>000</t>
  </si>
  <si>
    <t>0113</t>
  </si>
  <si>
    <t>4240172340</t>
  </si>
  <si>
    <t>244</t>
  </si>
  <si>
    <t>0311</t>
  </si>
  <si>
    <t>47401R0860</t>
  </si>
  <si>
    <t>321</t>
  </si>
  <si>
    <t>0314</t>
  </si>
  <si>
    <t>0620380610</t>
  </si>
  <si>
    <t>0620380640</t>
  </si>
  <si>
    <t>0401</t>
  </si>
  <si>
    <t>231P253000</t>
  </si>
  <si>
    <t>813</t>
  </si>
  <si>
    <t>2340100590</t>
  </si>
  <si>
    <t>111</t>
  </si>
  <si>
    <t>119</t>
  </si>
  <si>
    <t>242</t>
  </si>
  <si>
    <t>247</t>
  </si>
  <si>
    <t>851</t>
  </si>
  <si>
    <t>852</t>
  </si>
  <si>
    <t>2340181011</t>
  </si>
  <si>
    <t>2340181016</t>
  </si>
  <si>
    <t>2340181017</t>
  </si>
  <si>
    <t>811</t>
  </si>
  <si>
    <t>2340181019</t>
  </si>
  <si>
    <t>2340181110</t>
  </si>
  <si>
    <t>2340181120</t>
  </si>
  <si>
    <t>0705</t>
  </si>
  <si>
    <t>231P252920</t>
  </si>
  <si>
    <t>2340181022</t>
  </si>
  <si>
    <t>2340281320</t>
  </si>
  <si>
    <t>1001</t>
  </si>
  <si>
    <t>2240128960</t>
  </si>
  <si>
    <t>313</t>
  </si>
  <si>
    <t>2340152900</t>
  </si>
  <si>
    <t>540</t>
  </si>
  <si>
    <t>1002</t>
  </si>
  <si>
    <t>2240300590</t>
  </si>
  <si>
    <t>243</t>
  </si>
  <si>
    <t>611</t>
  </si>
  <si>
    <t>612</t>
  </si>
  <si>
    <t>853</t>
  </si>
  <si>
    <t>2240381950</t>
  </si>
  <si>
    <t>631</t>
  </si>
  <si>
    <t>1003</t>
  </si>
  <si>
    <t>322</t>
  </si>
  <si>
    <t>1620251340</t>
  </si>
  <si>
    <t>1620251350</t>
  </si>
  <si>
    <t>1620251760</t>
  </si>
  <si>
    <t>2240152200</t>
  </si>
  <si>
    <t>2240152400</t>
  </si>
  <si>
    <t>2240152500</t>
  </si>
  <si>
    <t>2240171110</t>
  </si>
  <si>
    <t>2240171120</t>
  </si>
  <si>
    <t>2240171140</t>
  </si>
  <si>
    <t>2240171150</t>
  </si>
  <si>
    <t>2240171160</t>
  </si>
  <si>
    <t>2240171170</t>
  </si>
  <si>
    <t>2240171180</t>
  </si>
  <si>
    <t>2240171280</t>
  </si>
  <si>
    <t>2240172003</t>
  </si>
  <si>
    <t>2240172004</t>
  </si>
  <si>
    <t>2240172005</t>
  </si>
  <si>
    <t>2240172007</t>
  </si>
  <si>
    <t>2240172008</t>
  </si>
  <si>
    <t>2240172009</t>
  </si>
  <si>
    <t>2240172015</t>
  </si>
  <si>
    <t>2240172020</t>
  </si>
  <si>
    <t>2240189300</t>
  </si>
  <si>
    <t>22401R4620</t>
  </si>
  <si>
    <t>2240272055</t>
  </si>
  <si>
    <t>1004</t>
  </si>
  <si>
    <t>2240231460</t>
  </si>
  <si>
    <t>530</t>
  </si>
  <si>
    <t>2240259400</t>
  </si>
  <si>
    <t>112</t>
  </si>
  <si>
    <t>2240271310</t>
  </si>
  <si>
    <t>2240271320</t>
  </si>
  <si>
    <t>2240271330</t>
  </si>
  <si>
    <t>2240271340</t>
  </si>
  <si>
    <t>2240271360</t>
  </si>
  <si>
    <t>2240289400</t>
  </si>
  <si>
    <t>1006</t>
  </si>
  <si>
    <t>2240100590</t>
  </si>
  <si>
    <t>831</t>
  </si>
  <si>
    <t>2240120000</t>
  </si>
  <si>
    <t>121</t>
  </si>
  <si>
    <t>122</t>
  </si>
  <si>
    <t>129</t>
  </si>
  <si>
    <t>22401R4040</t>
  </si>
  <si>
    <t>2240277740</t>
  </si>
  <si>
    <t>2240381810</t>
  </si>
  <si>
    <t>633</t>
  </si>
  <si>
    <t>2240481920</t>
  </si>
  <si>
    <t>2240481930</t>
  </si>
  <si>
    <t>22405R5140</t>
  </si>
  <si>
    <t>Повышение эффективности мероприятий, направленных на активизацию антикоррупционного обучения и антикоррупционной пропаганды, вовлечение ресурсов гражданского общества в противодействие коррупции</t>
  </si>
  <si>
    <t>Прочая закупка товаров, работ и услуг</t>
  </si>
  <si>
    <t>Совершенствование подготовки и квалификации работников системы профилактики безнадзорности и правонарушений несовершеннолетних</t>
  </si>
  <si>
    <t>Профилактика безнадзорности и правонарушений среди несовершеннолетних, формирование здорового образа жизни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</si>
  <si>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</si>
  <si>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Фонд оплаты труда учреждений</t>
  </si>
  <si>
    <t>Код строки</t>
  </si>
  <si>
    <t>Остаток на начало года</t>
  </si>
  <si>
    <t>Профинансировано</t>
  </si>
  <si>
    <t>Кассовый расход</t>
  </si>
  <si>
    <t>Остаток на конец отчетного периода</t>
  </si>
  <si>
    <t>010</t>
  </si>
  <si>
    <t>020</t>
  </si>
  <si>
    <t>030</t>
  </si>
  <si>
    <t>040</t>
  </si>
  <si>
    <t>Э. Маметова</t>
  </si>
  <si>
    <t>Итого</t>
  </si>
  <si>
    <t xml:space="preserve"> </t>
  </si>
  <si>
    <t>Субвенции</t>
  </si>
  <si>
    <t>1.СведенияодвижениисредствбюджетовсубъектовРоссийскойФедерации</t>
  </si>
  <si>
    <t>иместныхбюджетовнасчетахучреждений</t>
  </si>
  <si>
    <t>Наименованиетекущегосчета</t>
  </si>
  <si>
    <t>Отчет</t>
  </si>
  <si>
    <t>об исполнении  бюджетной сметы  учреждений и организаций, финансируемых</t>
  </si>
  <si>
    <t>из бюджетов субъектов Российской Федерации и местных бюджетов</t>
  </si>
  <si>
    <t>Форма № 1 ММ по ОКУД</t>
  </si>
  <si>
    <t>КОДЫ</t>
  </si>
  <si>
    <t xml:space="preserve">                                                                </t>
  </si>
  <si>
    <t>Дата</t>
  </si>
  <si>
    <t>Учреждение - Министерство труда и социального развития РД</t>
  </si>
  <si>
    <t>по ОКПО</t>
  </si>
  <si>
    <t>Главный распорядитель (распорядитель)_________________________________</t>
  </si>
  <si>
    <t>по ППП</t>
  </si>
  <si>
    <t>Периодичность: месячная</t>
  </si>
  <si>
    <t>по ОКУД</t>
  </si>
  <si>
    <t>08</t>
  </si>
  <si>
    <t>Единица измерения: руб.</t>
  </si>
  <si>
    <t>по ОКЕИ</t>
  </si>
  <si>
    <t>383</t>
  </si>
  <si>
    <t>Мин</t>
  </si>
  <si>
    <t>РЗ</t>
  </si>
  <si>
    <t>ЦСР</t>
  </si>
  <si>
    <t>ВР</t>
  </si>
  <si>
    <t>Доп. кл.</t>
  </si>
  <si>
    <t>Рег. Класс</t>
  </si>
  <si>
    <t>Остаток</t>
  </si>
  <si>
    <t>Реализация дополнительных мероприятий, направленных на снижение напряжённости на рынке труда Республики Дагестан, по организации общественных работ</t>
  </si>
  <si>
    <t>Финансовое обеспечение выполнения функций государственных учреждений, оказания услуг, выполнения работ</t>
  </si>
  <si>
    <t>Организация ярмарок вакансий и учебных рабочих мест</t>
  </si>
  <si>
    <t>Содействие началу осуществления предпринимательской деятельности безработных граждан, включая оказание гражданам, признанным в установленном порядке безработными, и гражданам, признанным в установленном порядке безработными и прошедшим профессиональное обучение или получившим дополнительное профессиональное образование по направлению органов службы занятости, единовременной финансовой помощи при государственной регистрации в качестве индивидуального предпринимателя, государственной регистрации создаваемого юридического лица, государственной регистрации крестьянского (фермерского) хозяйства, постановке на учет физического лица в качестве налогоплательщика налога на профессиональный доход (оказание консультационных, профориентационных, юридических услуг)</t>
  </si>
  <si>
    <t>Оказание содействия в трудоустройстве незанятых инвалидов, в том числе инвалидов, использующих кресла-коляски, на оборудованные (оснащенные) для них рабочие места</t>
  </si>
  <si>
    <t>Возмещение юридическим лицам, образованным общественными организациями инвалидов, части затрат в связи с производством (реализацией) товаров, выполнением работ, оказанием услуг, обеспечивающим проведение мероприятия по содействию занятости инвалидов</t>
  </si>
  <si>
    <t>Возмещение юридическим лицам и индивидуальным предпринимателям части затрат в связи с производством (реализацией) товаров, выполнением работ, оказанием услуг, обеспечивающим проведение мероприятия по содействию занятости граждан, освобожденных из учреждений, исполняющих наказание в виде лишения свободы, зарегистрированных в органах государственной службы занятости населения Республики Дагестан в целях поиска подходящей работы или в качестве безработных граждан, путем их трудоустройства</t>
  </si>
  <si>
    <t>Возмещение юридическим лицам и индивидуальным предпринимателям части затрат в связи с производством (реализацией) товаров, выполнением работ, оказанием услуг, обеспечивающим проведение мероприятия по содействию временной занятости несовершеннолетних граждан в возрасте от 14 до 18 лет, в том числе состоящих на учете в комиссиях по делам несовершеннолетних и защите их прав при администрациях муниципальных образований, зарегистрированных в органах государственной службы занятости населения Республики Дагестан, путем их трудоустройства</t>
  </si>
  <si>
    <t>Профессиональное обучение и дополнительное профессиональное образование работников промышленных предприятий</t>
  </si>
  <si>
    <t>Организация профессионального обучения и дополнительного образования безработных граждан</t>
  </si>
  <si>
    <t>Ежемесячная доплата к пенсиям лицам, замещавшим государственные должности Республики Дагестан, и пенсия за выслугу лет лицам, замещавшим должности государственной гражданской службы Республики Дагестан</t>
  </si>
  <si>
    <t>Социальные выплаты безработным гражданам</t>
  </si>
  <si>
    <t>Финансовое обеспечение предоставления социальных услуг негосударственными организациями, индивидуальными предпринимателями, социально ориентированными некоммерческими организациями, осуществляющими деятельность по социальному обслуживанию населения</t>
  </si>
  <si>
    <t>Обеспечение жильем отдельных категорий граждан, установленных Федеральным законом от 12 января 1995 г. № 5-ФЗ "О ветеранах", в соответствии с Указом Президента Российской Федерации от 7 мая 2008 г. № 714 "Об обеспечении жильем ветеранов Великой Отечественной войны 1941-1945 годов"</t>
  </si>
  <si>
    <t>Обеспечение жильем отдельных категорий граждан, установленных Федеральным законом от 12 января 1995 г. № 5-ФЗ "О ветеранах"</t>
  </si>
  <si>
    <t>Обеспечение жильем отдельных категорий граждан, установленных Федеральным законом от 24 ноября 1995 г. № 181-ФЗ "О социальной защите инвалидов в Российской Федерации"</t>
  </si>
  <si>
    <t>Ежегодная денежная выплата лицам, награжденным нагрудным знаком «Почетный донор России»</t>
  </si>
  <si>
    <t>Единовременные пособия и ежемесячные денежные компенсации гражданам при возникновении поствакцинальных осложнений</t>
  </si>
  <si>
    <t>Ежемесячная денежная выплата по оплате жилого помещения и коммунальных услуг отдельным категориям граждан (федеральным льготникам)</t>
  </si>
  <si>
    <t>Ежемесячная денежная выплата гражданам, больным фенилкетонурией</t>
  </si>
  <si>
    <t>Дополнительное ежемесячное материальное обеспечение гражданам, имеющим особые заслуги перед Республикой Дагестан</t>
  </si>
  <si>
    <t>Дополнительные меры по улучшению материального обеспечения участников Великой Отечественной войны 1941 - 1945 годов и бывших несовершеннолетних узников концлагерей, гетто и других мест принудительного содержания, созданных фашистами и их союзниками в период Второй мировой войны</t>
  </si>
  <si>
    <t>Выплата социального пособия на погребение умерших, которые не подлежали обязательному социальному страхованию на случай временной нетрудоспособности и в связи с материнством на день смерти и не являлись пенсионерами, а также в случае рождения мертвого ребенка по истечении 154 дней беременности, и возмещение стоимости услуг на захоронение указанных категорий умерших граждан, оказываемых специализированными службами по вопросам похоронного дела</t>
  </si>
  <si>
    <t>Возмещение затрат, связанных с погребением умерших реабилитированных лиц, а также возмещение расходов по погребению умерших, личность которых не установлена органами внутренних дел в определенные законодательством Российской Федерации сроки, в соответствии с Федеральным законом от 12 января 1996 г. № 8-ФЗ "О погребении и похоронном деле"</t>
  </si>
  <si>
    <t>Единовременное пособие в случае гибели (смерти) или причинения вреда здоровью народного дружинника в связи с его участием в охране общественного порядка</t>
  </si>
  <si>
    <t>Дополнительные меры социальной поддержки инвалидов и ветеранов боевых действий в Афганистане, членов семей погибших (умерших) инвалидов и ветеранов боевых действий в Афганистане</t>
  </si>
  <si>
    <t>Единовременное пособие в случае гибели или получения работником добровольной пожарной охраны и добровольным пожарным увечья, заболевания, приведших к стойкой утрате трудоспособности</t>
  </si>
  <si>
    <t>Ежемесячная денежная выплата ветеранам труда</t>
  </si>
  <si>
    <t>Ежемесячная денежная выплата реабилитированным лицам и лицам, признанным пострадавшими от политических репрессий</t>
  </si>
  <si>
    <t>Ежемесячная денежная выплата труженикам тыла</t>
  </si>
  <si>
    <t>Ежемесячная денежная выплата по оплате жилого помещения и коммунальных услуг ветеранам труда</t>
  </si>
  <si>
    <t>Ежемесячная денежная выплата по оплате жилого помещения и коммунальных услуг реабилитированным лицам и лицам, признанным пострадавшими от политических репрессий</t>
  </si>
  <si>
    <t>Ежемесячная денежная выплата отдельным категориям граждан, работающим и проживающим в сельской местности и поселках городского типа</t>
  </si>
  <si>
    <t>Ежемесячная денежная выплата по оплате жилого помещения и коммунальных услуг участникам Великой Отечественной войны и приравненным к ним лицам, а также членам семей погибших (умерших) инвалидов и ветеранов боевых действий в Афганистане</t>
  </si>
  <si>
    <t>Ежемесячная денежная выплата по оплате жилого помещения и коммунальных услуг гражданам Российской Федерации, призванным на военную службу по мобилизации в Вооруженные Силы Российской Федерации, а также гражданам Российской Федерации, принимающим участие в специальной военной операции на добровольной основе, и членам их семей.</t>
  </si>
  <si>
    <t>Предоставление отдельным категориям граждан единовременной денежной выплаты на оплату расходов, связанных с приобретением и установкой внутридомового газового оборудования и проведением газопровода внутри земельного участка</t>
  </si>
  <si>
    <t>Компенсация расходов на уплату взноса на капитальный ремонт общего имущества в многоквартирных домах, расположенных на территории Республики Дагестан, отдельным категориям граждан, проживающих на территории Республики Дагестан</t>
  </si>
  <si>
    <t>Осуществление ежемесячной денежной выплаты по оплате жилого помещения и коммунальных услуг многодетным семьям</t>
  </si>
  <si>
    <t>Субвенции бюджету Фонда пенсионного и социального страхования Российской Федерации на осуществление выплаты ежемесячного пособия в связи с рождением и воспитанием ребенка</t>
  </si>
  <si>
    <t>Осуществление выплаты ежемесячного пособия на ребенка</t>
  </si>
  <si>
    <t>Осуществление единовременной денежной выплаты на детей, поступающих в первый класс, из малоимущих многодетных семей</t>
  </si>
  <si>
    <t>Осуществление единовременной денежной выплаты семьям при рождении пятого и каждого последующего ребенка, десятого и каждого последующего ребенка, одновременно двух детей, одновременно трех и более детей, а также предоставление малоимущим многодетным семьям, имеющим десять и более детей, автотранспорта (микроавтобуса)</t>
  </si>
  <si>
    <t>Осуществление выплаты единовременного денежного поощрения одному из родителей (усыновителей) при награждении орденом «Родительская слава»</t>
  </si>
  <si>
    <t>Компенсация части стоимости обучения детей из многодетных семей по образовательным программам среднего профессионального образования на платной основе.</t>
  </si>
  <si>
    <t>Перевозка в пределах территории Республики Дагестан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</si>
  <si>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Финансовое обеспечение выполнения функций государственных органов</t>
  </si>
  <si>
    <t>Оказание государственной социальной помощи на основании социального контракта отдельным категориям граждан</t>
  </si>
  <si>
    <t>Осуществление государственных полномочий Республики Дагестан по организации и осуществлению деятельности по опеке и попечительству</t>
  </si>
  <si>
    <t>Государственная поддержка Дагестанского регионального отделения Общероссийского общественного фонда «Победа»</t>
  </si>
  <si>
    <t>Государственная поддержка Дагестанского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</t>
  </si>
  <si>
    <t>Мероприятия по формированию условий для развития системы комплексной реабилитации и абилитации инвалидов, в том числе детей-инвалидов, в Республике Дагестан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</si>
  <si>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</si>
  <si>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Пособия, компенсации и иные социальные выплаты гражданам, кроме публичных нормативных обязательств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</si>
  <si>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</si>
  <si>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</si>
  <si>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Пособия, компенсации, меры социальной поддержки по публичным нормативным обязательствам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</si>
  <si>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</si>
  <si>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Закупка товаров, работ, услуг в сфере информационно-коммуникационных технологий</t>
  </si>
  <si>
    <t>Закупка энергетических ресурсов</t>
  </si>
  <si>
    <t>Уплата налога на имущество организаций и земельного налога</t>
  </si>
  <si>
    <t>Уплата прочих налогов, сборов</t>
  </si>
  <si>
    <t>Иные межбюджетные трансферты</t>
  </si>
  <si>
    <t>Иные выплаты персоналу учреждений, за исключением фонда оплаты труда</t>
  </si>
  <si>
    <t>Закупка товаров, работ, услуг в целях капитального ремонта государственного (муниципального) имущества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</si>
  <si>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</si>
  <si>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иные цели</t>
  </si>
  <si>
    <t>Уплата иных платежей</t>
  </si>
  <si>
    <t>Субсидии на возмещение недополученных доходов и (или) возмещение фактически понесенных затрат</t>
  </si>
  <si>
    <t>Субсидии гражданам на приобретение жилья</t>
  </si>
  <si>
    <t>Исполнение судебных актов Российской Федерации и мировых соглашений по возмещению причиненного вреда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</si>
  <si>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</si>
  <si>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</si>
  <si>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</si>
  <si>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Независимая оценка качества оказания услуг организациями социальной сферы</t>
  </si>
  <si>
    <t>Субсидии (гранты в форме субсидий), не подлежащие казначейскому сопровождению</t>
  </si>
  <si>
    <t>Пособия и компенсации гражданам и иные социальные выплаты, кроме публичных нормативных обязательств</t>
  </si>
  <si>
    <t>2210872009</t>
  </si>
  <si>
    <t>БА</t>
  </si>
  <si>
    <t>ЛБО</t>
  </si>
  <si>
    <t>ПОФ</t>
  </si>
  <si>
    <t>К/Р</t>
  </si>
  <si>
    <t>0310</t>
  </si>
  <si>
    <t>9990020670</t>
  </si>
  <si>
    <t>360</t>
  </si>
  <si>
    <t>Развитие предпринимательской инициативы граждан</t>
  </si>
  <si>
    <t>2310181016</t>
  </si>
  <si>
    <t>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</si>
  <si>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2310552900</t>
  </si>
  <si>
    <t>23-52900-00000-00000</t>
  </si>
  <si>
    <t>Оплата жилищно-коммунальных услуг отдельным категориям граждан</t>
  </si>
  <si>
    <t>2210852500</t>
  </si>
  <si>
    <t>23-52500-00000-00000</t>
  </si>
  <si>
    <t>Компенсация отдельным категориям граждан оплаты взноса на капитальный ремонт общего имущества в многоквартирном доме</t>
  </si>
  <si>
    <t>22108R4620</t>
  </si>
  <si>
    <t>23-54620-00000-00000</t>
  </si>
  <si>
    <t>222P351630</t>
  </si>
  <si>
    <t>23-51630-00000-00000</t>
  </si>
  <si>
    <t>Резервный фонд Правительства Республики Дагестан</t>
  </si>
  <si>
    <t>Иные выплаты населению</t>
  </si>
  <si>
    <t>Резервный фонд Правительства Республики Дагестан по предупреждению и ликвидации чрезвычайных ситуаций и последствий стихийных бедствий</t>
  </si>
  <si>
    <t>Утверждено бюджетных ассигнований (лимитов бюджетных обязательств)                      на 2024 год</t>
  </si>
  <si>
    <t>ФБ</t>
  </si>
  <si>
    <t>РБ</t>
  </si>
  <si>
    <t>Вед</t>
  </si>
  <si>
    <t>Начальник управления</t>
  </si>
  <si>
    <t>Профессиональное обучение и дополнительное профессиональное  образование безработных граждан из числа молодых инвалидов, включая обучение в другой местности</t>
  </si>
  <si>
    <t>24-52900-00000-00000</t>
  </si>
  <si>
    <t>24-51340-00000-00000</t>
  </si>
  <si>
    <t>24-51350-00000-00000</t>
  </si>
  <si>
    <t>24-51760-00000-00000</t>
  </si>
  <si>
    <t xml:space="preserve">Субвенции бюджетам муниципальных районов и городских округов на выплату единовременного денежного пособия гражданам, усыновившим (удочерившим), взявшим под опеку (попечительство), в приемную семью ребенка (детей) из числа детей-сирот и детей, оставшихся </t>
  </si>
  <si>
    <t>Субвенции бюджетам муниципальных районов и городских округов на содержание детей в семьях опекунов (попечителей), приемных семьях, а также на оплату труда приемных родителей</t>
  </si>
  <si>
    <t>24-55140-00000-00000</t>
  </si>
  <si>
    <t>Средства для перевода учреждениям, находящимся в ведении главного распорядителя (распорядителя), и на другие мероприятия</t>
  </si>
  <si>
    <t>Средства на расходы учреждения</t>
  </si>
  <si>
    <t>Средства в иностранной валюте</t>
  </si>
  <si>
    <t>То же в пересчете на рубли</t>
  </si>
  <si>
    <t>Осуществление ежемесячных выплат на детей в возрасте от 3 до 7 лет включительно</t>
  </si>
  <si>
    <t>22301R3020</t>
  </si>
  <si>
    <t>21-53020-00000-00000</t>
  </si>
  <si>
    <t>22-53020-00000-00000</t>
  </si>
  <si>
    <t>24-52200-00000-00000</t>
  </si>
  <si>
    <t>24-52400-00000-00000</t>
  </si>
  <si>
    <t>24-59000-00000-00400</t>
  </si>
  <si>
    <t>24-54040-00000-00000</t>
  </si>
  <si>
    <t>Социальная поддержка Героев Советского Союза, Героев Российской Федерации и полных кавалеров ордена Славы</t>
  </si>
  <si>
    <t>221P351630</t>
  </si>
  <si>
    <t>24-50860-00000-00000</t>
  </si>
  <si>
    <t>24-53000-00000-00000</t>
  </si>
  <si>
    <t>24-52500-00000-00000</t>
  </si>
  <si>
    <t>24-54620-00000-00000</t>
  </si>
  <si>
    <t>24-52920-00000-00000</t>
  </si>
  <si>
    <t>добав 01.05.2024</t>
  </si>
  <si>
    <t>22401R1570</t>
  </si>
  <si>
    <t>222P35163F</t>
  </si>
  <si>
    <t>221P35163F</t>
  </si>
  <si>
    <t>24-5163F-00000-00000</t>
  </si>
  <si>
    <t>Предоставление субсидий льготным категориям граждан на покупку и установку газоиспользующего оборудования, проведение работ по социальной газификации (догазификации)</t>
  </si>
  <si>
    <t>0402</t>
  </si>
  <si>
    <t>Приобретение товаров, работ, услуг в пользу граждан в целях их социального обеспечения</t>
  </si>
  <si>
    <t>Расходы на обеспечение деятельности (оказание услуг) государственных учреждений</t>
  </si>
  <si>
    <t>2310800590</t>
  </si>
  <si>
    <t>2451570X252170000000</t>
  </si>
  <si>
    <t>добав 01.06.2024</t>
  </si>
  <si>
    <t>2240852500</t>
  </si>
  <si>
    <t>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</t>
  </si>
  <si>
    <t>Создание системы долговременного ухода за гражданами пожилого возраста и инвалидами</t>
  </si>
  <si>
    <t>Расходы на исполнение решений, принятых судебными органами</t>
  </si>
  <si>
    <t>Временно исполняющий обязанности Министра</t>
  </si>
  <si>
    <t>М. Кихасуров</t>
  </si>
  <si>
    <t>2210872004</t>
  </si>
  <si>
    <t>2210872008</t>
  </si>
  <si>
    <t>22127R4040</t>
  </si>
  <si>
    <t>23-54040-00000-00000</t>
  </si>
  <si>
    <t>2210872003</t>
  </si>
  <si>
    <t>23-53020-00000-00000</t>
  </si>
  <si>
    <t>Осуществление переданных полномочий Российской Федерации по осуществлению деятельности, связанной с перевозкой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организаций.</t>
  </si>
  <si>
    <t>9990020680</t>
  </si>
  <si>
    <t>добав 01.10.2024</t>
  </si>
  <si>
    <t>2240152520</t>
  </si>
  <si>
    <t>23-50230-00000-00000</t>
  </si>
  <si>
    <t>2240171130</t>
  </si>
  <si>
    <t>Ежемесячная денежная выплата больным фенилкетонурией</t>
  </si>
  <si>
    <t>добав 01.11.2024</t>
  </si>
  <si>
    <t>2240231440</t>
  </si>
  <si>
    <t>добав 01.12.2024</t>
  </si>
  <si>
    <t>Ежемесячная денежная выплата на ребенка в возрасте от восьми до семнадцати лет</t>
  </si>
  <si>
    <t>Обязательное государственное страхование государственных гражданских служащих Республики Дагестан</t>
  </si>
  <si>
    <t>20-53020-00000-00000</t>
  </si>
  <si>
    <t>22-54040-00000-00000</t>
  </si>
  <si>
    <t>Выплата ежемесячного пособия на ребенка в соответствии с Федеральным законом от 19 мая 1995 года N 81-ФЗ "О государственных пособиях гражданам, имеющим детей"</t>
  </si>
  <si>
    <t>Осуществление ежемесячной выплаты в связи с рождением (усыновлением) первого ребенка</t>
  </si>
  <si>
    <t>223P155730</t>
  </si>
  <si>
    <t>22-55730-00000-000000</t>
  </si>
  <si>
    <t xml:space="preserve"> на 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</si>
</sst>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0"/>
      <color indexed="8"/>
      <name val="Arial Cyr"/>
    </font>
    <font>
      <b/>
      <sz val="10"/>
      <name val="Arial cry"/>
      <charset val="204"/>
    </font>
    <font>
      <b/>
      <sz val="11"/>
      <name val="Arial cry"/>
      <charset val="204"/>
    </font>
    <font>
      <sz val="11"/>
      <name val="Arial cry"/>
      <charset val="204"/>
    </font>
    <font>
      <sz val="10"/>
      <name val="Arial cry"/>
      <charset val="204"/>
    </font>
    <font>
      <b/>
      <sz val="12"/>
      <name val="Arial"/>
      <family val="2"/>
      <charset val="204"/>
    </font>
    <font>
      <b/>
      <sz val="12"/>
      <name val="Arial cry"/>
      <charset val="204"/>
    </font>
    <font>
      <b/>
      <sz val="11"/>
      <name val="Calibri"/>
      <family val="2"/>
      <charset val="204"/>
      <scheme val="minor"/>
    </font>
    <font>
      <sz val="10"/>
      <color indexed="8"/>
      <name val="Arial cry"/>
      <charset val="204"/>
    </font>
    <font>
      <u/>
      <sz val="10"/>
      <name val="Arial cry"/>
      <charset val="204"/>
    </font>
    <font>
      <b/>
      <u/>
      <sz val="10"/>
      <name val="Arial cry"/>
      <charset val="204"/>
    </font>
    <font>
      <sz val="10"/>
      <color indexed="10"/>
      <name val="Arial cry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ry"/>
      <charset val="204"/>
    </font>
    <font>
      <sz val="10"/>
      <color rgb="FF000000"/>
      <name val="Arial Cyr"/>
      <charset val="204"/>
    </font>
    <font>
      <i/>
      <u/>
      <sz val="8"/>
      <name val="Arial cry"/>
      <charset val="204"/>
    </font>
    <font>
      <sz val="8"/>
      <color rgb="FF000000"/>
      <name val="Arial Cyr"/>
    </font>
    <font>
      <sz val="10"/>
      <name val="Arial"/>
      <family val="2"/>
      <charset val="204"/>
    </font>
    <font>
      <i/>
      <u/>
      <sz val="10"/>
      <color rgb="FF000000"/>
      <name val="Arial Cyr"/>
    </font>
    <font>
      <i/>
      <u/>
      <sz val="10"/>
      <name val="Arial cry"/>
      <charset val="204"/>
    </font>
    <font>
      <i/>
      <u/>
      <sz val="10"/>
      <name val="Arial Cyr"/>
      <charset val="204"/>
    </font>
    <font>
      <i/>
      <u/>
      <sz val="10"/>
      <color rgb="FF000000"/>
      <name val="Arial Cyr"/>
      <charset val="204"/>
    </font>
    <font>
      <i/>
      <u/>
      <sz val="11"/>
      <name val="Calibri"/>
      <family val="2"/>
      <scheme val="minor"/>
    </font>
    <font>
      <b/>
      <sz val="10"/>
      <color rgb="FF000000"/>
      <name val="Arial Cyr"/>
      <charset val="204"/>
    </font>
    <font>
      <sz val="8"/>
      <name val="Calibri"/>
      <family val="2"/>
      <scheme val="minor"/>
    </font>
    <font>
      <b/>
      <i/>
      <u/>
      <sz val="10"/>
      <name val="Arial Cyr"/>
      <charset val="204"/>
    </font>
    <font>
      <b/>
      <i/>
      <u/>
      <sz val="10"/>
      <name val="Arial cry"/>
      <charset val="204"/>
    </font>
    <font>
      <i/>
      <u/>
      <sz val="11"/>
      <name val="Arial cry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7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4.9989318521683403E-2"/>
      </right>
      <top/>
      <bottom style="medium">
        <color theme="0" tint="-0.1499984740745262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9847407452621"/>
      </left>
      <right/>
      <top style="medium">
        <color indexed="64"/>
      </top>
      <bottom style="thin">
        <color theme="0" tint="-0.14999847407452621"/>
      </bottom>
      <diagonal/>
    </border>
    <border>
      <left style="thin">
        <color theme="0" tint="-4.9989318521683403E-2"/>
      </left>
      <right/>
      <top/>
      <bottom style="medium">
        <color theme="0" tint="-0.1499984740745262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4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4">
      <alignment horizontal="center" vertical="center" shrinkToFit="1"/>
    </xf>
    <xf numFmtId="0" fontId="1" fillId="0" borderId="4">
      <alignment horizontal="left" vertical="top" wrapText="1"/>
    </xf>
    <xf numFmtId="4" fontId="1" fillId="2" borderId="4">
      <alignment horizontal="right" vertical="top" shrinkToFit="1"/>
    </xf>
    <xf numFmtId="4" fontId="1" fillId="0" borderId="4">
      <alignment horizontal="right" vertical="top" shrinkToFit="1"/>
    </xf>
    <xf numFmtId="4" fontId="1" fillId="0" borderId="1">
      <alignment horizontal="right" shrinkToFit="1"/>
    </xf>
    <xf numFmtId="0" fontId="1" fillId="0" borderId="5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3" borderId="1"/>
    <xf numFmtId="0" fontId="3" fillId="0" borderId="6">
      <alignment horizontal="left"/>
    </xf>
    <xf numFmtId="4" fontId="3" fillId="4" borderId="4">
      <alignment horizontal="right" vertical="top" shrinkToFit="1"/>
    </xf>
    <xf numFmtId="0" fontId="3" fillId="0" borderId="4">
      <alignment horizontal="left" vertical="top" wrapText="1"/>
    </xf>
    <xf numFmtId="0" fontId="1" fillId="3" borderId="1">
      <alignment horizontal="center"/>
    </xf>
    <xf numFmtId="0" fontId="4" fillId="0" borderId="1"/>
    <xf numFmtId="0" fontId="4" fillId="0" borderId="1"/>
    <xf numFmtId="0" fontId="1" fillId="0" borderId="3">
      <alignment horizontal="center" vertical="center" wrapText="1"/>
    </xf>
    <xf numFmtId="164" fontId="1" fillId="2" borderId="4">
      <alignment horizontal="right" vertical="top" shrinkToFit="1"/>
    </xf>
    <xf numFmtId="164" fontId="1" fillId="0" borderId="4">
      <alignment horizontal="right" vertical="top" shrinkToFit="1"/>
    </xf>
    <xf numFmtId="164" fontId="1" fillId="0" borderId="1">
      <alignment horizontal="right" shrinkToFit="1"/>
    </xf>
    <xf numFmtId="164" fontId="3" fillId="4" borderId="4">
      <alignment horizontal="right" vertical="top" shrinkToFit="1"/>
    </xf>
    <xf numFmtId="0" fontId="4" fillId="0" borderId="1"/>
    <xf numFmtId="0" fontId="4" fillId="0" borderId="1"/>
    <xf numFmtId="0" fontId="4" fillId="0" borderId="1"/>
    <xf numFmtId="0" fontId="4" fillId="0" borderId="1"/>
    <xf numFmtId="0" fontId="5" fillId="0" borderId="8">
      <alignment horizontal="left" vertical="top" wrapText="1"/>
    </xf>
    <xf numFmtId="164" fontId="5" fillId="7" borderId="8">
      <alignment horizontal="right" vertical="top" shrinkToFit="1"/>
    </xf>
    <xf numFmtId="0" fontId="5" fillId="0" borderId="1">
      <alignment horizontal="left" wrapText="1"/>
    </xf>
    <xf numFmtId="164" fontId="5" fillId="0" borderId="8">
      <alignment horizontal="right" vertical="top" shrinkToFit="1"/>
    </xf>
    <xf numFmtId="4" fontId="5" fillId="0" borderId="8">
      <alignment horizontal="right" vertical="top" shrinkToFit="1"/>
    </xf>
    <xf numFmtId="0" fontId="5" fillId="0" borderId="8">
      <alignment horizontal="left" vertical="top" wrapText="1"/>
    </xf>
    <xf numFmtId="4" fontId="1" fillId="2" borderId="4">
      <alignment horizontal="right" vertical="top" shrinkToFit="1"/>
    </xf>
    <xf numFmtId="0" fontId="1" fillId="0" borderId="4">
      <alignment horizontal="left" vertical="top" wrapText="1"/>
    </xf>
  </cellStyleXfs>
  <cellXfs count="388">
    <xf numFmtId="0" fontId="0" fillId="0" borderId="0" xfId="0"/>
    <xf numFmtId="0" fontId="1" fillId="0" borderId="1" xfId="2" applyNumberFormat="1" applyFill="1" applyProtection="1"/>
    <xf numFmtId="0" fontId="0" fillId="0" borderId="0" xfId="0" applyFill="1" applyProtection="1">
      <protection locked="0"/>
    </xf>
    <xf numFmtId="0" fontId="1" fillId="0" borderId="1" xfId="9" applyNumberFormat="1" applyFill="1" applyBorder="1" applyProtection="1">
      <alignment horizontal="left" vertical="top" wrapText="1"/>
    </xf>
    <xf numFmtId="0" fontId="6" fillId="5" borderId="7" xfId="36" applyNumberFormat="1" applyFont="1" applyFill="1" applyBorder="1" applyAlignment="1" applyProtection="1">
      <alignment horizontal="left" vertical="center" wrapText="1"/>
    </xf>
    <xf numFmtId="0" fontId="6" fillId="5" borderId="7" xfId="36" quotePrefix="1" applyNumberFormat="1" applyFont="1" applyFill="1" applyBorder="1" applyAlignment="1" applyProtection="1">
      <alignment horizontal="center" vertical="center" wrapText="1"/>
    </xf>
    <xf numFmtId="4" fontId="1" fillId="0" borderId="1" xfId="11" applyNumberFormat="1" applyFill="1" applyBorder="1" applyAlignment="1" applyProtection="1">
      <alignment horizontal="center" vertical="top" shrinkToFit="1"/>
    </xf>
    <xf numFmtId="4" fontId="0" fillId="0" borderId="0" xfId="0" applyNumberForma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8" fillId="0" borderId="11" xfId="38" applyNumberFormat="1" applyFont="1" applyBorder="1" applyAlignment="1" applyProtection="1">
      <alignment wrapText="1"/>
    </xf>
    <xf numFmtId="0" fontId="9" fillId="0" borderId="1" xfId="38" applyNumberFormat="1" applyFont="1" applyBorder="1" applyAlignment="1" applyProtection="1">
      <alignment wrapText="1"/>
    </xf>
    <xf numFmtId="4" fontId="7" fillId="6" borderId="12" xfId="31" applyNumberFormat="1" applyFont="1" applyFill="1" applyBorder="1" applyAlignment="1" applyProtection="1">
      <alignment horizontal="center" vertical="center" shrinkToFit="1"/>
    </xf>
    <xf numFmtId="4" fontId="8" fillId="0" borderId="1" xfId="0" applyNumberFormat="1" applyFont="1" applyBorder="1" applyAlignment="1" applyProtection="1">
      <alignment vertical="center"/>
      <protection locked="0"/>
    </xf>
    <xf numFmtId="4" fontId="8" fillId="0" borderId="12" xfId="0" applyNumberFormat="1" applyFont="1" applyBorder="1" applyAlignment="1" applyProtection="1">
      <alignment vertical="center"/>
      <protection locked="0"/>
    </xf>
    <xf numFmtId="0" fontId="8" fillId="0" borderId="9" xfId="0" applyFont="1" applyFill="1" applyBorder="1" applyAlignment="1">
      <alignment vertical="center" wrapText="1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4" fontId="9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wrapText="1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10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8" fillId="0" borderId="1" xfId="0" applyFont="1" applyBorder="1" applyAlignment="1" applyProtection="1">
      <alignment vertical="center"/>
      <protection locked="0"/>
    </xf>
    <xf numFmtId="0" fontId="11" fillId="0" borderId="11" xfId="0" applyFont="1" applyFill="1" applyBorder="1" applyAlignment="1">
      <alignment wrapText="1"/>
    </xf>
    <xf numFmtId="0" fontId="8" fillId="0" borderId="17" xfId="0" applyFont="1" applyBorder="1" applyAlignment="1" applyProtection="1">
      <alignment wrapText="1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vertical="center"/>
      <protection locked="0"/>
    </xf>
    <xf numFmtId="0" fontId="8" fillId="0" borderId="18" xfId="0" applyFont="1" applyFill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vertical="center"/>
      <protection locked="0"/>
    </xf>
    <xf numFmtId="0" fontId="6" fillId="8" borderId="21" xfId="21" applyNumberFormat="1" applyFont="1" applyFill="1" applyBorder="1" applyAlignment="1" applyProtection="1">
      <alignment horizontal="center" vertical="center"/>
    </xf>
    <xf numFmtId="0" fontId="6" fillId="8" borderId="21" xfId="21" applyNumberFormat="1" applyFont="1" applyFill="1" applyBorder="1" applyAlignment="1" applyProtection="1">
      <alignment horizontal="left" vertical="center"/>
    </xf>
    <xf numFmtId="0" fontId="7" fillId="8" borderId="20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49" fontId="6" fillId="8" borderId="21" xfId="0" applyNumberFormat="1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29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7" xfId="0" applyBorder="1"/>
    <xf numFmtId="0" fontId="0" fillId="0" borderId="38" xfId="0" applyBorder="1"/>
    <xf numFmtId="0" fontId="6" fillId="8" borderId="20" xfId="0" applyFont="1" applyFill="1" applyBorder="1" applyAlignment="1">
      <alignment horizontal="center" vertical="center" wrapText="1"/>
    </xf>
    <xf numFmtId="0" fontId="1" fillId="0" borderId="11" xfId="9" applyNumberFormat="1" applyFill="1" applyBorder="1" applyAlignment="1" applyProtection="1">
      <alignment horizontal="left" vertical="top" wrapText="1"/>
    </xf>
    <xf numFmtId="0" fontId="8" fillId="0" borderId="9" xfId="0" applyFont="1" applyFill="1" applyBorder="1" applyAlignment="1">
      <alignment horizontal="center" vertical="center" wrapText="1"/>
    </xf>
    <xf numFmtId="0" fontId="0" fillId="0" borderId="40" xfId="0" applyBorder="1"/>
    <xf numFmtId="0" fontId="0" fillId="0" borderId="41" xfId="0" applyBorder="1"/>
    <xf numFmtId="4" fontId="1" fillId="0" borderId="7" xfId="10" applyNumberFormat="1" applyFill="1" applyBorder="1" applyAlignment="1" applyProtection="1">
      <alignment horizontal="center" vertical="top" shrinkToFit="1"/>
    </xf>
    <xf numFmtId="0" fontId="7" fillId="8" borderId="30" xfId="0" applyFont="1" applyFill="1" applyBorder="1" applyAlignment="1">
      <alignment horizontal="center" vertical="center" wrapText="1"/>
    </xf>
    <xf numFmtId="0" fontId="0" fillId="0" borderId="43" xfId="0" applyBorder="1"/>
    <xf numFmtId="0" fontId="0" fillId="0" borderId="12" xfId="0" applyBorder="1"/>
    <xf numFmtId="0" fontId="7" fillId="8" borderId="45" xfId="0" applyFont="1" applyFill="1" applyBorder="1" applyAlignment="1">
      <alignment horizontal="center" vertical="center" wrapText="1"/>
    </xf>
    <xf numFmtId="0" fontId="7" fillId="8" borderId="46" xfId="0" applyFont="1" applyFill="1" applyBorder="1" applyAlignment="1">
      <alignment horizontal="center" vertical="center" wrapText="1"/>
    </xf>
    <xf numFmtId="0" fontId="7" fillId="8" borderId="20" xfId="21" applyNumberFormat="1" applyFont="1" applyFill="1" applyBorder="1" applyAlignment="1" applyProtection="1">
      <alignment horizontal="left" wrapText="1"/>
    </xf>
    <xf numFmtId="0" fontId="12" fillId="0" borderId="47" xfId="0" applyFont="1" applyBorder="1" applyAlignment="1"/>
    <xf numFmtId="0" fontId="12" fillId="0" borderId="35" xfId="0" applyFont="1" applyBorder="1" applyAlignment="1"/>
    <xf numFmtId="0" fontId="0" fillId="0" borderId="35" xfId="0" applyBorder="1"/>
    <xf numFmtId="0" fontId="0" fillId="0" borderId="48" xfId="0" applyBorder="1"/>
    <xf numFmtId="0" fontId="0" fillId="0" borderId="49" xfId="0" applyBorder="1"/>
    <xf numFmtId="4" fontId="9" fillId="0" borderId="1" xfId="0" applyNumberFormat="1" applyFont="1" applyBorder="1" applyProtection="1">
      <protection locked="0"/>
    </xf>
    <xf numFmtId="0" fontId="9" fillId="6" borderId="7" xfId="36" quotePrefix="1" applyNumberFormat="1" applyFont="1" applyFill="1" applyBorder="1" applyAlignment="1" applyProtection="1">
      <alignment horizontal="center" vertical="center" wrapText="1"/>
    </xf>
    <xf numFmtId="4" fontId="6" fillId="10" borderId="30" xfId="0" applyNumberFormat="1" applyFont="1" applyFill="1" applyBorder="1" applyProtection="1">
      <protection locked="0"/>
    </xf>
    <xf numFmtId="4" fontId="6" fillId="10" borderId="51" xfId="0" applyNumberFormat="1" applyFont="1" applyFill="1" applyBorder="1" applyProtection="1">
      <protection locked="0"/>
    </xf>
    <xf numFmtId="4" fontId="6" fillId="0" borderId="50" xfId="0" applyNumberFormat="1" applyFont="1" applyBorder="1" applyProtection="1">
      <protection locked="0"/>
    </xf>
    <xf numFmtId="4" fontId="6" fillId="0" borderId="30" xfId="0" applyNumberFormat="1" applyFont="1" applyBorder="1" applyProtection="1">
      <protection locked="0"/>
    </xf>
    <xf numFmtId="4" fontId="0" fillId="0" borderId="0" xfId="0" applyNumberFormat="1" applyFill="1" applyProtection="1">
      <protection locked="0"/>
    </xf>
    <xf numFmtId="0" fontId="0" fillId="6" borderId="32" xfId="0" applyFill="1" applyBorder="1"/>
    <xf numFmtId="0" fontId="0" fillId="6" borderId="23" xfId="0" applyFill="1" applyBorder="1"/>
    <xf numFmtId="0" fontId="0" fillId="6" borderId="24" xfId="0" applyFill="1" applyBorder="1"/>
    <xf numFmtId="0" fontId="0" fillId="6" borderId="27" xfId="0" applyFill="1" applyBorder="1"/>
    <xf numFmtId="4" fontId="0" fillId="6" borderId="0" xfId="0" applyNumberFormat="1" applyFill="1" applyAlignment="1" applyProtection="1">
      <alignment horizontal="center"/>
      <protection locked="0"/>
    </xf>
    <xf numFmtId="0" fontId="0" fillId="6" borderId="0" xfId="0" applyFont="1" applyFill="1" applyProtection="1">
      <protection locked="0"/>
    </xf>
    <xf numFmtId="0" fontId="9" fillId="6" borderId="1" xfId="0" applyFont="1" applyFill="1" applyBorder="1" applyProtection="1">
      <protection locked="0"/>
    </xf>
    <xf numFmtId="0" fontId="9" fillId="6" borderId="0" xfId="0" applyFont="1" applyFill="1" applyProtection="1">
      <protection locked="0"/>
    </xf>
    <xf numFmtId="0" fontId="16" fillId="0" borderId="0" xfId="0" applyFont="1" applyFill="1" applyProtection="1">
      <protection locked="0"/>
    </xf>
    <xf numFmtId="0" fontId="9" fillId="6" borderId="7" xfId="36" applyNumberFormat="1" applyFont="1" applyFill="1" applyBorder="1" applyAlignment="1" applyProtection="1">
      <alignment horizontal="left" vertical="center" wrapText="1"/>
    </xf>
    <xf numFmtId="0" fontId="1" fillId="6" borderId="39" xfId="9" applyNumberFormat="1" applyFill="1" applyBorder="1" applyAlignment="1" applyProtection="1">
      <alignment horizontal="left" vertical="top" wrapText="1"/>
    </xf>
    <xf numFmtId="0" fontId="1" fillId="6" borderId="4" xfId="9" applyNumberFormat="1" applyFill="1" applyBorder="1" applyProtection="1">
      <alignment horizontal="left" vertical="top" wrapText="1"/>
    </xf>
    <xf numFmtId="4" fontId="9" fillId="6" borderId="1" xfId="0" applyNumberFormat="1" applyFont="1" applyFill="1" applyBorder="1" applyProtection="1">
      <protection locked="0"/>
    </xf>
    <xf numFmtId="0" fontId="0" fillId="6" borderId="0" xfId="0" applyFill="1" applyProtection="1">
      <protection locked="0"/>
    </xf>
    <xf numFmtId="0" fontId="13" fillId="6" borderId="7" xfId="41" applyNumberFormat="1" applyFont="1" applyFill="1" applyBorder="1" applyAlignment="1" applyProtection="1">
      <alignment horizontal="left" vertical="center" wrapText="1"/>
    </xf>
    <xf numFmtId="4" fontId="6" fillId="8" borderId="42" xfId="0" applyNumberFormat="1" applyFont="1" applyFill="1" applyBorder="1" applyAlignment="1">
      <alignment horizontal="center" vertical="center" wrapText="1"/>
    </xf>
    <xf numFmtId="0" fontId="1" fillId="6" borderId="4" xfId="9" applyNumberFormat="1" applyFont="1" applyFill="1" applyBorder="1" applyProtection="1">
      <alignment horizontal="left" vertical="top" wrapText="1"/>
    </xf>
    <xf numFmtId="0" fontId="0" fillId="0" borderId="3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0" fontId="6" fillId="5" borderId="7" xfId="36" applyNumberFormat="1" applyFont="1" applyFill="1" applyBorder="1" applyAlignment="1" applyProtection="1">
      <alignment horizontal="center" vertical="center" wrapText="1"/>
    </xf>
    <xf numFmtId="0" fontId="6" fillId="8" borderId="21" xfId="21" applyNumberFormat="1" applyFont="1" applyFill="1" applyBorder="1" applyAlignment="1" applyProtection="1">
      <alignment horizontal="center"/>
    </xf>
    <xf numFmtId="0" fontId="1" fillId="0" borderId="1" xfId="9" applyNumberFormat="1" applyFill="1" applyBorder="1" applyAlignment="1" applyProtection="1">
      <alignment horizontal="center" vertical="top" wrapText="1"/>
    </xf>
    <xf numFmtId="0" fontId="9" fillId="0" borderId="1" xfId="38" applyNumberFormat="1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horizontal="center"/>
      <protection locked="0"/>
    </xf>
    <xf numFmtId="49" fontId="11" fillId="0" borderId="1" xfId="0" applyNumberFormat="1" applyFont="1" applyFill="1" applyBorder="1" applyAlignment="1">
      <alignment horizontal="center"/>
    </xf>
    <xf numFmtId="0" fontId="9" fillId="0" borderId="18" xfId="0" applyFont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12" fillId="0" borderId="23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4" fontId="1" fillId="6" borderId="1" xfId="42" applyNumberFormat="1" applyFont="1" applyFill="1" applyBorder="1" applyProtection="1">
      <alignment horizontal="right" vertical="top" shrinkToFit="1"/>
    </xf>
    <xf numFmtId="0" fontId="14" fillId="6" borderId="0" xfId="0" applyFont="1" applyFill="1" applyProtection="1">
      <protection locked="0"/>
    </xf>
    <xf numFmtId="0" fontId="17" fillId="5" borderId="9" xfId="36" applyNumberFormat="1" applyFont="1" applyFill="1" applyBorder="1" applyAlignment="1" applyProtection="1">
      <alignment horizontal="left" vertical="top" wrapText="1"/>
    </xf>
    <xf numFmtId="0" fontId="18" fillId="6" borderId="9" xfId="36" applyNumberFormat="1" applyFont="1" applyFill="1" applyBorder="1" applyAlignment="1" applyProtection="1">
      <alignment horizontal="left" vertical="top" wrapText="1"/>
    </xf>
    <xf numFmtId="0" fontId="19" fillId="6" borderId="7" xfId="36" quotePrefix="1" applyNumberFormat="1" applyFont="1" applyFill="1" applyBorder="1" applyAlignment="1" applyProtection="1">
      <alignment horizontal="left" vertical="center" wrapText="1"/>
    </xf>
    <xf numFmtId="4" fontId="17" fillId="5" borderId="7" xfId="37" applyNumberFormat="1" applyFont="1" applyFill="1" applyBorder="1" applyAlignment="1" applyProtection="1">
      <alignment horizontal="center" vertical="center" shrinkToFit="1"/>
    </xf>
    <xf numFmtId="4" fontId="18" fillId="6" borderId="7" xfId="37" applyNumberFormat="1" applyFont="1" applyFill="1" applyBorder="1" applyAlignment="1" applyProtection="1">
      <alignment horizontal="center" vertical="center" shrinkToFit="1"/>
    </xf>
    <xf numFmtId="4" fontId="20" fillId="6" borderId="4" xfId="11" applyNumberFormat="1" applyFont="1" applyFill="1" applyBorder="1" applyAlignment="1" applyProtection="1">
      <alignment horizontal="center" vertical="center" shrinkToFit="1"/>
    </xf>
    <xf numFmtId="0" fontId="19" fillId="6" borderId="7" xfId="36" applyNumberFormat="1" applyFont="1" applyFill="1" applyBorder="1" applyAlignment="1" applyProtection="1">
      <alignment horizontal="left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6" fillId="6" borderId="0" xfId="0" applyFont="1" applyFill="1" applyProtection="1">
      <protection locked="0"/>
    </xf>
    <xf numFmtId="0" fontId="22" fillId="6" borderId="4" xfId="9" applyNumberFormat="1" applyFont="1" applyFill="1" applyBorder="1" applyAlignment="1" applyProtection="1">
      <alignment horizontal="center" vertical="center" wrapText="1"/>
    </xf>
    <xf numFmtId="0" fontId="19" fillId="6" borderId="7" xfId="36" quotePrefix="1" applyNumberFormat="1" applyFont="1" applyFill="1" applyBorder="1" applyAlignment="1" applyProtection="1">
      <alignment horizontal="center" vertical="center" wrapText="1"/>
    </xf>
    <xf numFmtId="0" fontId="22" fillId="0" borderId="4" xfId="9" applyNumberFormat="1" applyFont="1" applyFill="1" applyBorder="1" applyAlignment="1" applyProtection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6" borderId="4" xfId="9" applyNumberFormat="1" applyFill="1" applyBorder="1" applyAlignment="1" applyProtection="1">
      <alignment horizontal="center" vertical="center" wrapText="1"/>
    </xf>
    <xf numFmtId="0" fontId="1" fillId="6" borderId="4" xfId="9" applyNumberFormat="1" applyFont="1" applyFill="1" applyBorder="1" applyAlignment="1" applyProtection="1">
      <alignment horizontal="center" vertical="center" wrapText="1"/>
    </xf>
    <xf numFmtId="0" fontId="9" fillId="6" borderId="7" xfId="36" applyNumberFormat="1" applyFont="1" applyFill="1" applyBorder="1" applyAlignment="1" applyProtection="1">
      <alignment horizontal="center" vertical="center" wrapText="1"/>
    </xf>
    <xf numFmtId="0" fontId="21" fillId="6" borderId="7" xfId="36" quotePrefix="1" applyNumberFormat="1" applyFont="1" applyFill="1" applyBorder="1" applyAlignment="1" applyProtection="1">
      <alignment horizontal="center" vertical="center" wrapText="1"/>
    </xf>
    <xf numFmtId="0" fontId="1" fillId="0" borderId="1" xfId="9" applyNumberFormat="1" applyFill="1" applyBorder="1" applyAlignment="1" applyProtection="1">
      <alignment horizontal="center" vertical="center" wrapText="1"/>
    </xf>
    <xf numFmtId="0" fontId="9" fillId="0" borderId="1" xfId="38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1" fillId="6" borderId="4" xfId="9" applyNumberFormat="1" applyFill="1" applyBorder="1" applyAlignment="1" applyProtection="1">
      <alignment horizontal="center" vertical="top" wrapText="1"/>
    </xf>
    <xf numFmtId="4" fontId="6" fillId="10" borderId="17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6" fillId="11" borderId="7" xfId="0" applyFont="1" applyFill="1" applyBorder="1" applyAlignment="1">
      <alignment horizontal="center" vertical="center" wrapText="1"/>
    </xf>
    <xf numFmtId="4" fontId="6" fillId="5" borderId="1" xfId="39" applyNumberFormat="1" applyFont="1" applyFill="1" applyBorder="1" applyAlignment="1" applyProtection="1">
      <alignment horizontal="center" vertical="center" shrinkToFit="1"/>
    </xf>
    <xf numFmtId="0" fontId="9" fillId="0" borderId="0" xfId="0" applyFont="1" applyFill="1" applyProtection="1">
      <protection locked="0"/>
    </xf>
    <xf numFmtId="0" fontId="14" fillId="0" borderId="0" xfId="0" applyFont="1" applyFill="1" applyProtection="1">
      <protection locked="0"/>
    </xf>
    <xf numFmtId="4" fontId="15" fillId="10" borderId="1" xfId="37" applyNumberFormat="1" applyFont="1" applyFill="1" applyBorder="1" applyAlignment="1" applyProtection="1">
      <alignment horizontal="center" vertical="center" shrinkToFit="1"/>
    </xf>
    <xf numFmtId="0" fontId="14" fillId="10" borderId="0" xfId="0" applyFont="1" applyFill="1" applyProtection="1">
      <protection locked="0"/>
    </xf>
    <xf numFmtId="0" fontId="9" fillId="10" borderId="0" xfId="0" applyFont="1" applyFill="1" applyProtection="1">
      <protection locked="0"/>
    </xf>
    <xf numFmtId="4" fontId="6" fillId="5" borderId="10" xfId="39" applyNumberFormat="1" applyFont="1" applyFill="1" applyBorder="1" applyAlignment="1" applyProtection="1">
      <alignment horizontal="center" vertical="center" shrinkToFit="1"/>
    </xf>
    <xf numFmtId="4" fontId="23" fillId="9" borderId="1" xfId="0" applyNumberFormat="1" applyFont="1" applyFill="1" applyBorder="1" applyAlignment="1">
      <alignment horizontal="right" vertical="top"/>
    </xf>
    <xf numFmtId="0" fontId="6" fillId="0" borderId="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2" fillId="0" borderId="23" xfId="0" applyFont="1" applyBorder="1"/>
    <xf numFmtId="0" fontId="0" fillId="0" borderId="23" xfId="0" applyBorder="1"/>
    <xf numFmtId="0" fontId="0" fillId="0" borderId="36" xfId="0" applyBorder="1"/>
    <xf numFmtId="4" fontId="17" fillId="6" borderId="1" xfId="37" applyNumberFormat="1" applyFont="1" applyFill="1" applyBorder="1" applyAlignment="1" applyProtection="1">
      <alignment horizontal="center" vertical="center" shrinkToFit="1"/>
    </xf>
    <xf numFmtId="0" fontId="24" fillId="6" borderId="39" xfId="9" applyNumberFormat="1" applyFont="1" applyFill="1" applyBorder="1" applyAlignment="1" applyProtection="1">
      <alignment horizontal="left" vertical="top" wrapText="1"/>
    </xf>
    <xf numFmtId="0" fontId="25" fillId="6" borderId="7" xfId="36" quotePrefix="1" applyNumberFormat="1" applyFont="1" applyFill="1" applyBorder="1" applyAlignment="1" applyProtection="1">
      <alignment horizontal="center" vertical="center" wrapText="1"/>
    </xf>
    <xf numFmtId="0" fontId="24" fillId="6" borderId="4" xfId="9" applyNumberFormat="1" applyFont="1" applyFill="1" applyBorder="1" applyProtection="1">
      <alignment horizontal="left" vertical="top" wrapText="1"/>
    </xf>
    <xf numFmtId="0" fontId="24" fillId="6" borderId="4" xfId="9" applyNumberFormat="1" applyFont="1" applyFill="1" applyBorder="1" applyAlignment="1" applyProtection="1">
      <alignment horizontal="center" vertical="center" wrapText="1"/>
    </xf>
    <xf numFmtId="0" fontId="1" fillId="6" borderId="55" xfId="9" applyNumberFormat="1" applyFill="1" applyBorder="1" applyAlignment="1" applyProtection="1">
      <alignment horizontal="left" vertical="top" wrapText="1"/>
    </xf>
    <xf numFmtId="0" fontId="9" fillId="6" borderId="16" xfId="36" quotePrefix="1" applyNumberFormat="1" applyFont="1" applyFill="1" applyBorder="1" applyAlignment="1" applyProtection="1">
      <alignment horizontal="center" vertical="center" wrapText="1"/>
    </xf>
    <xf numFmtId="0" fontId="1" fillId="6" borderId="58" xfId="9" applyNumberFormat="1" applyFont="1" applyFill="1" applyBorder="1" applyProtection="1">
      <alignment horizontal="left" vertical="top" wrapText="1"/>
    </xf>
    <xf numFmtId="0" fontId="1" fillId="6" borderId="58" xfId="9" applyNumberFormat="1" applyFont="1" applyFill="1" applyBorder="1" applyAlignment="1" applyProtection="1">
      <alignment horizontal="center" vertical="center" wrapText="1"/>
    </xf>
    <xf numFmtId="0" fontId="25" fillId="6" borderId="7" xfId="36" applyNumberFormat="1" applyFont="1" applyFill="1" applyBorder="1" applyAlignment="1" applyProtection="1">
      <alignment horizontal="left" vertical="center" wrapText="1"/>
    </xf>
    <xf numFmtId="0" fontId="25" fillId="6" borderId="7" xfId="36" applyNumberFormat="1" applyFont="1" applyFill="1" applyBorder="1" applyAlignment="1" applyProtection="1">
      <alignment horizontal="center" vertical="center" wrapText="1"/>
    </xf>
    <xf numFmtId="4" fontId="9" fillId="0" borderId="7" xfId="0" applyNumberFormat="1" applyFont="1" applyBorder="1" applyAlignment="1" applyProtection="1">
      <alignment horizontal="center"/>
      <protection locked="0"/>
    </xf>
    <xf numFmtId="4" fontId="6" fillId="8" borderId="59" xfId="0" applyNumberFormat="1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center" vertical="center" wrapText="1"/>
    </xf>
    <xf numFmtId="4" fontId="17" fillId="5" borderId="10" xfId="37" applyNumberFormat="1" applyFont="1" applyFill="1" applyBorder="1" applyAlignment="1" applyProtection="1">
      <alignment horizontal="center" vertical="center" shrinkToFit="1"/>
    </xf>
    <xf numFmtId="4" fontId="20" fillId="6" borderId="60" xfId="11" applyNumberFormat="1" applyFont="1" applyFill="1" applyBorder="1" applyAlignment="1" applyProtection="1">
      <alignment horizontal="center" vertical="center" shrinkToFit="1"/>
    </xf>
    <xf numFmtId="4" fontId="18" fillId="6" borderId="10" xfId="37" applyNumberFormat="1" applyFont="1" applyFill="1" applyBorder="1" applyAlignment="1" applyProtection="1">
      <alignment horizontal="center" vertical="center" shrinkToFit="1"/>
    </xf>
    <xf numFmtId="0" fontId="24" fillId="6" borderId="9" xfId="9" applyNumberFormat="1" applyFont="1" applyFill="1" applyBorder="1" applyAlignment="1" applyProtection="1">
      <alignment horizontal="left" vertical="top" wrapText="1"/>
    </xf>
    <xf numFmtId="4" fontId="18" fillId="6" borderId="12" xfId="37" applyNumberFormat="1" applyFont="1" applyFill="1" applyBorder="1" applyAlignment="1" applyProtection="1">
      <alignment horizontal="center" vertical="center" shrinkToFit="1"/>
    </xf>
    <xf numFmtId="4" fontId="20" fillId="6" borderId="3" xfId="11" applyNumberFormat="1" applyFont="1" applyFill="1" applyBorder="1" applyAlignment="1" applyProtection="1">
      <alignment horizontal="center" vertical="center" shrinkToFit="1"/>
    </xf>
    <xf numFmtId="4" fontId="27" fillId="6" borderId="4" xfId="11" applyNumberFormat="1" applyFont="1" applyFill="1" applyBorder="1" applyAlignment="1" applyProtection="1">
      <alignment horizontal="center" vertical="center" shrinkToFit="1"/>
    </xf>
    <xf numFmtId="0" fontId="28" fillId="0" borderId="0" xfId="0" applyFont="1" applyFill="1" applyProtection="1">
      <protection locked="0"/>
    </xf>
    <xf numFmtId="4" fontId="25" fillId="6" borderId="1" xfId="0" applyNumberFormat="1" applyFont="1" applyFill="1" applyBorder="1" applyProtection="1">
      <protection locked="0"/>
    </xf>
    <xf numFmtId="0" fontId="25" fillId="6" borderId="0" xfId="0" applyFont="1" applyFill="1" applyProtection="1">
      <protection locked="0"/>
    </xf>
    <xf numFmtId="0" fontId="21" fillId="6" borderId="7" xfId="36" quotePrefix="1" applyNumberFormat="1" applyFont="1" applyFill="1" applyBorder="1" applyAlignment="1" applyProtection="1">
      <alignment horizontal="left" vertical="center" wrapText="1"/>
    </xf>
    <xf numFmtId="4" fontId="27" fillId="6" borderId="60" xfId="11" applyNumberFormat="1" applyFont="1" applyFill="1" applyBorder="1" applyAlignment="1" applyProtection="1">
      <alignment horizontal="center" vertical="center" shrinkToFit="1"/>
    </xf>
    <xf numFmtId="0" fontId="21" fillId="6" borderId="7" xfId="36" applyNumberFormat="1" applyFont="1" applyFill="1" applyBorder="1" applyAlignment="1" applyProtection="1">
      <alignment horizontal="left" vertical="center" wrapText="1"/>
    </xf>
    <xf numFmtId="0" fontId="22" fillId="6" borderId="4" xfId="43" quotePrefix="1" applyNumberFormat="1" applyFont="1" applyFill="1" applyAlignment="1" applyProtection="1">
      <alignment horizontal="center" vertical="center" wrapText="1"/>
    </xf>
    <xf numFmtId="4" fontId="0" fillId="6" borderId="0" xfId="0" applyNumberFormat="1" applyFont="1" applyFill="1" applyProtection="1">
      <protection locked="0"/>
    </xf>
    <xf numFmtId="10" fontId="9" fillId="0" borderId="0" xfId="0" applyNumberFormat="1" applyFont="1" applyFill="1" applyProtection="1">
      <protection locked="0"/>
    </xf>
    <xf numFmtId="0" fontId="0" fillId="0" borderId="0" xfId="0" applyFont="1" applyFill="1" applyProtection="1">
      <protection locked="0"/>
    </xf>
    <xf numFmtId="4" fontId="18" fillId="6" borderId="60" xfId="11" applyNumberFormat="1" applyFont="1" applyFill="1" applyBorder="1" applyAlignment="1" applyProtection="1">
      <alignment horizontal="center" vertical="center" shrinkToFit="1"/>
    </xf>
    <xf numFmtId="4" fontId="9" fillId="0" borderId="0" xfId="0" applyNumberFormat="1" applyFont="1" applyFill="1" applyProtection="1">
      <protection locked="0"/>
    </xf>
    <xf numFmtId="2" fontId="0" fillId="0" borderId="0" xfId="0" applyNumberFormat="1" applyFill="1" applyProtection="1">
      <protection locked="0"/>
    </xf>
    <xf numFmtId="4" fontId="0" fillId="0" borderId="0" xfId="0" applyNumberFormat="1" applyFont="1" applyFill="1" applyProtection="1">
      <protection locked="0"/>
    </xf>
    <xf numFmtId="4" fontId="9" fillId="6" borderId="0" xfId="0" applyNumberFormat="1" applyFont="1" applyFill="1" applyProtection="1">
      <protection locked="0"/>
    </xf>
    <xf numFmtId="0" fontId="1" fillId="6" borderId="11" xfId="9" applyNumberFormat="1" applyFill="1" applyBorder="1" applyAlignment="1" applyProtection="1">
      <alignment horizontal="left" vertical="top" wrapText="1"/>
    </xf>
    <xf numFmtId="4" fontId="20" fillId="6" borderId="7" xfId="11" applyNumberFormat="1" applyFont="1" applyFill="1" applyBorder="1" applyAlignment="1" applyProtection="1">
      <alignment horizontal="center" vertical="center" shrinkToFit="1"/>
    </xf>
    <xf numFmtId="4" fontId="6" fillId="5" borderId="1" xfId="37" applyNumberFormat="1" applyFont="1" applyFill="1" applyBorder="1" applyAlignment="1" applyProtection="1">
      <alignment horizontal="center" vertical="center" shrinkToFit="1"/>
    </xf>
    <xf numFmtId="0" fontId="6" fillId="5" borderId="0" xfId="0" applyFont="1" applyFill="1" applyProtection="1">
      <protection locked="0"/>
    </xf>
    <xf numFmtId="4" fontId="29" fillId="6" borderId="4" xfId="11" applyNumberFormat="1" applyFont="1" applyFill="1" applyBorder="1" applyAlignment="1" applyProtection="1">
      <alignment horizontal="center" vertical="center" shrinkToFit="1"/>
    </xf>
    <xf numFmtId="4" fontId="6" fillId="5" borderId="10" xfId="37" applyNumberFormat="1" applyFont="1" applyFill="1" applyBorder="1" applyAlignment="1" applyProtection="1">
      <alignment horizontal="center" vertical="center" shrinkToFit="1"/>
    </xf>
    <xf numFmtId="0" fontId="1" fillId="6" borderId="7" xfId="9" applyNumberFormat="1" applyFill="1" applyBorder="1" applyAlignment="1" applyProtection="1">
      <alignment horizontal="left" vertical="top" wrapText="1"/>
    </xf>
    <xf numFmtId="0" fontId="22" fillId="6" borderId="6" xfId="43" quotePrefix="1" applyNumberFormat="1" applyFont="1" applyFill="1" applyBorder="1" applyAlignment="1" applyProtection="1">
      <alignment horizontal="center" vertical="center" wrapText="1"/>
    </xf>
    <xf numFmtId="2" fontId="14" fillId="10" borderId="0" xfId="0" applyNumberFormat="1" applyFont="1" applyFill="1" applyProtection="1">
      <protection locked="0"/>
    </xf>
    <xf numFmtId="4" fontId="14" fillId="9" borderId="0" xfId="0" applyNumberFormat="1" applyFont="1" applyFill="1" applyProtection="1">
      <protection locked="0"/>
    </xf>
    <xf numFmtId="0" fontId="1" fillId="6" borderId="39" xfId="9" applyNumberFormat="1" applyFill="1" applyBorder="1" applyAlignment="1" applyProtection="1">
      <alignment horizontal="left" vertical="center" wrapText="1"/>
    </xf>
    <xf numFmtId="0" fontId="1" fillId="0" borderId="39" xfId="9" applyNumberFormat="1" applyFill="1" applyBorder="1" applyAlignment="1" applyProtection="1">
      <alignment horizontal="left" vertical="center" wrapText="1"/>
    </xf>
    <xf numFmtId="4" fontId="1" fillId="6" borderId="4" xfId="10" applyFill="1">
      <alignment horizontal="right" vertical="top" shrinkToFit="1"/>
    </xf>
    <xf numFmtId="0" fontId="6" fillId="6" borderId="7" xfId="36" applyNumberFormat="1" applyFont="1" applyFill="1" applyBorder="1" applyAlignment="1" applyProtection="1">
      <alignment horizontal="center" vertical="center" wrapText="1"/>
    </xf>
    <xf numFmtId="0" fontId="9" fillId="6" borderId="7" xfId="36" quotePrefix="1" applyNumberFormat="1" applyFont="1" applyFill="1" applyBorder="1" applyAlignment="1" applyProtection="1">
      <alignment horizontal="center" vertical="center" wrapText="1"/>
    </xf>
    <xf numFmtId="4" fontId="25" fillId="6" borderId="7" xfId="39" applyNumberFormat="1" applyFont="1" applyFill="1" applyBorder="1" applyAlignment="1" applyProtection="1">
      <alignment horizontal="center" vertical="center" shrinkToFit="1"/>
    </xf>
    <xf numFmtId="4" fontId="25" fillId="6" borderId="10" xfId="39" applyNumberFormat="1" applyFont="1" applyFill="1" applyBorder="1" applyAlignment="1" applyProtection="1">
      <alignment horizontal="center" vertical="center" shrinkToFit="1"/>
    </xf>
    <xf numFmtId="4" fontId="27" fillId="6" borderId="10" xfId="42" applyNumberFormat="1" applyFont="1" applyFill="1" applyBorder="1" applyAlignment="1" applyProtection="1">
      <alignment horizontal="center" vertical="center" shrinkToFit="1"/>
    </xf>
    <xf numFmtId="10" fontId="0" fillId="6" borderId="0" xfId="0" applyNumberFormat="1" applyFont="1" applyFill="1" applyProtection="1">
      <protection locked="0"/>
    </xf>
    <xf numFmtId="0" fontId="0" fillId="0" borderId="78" xfId="0" applyFill="1" applyBorder="1" applyProtection="1">
      <protection locked="0"/>
    </xf>
    <xf numFmtId="0" fontId="25" fillId="10" borderId="7" xfId="36" quotePrefix="1" applyNumberFormat="1" applyFont="1" applyFill="1" applyBorder="1" applyAlignment="1" applyProtection="1">
      <alignment horizontal="left" vertical="center" wrapText="1"/>
    </xf>
    <xf numFmtId="0" fontId="25" fillId="10" borderId="7" xfId="36" quotePrefix="1" applyNumberFormat="1" applyFont="1" applyFill="1" applyBorder="1" applyAlignment="1" applyProtection="1">
      <alignment horizontal="center" vertical="center" wrapText="1"/>
    </xf>
    <xf numFmtId="0" fontId="21" fillId="10" borderId="7" xfId="36" quotePrefix="1" applyNumberFormat="1" applyFont="1" applyFill="1" applyBorder="1" applyAlignment="1" applyProtection="1">
      <alignment horizontal="left" vertical="center" wrapText="1"/>
    </xf>
    <xf numFmtId="0" fontId="31" fillId="5" borderId="9" xfId="36" applyNumberFormat="1" applyFont="1" applyFill="1" applyBorder="1" applyAlignment="1" applyProtection="1">
      <alignment horizontal="left" vertical="top" wrapText="1"/>
    </xf>
    <xf numFmtId="0" fontId="32" fillId="5" borderId="7" xfId="36" quotePrefix="1" applyNumberFormat="1" applyFont="1" applyFill="1" applyBorder="1" applyAlignment="1" applyProtection="1">
      <alignment horizontal="center" vertical="center" wrapText="1"/>
    </xf>
    <xf numFmtId="0" fontId="32" fillId="5" borderId="7" xfId="36" applyNumberFormat="1" applyFont="1" applyFill="1" applyBorder="1" applyAlignment="1" applyProtection="1">
      <alignment horizontal="left" vertical="center" wrapText="1"/>
    </xf>
    <xf numFmtId="0" fontId="32" fillId="5" borderId="7" xfId="36" applyNumberFormat="1" applyFont="1" applyFill="1" applyBorder="1" applyAlignment="1" applyProtection="1">
      <alignment horizontal="center" vertical="center" wrapText="1"/>
    </xf>
    <xf numFmtId="4" fontId="31" fillId="5" borderId="7" xfId="37" applyNumberFormat="1" applyFont="1" applyFill="1" applyBorder="1" applyAlignment="1" applyProtection="1">
      <alignment horizontal="center" vertical="center" shrinkToFit="1"/>
    </xf>
    <xf numFmtId="4" fontId="26" fillId="6" borderId="7" xfId="37" applyNumberFormat="1" applyFont="1" applyFill="1" applyBorder="1" applyAlignment="1" applyProtection="1">
      <alignment horizontal="center" vertical="center" shrinkToFit="1"/>
    </xf>
    <xf numFmtId="0" fontId="32" fillId="5" borderId="9" xfId="36" applyNumberFormat="1" applyFont="1" applyFill="1" applyBorder="1" applyAlignment="1" applyProtection="1">
      <alignment horizontal="left" vertical="top" wrapText="1"/>
    </xf>
    <xf numFmtId="0" fontId="32" fillId="5" borderId="7" xfId="36" quotePrefix="1" applyNumberFormat="1" applyFont="1" applyFill="1" applyBorder="1" applyAlignment="1" applyProtection="1">
      <alignment horizontal="left" vertical="center" wrapText="1"/>
    </xf>
    <xf numFmtId="4" fontId="32" fillId="5" borderId="10" xfId="37" applyNumberFormat="1" applyFont="1" applyFill="1" applyBorder="1" applyAlignment="1" applyProtection="1">
      <alignment horizontal="center" vertical="center" shrinkToFit="1"/>
    </xf>
    <xf numFmtId="0" fontId="25" fillId="10" borderId="68" xfId="36" quotePrefix="1" applyNumberFormat="1" applyFont="1" applyFill="1" applyBorder="1" applyAlignment="1" applyProtection="1">
      <alignment vertical="center" wrapText="1"/>
    </xf>
    <xf numFmtId="0" fontId="25" fillId="10" borderId="16" xfId="36" quotePrefix="1" applyNumberFormat="1" applyFont="1" applyFill="1" applyBorder="1" applyAlignment="1" applyProtection="1">
      <alignment vertical="center" wrapText="1"/>
    </xf>
    <xf numFmtId="4" fontId="31" fillId="5" borderId="10" xfId="37" applyNumberFormat="1" applyFont="1" applyFill="1" applyBorder="1" applyAlignment="1" applyProtection="1">
      <alignment horizontal="center" vertical="center" shrinkToFit="1"/>
    </xf>
    <xf numFmtId="4" fontId="32" fillId="5" borderId="7" xfId="37" applyNumberFormat="1" applyFont="1" applyFill="1" applyBorder="1" applyAlignment="1" applyProtection="1">
      <alignment horizontal="center" vertical="center" shrinkToFit="1"/>
    </xf>
    <xf numFmtId="0" fontId="25" fillId="0" borderId="9" xfId="40" applyNumberFormat="1" applyFont="1" applyFill="1" applyBorder="1" applyAlignment="1" applyProtection="1">
      <alignment vertical="top" wrapText="1"/>
    </xf>
    <xf numFmtId="0" fontId="25" fillId="0" borderId="7" xfId="36" quotePrefix="1" applyNumberFormat="1" applyFont="1" applyFill="1" applyBorder="1" applyAlignment="1" applyProtection="1">
      <alignment horizontal="left" vertical="center" wrapText="1"/>
    </xf>
    <xf numFmtId="0" fontId="25" fillId="0" borderId="7" xfId="36" quotePrefix="1" applyNumberFormat="1" applyFont="1" applyFill="1" applyBorder="1" applyAlignment="1" applyProtection="1">
      <alignment horizontal="center" vertical="center" wrapText="1"/>
    </xf>
    <xf numFmtId="0" fontId="25" fillId="0" borderId="7" xfId="36" applyNumberFormat="1" applyFont="1" applyFill="1" applyBorder="1" applyAlignment="1" applyProtection="1">
      <alignment horizontal="left" vertical="center" wrapText="1"/>
    </xf>
    <xf numFmtId="0" fontId="25" fillId="10" borderId="9" xfId="36" applyNumberFormat="1" applyFont="1" applyFill="1" applyBorder="1" applyAlignment="1" applyProtection="1">
      <alignment horizontal="left" vertical="top" wrapText="1"/>
    </xf>
    <xf numFmtId="0" fontId="25" fillId="10" borderId="7" xfId="36" applyNumberFormat="1" applyFont="1" applyFill="1" applyBorder="1" applyAlignment="1" applyProtection="1">
      <alignment horizontal="left" vertical="center" wrapText="1"/>
    </xf>
    <xf numFmtId="0" fontId="32" fillId="5" borderId="9" xfId="40" applyNumberFormat="1" applyFont="1" applyFill="1" applyBorder="1" applyAlignment="1" applyProtection="1">
      <alignment vertical="top" wrapText="1"/>
    </xf>
    <xf numFmtId="4" fontId="32" fillId="5" borderId="7" xfId="39" applyNumberFormat="1" applyFont="1" applyFill="1" applyBorder="1" applyAlignment="1" applyProtection="1">
      <alignment horizontal="center" vertical="center" shrinkToFit="1"/>
    </xf>
    <xf numFmtId="4" fontId="32" fillId="5" borderId="10" xfId="39" applyNumberFormat="1" applyFont="1" applyFill="1" applyBorder="1" applyAlignment="1" applyProtection="1">
      <alignment horizontal="center" vertical="center" shrinkToFit="1"/>
    </xf>
    <xf numFmtId="4" fontId="24" fillId="6" borderId="7" xfId="42" applyNumberFormat="1" applyFont="1" applyFill="1" applyBorder="1" applyAlignment="1" applyProtection="1">
      <alignment horizontal="center" vertical="center" shrinkToFit="1"/>
    </xf>
    <xf numFmtId="0" fontId="21" fillId="10" borderId="68" xfId="36" quotePrefix="1" applyNumberFormat="1" applyFont="1" applyFill="1" applyBorder="1" applyAlignment="1" applyProtection="1">
      <alignment vertical="center" wrapText="1"/>
    </xf>
    <xf numFmtId="0" fontId="33" fillId="0" borderId="9" xfId="36" applyNumberFormat="1" applyFont="1" applyFill="1" applyBorder="1" applyAlignment="1" applyProtection="1">
      <alignment horizontal="left" vertical="top" wrapText="1"/>
    </xf>
    <xf numFmtId="4" fontId="33" fillId="6" borderId="7" xfId="39" applyNumberFormat="1" applyFont="1" applyFill="1" applyBorder="1" applyAlignment="1" applyProtection="1">
      <alignment horizontal="center" vertical="center" shrinkToFit="1"/>
    </xf>
    <xf numFmtId="0" fontId="25" fillId="6" borderId="9" xfId="40" applyNumberFormat="1" applyFont="1" applyFill="1" applyBorder="1" applyAlignment="1" applyProtection="1">
      <alignment vertical="top" wrapText="1"/>
    </xf>
    <xf numFmtId="0" fontId="25" fillId="6" borderId="7" xfId="36" quotePrefix="1" applyNumberFormat="1" applyFont="1" applyFill="1" applyBorder="1" applyAlignment="1" applyProtection="1">
      <alignment horizontal="left" vertical="center" wrapText="1"/>
    </xf>
    <xf numFmtId="4" fontId="0" fillId="6" borderId="0" xfId="0" applyNumberFormat="1" applyFill="1" applyProtection="1">
      <protection locked="0"/>
    </xf>
    <xf numFmtId="4" fontId="29" fillId="6" borderId="1" xfId="10" applyNumberFormat="1" applyFont="1" applyFill="1" applyBorder="1" applyProtection="1">
      <alignment horizontal="right" vertical="top" shrinkToFit="1"/>
    </xf>
    <xf numFmtId="4" fontId="6" fillId="8" borderId="21" xfId="31" applyNumberFormat="1" applyFont="1" applyFill="1" applyBorder="1" applyAlignment="1" applyProtection="1">
      <alignment horizontal="center" vertical="center" shrinkToFit="1"/>
    </xf>
    <xf numFmtId="4" fontId="20" fillId="6" borderId="3" xfId="11" applyNumberFormat="1" applyFont="1" applyFill="1" applyBorder="1" applyAlignment="1" applyProtection="1">
      <alignment horizontal="center" vertical="center" shrinkToFit="1"/>
    </xf>
    <xf numFmtId="0" fontId="9" fillId="6" borderId="68" xfId="36" quotePrefix="1" applyNumberFormat="1" applyFont="1" applyFill="1" applyBorder="1" applyAlignment="1" applyProtection="1">
      <alignment horizontal="center" vertical="center" wrapText="1"/>
    </xf>
    <xf numFmtId="0" fontId="9" fillId="6" borderId="7" xfId="36" quotePrefix="1" applyNumberFormat="1" applyFont="1" applyFill="1" applyBorder="1" applyAlignment="1" applyProtection="1">
      <alignment horizontal="center" vertical="center" wrapText="1"/>
    </xf>
    <xf numFmtId="0" fontId="17" fillId="5" borderId="15" xfId="36" applyNumberFormat="1" applyFont="1" applyFill="1" applyBorder="1" applyAlignment="1" applyProtection="1">
      <alignment horizontal="left" vertical="top" wrapText="1"/>
    </xf>
    <xf numFmtId="49" fontId="9" fillId="6" borderId="68" xfId="37" applyNumberFormat="1" applyFont="1" applyFill="1" applyBorder="1" applyAlignment="1" applyProtection="1">
      <alignment horizontal="center" vertical="center" shrinkToFit="1"/>
    </xf>
    <xf numFmtId="49" fontId="9" fillId="6" borderId="68" xfId="36" applyNumberFormat="1" applyFont="1" applyFill="1" applyBorder="1" applyAlignment="1" applyProtection="1">
      <alignment horizontal="center" vertical="center" wrapText="1"/>
    </xf>
    <xf numFmtId="4" fontId="8" fillId="6" borderId="68" xfId="37" applyNumberFormat="1" applyFont="1" applyFill="1" applyBorder="1" applyAlignment="1" applyProtection="1">
      <alignment horizontal="center" vertical="center" shrinkToFit="1"/>
    </xf>
    <xf numFmtId="49" fontId="6" fillId="5" borderId="7" xfId="36" quotePrefix="1" applyNumberFormat="1" applyFont="1" applyFill="1" applyBorder="1" applyAlignment="1" applyProtection="1">
      <alignment horizontal="center" vertical="center" wrapText="1"/>
    </xf>
    <xf numFmtId="4" fontId="29" fillId="6" borderId="3" xfId="11" applyNumberFormat="1" applyFont="1" applyFill="1" applyBorder="1" applyAlignment="1" applyProtection="1">
      <alignment horizontal="center" vertical="center" shrinkToFit="1"/>
    </xf>
    <xf numFmtId="0" fontId="9" fillId="6" borderId="68" xfId="36" quotePrefix="1" applyNumberFormat="1" applyFont="1" applyFill="1" applyBorder="1" applyAlignment="1" applyProtection="1">
      <alignment vertical="center" wrapText="1"/>
    </xf>
    <xf numFmtId="4" fontId="20" fillId="12" borderId="4" xfId="11" applyNumberFormat="1" applyFont="1" applyFill="1" applyBorder="1" applyAlignment="1" applyProtection="1">
      <alignment horizontal="center" vertical="center" shrinkToFit="1"/>
    </xf>
    <xf numFmtId="4" fontId="9" fillId="12" borderId="1" xfId="0" applyNumberFormat="1" applyFont="1" applyFill="1" applyBorder="1" applyProtection="1">
      <protection locked="0"/>
    </xf>
    <xf numFmtId="4" fontId="9" fillId="12" borderId="0" xfId="0" applyNumberFormat="1" applyFont="1" applyFill="1" applyProtection="1">
      <protection locked="0"/>
    </xf>
    <xf numFmtId="0" fontId="16" fillId="12" borderId="0" xfId="0" applyFont="1" applyFill="1" applyProtection="1">
      <protection locked="0"/>
    </xf>
    <xf numFmtId="0" fontId="0" fillId="12" borderId="0" xfId="0" applyFill="1" applyProtection="1">
      <protection locked="0"/>
    </xf>
    <xf numFmtId="0" fontId="1" fillId="6" borderId="54" xfId="9" applyNumberFormat="1" applyFill="1" applyBorder="1" applyAlignment="1" applyProtection="1">
      <alignment vertical="center" wrapText="1"/>
    </xf>
    <xf numFmtId="0" fontId="25" fillId="6" borderId="68" xfId="36" quotePrefix="1" applyNumberFormat="1" applyFont="1" applyFill="1" applyBorder="1" applyAlignment="1" applyProtection="1">
      <alignment vertical="center" wrapText="1"/>
    </xf>
    <xf numFmtId="0" fontId="21" fillId="6" borderId="68" xfId="36" quotePrefix="1" applyNumberFormat="1" applyFont="1" applyFill="1" applyBorder="1" applyAlignment="1" applyProtection="1">
      <alignment vertical="center" wrapText="1"/>
    </xf>
    <xf numFmtId="0" fontId="9" fillId="6" borderId="68" xfId="36" quotePrefix="1" applyNumberFormat="1" applyFont="1" applyFill="1" applyBorder="1" applyAlignment="1" applyProtection="1">
      <alignment horizontal="center" vertical="center" wrapText="1"/>
    </xf>
    <xf numFmtId="0" fontId="9" fillId="6" borderId="7" xfId="36" quotePrefix="1" applyNumberFormat="1" applyFont="1" applyFill="1" applyBorder="1" applyAlignment="1" applyProtection="1">
      <alignment horizontal="center" vertical="center" wrapText="1"/>
    </xf>
    <xf numFmtId="0" fontId="9" fillId="6" borderId="7" xfId="36" quotePrefix="1" applyNumberFormat="1" applyFont="1" applyFill="1" applyBorder="1" applyAlignment="1" applyProtection="1">
      <alignment horizontal="center" vertical="center" wrapText="1"/>
    </xf>
    <xf numFmtId="4" fontId="20" fillId="6" borderId="3" xfId="11" applyNumberFormat="1" applyFont="1" applyFill="1" applyBorder="1" applyAlignment="1" applyProtection="1">
      <alignment horizontal="center" vertical="center" shrinkToFit="1"/>
    </xf>
    <xf numFmtId="4" fontId="20" fillId="6" borderId="58" xfId="11" applyNumberFormat="1" applyFont="1" applyFill="1" applyBorder="1" applyAlignment="1" applyProtection="1">
      <alignment horizontal="center" vertical="center" shrinkToFit="1"/>
    </xf>
    <xf numFmtId="4" fontId="27" fillId="6" borderId="3" xfId="11" applyNumberFormat="1" applyFont="1" applyFill="1" applyBorder="1" applyAlignment="1" applyProtection="1">
      <alignment horizontal="center" vertical="center" shrinkToFit="1"/>
    </xf>
    <xf numFmtId="4" fontId="27" fillId="6" borderId="7" xfId="11" applyNumberFormat="1" applyFont="1" applyFill="1" applyBorder="1" applyAlignment="1" applyProtection="1">
      <alignment horizontal="center" vertical="center" shrinkToFit="1"/>
    </xf>
    <xf numFmtId="0" fontId="9" fillId="6" borderId="7" xfId="36" quotePrefix="1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Protection="1">
      <protection locked="0"/>
    </xf>
    <xf numFmtId="4" fontId="20" fillId="6" borderId="1" xfId="11" applyNumberFormat="1" applyFont="1" applyFill="1" applyBorder="1" applyAlignment="1" applyProtection="1">
      <alignment horizontal="center" vertical="center" shrinkToFit="1"/>
    </xf>
    <xf numFmtId="4" fontId="18" fillId="6" borderId="68" xfId="37" applyNumberFormat="1" applyFont="1" applyFill="1" applyBorder="1" applyAlignment="1" applyProtection="1">
      <alignment horizontal="center" vertical="center" shrinkToFit="1"/>
    </xf>
    <xf numFmtId="4" fontId="20" fillId="6" borderId="61" xfId="11" applyNumberFormat="1" applyFont="1" applyFill="1" applyBorder="1" applyAlignment="1" applyProtection="1">
      <alignment horizontal="center" vertical="center" shrinkToFit="1"/>
    </xf>
    <xf numFmtId="4" fontId="25" fillId="6" borderId="13" xfId="39" applyNumberFormat="1" applyFont="1" applyFill="1" applyBorder="1" applyAlignment="1" applyProtection="1">
      <alignment horizontal="center" vertical="center" shrinkToFit="1"/>
    </xf>
    <xf numFmtId="4" fontId="27" fillId="6" borderId="13" xfId="42" applyNumberFormat="1" applyFont="1" applyFill="1" applyBorder="1" applyAlignment="1" applyProtection="1">
      <alignment horizontal="center" vertical="center" shrinkToFit="1"/>
    </xf>
    <xf numFmtId="4" fontId="20" fillId="6" borderId="3" xfId="11" applyNumberFormat="1" applyFont="1" applyFill="1" applyBorder="1" applyAlignment="1" applyProtection="1">
      <alignment horizontal="center" vertical="center" shrinkToFit="1"/>
    </xf>
    <xf numFmtId="4" fontId="20" fillId="6" borderId="63" xfId="11" applyNumberFormat="1" applyFont="1" applyFill="1" applyBorder="1" applyAlignment="1" applyProtection="1">
      <alignment horizontal="center" vertical="center" shrinkToFit="1"/>
    </xf>
    <xf numFmtId="4" fontId="9" fillId="9" borderId="68" xfId="0" applyNumberFormat="1" applyFont="1" applyFill="1" applyBorder="1" applyAlignment="1" applyProtection="1">
      <alignment horizontal="center"/>
      <protection locked="0"/>
    </xf>
    <xf numFmtId="4" fontId="9" fillId="9" borderId="1" xfId="0" applyNumberFormat="1" applyFont="1" applyFill="1" applyBorder="1" applyProtection="1">
      <protection locked="0"/>
    </xf>
    <xf numFmtId="4" fontId="9" fillId="9" borderId="0" xfId="0" applyNumberFormat="1" applyFont="1" applyFill="1" applyProtection="1">
      <protection locked="0"/>
    </xf>
    <xf numFmtId="0" fontId="0" fillId="9" borderId="0" xfId="0" applyFill="1" applyProtection="1">
      <protection locked="0"/>
    </xf>
    <xf numFmtId="0" fontId="16" fillId="9" borderId="0" xfId="0" applyFont="1" applyFill="1" applyProtection="1">
      <protection locked="0"/>
    </xf>
    <xf numFmtId="4" fontId="9" fillId="9" borderId="7" xfId="0" applyNumberFormat="1" applyFont="1" applyFill="1" applyBorder="1" applyAlignment="1" applyProtection="1">
      <alignment horizontal="center"/>
      <protection locked="0"/>
    </xf>
    <xf numFmtId="4" fontId="1" fillId="9" borderId="1" xfId="42" applyNumberFormat="1" applyFont="1" applyFill="1" applyBorder="1" applyProtection="1">
      <alignment horizontal="right" vertical="top" shrinkToFit="1"/>
    </xf>
    <xf numFmtId="0" fontId="9" fillId="9" borderId="0" xfId="0" applyFont="1" applyFill="1" applyProtection="1">
      <protection locked="0"/>
    </xf>
    <xf numFmtId="4" fontId="15" fillId="9" borderId="1" xfId="37" applyNumberFormat="1" applyFont="1" applyFill="1" applyBorder="1" applyAlignment="1" applyProtection="1">
      <alignment horizontal="center" vertical="center" shrinkToFit="1"/>
    </xf>
    <xf numFmtId="0" fontId="14" fillId="9" borderId="0" xfId="0" applyFont="1" applyFill="1" applyProtection="1">
      <protection locked="0"/>
    </xf>
    <xf numFmtId="4" fontId="20" fillId="9" borderId="4" xfId="11" applyNumberFormat="1" applyFont="1" applyFill="1" applyBorder="1" applyAlignment="1" applyProtection="1">
      <alignment horizontal="center" vertical="center" shrinkToFit="1"/>
    </xf>
    <xf numFmtId="0" fontId="0" fillId="9" borderId="0" xfId="0" applyFont="1" applyFill="1" applyProtection="1">
      <protection locked="0"/>
    </xf>
    <xf numFmtId="4" fontId="0" fillId="9" borderId="0" xfId="0" applyNumberFormat="1" applyFont="1" applyFill="1" applyProtection="1">
      <protection locked="0"/>
    </xf>
    <xf numFmtId="4" fontId="1" fillId="6" borderId="4" xfId="10" applyNumberFormat="1" applyFill="1" applyAlignment="1" applyProtection="1">
      <alignment horizontal="center" vertical="top" shrinkToFit="1"/>
    </xf>
    <xf numFmtId="4" fontId="26" fillId="6" borderId="12" xfId="37" applyNumberFormat="1" applyFont="1" applyFill="1" applyBorder="1" applyAlignment="1" applyProtection="1">
      <alignment horizontal="center" vertical="center" shrinkToFit="1"/>
    </xf>
    <xf numFmtId="0" fontId="24" fillId="6" borderId="56" xfId="9" applyNumberFormat="1" applyFont="1" applyFill="1" applyBorder="1" applyAlignment="1" applyProtection="1">
      <alignment horizontal="left" vertical="top" wrapText="1"/>
    </xf>
    <xf numFmtId="4" fontId="27" fillId="6" borderId="63" xfId="11" applyNumberFormat="1" applyFont="1" applyFill="1" applyBorder="1" applyAlignment="1" applyProtection="1">
      <alignment horizontal="center" vertical="center" shrinkToFi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center" vertical="center"/>
    </xf>
    <xf numFmtId="4" fontId="9" fillId="0" borderId="14" xfId="0" applyNumberFormat="1" applyFont="1" applyFill="1" applyBorder="1" applyAlignment="1">
      <alignment horizontal="center" vertical="center"/>
    </xf>
    <xf numFmtId="4" fontId="9" fillId="0" borderId="15" xfId="0" applyNumberFormat="1" applyFont="1" applyFill="1" applyBorder="1" applyAlignment="1">
      <alignment horizontal="center" vertical="center"/>
    </xf>
    <xf numFmtId="4" fontId="6" fillId="0" borderId="13" xfId="0" applyNumberFormat="1" applyFont="1" applyFill="1" applyBorder="1" applyAlignment="1">
      <alignment horizontal="center" vertical="center"/>
    </xf>
    <xf numFmtId="4" fontId="6" fillId="0" borderId="15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top" wrapText="1"/>
    </xf>
    <xf numFmtId="0" fontId="1" fillId="6" borderId="54" xfId="9" applyNumberFormat="1" applyFill="1" applyBorder="1" applyAlignment="1" applyProtection="1">
      <alignment horizontal="left" vertical="top" wrapText="1"/>
    </xf>
    <xf numFmtId="0" fontId="1" fillId="6" borderId="44" xfId="9" applyNumberFormat="1" applyFill="1" applyBorder="1" applyAlignment="1" applyProtection="1">
      <alignment horizontal="left" vertical="top" wrapText="1"/>
    </xf>
    <xf numFmtId="0" fontId="19" fillId="6" borderId="66" xfId="36" quotePrefix="1" applyNumberFormat="1" applyFont="1" applyFill="1" applyBorder="1" applyAlignment="1" applyProtection="1">
      <alignment horizontal="center" vertical="center" wrapText="1"/>
    </xf>
    <xf numFmtId="0" fontId="19" fillId="6" borderId="65" xfId="36" quotePrefix="1" applyNumberFormat="1" applyFont="1" applyFill="1" applyBorder="1" applyAlignment="1" applyProtection="1">
      <alignment horizontal="center" vertical="center" wrapText="1"/>
    </xf>
    <xf numFmtId="0" fontId="25" fillId="6" borderId="52" xfId="40" applyNumberFormat="1" applyFont="1" applyFill="1" applyBorder="1" applyAlignment="1" applyProtection="1">
      <alignment horizontal="center" vertical="center" wrapText="1"/>
    </xf>
    <xf numFmtId="0" fontId="25" fillId="10" borderId="67" xfId="40" applyNumberFormat="1" applyFont="1" applyFill="1" applyBorder="1" applyAlignment="1" applyProtection="1">
      <alignment horizontal="center" vertical="center" wrapText="1"/>
    </xf>
    <xf numFmtId="0" fontId="25" fillId="10" borderId="44" xfId="40" applyNumberFormat="1" applyFont="1" applyFill="1" applyBorder="1" applyAlignment="1" applyProtection="1">
      <alignment horizontal="center" vertical="center" wrapText="1"/>
    </xf>
    <xf numFmtId="0" fontId="25" fillId="10" borderId="52" xfId="40" applyNumberFormat="1" applyFont="1" applyFill="1" applyBorder="1" applyAlignment="1" applyProtection="1">
      <alignment horizontal="center" vertical="center" wrapText="1"/>
    </xf>
    <xf numFmtId="0" fontId="25" fillId="6" borderId="67" xfId="40" applyNumberFormat="1" applyFont="1" applyFill="1" applyBorder="1" applyAlignment="1" applyProtection="1">
      <alignment horizontal="center" vertical="center" wrapText="1"/>
    </xf>
    <xf numFmtId="0" fontId="25" fillId="6" borderId="22" xfId="40" applyNumberFormat="1" applyFont="1" applyFill="1" applyBorder="1" applyAlignment="1" applyProtection="1">
      <alignment horizontal="center" vertical="center" wrapText="1"/>
    </xf>
    <xf numFmtId="0" fontId="22" fillId="6" borderId="66" xfId="43" quotePrefix="1" applyNumberFormat="1" applyFont="1" applyFill="1" applyBorder="1" applyAlignment="1" applyProtection="1">
      <alignment horizontal="center" vertical="center" wrapText="1"/>
    </xf>
    <xf numFmtId="0" fontId="22" fillId="6" borderId="69" xfId="43" quotePrefix="1" applyNumberFormat="1" applyFont="1" applyFill="1" applyBorder="1" applyAlignment="1" applyProtection="1">
      <alignment horizontal="center" vertical="center" wrapText="1"/>
    </xf>
    <xf numFmtId="0" fontId="22" fillId="6" borderId="65" xfId="43" quotePrefix="1" applyNumberFormat="1" applyFont="1" applyFill="1" applyBorder="1" applyAlignment="1" applyProtection="1">
      <alignment horizontal="center" vertical="center" wrapText="1"/>
    </xf>
    <xf numFmtId="4" fontId="6" fillId="0" borderId="14" xfId="0" applyNumberFormat="1" applyFont="1" applyFill="1" applyBorder="1" applyAlignment="1">
      <alignment horizontal="center" vertical="center"/>
    </xf>
    <xf numFmtId="0" fontId="1" fillId="6" borderId="52" xfId="9" applyNumberFormat="1" applyFill="1" applyBorder="1" applyAlignment="1" applyProtection="1">
      <alignment horizontal="center" vertical="center" wrapText="1"/>
    </xf>
    <xf numFmtId="0" fontId="1" fillId="6" borderId="53" xfId="9" applyNumberFormat="1" applyFill="1" applyBorder="1" applyAlignment="1" applyProtection="1">
      <alignment horizontal="center" vertical="center" wrapText="1"/>
    </xf>
    <xf numFmtId="0" fontId="1" fillId="6" borderId="54" xfId="9" applyNumberFormat="1" applyFill="1" applyBorder="1" applyAlignment="1" applyProtection="1">
      <alignment horizontal="center" vertical="center" wrapText="1"/>
    </xf>
    <xf numFmtId="0" fontId="1" fillId="6" borderId="44" xfId="9" applyNumberFormat="1" applyFill="1" applyBorder="1" applyAlignment="1" applyProtection="1">
      <alignment horizontal="center" vertical="center" wrapText="1"/>
    </xf>
    <xf numFmtId="0" fontId="24" fillId="6" borderId="52" xfId="9" applyNumberFormat="1" applyFont="1" applyFill="1" applyBorder="1" applyAlignment="1" applyProtection="1">
      <alignment horizontal="left" vertical="center" wrapText="1"/>
    </xf>
    <xf numFmtId="0" fontId="24" fillId="6" borderId="67" xfId="9" applyNumberFormat="1" applyFont="1" applyFill="1" applyBorder="1" applyAlignment="1" applyProtection="1">
      <alignment horizontal="left" vertical="center" wrapText="1"/>
    </xf>
    <xf numFmtId="0" fontId="24" fillId="6" borderId="44" xfId="9" applyNumberFormat="1" applyFont="1" applyFill="1" applyBorder="1" applyAlignment="1" applyProtection="1">
      <alignment horizontal="left" vertical="center" wrapText="1"/>
    </xf>
    <xf numFmtId="0" fontId="25" fillId="6" borderId="44" xfId="40" applyNumberFormat="1" applyFont="1" applyFill="1" applyBorder="1" applyAlignment="1" applyProtection="1">
      <alignment horizontal="center" vertical="center" wrapText="1"/>
    </xf>
    <xf numFmtId="0" fontId="26" fillId="6" borderId="52" xfId="36" applyNumberFormat="1" applyFont="1" applyFill="1" applyBorder="1" applyAlignment="1" applyProtection="1">
      <alignment horizontal="left" vertical="top" wrapText="1"/>
    </xf>
    <xf numFmtId="0" fontId="26" fillId="6" borderId="44" xfId="36" applyNumberFormat="1" applyFont="1" applyFill="1" applyBorder="1" applyAlignment="1" applyProtection="1">
      <alignment horizontal="left" vertical="top" wrapText="1"/>
    </xf>
    <xf numFmtId="0" fontId="12" fillId="0" borderId="3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6" borderId="25" xfId="0" applyFont="1" applyFill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3" xfId="0" applyFont="1" applyBorder="1"/>
    <xf numFmtId="0" fontId="0" fillId="0" borderId="36" xfId="0" applyBorder="1"/>
    <xf numFmtId="0" fontId="0" fillId="0" borderId="23" xfId="0" applyBorder="1"/>
    <xf numFmtId="0" fontId="6" fillId="0" borderId="1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9" fillId="6" borderId="64" xfId="36" applyNumberFormat="1" applyFont="1" applyFill="1" applyBorder="1" applyAlignment="1" applyProtection="1">
      <alignment horizontal="center" vertical="center" wrapText="1"/>
    </xf>
    <xf numFmtId="0" fontId="19" fillId="6" borderId="65" xfId="36" applyNumberFormat="1" applyFont="1" applyFill="1" applyBorder="1" applyAlignment="1" applyProtection="1">
      <alignment horizontal="center" vertical="center" wrapText="1"/>
    </xf>
    <xf numFmtId="0" fontId="19" fillId="6" borderId="66" xfId="36" applyNumberFormat="1" applyFont="1" applyFill="1" applyBorder="1" applyAlignment="1" applyProtection="1">
      <alignment horizontal="center" vertical="center" wrapText="1"/>
    </xf>
    <xf numFmtId="0" fontId="1" fillId="6" borderId="7" xfId="9" applyNumberFormat="1" applyFill="1" applyBorder="1" applyAlignment="1" applyProtection="1">
      <alignment horizontal="left" vertical="center" wrapText="1"/>
    </xf>
    <xf numFmtId="0" fontId="1" fillId="6" borderId="52" xfId="9" applyNumberFormat="1" applyFill="1" applyBorder="1" applyAlignment="1" applyProtection="1">
      <alignment horizontal="left" vertical="center" wrapText="1"/>
    </xf>
    <xf numFmtId="0" fontId="1" fillId="6" borderId="44" xfId="9" applyNumberFormat="1" applyFill="1" applyBorder="1" applyAlignment="1" applyProtection="1">
      <alignment horizontal="left" vertical="center" wrapText="1"/>
    </xf>
    <xf numFmtId="0" fontId="22" fillId="6" borderId="66" xfId="9" applyNumberFormat="1" applyFont="1" applyFill="1" applyBorder="1" applyAlignment="1" applyProtection="1">
      <alignment horizontal="center" vertical="center" wrapText="1"/>
    </xf>
    <xf numFmtId="0" fontId="22" fillId="6" borderId="65" xfId="9" applyNumberFormat="1" applyFont="1" applyFill="1" applyBorder="1" applyAlignment="1" applyProtection="1">
      <alignment horizontal="center" vertical="center" wrapText="1"/>
    </xf>
    <xf numFmtId="0" fontId="1" fillId="6" borderId="62" xfId="9" applyNumberFormat="1" applyFill="1" applyBorder="1" applyAlignment="1" applyProtection="1">
      <alignment horizontal="left" vertical="center" wrapText="1"/>
    </xf>
    <xf numFmtId="0" fontId="1" fillId="6" borderId="57" xfId="9" applyNumberFormat="1" applyFill="1" applyBorder="1" applyAlignment="1" applyProtection="1">
      <alignment horizontal="left" vertical="center" wrapText="1"/>
    </xf>
    <xf numFmtId="0" fontId="1" fillId="6" borderId="52" xfId="9" applyNumberFormat="1" applyFill="1" applyBorder="1" applyAlignment="1" applyProtection="1">
      <alignment horizontal="center" vertical="top" wrapText="1"/>
    </xf>
    <xf numFmtId="0" fontId="1" fillId="6" borderId="53" xfId="9" applyNumberFormat="1" applyFill="1" applyBorder="1" applyAlignment="1" applyProtection="1">
      <alignment horizontal="center" vertical="top" wrapText="1"/>
    </xf>
    <xf numFmtId="0" fontId="1" fillId="6" borderId="54" xfId="9" applyNumberFormat="1" applyFill="1" applyBorder="1" applyAlignment="1" applyProtection="1">
      <alignment horizontal="center" vertical="top" wrapText="1"/>
    </xf>
    <xf numFmtId="0" fontId="1" fillId="6" borderId="44" xfId="9" applyNumberFormat="1" applyFill="1" applyBorder="1" applyAlignment="1" applyProtection="1">
      <alignment horizontal="center" vertical="top" wrapText="1"/>
    </xf>
    <xf numFmtId="0" fontId="9" fillId="6" borderId="68" xfId="36" quotePrefix="1" applyNumberFormat="1" applyFont="1" applyFill="1" applyBorder="1" applyAlignment="1" applyProtection="1">
      <alignment horizontal="center" vertical="center" wrapText="1"/>
    </xf>
    <xf numFmtId="0" fontId="9" fillId="6" borderId="16" xfId="36" quotePrefix="1" applyNumberFormat="1" applyFont="1" applyFill="1" applyBorder="1" applyAlignment="1" applyProtection="1">
      <alignment horizontal="center" vertical="center" wrapText="1"/>
    </xf>
    <xf numFmtId="0" fontId="9" fillId="6" borderId="66" xfId="36" quotePrefix="1" applyNumberFormat="1" applyFont="1" applyFill="1" applyBorder="1" applyAlignment="1" applyProtection="1">
      <alignment horizontal="center" vertical="center" wrapText="1"/>
    </xf>
    <xf numFmtId="0" fontId="9" fillId="6" borderId="65" xfId="36" quotePrefix="1" applyNumberFormat="1" applyFont="1" applyFill="1" applyBorder="1" applyAlignment="1" applyProtection="1">
      <alignment horizontal="center" vertical="center" wrapText="1"/>
    </xf>
    <xf numFmtId="0" fontId="1" fillId="6" borderId="3" xfId="9" applyNumberFormat="1" applyFont="1" applyFill="1" applyBorder="1" applyAlignment="1" applyProtection="1">
      <alignment horizontal="center" vertical="top" wrapText="1"/>
    </xf>
    <xf numFmtId="0" fontId="1" fillId="6" borderId="58" xfId="9" applyNumberFormat="1" applyFont="1" applyFill="1" applyBorder="1" applyAlignment="1" applyProtection="1">
      <alignment horizontal="center" vertical="top" wrapText="1"/>
    </xf>
    <xf numFmtId="0" fontId="1" fillId="6" borderId="53" xfId="9" applyNumberFormat="1" applyFill="1" applyBorder="1" applyAlignment="1" applyProtection="1">
      <alignment horizontal="left" vertical="top" wrapText="1"/>
    </xf>
    <xf numFmtId="0" fontId="1" fillId="6" borderId="64" xfId="9" applyNumberFormat="1" applyFont="1" applyFill="1" applyBorder="1" applyAlignment="1" applyProtection="1">
      <alignment horizontal="center" vertical="top" wrapText="1"/>
    </xf>
    <xf numFmtId="0" fontId="1" fillId="6" borderId="71" xfId="9" applyNumberFormat="1" applyFont="1" applyFill="1" applyBorder="1" applyAlignment="1" applyProtection="1">
      <alignment horizontal="center" vertical="top" wrapText="1"/>
    </xf>
    <xf numFmtId="0" fontId="1" fillId="6" borderId="52" xfId="9" applyNumberFormat="1" applyFill="1" applyBorder="1" applyAlignment="1" applyProtection="1">
      <alignment horizontal="left" vertical="top" wrapText="1"/>
    </xf>
    <xf numFmtId="0" fontId="19" fillId="6" borderId="69" xfId="36" quotePrefix="1" applyNumberFormat="1" applyFont="1" applyFill="1" applyBorder="1" applyAlignment="1" applyProtection="1">
      <alignment horizontal="center" vertical="center" wrapText="1"/>
    </xf>
    <xf numFmtId="0" fontId="19" fillId="6" borderId="68" xfId="36" applyNumberFormat="1" applyFont="1" applyFill="1" applyBorder="1" applyAlignment="1" applyProtection="1">
      <alignment horizontal="center" vertical="center" wrapText="1"/>
    </xf>
    <xf numFmtId="0" fontId="19" fillId="6" borderId="70" xfId="36" applyNumberFormat="1" applyFont="1" applyFill="1" applyBorder="1" applyAlignment="1" applyProtection="1">
      <alignment horizontal="center" vertical="center" wrapText="1"/>
    </xf>
    <xf numFmtId="0" fontId="19" fillId="6" borderId="16" xfId="36" applyNumberFormat="1" applyFont="1" applyFill="1" applyBorder="1" applyAlignment="1" applyProtection="1">
      <alignment horizontal="center" vertical="center" wrapText="1"/>
    </xf>
    <xf numFmtId="0" fontId="6" fillId="6" borderId="68" xfId="36" applyNumberFormat="1" applyFont="1" applyFill="1" applyBorder="1" applyAlignment="1" applyProtection="1">
      <alignment horizontal="center" vertical="center" wrapText="1"/>
    </xf>
    <xf numFmtId="0" fontId="6" fillId="6" borderId="16" xfId="36" applyNumberFormat="1" applyFont="1" applyFill="1" applyBorder="1" applyAlignment="1" applyProtection="1">
      <alignment horizontal="center" vertical="center" wrapText="1"/>
    </xf>
    <xf numFmtId="4" fontId="20" fillId="6" borderId="3" xfId="11" applyNumberFormat="1" applyFont="1" applyFill="1" applyBorder="1" applyAlignment="1" applyProtection="1">
      <alignment horizontal="center" vertical="center" shrinkToFit="1"/>
    </xf>
    <xf numFmtId="4" fontId="20" fillId="6" borderId="58" xfId="11" applyNumberFormat="1" applyFont="1" applyFill="1" applyBorder="1" applyAlignment="1" applyProtection="1">
      <alignment horizontal="center" vertical="center" shrinkToFit="1"/>
    </xf>
    <xf numFmtId="4" fontId="20" fillId="6" borderId="63" xfId="11" applyNumberFormat="1" applyFont="1" applyFill="1" applyBorder="1" applyAlignment="1" applyProtection="1">
      <alignment horizontal="center" vertical="center" shrinkToFit="1"/>
    </xf>
    <xf numFmtId="4" fontId="20" fillId="6" borderId="61" xfId="11" applyNumberFormat="1" applyFont="1" applyFill="1" applyBorder="1" applyAlignment="1" applyProtection="1">
      <alignment horizontal="center" vertical="center" shrinkToFit="1"/>
    </xf>
    <xf numFmtId="4" fontId="18" fillId="6" borderId="76" xfId="37" applyNumberFormat="1" applyFont="1" applyFill="1" applyBorder="1" applyAlignment="1" applyProtection="1">
      <alignment horizontal="center" vertical="center" shrinkToFit="1"/>
    </xf>
    <xf numFmtId="4" fontId="18" fillId="6" borderId="77" xfId="37" applyNumberFormat="1" applyFont="1" applyFill="1" applyBorder="1" applyAlignment="1" applyProtection="1">
      <alignment horizontal="center" vertical="center" shrinkToFit="1"/>
    </xf>
    <xf numFmtId="4" fontId="18" fillId="5" borderId="7" xfId="37" applyNumberFormat="1" applyFont="1" applyFill="1" applyBorder="1" applyAlignment="1" applyProtection="1">
      <alignment horizontal="center" vertical="center" shrinkToFit="1"/>
    </xf>
    <xf numFmtId="0" fontId="9" fillId="6" borderId="72" xfId="36" quotePrefix="1" applyNumberFormat="1" applyFont="1" applyFill="1" applyBorder="1" applyAlignment="1" applyProtection="1">
      <alignment horizontal="center" vertical="center" wrapText="1"/>
    </xf>
    <xf numFmtId="0" fontId="9" fillId="6" borderId="73" xfId="36" quotePrefix="1" applyNumberFormat="1" applyFont="1" applyFill="1" applyBorder="1" applyAlignment="1" applyProtection="1">
      <alignment horizontal="center" vertical="center" wrapText="1"/>
    </xf>
    <xf numFmtId="0" fontId="1" fillId="6" borderId="56" xfId="9" applyNumberFormat="1" applyFill="1" applyBorder="1" applyAlignment="1" applyProtection="1">
      <alignment horizontal="left" vertical="top" wrapText="1"/>
    </xf>
    <xf numFmtId="0" fontId="1" fillId="6" borderId="55" xfId="9" applyNumberFormat="1" applyFill="1" applyBorder="1" applyAlignment="1" applyProtection="1">
      <alignment horizontal="left" vertical="top" wrapText="1"/>
    </xf>
    <xf numFmtId="0" fontId="9" fillId="6" borderId="7" xfId="36" quotePrefix="1" applyNumberFormat="1" applyFont="1" applyFill="1" applyBorder="1" applyAlignment="1" applyProtection="1">
      <alignment horizontal="center" vertical="center" wrapText="1"/>
    </xf>
    <xf numFmtId="0" fontId="1" fillId="6" borderId="74" xfId="9" applyNumberFormat="1" applyFill="1" applyBorder="1" applyAlignment="1" applyProtection="1">
      <alignment horizontal="left" vertical="top" wrapText="1"/>
    </xf>
    <xf numFmtId="0" fontId="1" fillId="6" borderId="75" xfId="9" applyNumberFormat="1" applyFill="1" applyBorder="1" applyAlignment="1" applyProtection="1">
      <alignment horizontal="left" vertical="top" wrapText="1"/>
    </xf>
  </cellXfs>
  <cellStyles count="44">
    <cellStyle name="br" xfId="17"/>
    <cellStyle name="br 2" xfId="34"/>
    <cellStyle name="col" xfId="16"/>
    <cellStyle name="col 2" xfId="33"/>
    <cellStyle name="st24" xfId="31"/>
    <cellStyle name="st25" xfId="28"/>
    <cellStyle name="st25_оконч вариант роспись" xfId="37"/>
    <cellStyle name="st26" xfId="29"/>
    <cellStyle name="st26_оконч вариант роспись" xfId="39"/>
    <cellStyle name="st27" xfId="30"/>
    <cellStyle name="style0" xfId="18"/>
    <cellStyle name="td" xfId="19"/>
    <cellStyle name="tr" xfId="15"/>
    <cellStyle name="tr 2" xfId="32"/>
    <cellStyle name="xl21" xfId="20"/>
    <cellStyle name="xl22" xfId="7"/>
    <cellStyle name="xl22 2" xfId="27"/>
    <cellStyle name="xl23" xfId="8"/>
    <cellStyle name="xl24" xfId="21"/>
    <cellStyle name="xl25" xfId="13"/>
    <cellStyle name="xl26" xfId="1"/>
    <cellStyle name="xl27" xfId="3"/>
    <cellStyle name="xl28" xfId="4"/>
    <cellStyle name="xl29" xfId="5"/>
    <cellStyle name="xl30" xfId="6"/>
    <cellStyle name="xl31" xfId="22"/>
    <cellStyle name="xl32" xfId="2"/>
    <cellStyle name="xl33" xfId="14"/>
    <cellStyle name="xl33_оконч вариант роспись" xfId="38"/>
    <cellStyle name="xl34" xfId="9"/>
    <cellStyle name="xl34 2" xfId="43"/>
    <cellStyle name="xl34_1ММ " xfId="41"/>
    <cellStyle name="xl34_оконч вариант роспись" xfId="36"/>
    <cellStyle name="xl35" xfId="23"/>
    <cellStyle name="xl36" xfId="10"/>
    <cellStyle name="xl36 2" xfId="42"/>
    <cellStyle name="xl37" xfId="24"/>
    <cellStyle name="xl38" xfId="11"/>
    <cellStyle name="xl38_оконч вариант роспись" xfId="40"/>
    <cellStyle name="xl39" xfId="12"/>
    <cellStyle name="Обычный" xfId="0" builtinId="0"/>
    <cellStyle name="Обычный 2" xfId="25"/>
    <cellStyle name="Обычный 3" xfId="26"/>
    <cellStyle name="Обычный 4" xfId="35"/>
  </cellStyles>
  <dxfs count="0"/>
  <tableStyles count="0"/>
  <colors>
    <mruColors>
      <color rgb="FF6DF8FF"/>
      <color rgb="FF0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897255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3" name="Lin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920115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4" name="Line 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45832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5" name="Lin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897255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6" name="Line 2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920115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7" name="Line 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945832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8" name="Line 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897255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9" name="Line 2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920115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" name="Line 4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945832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1" name="Line 1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897255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2" name="Line 2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920115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3" name="Line 4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945832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65"/>
  <sheetViews>
    <sheetView showGridLines="0" tabSelected="1" view="pageBreakPreview" topLeftCell="A286" zoomScale="85" zoomScaleNormal="100" zoomScaleSheetLayoutView="85" workbookViewId="0">
      <selection activeCell="H74" sqref="H74:I82"/>
    </sheetView>
  </sheetViews>
  <sheetFormatPr defaultRowHeight="15" outlineLevelRow="5"/>
  <cols>
    <col min="1" max="1" width="68.140625" style="8" customWidth="1"/>
    <col min="2" max="2" width="5.85546875" style="102" customWidth="1"/>
    <col min="3" max="3" width="6.85546875" style="102" customWidth="1"/>
    <col min="4" max="4" width="12.28515625" style="102" customWidth="1"/>
    <col min="5" max="5" width="6.28515625" style="102" customWidth="1"/>
    <col min="6" max="6" width="17.5703125" style="2" bestFit="1" customWidth="1"/>
    <col min="7" max="7" width="6.42578125" style="133" customWidth="1"/>
    <col min="8" max="8" width="18.140625" style="79" customWidth="1"/>
    <col min="9" max="9" width="21.140625" style="7" customWidth="1"/>
    <col min="10" max="10" width="20.7109375" style="7" customWidth="1"/>
    <col min="11" max="11" width="13.85546875" style="2" bestFit="1" customWidth="1"/>
    <col min="12" max="12" width="16.42578125" style="2" bestFit="1" customWidth="1"/>
    <col min="13" max="13" width="22.140625" style="183" bestFit="1" customWidth="1"/>
    <col min="14" max="14" width="12.42578125" style="2" bestFit="1" customWidth="1"/>
    <col min="15" max="15" width="13.85546875" style="2" bestFit="1" customWidth="1"/>
    <col min="16" max="16" width="16.28515625" style="2" customWidth="1"/>
    <col min="17" max="16384" width="9.140625" style="2"/>
  </cols>
  <sheetData>
    <row r="1" spans="1:11">
      <c r="A1" s="46" t="s">
        <v>114</v>
      </c>
      <c r="B1" s="92" t="s">
        <v>114</v>
      </c>
      <c r="C1" s="92" t="s">
        <v>114</v>
      </c>
      <c r="D1" s="92" t="s">
        <v>114</v>
      </c>
      <c r="E1" s="92" t="s">
        <v>114</v>
      </c>
      <c r="F1" s="47" t="s">
        <v>114</v>
      </c>
      <c r="G1" s="122" t="s">
        <v>114</v>
      </c>
      <c r="H1" s="75" t="s">
        <v>114</v>
      </c>
      <c r="I1" s="54" t="s">
        <v>114</v>
      </c>
      <c r="J1" s="48" t="s">
        <v>114</v>
      </c>
      <c r="K1" s="2" t="s">
        <v>114</v>
      </c>
    </row>
    <row r="2" spans="1:11">
      <c r="A2" s="332" t="s">
        <v>119</v>
      </c>
      <c r="B2" s="333"/>
      <c r="C2" s="333"/>
      <c r="D2" s="333"/>
      <c r="E2" s="333"/>
      <c r="F2" s="333"/>
      <c r="G2" s="333"/>
      <c r="H2" s="334"/>
      <c r="I2" s="335"/>
      <c r="J2" s="63" t="s">
        <v>114</v>
      </c>
      <c r="K2" s="2" t="s">
        <v>114</v>
      </c>
    </row>
    <row r="3" spans="1:11">
      <c r="A3" s="332" t="s">
        <v>120</v>
      </c>
      <c r="B3" s="333"/>
      <c r="C3" s="333"/>
      <c r="D3" s="333"/>
      <c r="E3" s="333"/>
      <c r="F3" s="333"/>
      <c r="G3" s="333"/>
      <c r="H3" s="334"/>
      <c r="I3" s="333"/>
      <c r="J3" s="64" t="s">
        <v>114</v>
      </c>
      <c r="K3" s="1" t="s">
        <v>114</v>
      </c>
    </row>
    <row r="4" spans="1:11">
      <c r="A4" s="332" t="s">
        <v>121</v>
      </c>
      <c r="B4" s="333"/>
      <c r="C4" s="333"/>
      <c r="D4" s="333"/>
      <c r="E4" s="333"/>
      <c r="F4" s="333"/>
      <c r="G4" s="333"/>
      <c r="H4" s="334"/>
      <c r="I4" s="333"/>
      <c r="J4" s="64" t="s">
        <v>114</v>
      </c>
      <c r="K4" s="1" t="s">
        <v>114</v>
      </c>
    </row>
    <row r="5" spans="1:11">
      <c r="A5" s="152" t="s">
        <v>114</v>
      </c>
      <c r="B5" s="93" t="s">
        <v>114</v>
      </c>
      <c r="C5" s="93" t="s">
        <v>114</v>
      </c>
      <c r="D5" s="93" t="s">
        <v>114</v>
      </c>
      <c r="E5" s="93" t="s">
        <v>114</v>
      </c>
      <c r="F5" s="151" t="s">
        <v>114</v>
      </c>
      <c r="G5" s="123" t="s">
        <v>114</v>
      </c>
      <c r="H5" s="76" t="s">
        <v>114</v>
      </c>
      <c r="I5" s="151" t="s">
        <v>114</v>
      </c>
      <c r="J5" s="65" t="s">
        <v>114</v>
      </c>
      <c r="K5" s="1" t="s">
        <v>114</v>
      </c>
    </row>
    <row r="6" spans="1:11" outlineLevel="1">
      <c r="A6" s="152" t="s">
        <v>114</v>
      </c>
      <c r="B6" s="93" t="s">
        <v>114</v>
      </c>
      <c r="C6" s="93" t="s">
        <v>114</v>
      </c>
      <c r="D6" s="93" t="s">
        <v>114</v>
      </c>
      <c r="E6" s="93" t="s">
        <v>114</v>
      </c>
      <c r="F6" s="151" t="s">
        <v>114</v>
      </c>
      <c r="G6" s="123" t="s">
        <v>114</v>
      </c>
      <c r="H6" s="76" t="s">
        <v>114</v>
      </c>
      <c r="I6" s="45" t="s">
        <v>114</v>
      </c>
      <c r="J6" s="65" t="s">
        <v>114</v>
      </c>
      <c r="K6" s="2" t="s">
        <v>114</v>
      </c>
    </row>
    <row r="7" spans="1:11" outlineLevel="2">
      <c r="A7" s="152" t="s">
        <v>114</v>
      </c>
      <c r="B7" s="93" t="s">
        <v>114</v>
      </c>
      <c r="C7" s="93" t="s">
        <v>114</v>
      </c>
      <c r="D7" s="336" t="s">
        <v>122</v>
      </c>
      <c r="E7" s="336"/>
      <c r="F7" s="336"/>
      <c r="G7" s="336"/>
      <c r="H7" s="77" t="s">
        <v>114</v>
      </c>
      <c r="I7" s="56" t="s">
        <v>123</v>
      </c>
      <c r="J7" s="66" t="s">
        <v>114</v>
      </c>
      <c r="K7" s="2" t="s">
        <v>114</v>
      </c>
    </row>
    <row r="8" spans="1:11" outlineLevel="1">
      <c r="A8" s="152" t="s">
        <v>114</v>
      </c>
      <c r="B8" s="93" t="s">
        <v>114</v>
      </c>
      <c r="C8" s="93" t="s">
        <v>114</v>
      </c>
      <c r="D8" s="103" t="s">
        <v>114</v>
      </c>
      <c r="E8" s="103" t="s">
        <v>114</v>
      </c>
      <c r="F8" s="150" t="s">
        <v>114</v>
      </c>
      <c r="G8" s="124" t="s">
        <v>114</v>
      </c>
      <c r="H8" s="77" t="s">
        <v>114</v>
      </c>
      <c r="I8" s="56">
        <v>503010</v>
      </c>
      <c r="J8" s="59" t="s">
        <v>114</v>
      </c>
      <c r="K8" s="2" t="s">
        <v>114</v>
      </c>
    </row>
    <row r="9" spans="1:11" outlineLevel="2">
      <c r="A9" s="152" t="s">
        <v>124</v>
      </c>
      <c r="B9" s="93" t="s">
        <v>114</v>
      </c>
      <c r="C9" s="93" t="s">
        <v>114</v>
      </c>
      <c r="D9" s="336" t="s">
        <v>317</v>
      </c>
      <c r="E9" s="336"/>
      <c r="F9" s="336"/>
      <c r="G9" s="336"/>
      <c r="H9" s="77" t="s">
        <v>125</v>
      </c>
      <c r="I9" s="56" t="s">
        <v>114</v>
      </c>
      <c r="J9" s="67" t="s">
        <v>114</v>
      </c>
      <c r="K9" s="2" t="s">
        <v>114</v>
      </c>
    </row>
    <row r="10" spans="1:11" outlineLevel="2">
      <c r="A10" s="337" t="s">
        <v>126</v>
      </c>
      <c r="B10" s="338"/>
      <c r="C10" s="338"/>
      <c r="D10" s="338"/>
      <c r="E10" s="338"/>
      <c r="F10" s="338"/>
      <c r="G10" s="123" t="s">
        <v>114</v>
      </c>
      <c r="H10" s="77" t="s">
        <v>127</v>
      </c>
      <c r="I10" s="56" t="s">
        <v>114</v>
      </c>
      <c r="J10" s="67" t="s">
        <v>114</v>
      </c>
      <c r="K10" s="2" t="s">
        <v>114</v>
      </c>
    </row>
    <row r="11" spans="1:11" outlineLevel="2">
      <c r="A11" s="337" t="s">
        <v>128</v>
      </c>
      <c r="B11" s="338"/>
      <c r="C11" s="338"/>
      <c r="D11" s="338"/>
      <c r="E11" s="338"/>
      <c r="F11" s="338"/>
      <c r="G11" s="123" t="s">
        <v>114</v>
      </c>
      <c r="H11" s="77" t="s">
        <v>129</v>
      </c>
      <c r="I11" s="56" t="s">
        <v>114</v>
      </c>
      <c r="J11" s="67" t="s">
        <v>114</v>
      </c>
      <c r="K11" s="2" t="s">
        <v>114</v>
      </c>
    </row>
    <row r="12" spans="1:11" outlineLevel="2">
      <c r="A12" s="152" t="s">
        <v>130</v>
      </c>
      <c r="B12" s="93" t="s">
        <v>114</v>
      </c>
      <c r="C12" s="93" t="s">
        <v>114</v>
      </c>
      <c r="D12" s="93" t="s">
        <v>114</v>
      </c>
      <c r="E12" s="93" t="s">
        <v>114</v>
      </c>
      <c r="F12" s="151" t="s">
        <v>114</v>
      </c>
      <c r="G12" s="123" t="s">
        <v>114</v>
      </c>
      <c r="H12" s="77" t="s">
        <v>131</v>
      </c>
      <c r="I12" s="56" t="s">
        <v>132</v>
      </c>
      <c r="J12" s="66" t="s">
        <v>114</v>
      </c>
      <c r="K12" s="2" t="s">
        <v>114</v>
      </c>
    </row>
    <row r="13" spans="1:11" outlineLevel="1">
      <c r="A13" s="152" t="s">
        <v>133</v>
      </c>
      <c r="B13" s="93" t="s">
        <v>114</v>
      </c>
      <c r="C13" s="93" t="s">
        <v>114</v>
      </c>
      <c r="D13" s="93" t="s">
        <v>114</v>
      </c>
      <c r="E13" s="93" t="s">
        <v>114</v>
      </c>
      <c r="F13" s="151" t="s">
        <v>114</v>
      </c>
      <c r="G13" s="123" t="s">
        <v>114</v>
      </c>
      <c r="H13" s="77" t="s">
        <v>134</v>
      </c>
      <c r="I13" s="56" t="s">
        <v>135</v>
      </c>
      <c r="J13" s="66" t="s">
        <v>114</v>
      </c>
      <c r="K13" s="2" t="s">
        <v>114</v>
      </c>
    </row>
    <row r="14" spans="1:11" outlineLevel="2">
      <c r="A14" s="152" t="s">
        <v>114</v>
      </c>
      <c r="B14" s="93" t="s">
        <v>114</v>
      </c>
      <c r="C14" s="93" t="s">
        <v>114</v>
      </c>
      <c r="D14" s="93" t="s">
        <v>114</v>
      </c>
      <c r="E14" s="93" t="s">
        <v>114</v>
      </c>
      <c r="F14" s="151" t="s">
        <v>114</v>
      </c>
      <c r="G14" s="123" t="s">
        <v>114</v>
      </c>
      <c r="H14" s="76" t="s">
        <v>114</v>
      </c>
      <c r="I14" s="58" t="s">
        <v>114</v>
      </c>
      <c r="J14" s="49" t="s">
        <v>114</v>
      </c>
      <c r="K14" s="2" t="s">
        <v>114</v>
      </c>
    </row>
    <row r="15" spans="1:11" ht="15.75" outlineLevel="1" thickBot="1">
      <c r="A15" s="50" t="s">
        <v>114</v>
      </c>
      <c r="B15" s="106" t="s">
        <v>114</v>
      </c>
      <c r="C15" s="94" t="s">
        <v>114</v>
      </c>
      <c r="D15" s="94" t="s">
        <v>114</v>
      </c>
      <c r="E15" s="94" t="s">
        <v>114</v>
      </c>
      <c r="F15" s="44" t="s">
        <v>114</v>
      </c>
      <c r="G15" s="125" t="s">
        <v>114</v>
      </c>
      <c r="H15" s="78" t="s">
        <v>114</v>
      </c>
      <c r="I15" s="55" t="s">
        <v>114</v>
      </c>
      <c r="J15" s="59" t="s">
        <v>114</v>
      </c>
      <c r="K15" s="2" t="s">
        <v>114</v>
      </c>
    </row>
    <row r="16" spans="1:11" ht="90" outlineLevel="2" thickBot="1">
      <c r="A16" s="51" t="s">
        <v>136</v>
      </c>
      <c r="B16" s="42" t="s">
        <v>246</v>
      </c>
      <c r="C16" s="42" t="s">
        <v>137</v>
      </c>
      <c r="D16" s="41" t="s">
        <v>138</v>
      </c>
      <c r="E16" s="41" t="s">
        <v>139</v>
      </c>
      <c r="F16" s="41" t="s">
        <v>140</v>
      </c>
      <c r="G16" s="41" t="s">
        <v>141</v>
      </c>
      <c r="H16" s="90" t="s">
        <v>243</v>
      </c>
      <c r="I16" s="90" t="s">
        <v>105</v>
      </c>
      <c r="J16" s="165" t="s">
        <v>106</v>
      </c>
      <c r="K16" s="137" t="s">
        <v>142</v>
      </c>
    </row>
    <row r="17" spans="1:14" ht="15.75" outlineLevel="1" thickBot="1">
      <c r="A17" s="43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166">
        <v>10</v>
      </c>
      <c r="K17" s="136" t="s">
        <v>114</v>
      </c>
    </row>
    <row r="18" spans="1:14" ht="15.75" outlineLevel="1" thickBot="1">
      <c r="A18" s="40" t="s">
        <v>114</v>
      </c>
      <c r="B18" s="60" t="s">
        <v>114</v>
      </c>
      <c r="C18" s="60" t="s">
        <v>114</v>
      </c>
      <c r="D18" s="60" t="s">
        <v>114</v>
      </c>
      <c r="E18" s="60" t="s">
        <v>114</v>
      </c>
      <c r="F18" s="60" t="s">
        <v>114</v>
      </c>
      <c r="G18" s="60" t="s">
        <v>114</v>
      </c>
      <c r="H18" s="90" t="s">
        <v>114</v>
      </c>
      <c r="I18" s="61" t="s">
        <v>114</v>
      </c>
      <c r="J18" s="57" t="s">
        <v>114</v>
      </c>
      <c r="K18" s="136" t="s">
        <v>114</v>
      </c>
    </row>
    <row r="19" spans="1:14" s="83" customFormat="1" ht="51" outlineLevel="4">
      <c r="A19" s="109" t="s">
        <v>97</v>
      </c>
      <c r="B19" s="5" t="s">
        <v>0</v>
      </c>
      <c r="C19" s="5" t="s">
        <v>2</v>
      </c>
      <c r="D19" s="5">
        <v>4240172340</v>
      </c>
      <c r="E19" s="5" t="s">
        <v>1</v>
      </c>
      <c r="F19" s="4" t="s">
        <v>114</v>
      </c>
      <c r="G19" s="95" t="s">
        <v>114</v>
      </c>
      <c r="H19" s="112">
        <f>SUM(H20)</f>
        <v>150000</v>
      </c>
      <c r="I19" s="112">
        <f>SUM(I20)</f>
        <v>148999.5</v>
      </c>
      <c r="J19" s="167">
        <f t="shared" ref="J19:K19" si="0">SUM(J20)</f>
        <v>148999.5</v>
      </c>
      <c r="K19" s="167">
        <f t="shared" si="0"/>
        <v>0</v>
      </c>
      <c r="L19" s="68"/>
      <c r="M19" s="185"/>
      <c r="N19" s="2"/>
    </row>
    <row r="20" spans="1:14" s="88" customFormat="1" outlineLevel="2">
      <c r="A20" s="85" t="s">
        <v>98</v>
      </c>
      <c r="B20" s="134" t="s">
        <v>0</v>
      </c>
      <c r="C20" s="134" t="s">
        <v>2</v>
      </c>
      <c r="D20" s="69" t="s">
        <v>3</v>
      </c>
      <c r="E20" s="69" t="s">
        <v>4</v>
      </c>
      <c r="F20" s="86" t="s">
        <v>114</v>
      </c>
      <c r="G20" s="126" t="s">
        <v>114</v>
      </c>
      <c r="H20" s="113">
        <v>150000</v>
      </c>
      <c r="I20" s="114">
        <v>148999.5</v>
      </c>
      <c r="J20" s="168">
        <v>148999.5</v>
      </c>
      <c r="K20" s="114">
        <f>I20-J20</f>
        <v>0</v>
      </c>
      <c r="M20" s="181"/>
      <c r="N20" s="2"/>
    </row>
    <row r="21" spans="1:14" s="83" customFormat="1" ht="38.25" outlineLevel="4">
      <c r="A21" s="109" t="s">
        <v>242</v>
      </c>
      <c r="B21" s="5" t="s">
        <v>0</v>
      </c>
      <c r="C21" s="5" t="s">
        <v>224</v>
      </c>
      <c r="D21" s="5" t="s">
        <v>225</v>
      </c>
      <c r="E21" s="5" t="s">
        <v>1</v>
      </c>
      <c r="F21" s="4" t="s">
        <v>114</v>
      </c>
      <c r="G21" s="95" t="s">
        <v>114</v>
      </c>
      <c r="H21" s="112">
        <f>SUM(H22)</f>
        <v>45950000</v>
      </c>
      <c r="I21" s="112">
        <f>SUM(I22)</f>
        <v>45950000</v>
      </c>
      <c r="J21" s="167">
        <f t="shared" ref="J21:K21" si="1">SUM(J22)</f>
        <v>45940000</v>
      </c>
      <c r="K21" s="167">
        <f t="shared" si="1"/>
        <v>10000</v>
      </c>
      <c r="L21" s="68"/>
      <c r="M21" s="185"/>
      <c r="N21" s="2"/>
    </row>
    <row r="22" spans="1:14" s="80" customFormat="1" outlineLevel="1">
      <c r="A22" s="85" t="s">
        <v>241</v>
      </c>
      <c r="B22" s="247" t="s">
        <v>0</v>
      </c>
      <c r="C22" s="248" t="s">
        <v>224</v>
      </c>
      <c r="D22" s="244" t="s">
        <v>225</v>
      </c>
      <c r="E22" s="244" t="s">
        <v>226</v>
      </c>
      <c r="F22" s="249"/>
      <c r="G22" s="249"/>
      <c r="H22" s="271">
        <f>46150000-200000</f>
        <v>45950000</v>
      </c>
      <c r="I22" s="264">
        <v>45950000</v>
      </c>
      <c r="J22" s="264">
        <v>45940000</v>
      </c>
      <c r="K22" s="243">
        <f>I22-J22</f>
        <v>10000</v>
      </c>
      <c r="M22" s="181"/>
      <c r="N22" s="2"/>
    </row>
    <row r="23" spans="1:14" s="83" customFormat="1" outlineLevel="4">
      <c r="A23" s="246" t="s">
        <v>240</v>
      </c>
      <c r="B23" s="250">
        <v>148</v>
      </c>
      <c r="C23" s="250" t="s">
        <v>224</v>
      </c>
      <c r="D23" s="250" t="s">
        <v>300</v>
      </c>
      <c r="E23" s="250" t="s">
        <v>226</v>
      </c>
      <c r="F23" s="4"/>
      <c r="G23" s="95"/>
      <c r="H23" s="112">
        <v>10020000</v>
      </c>
      <c r="I23" s="112">
        <v>10020000</v>
      </c>
      <c r="J23" s="112">
        <v>10020000</v>
      </c>
      <c r="K23" s="251">
        <f>I23-J23</f>
        <v>0</v>
      </c>
      <c r="L23" s="80" t="s">
        <v>301</v>
      </c>
      <c r="M23" s="185"/>
      <c r="N23" s="2"/>
    </row>
    <row r="24" spans="1:14" s="83" customFormat="1" ht="63.75" outlineLevel="4">
      <c r="A24" s="109" t="s">
        <v>101</v>
      </c>
      <c r="B24" s="5" t="s">
        <v>0</v>
      </c>
      <c r="C24" s="5" t="s">
        <v>5</v>
      </c>
      <c r="D24" s="5" t="s">
        <v>6</v>
      </c>
      <c r="E24" s="5" t="s">
        <v>1</v>
      </c>
      <c r="F24" s="4" t="s">
        <v>114</v>
      </c>
      <c r="G24" s="95" t="s">
        <v>114</v>
      </c>
      <c r="H24" s="112">
        <f>SUM(H25:H28)</f>
        <v>700000</v>
      </c>
      <c r="I24" s="112">
        <f t="shared" ref="I24:J24" si="2">SUM(I25:I28)</f>
        <v>700000</v>
      </c>
      <c r="J24" s="112">
        <f t="shared" si="2"/>
        <v>700000</v>
      </c>
      <c r="K24" s="112">
        <f>SUM(K25:K28)</f>
        <v>0</v>
      </c>
      <c r="L24" s="68"/>
      <c r="M24" s="185"/>
      <c r="N24" s="2"/>
    </row>
    <row r="25" spans="1:14" s="83" customFormat="1" ht="20.25" customHeight="1" outlineLevel="4">
      <c r="A25" s="347" t="s">
        <v>98</v>
      </c>
      <c r="B25" s="126" t="s">
        <v>0</v>
      </c>
      <c r="C25" s="126" t="s">
        <v>5</v>
      </c>
      <c r="D25" s="126" t="s">
        <v>6</v>
      </c>
      <c r="E25" s="69" t="s">
        <v>4</v>
      </c>
      <c r="F25" s="346" t="s">
        <v>270</v>
      </c>
      <c r="G25" s="119" t="s">
        <v>245</v>
      </c>
      <c r="H25" s="113">
        <v>2000</v>
      </c>
      <c r="I25" s="113">
        <v>2000</v>
      </c>
      <c r="J25" s="113">
        <v>2000</v>
      </c>
      <c r="K25" s="114">
        <f>I25-J25</f>
        <v>0</v>
      </c>
      <c r="L25" s="68"/>
      <c r="M25" s="185"/>
      <c r="N25" s="2"/>
    </row>
    <row r="26" spans="1:14" s="88" customFormat="1" ht="24" customHeight="1" outlineLevel="2">
      <c r="A26" s="347"/>
      <c r="B26" s="126" t="s">
        <v>0</v>
      </c>
      <c r="C26" s="126" t="s">
        <v>5</v>
      </c>
      <c r="D26" s="126" t="s">
        <v>6</v>
      </c>
      <c r="E26" s="69" t="s">
        <v>4</v>
      </c>
      <c r="F26" s="345"/>
      <c r="G26" s="119" t="s">
        <v>244</v>
      </c>
      <c r="H26" s="113">
        <v>38000</v>
      </c>
      <c r="I26" s="113">
        <v>38000</v>
      </c>
      <c r="J26" s="113">
        <v>38000</v>
      </c>
      <c r="K26" s="114">
        <f>I26-J26</f>
        <v>0</v>
      </c>
      <c r="M26" s="181"/>
      <c r="N26" s="2"/>
    </row>
    <row r="27" spans="1:14" s="88" customFormat="1" ht="21.75" customHeight="1" outlineLevel="2">
      <c r="A27" s="352" t="s">
        <v>195</v>
      </c>
      <c r="B27" s="126" t="s">
        <v>0</v>
      </c>
      <c r="C27" s="126" t="s">
        <v>5</v>
      </c>
      <c r="D27" s="126" t="s">
        <v>6</v>
      </c>
      <c r="E27" s="69" t="s">
        <v>7</v>
      </c>
      <c r="F27" s="346" t="s">
        <v>270</v>
      </c>
      <c r="G27" s="119" t="s">
        <v>245</v>
      </c>
      <c r="H27" s="113">
        <v>33000</v>
      </c>
      <c r="I27" s="113">
        <v>33000</v>
      </c>
      <c r="J27" s="113">
        <v>33000</v>
      </c>
      <c r="K27" s="114">
        <f>I27-J27</f>
        <v>0</v>
      </c>
      <c r="M27" s="181"/>
      <c r="N27" s="2"/>
    </row>
    <row r="28" spans="1:14" s="88" customFormat="1" ht="20.25" customHeight="1" outlineLevel="2">
      <c r="A28" s="353"/>
      <c r="B28" s="126" t="s">
        <v>0</v>
      </c>
      <c r="C28" s="126" t="s">
        <v>5</v>
      </c>
      <c r="D28" s="126" t="s">
        <v>6</v>
      </c>
      <c r="E28" s="69" t="s">
        <v>7</v>
      </c>
      <c r="F28" s="345"/>
      <c r="G28" s="119" t="s">
        <v>244</v>
      </c>
      <c r="H28" s="113">
        <v>627000</v>
      </c>
      <c r="I28" s="113">
        <v>627000</v>
      </c>
      <c r="J28" s="113">
        <v>627000</v>
      </c>
      <c r="K28" s="114">
        <f>I28-J28</f>
        <v>0</v>
      </c>
      <c r="M28" s="181"/>
      <c r="N28" s="2"/>
    </row>
    <row r="29" spans="1:14" s="83" customFormat="1" ht="38.25" outlineLevel="4">
      <c r="A29" s="109" t="s">
        <v>99</v>
      </c>
      <c r="B29" s="5" t="s">
        <v>0</v>
      </c>
      <c r="C29" s="5" t="s">
        <v>8</v>
      </c>
      <c r="D29" s="5" t="s">
        <v>9</v>
      </c>
      <c r="E29" s="5" t="s">
        <v>1</v>
      </c>
      <c r="F29" s="4" t="s">
        <v>114</v>
      </c>
      <c r="G29" s="95" t="s">
        <v>114</v>
      </c>
      <c r="H29" s="112">
        <f>SUM(H30)</f>
        <v>100000</v>
      </c>
      <c r="I29" s="112">
        <f>SUM(I30)</f>
        <v>0</v>
      </c>
      <c r="J29" s="167">
        <f t="shared" ref="J29" si="3">SUM(J30)</f>
        <v>0</v>
      </c>
      <c r="K29" s="112">
        <f>SUM(K30)</f>
        <v>0</v>
      </c>
      <c r="L29" s="68"/>
      <c r="M29" s="185"/>
      <c r="N29" s="2"/>
    </row>
    <row r="30" spans="1:14" s="80" customFormat="1" outlineLevel="2">
      <c r="A30" s="85" t="s">
        <v>98</v>
      </c>
      <c r="B30" s="69" t="s">
        <v>0</v>
      </c>
      <c r="C30" s="69" t="s">
        <v>8</v>
      </c>
      <c r="D30" s="69" t="s">
        <v>9</v>
      </c>
      <c r="E30" s="69" t="s">
        <v>4</v>
      </c>
      <c r="F30" s="91" t="s">
        <v>114</v>
      </c>
      <c r="G30" s="127" t="s">
        <v>114</v>
      </c>
      <c r="H30" s="113">
        <v>100000</v>
      </c>
      <c r="I30" s="114">
        <v>0</v>
      </c>
      <c r="J30" s="114">
        <v>0</v>
      </c>
      <c r="K30" s="114">
        <f>I30-J30</f>
        <v>0</v>
      </c>
      <c r="M30" s="181"/>
      <c r="N30" s="2"/>
    </row>
    <row r="31" spans="1:14" s="83" customFormat="1" ht="25.5" outlineLevel="4">
      <c r="A31" s="109" t="s">
        <v>100</v>
      </c>
      <c r="B31" s="5" t="s">
        <v>0</v>
      </c>
      <c r="C31" s="5" t="s">
        <v>8</v>
      </c>
      <c r="D31" s="5" t="s">
        <v>10</v>
      </c>
      <c r="E31" s="5" t="s">
        <v>1</v>
      </c>
      <c r="F31" s="4" t="s">
        <v>114</v>
      </c>
      <c r="G31" s="95" t="s">
        <v>114</v>
      </c>
      <c r="H31" s="112">
        <f>SUM(H32)</f>
        <v>200000</v>
      </c>
      <c r="I31" s="112">
        <f>SUM(I32)</f>
        <v>100000</v>
      </c>
      <c r="J31" s="167">
        <f t="shared" ref="J31" si="4">SUM(J32)</f>
        <v>100000</v>
      </c>
      <c r="K31" s="112">
        <f>SUM(K32)</f>
        <v>0</v>
      </c>
      <c r="L31" s="68"/>
      <c r="M31" s="185"/>
      <c r="N31" s="2"/>
    </row>
    <row r="32" spans="1:14" s="80" customFormat="1" outlineLevel="1">
      <c r="A32" s="85" t="s">
        <v>98</v>
      </c>
      <c r="B32" s="69" t="s">
        <v>0</v>
      </c>
      <c r="C32" s="69" t="s">
        <v>8</v>
      </c>
      <c r="D32" s="69" t="s">
        <v>10</v>
      </c>
      <c r="E32" s="69" t="s">
        <v>4</v>
      </c>
      <c r="F32" s="91" t="s">
        <v>114</v>
      </c>
      <c r="G32" s="127" t="s">
        <v>114</v>
      </c>
      <c r="H32" s="113">
        <v>200000</v>
      </c>
      <c r="I32" s="114">
        <v>100000</v>
      </c>
      <c r="J32" s="114">
        <v>100000</v>
      </c>
      <c r="K32" s="114">
        <f>I32-J32</f>
        <v>0</v>
      </c>
      <c r="M32" s="181"/>
      <c r="N32" s="2"/>
    </row>
    <row r="33" spans="1:14" s="83" customFormat="1" ht="38.25" outlineLevel="4">
      <c r="A33" s="109" t="s">
        <v>143</v>
      </c>
      <c r="B33" s="5" t="s">
        <v>0</v>
      </c>
      <c r="C33" s="5" t="s">
        <v>11</v>
      </c>
      <c r="D33" s="5" t="s">
        <v>12</v>
      </c>
      <c r="E33" s="5" t="s">
        <v>1</v>
      </c>
      <c r="F33" s="4" t="s">
        <v>114</v>
      </c>
      <c r="G33" s="95" t="s">
        <v>114</v>
      </c>
      <c r="H33" s="112">
        <f>SUM(H34:H35)</f>
        <v>0</v>
      </c>
      <c r="I33" s="112">
        <f>SUM(I34:I35)</f>
        <v>0</v>
      </c>
      <c r="J33" s="112">
        <f t="shared" ref="J33" si="5">SUM(J34:J35)</f>
        <v>0</v>
      </c>
      <c r="K33" s="112">
        <f>SUM(K34:K35)</f>
        <v>0</v>
      </c>
      <c r="L33" s="68"/>
      <c r="M33" s="185"/>
      <c r="N33" s="2"/>
    </row>
    <row r="34" spans="1:14" s="118" customFormat="1" ht="21" customHeight="1" outlineLevel="4">
      <c r="A34" s="367" t="s">
        <v>194</v>
      </c>
      <c r="B34" s="69" t="s">
        <v>0</v>
      </c>
      <c r="C34" s="69" t="s">
        <v>11</v>
      </c>
      <c r="D34" s="69" t="s">
        <v>12</v>
      </c>
      <c r="E34" s="69" t="s">
        <v>13</v>
      </c>
      <c r="F34" s="346" t="s">
        <v>271</v>
      </c>
      <c r="G34" s="119" t="s">
        <v>245</v>
      </c>
      <c r="H34" s="113">
        <v>0</v>
      </c>
      <c r="I34" s="113">
        <v>0</v>
      </c>
      <c r="J34" s="171">
        <v>0</v>
      </c>
      <c r="K34" s="114">
        <f>I34-J34</f>
        <v>0</v>
      </c>
      <c r="L34" s="87"/>
      <c r="M34" s="188"/>
      <c r="N34" s="88"/>
    </row>
    <row r="35" spans="1:14" s="80" customFormat="1" ht="21.75" customHeight="1" outlineLevel="1">
      <c r="A35" s="309"/>
      <c r="B35" s="69" t="s">
        <v>0</v>
      </c>
      <c r="C35" s="69" t="s">
        <v>11</v>
      </c>
      <c r="D35" s="69" t="s">
        <v>12</v>
      </c>
      <c r="E35" s="69" t="s">
        <v>13</v>
      </c>
      <c r="F35" s="345"/>
      <c r="G35" s="119" t="s">
        <v>244</v>
      </c>
      <c r="H35" s="113">
        <v>0</v>
      </c>
      <c r="I35" s="265">
        <v>0</v>
      </c>
      <c r="J35" s="168">
        <v>0</v>
      </c>
      <c r="K35" s="114">
        <f>I35-J35</f>
        <v>0</v>
      </c>
      <c r="M35" s="181"/>
      <c r="N35" s="2"/>
    </row>
    <row r="36" spans="1:14" s="83" customFormat="1" ht="25.5" outlineLevel="4">
      <c r="A36" s="109" t="s">
        <v>144</v>
      </c>
      <c r="B36" s="5" t="s">
        <v>0</v>
      </c>
      <c r="C36" s="5" t="s">
        <v>11</v>
      </c>
      <c r="D36" s="5" t="s">
        <v>14</v>
      </c>
      <c r="E36" s="5" t="s">
        <v>1</v>
      </c>
      <c r="F36" s="4" t="s">
        <v>114</v>
      </c>
      <c r="G36" s="95" t="s">
        <v>114</v>
      </c>
      <c r="H36" s="112">
        <f>SUM(H37:H44)</f>
        <v>293416171</v>
      </c>
      <c r="I36" s="112">
        <f>SUM(I37:I44)</f>
        <v>267530847.50999999</v>
      </c>
      <c r="J36" s="167">
        <f t="shared" ref="J36" si="6">SUM(J37:J44)</f>
        <v>260663583.83000001</v>
      </c>
      <c r="K36" s="112">
        <f>SUM(K37:K44)</f>
        <v>6867263.6799999913</v>
      </c>
      <c r="L36" s="68"/>
      <c r="M36" s="185"/>
      <c r="N36" s="2"/>
    </row>
    <row r="37" spans="1:14" s="80" customFormat="1" outlineLevel="2">
      <c r="A37" s="85" t="s">
        <v>102</v>
      </c>
      <c r="B37" s="69" t="s">
        <v>0</v>
      </c>
      <c r="C37" s="69" t="s">
        <v>11</v>
      </c>
      <c r="D37" s="69" t="s">
        <v>14</v>
      </c>
      <c r="E37" s="69" t="s">
        <v>15</v>
      </c>
      <c r="F37" s="91" t="s">
        <v>114</v>
      </c>
      <c r="G37" s="127" t="s">
        <v>114</v>
      </c>
      <c r="H37" s="114">
        <v>202083900</v>
      </c>
      <c r="I37" s="114">
        <v>186087663.25999999</v>
      </c>
      <c r="J37" s="168">
        <v>181622887.63</v>
      </c>
      <c r="K37" s="114">
        <f t="shared" ref="K37:K44" si="7">I37-J37</f>
        <v>4464775.6299999952</v>
      </c>
      <c r="M37" s="181"/>
      <c r="N37" s="2"/>
    </row>
    <row r="38" spans="1:14" s="80" customFormat="1" ht="25.5" outlineLevel="1">
      <c r="A38" s="85" t="s">
        <v>199</v>
      </c>
      <c r="B38" s="69" t="s">
        <v>0</v>
      </c>
      <c r="C38" s="69" t="s">
        <v>11</v>
      </c>
      <c r="D38" s="69" t="s">
        <v>14</v>
      </c>
      <c r="E38" s="69" t="s">
        <v>16</v>
      </c>
      <c r="F38" s="91" t="s">
        <v>114</v>
      </c>
      <c r="G38" s="127" t="s">
        <v>114</v>
      </c>
      <c r="H38" s="114">
        <v>61029300</v>
      </c>
      <c r="I38" s="114">
        <v>56190433.5</v>
      </c>
      <c r="J38" s="168">
        <v>54362705.090000004</v>
      </c>
      <c r="K38" s="114">
        <f t="shared" si="7"/>
        <v>1827728.4099999964</v>
      </c>
      <c r="M38" s="181"/>
      <c r="N38" s="2"/>
    </row>
    <row r="39" spans="1:14" s="80" customFormat="1" ht="25.5" outlineLevel="2">
      <c r="A39" s="85" t="s">
        <v>200</v>
      </c>
      <c r="B39" s="69" t="s">
        <v>0</v>
      </c>
      <c r="C39" s="69" t="s">
        <v>11</v>
      </c>
      <c r="D39" s="69" t="s">
        <v>14</v>
      </c>
      <c r="E39" s="69" t="s">
        <v>17</v>
      </c>
      <c r="F39" s="91" t="s">
        <v>114</v>
      </c>
      <c r="G39" s="127" t="s">
        <v>114</v>
      </c>
      <c r="H39" s="114">
        <v>15613508</v>
      </c>
      <c r="I39" s="114">
        <v>13041519</v>
      </c>
      <c r="J39" s="168">
        <v>12947140.34</v>
      </c>
      <c r="K39" s="114">
        <f t="shared" si="7"/>
        <v>94378.660000000149</v>
      </c>
      <c r="M39" s="181"/>
      <c r="N39" s="2"/>
    </row>
    <row r="40" spans="1:14" s="80" customFormat="1" outlineLevel="1">
      <c r="A40" s="85" t="s">
        <v>98</v>
      </c>
      <c r="B40" s="69" t="s">
        <v>0</v>
      </c>
      <c r="C40" s="69" t="s">
        <v>11</v>
      </c>
      <c r="D40" s="69" t="s">
        <v>14</v>
      </c>
      <c r="E40" s="69" t="s">
        <v>4</v>
      </c>
      <c r="F40" s="91" t="s">
        <v>114</v>
      </c>
      <c r="G40" s="127" t="s">
        <v>114</v>
      </c>
      <c r="H40" s="114">
        <v>8337623</v>
      </c>
      <c r="I40" s="114">
        <v>7245319</v>
      </c>
      <c r="J40" s="168">
        <v>7157046.5300000003</v>
      </c>
      <c r="K40" s="114">
        <f t="shared" si="7"/>
        <v>88272.469999999739</v>
      </c>
      <c r="M40" s="181"/>
      <c r="N40" s="2"/>
    </row>
    <row r="41" spans="1:14" s="80" customFormat="1" outlineLevel="2">
      <c r="A41" s="85" t="s">
        <v>201</v>
      </c>
      <c r="B41" s="69" t="s">
        <v>0</v>
      </c>
      <c r="C41" s="69" t="s">
        <v>11</v>
      </c>
      <c r="D41" s="69" t="s">
        <v>14</v>
      </c>
      <c r="E41" s="69" t="s">
        <v>18</v>
      </c>
      <c r="F41" s="91" t="s">
        <v>114</v>
      </c>
      <c r="G41" s="127" t="s">
        <v>114</v>
      </c>
      <c r="H41" s="114">
        <v>5694021</v>
      </c>
      <c r="I41" s="114">
        <v>4470834.75</v>
      </c>
      <c r="J41" s="168">
        <v>4097993.24</v>
      </c>
      <c r="K41" s="114">
        <f t="shared" si="7"/>
        <v>372841.50999999978</v>
      </c>
      <c r="M41" s="181"/>
      <c r="N41" s="2"/>
    </row>
    <row r="42" spans="1:14" s="80" customFormat="1" ht="25.5" outlineLevel="2">
      <c r="A42" s="85" t="s">
        <v>212</v>
      </c>
      <c r="B42" s="69" t="s">
        <v>0</v>
      </c>
      <c r="C42" s="69" t="s">
        <v>11</v>
      </c>
      <c r="D42" s="69" t="s">
        <v>14</v>
      </c>
      <c r="E42" s="69">
        <v>831</v>
      </c>
      <c r="F42" s="91"/>
      <c r="G42" s="127"/>
      <c r="H42" s="114">
        <f>2855+1000</f>
        <v>3855</v>
      </c>
      <c r="I42" s="114">
        <v>3855</v>
      </c>
      <c r="J42" s="168">
        <v>3855</v>
      </c>
      <c r="K42" s="114">
        <f t="shared" si="7"/>
        <v>0</v>
      </c>
      <c r="M42" s="181"/>
      <c r="N42" s="2"/>
    </row>
    <row r="43" spans="1:14" s="80" customFormat="1" outlineLevel="2">
      <c r="A43" s="85" t="s">
        <v>202</v>
      </c>
      <c r="B43" s="69" t="s">
        <v>0</v>
      </c>
      <c r="C43" s="69" t="s">
        <v>11</v>
      </c>
      <c r="D43" s="69" t="s">
        <v>14</v>
      </c>
      <c r="E43" s="69" t="s">
        <v>19</v>
      </c>
      <c r="F43" s="91" t="s">
        <v>114</v>
      </c>
      <c r="G43" s="127" t="s">
        <v>114</v>
      </c>
      <c r="H43" s="114">
        <f>524521-1000</f>
        <v>523521</v>
      </c>
      <c r="I43" s="114">
        <v>393390.75</v>
      </c>
      <c r="J43" s="168">
        <v>378348.75</v>
      </c>
      <c r="K43" s="114">
        <f t="shared" si="7"/>
        <v>15042</v>
      </c>
      <c r="M43" s="181"/>
      <c r="N43" s="2"/>
    </row>
    <row r="44" spans="1:14" s="80" customFormat="1" outlineLevel="1">
      <c r="A44" s="85" t="s">
        <v>203</v>
      </c>
      <c r="B44" s="69" t="s">
        <v>0</v>
      </c>
      <c r="C44" s="69" t="s">
        <v>11</v>
      </c>
      <c r="D44" s="69" t="s">
        <v>14</v>
      </c>
      <c r="E44" s="69" t="s">
        <v>20</v>
      </c>
      <c r="F44" s="91" t="s">
        <v>114</v>
      </c>
      <c r="G44" s="127" t="s">
        <v>114</v>
      </c>
      <c r="H44" s="114">
        <v>130443</v>
      </c>
      <c r="I44" s="114">
        <v>97832.25</v>
      </c>
      <c r="J44" s="168">
        <v>93607.25</v>
      </c>
      <c r="K44" s="114">
        <f t="shared" si="7"/>
        <v>4225</v>
      </c>
      <c r="M44" s="181"/>
      <c r="N44" s="2"/>
    </row>
    <row r="45" spans="1:14" s="83" customFormat="1" outlineLevel="4">
      <c r="A45" s="109" t="s">
        <v>145</v>
      </c>
      <c r="B45" s="5" t="s">
        <v>0</v>
      </c>
      <c r="C45" s="5" t="s">
        <v>11</v>
      </c>
      <c r="D45" s="5" t="s">
        <v>21</v>
      </c>
      <c r="E45" s="5" t="s">
        <v>1</v>
      </c>
      <c r="F45" s="4" t="s">
        <v>114</v>
      </c>
      <c r="G45" s="95" t="s">
        <v>114</v>
      </c>
      <c r="H45" s="112">
        <f>SUM(H46)</f>
        <v>3014789</v>
      </c>
      <c r="I45" s="112">
        <f>SUM(I46)</f>
        <v>3014789</v>
      </c>
      <c r="J45" s="167">
        <f t="shared" ref="J45" si="8">SUM(J46)</f>
        <v>3014784</v>
      </c>
      <c r="K45" s="112">
        <f>SUM(K46)</f>
        <v>5</v>
      </c>
      <c r="L45" s="68"/>
      <c r="M45" s="185"/>
      <c r="N45" s="2"/>
    </row>
    <row r="46" spans="1:14" s="80" customFormat="1" outlineLevel="1">
      <c r="A46" s="85" t="s">
        <v>98</v>
      </c>
      <c r="B46" s="69" t="s">
        <v>0</v>
      </c>
      <c r="C46" s="69" t="s">
        <v>11</v>
      </c>
      <c r="D46" s="69" t="s">
        <v>21</v>
      </c>
      <c r="E46" s="69" t="s">
        <v>4</v>
      </c>
      <c r="F46" s="91" t="s">
        <v>114</v>
      </c>
      <c r="G46" s="127" t="s">
        <v>114</v>
      </c>
      <c r="H46" s="113">
        <v>3014789</v>
      </c>
      <c r="I46" s="114">
        <v>3014789</v>
      </c>
      <c r="J46" s="168">
        <v>3014784</v>
      </c>
      <c r="K46" s="114">
        <f>I46-J46</f>
        <v>5</v>
      </c>
      <c r="M46" s="181"/>
      <c r="N46" s="2"/>
    </row>
    <row r="47" spans="1:14" s="83" customFormat="1" ht="163.5" customHeight="1" outlineLevel="4">
      <c r="A47" s="109" t="s">
        <v>146</v>
      </c>
      <c r="B47" s="5" t="s">
        <v>0</v>
      </c>
      <c r="C47" s="5" t="s">
        <v>11</v>
      </c>
      <c r="D47" s="5" t="s">
        <v>22</v>
      </c>
      <c r="E47" s="5" t="s">
        <v>1</v>
      </c>
      <c r="F47" s="4" t="s">
        <v>114</v>
      </c>
      <c r="G47" s="95" t="s">
        <v>114</v>
      </c>
      <c r="H47" s="112">
        <f>SUM(H48:H49)</f>
        <v>15595027</v>
      </c>
      <c r="I47" s="112">
        <f>SUM(I48:I49)</f>
        <v>14415233.58</v>
      </c>
      <c r="J47" s="167">
        <f t="shared" ref="J47" si="9">SUM(J48:J49)</f>
        <v>14074781.16</v>
      </c>
      <c r="K47" s="112">
        <f>SUM(K48:K49)</f>
        <v>340452.42</v>
      </c>
      <c r="L47" s="68"/>
      <c r="M47" s="185"/>
      <c r="N47" s="2"/>
    </row>
    <row r="48" spans="1:14" s="80" customFormat="1" outlineLevel="1">
      <c r="A48" s="85" t="s">
        <v>98</v>
      </c>
      <c r="B48" s="69" t="s">
        <v>0</v>
      </c>
      <c r="C48" s="69" t="s">
        <v>11</v>
      </c>
      <c r="D48" s="69" t="s">
        <v>22</v>
      </c>
      <c r="E48" s="69" t="s">
        <v>4</v>
      </c>
      <c r="F48" s="91" t="s">
        <v>114</v>
      </c>
      <c r="G48" s="127" t="s">
        <v>114</v>
      </c>
      <c r="H48" s="113">
        <v>77587</v>
      </c>
      <c r="I48" s="114">
        <v>71717.58</v>
      </c>
      <c r="J48" s="168">
        <v>61001.16</v>
      </c>
      <c r="K48" s="114">
        <f>I48-J48</f>
        <v>10716.419999999998</v>
      </c>
      <c r="M48" s="181"/>
      <c r="N48" s="2"/>
    </row>
    <row r="49" spans="1:14" s="80" customFormat="1" ht="25.5" outlineLevel="2">
      <c r="A49" s="85" t="s">
        <v>195</v>
      </c>
      <c r="B49" s="69" t="s">
        <v>0</v>
      </c>
      <c r="C49" s="69" t="s">
        <v>11</v>
      </c>
      <c r="D49" s="69" t="s">
        <v>22</v>
      </c>
      <c r="E49" s="69" t="s">
        <v>7</v>
      </c>
      <c r="F49" s="91" t="s">
        <v>114</v>
      </c>
      <c r="G49" s="127" t="s">
        <v>114</v>
      </c>
      <c r="H49" s="113">
        <v>15517440</v>
      </c>
      <c r="I49" s="114">
        <v>14343516</v>
      </c>
      <c r="J49" s="168">
        <v>14013780</v>
      </c>
      <c r="K49" s="114">
        <f>I49-J49</f>
        <v>329736</v>
      </c>
      <c r="M49" s="181"/>
      <c r="N49" s="2"/>
    </row>
    <row r="50" spans="1:14" s="83" customFormat="1" ht="38.25" outlineLevel="4">
      <c r="A50" s="109" t="s">
        <v>147</v>
      </c>
      <c r="B50" s="5" t="s">
        <v>0</v>
      </c>
      <c r="C50" s="5" t="s">
        <v>11</v>
      </c>
      <c r="D50" s="5" t="s">
        <v>23</v>
      </c>
      <c r="E50" s="5" t="s">
        <v>1</v>
      </c>
      <c r="F50" s="4" t="s">
        <v>114</v>
      </c>
      <c r="G50" s="95" t="s">
        <v>114</v>
      </c>
      <c r="H50" s="112">
        <f>SUM(H51)</f>
        <v>1526000</v>
      </c>
      <c r="I50" s="112">
        <f>SUM(I51)</f>
        <v>1526000</v>
      </c>
      <c r="J50" s="167">
        <f t="shared" ref="J50" si="10">SUM(J51)</f>
        <v>1373400</v>
      </c>
      <c r="K50" s="112">
        <f>SUM(K51)</f>
        <v>152600</v>
      </c>
      <c r="L50" s="68"/>
      <c r="M50" s="185"/>
      <c r="N50" s="2"/>
    </row>
    <row r="51" spans="1:14" s="80" customFormat="1" ht="38.25" outlineLevel="1">
      <c r="A51" s="85" t="s">
        <v>196</v>
      </c>
      <c r="B51" s="69" t="s">
        <v>0</v>
      </c>
      <c r="C51" s="69" t="s">
        <v>11</v>
      </c>
      <c r="D51" s="69" t="s">
        <v>23</v>
      </c>
      <c r="E51" s="69" t="s">
        <v>24</v>
      </c>
      <c r="F51" s="91" t="s">
        <v>114</v>
      </c>
      <c r="G51" s="127" t="s">
        <v>114</v>
      </c>
      <c r="H51" s="113">
        <v>1526000</v>
      </c>
      <c r="I51" s="114">
        <v>1526000</v>
      </c>
      <c r="J51" s="168">
        <v>1373400</v>
      </c>
      <c r="K51" s="114">
        <f>I51-J51</f>
        <v>152600</v>
      </c>
      <c r="M51" s="181"/>
      <c r="N51" s="2"/>
    </row>
    <row r="52" spans="1:14" s="83" customFormat="1" ht="63.75" outlineLevel="4">
      <c r="A52" s="109" t="s">
        <v>148</v>
      </c>
      <c r="B52" s="5" t="s">
        <v>0</v>
      </c>
      <c r="C52" s="5" t="s">
        <v>11</v>
      </c>
      <c r="D52" s="5" t="s">
        <v>25</v>
      </c>
      <c r="E52" s="5" t="s">
        <v>1</v>
      </c>
      <c r="F52" s="4" t="s">
        <v>114</v>
      </c>
      <c r="G52" s="95" t="s">
        <v>114</v>
      </c>
      <c r="H52" s="112">
        <f>SUM(H53)</f>
        <v>6012740</v>
      </c>
      <c r="I52" s="112">
        <f>SUM(I53)</f>
        <v>5025185.8099999996</v>
      </c>
      <c r="J52" s="167">
        <f t="shared" ref="J52" si="11">SUM(J53)</f>
        <v>5025185.8099999996</v>
      </c>
      <c r="K52" s="112">
        <f>SUM(K53)</f>
        <v>0</v>
      </c>
      <c r="L52" s="68"/>
      <c r="M52" s="185"/>
      <c r="N52" s="2"/>
    </row>
    <row r="53" spans="1:14" s="80" customFormat="1" ht="38.25" outlineLevel="1">
      <c r="A53" s="85" t="s">
        <v>196</v>
      </c>
      <c r="B53" s="69" t="s">
        <v>0</v>
      </c>
      <c r="C53" s="69" t="s">
        <v>11</v>
      </c>
      <c r="D53" s="69" t="s">
        <v>25</v>
      </c>
      <c r="E53" s="69" t="s">
        <v>24</v>
      </c>
      <c r="F53" s="91" t="s">
        <v>114</v>
      </c>
      <c r="G53" s="127" t="s">
        <v>114</v>
      </c>
      <c r="H53" s="113">
        <v>6012740</v>
      </c>
      <c r="I53" s="114">
        <v>5025185.8099999996</v>
      </c>
      <c r="J53" s="168">
        <v>5025185.8099999996</v>
      </c>
      <c r="K53" s="114">
        <f>I53-J53</f>
        <v>0</v>
      </c>
      <c r="M53" s="181"/>
      <c r="N53" s="2"/>
    </row>
    <row r="54" spans="1:14" s="83" customFormat="1" ht="114.75" outlineLevel="4">
      <c r="A54" s="109" t="s">
        <v>149</v>
      </c>
      <c r="B54" s="5" t="s">
        <v>0</v>
      </c>
      <c r="C54" s="5" t="s">
        <v>11</v>
      </c>
      <c r="D54" s="5" t="s">
        <v>26</v>
      </c>
      <c r="E54" s="5" t="s">
        <v>1</v>
      </c>
      <c r="F54" s="4" t="s">
        <v>114</v>
      </c>
      <c r="G54" s="95" t="s">
        <v>114</v>
      </c>
      <c r="H54" s="112">
        <f>SUM(H55)</f>
        <v>751593</v>
      </c>
      <c r="I54" s="112">
        <f>SUM(I55)</f>
        <v>526114.27</v>
      </c>
      <c r="J54" s="167">
        <f t="shared" ref="J54" si="12">SUM(J55)</f>
        <v>450955</v>
      </c>
      <c r="K54" s="112">
        <f>SUM(K55)</f>
        <v>75159.270000000019</v>
      </c>
      <c r="L54" s="68"/>
      <c r="M54" s="185"/>
      <c r="N54" s="2"/>
    </row>
    <row r="55" spans="1:14" s="80" customFormat="1" ht="38.25" outlineLevel="2">
      <c r="A55" s="85" t="s">
        <v>196</v>
      </c>
      <c r="B55" s="69" t="s">
        <v>0</v>
      </c>
      <c r="C55" s="69" t="s">
        <v>11</v>
      </c>
      <c r="D55" s="69" t="s">
        <v>26</v>
      </c>
      <c r="E55" s="69" t="s">
        <v>24</v>
      </c>
      <c r="F55" s="91" t="s">
        <v>114</v>
      </c>
      <c r="G55" s="127" t="s">
        <v>114</v>
      </c>
      <c r="H55" s="113">
        <v>751593</v>
      </c>
      <c r="I55" s="114">
        <v>526114.27</v>
      </c>
      <c r="J55" s="168">
        <v>450955</v>
      </c>
      <c r="K55" s="114">
        <f>I55-J55</f>
        <v>75159.270000000019</v>
      </c>
      <c r="M55" s="181"/>
      <c r="N55" s="2"/>
    </row>
    <row r="56" spans="1:14" s="83" customFormat="1" ht="127.5" outlineLevel="4">
      <c r="A56" s="109" t="s">
        <v>150</v>
      </c>
      <c r="B56" s="5" t="s">
        <v>0</v>
      </c>
      <c r="C56" s="5" t="s">
        <v>11</v>
      </c>
      <c r="D56" s="5" t="s">
        <v>27</v>
      </c>
      <c r="E56" s="5" t="s">
        <v>1</v>
      </c>
      <c r="F56" s="4" t="s">
        <v>114</v>
      </c>
      <c r="G56" s="95" t="s">
        <v>114</v>
      </c>
      <c r="H56" s="112">
        <f>SUM(H57)</f>
        <v>7599851</v>
      </c>
      <c r="I56" s="112">
        <f>SUM(I57)</f>
        <v>6654097.8799999999</v>
      </c>
      <c r="J56" s="167">
        <f t="shared" ref="J56" si="13">SUM(J57)</f>
        <v>6654097.8799999999</v>
      </c>
      <c r="K56" s="112">
        <f>SUM(K57)</f>
        <v>0</v>
      </c>
      <c r="L56" s="68"/>
      <c r="M56" s="185"/>
      <c r="N56" s="2"/>
    </row>
    <row r="57" spans="1:14" s="80" customFormat="1" ht="38.25" outlineLevel="2">
      <c r="A57" s="85" t="s">
        <v>196</v>
      </c>
      <c r="B57" s="69" t="s">
        <v>0</v>
      </c>
      <c r="C57" s="69" t="s">
        <v>11</v>
      </c>
      <c r="D57" s="69" t="s">
        <v>27</v>
      </c>
      <c r="E57" s="69" t="s">
        <v>24</v>
      </c>
      <c r="F57" s="91" t="s">
        <v>114</v>
      </c>
      <c r="G57" s="127" t="s">
        <v>114</v>
      </c>
      <c r="H57" s="113">
        <v>7599851</v>
      </c>
      <c r="I57" s="114">
        <v>6654097.8799999999</v>
      </c>
      <c r="J57" s="114">
        <v>6654097.8799999999</v>
      </c>
      <c r="K57" s="114">
        <f>I57-J57</f>
        <v>0</v>
      </c>
      <c r="M57" s="181"/>
      <c r="N57" s="2"/>
    </row>
    <row r="58" spans="1:14" s="80" customFormat="1" ht="38.25" outlineLevel="2">
      <c r="A58" s="109" t="s">
        <v>280</v>
      </c>
      <c r="B58" s="5">
        <v>148</v>
      </c>
      <c r="C58" s="5" t="s">
        <v>281</v>
      </c>
      <c r="D58" s="5" t="s">
        <v>276</v>
      </c>
      <c r="E58" s="5" t="s">
        <v>1</v>
      </c>
      <c r="F58" s="4"/>
      <c r="G58" s="95"/>
      <c r="H58" s="112">
        <f>SUM(H59:H60)</f>
        <v>21052631.579999998</v>
      </c>
      <c r="I58" s="112">
        <f t="shared" ref="I58:J58" si="14">SUM(I59:I60)</f>
        <v>18933985.91</v>
      </c>
      <c r="J58" s="112">
        <f t="shared" si="14"/>
        <v>17009415.259999998</v>
      </c>
      <c r="K58" s="112">
        <f>SUM(K59:K60)</f>
        <v>1924570.6499999994</v>
      </c>
      <c r="L58" s="80" t="s">
        <v>275</v>
      </c>
      <c r="M58" s="181"/>
      <c r="N58" s="2"/>
    </row>
    <row r="59" spans="1:14" s="80" customFormat="1" ht="25.5" outlineLevel="2">
      <c r="A59" s="195" t="s">
        <v>282</v>
      </c>
      <c r="B59" s="69">
        <v>148</v>
      </c>
      <c r="C59" s="69" t="s">
        <v>281</v>
      </c>
      <c r="D59" s="69" t="s">
        <v>276</v>
      </c>
      <c r="E59" s="69">
        <v>323</v>
      </c>
      <c r="F59" s="350" t="s">
        <v>285</v>
      </c>
      <c r="G59" s="119" t="s">
        <v>245</v>
      </c>
      <c r="H59" s="113">
        <v>1052631.58</v>
      </c>
      <c r="I59" s="113">
        <v>946699.28</v>
      </c>
      <c r="J59" s="113">
        <v>850470.83</v>
      </c>
      <c r="K59" s="190">
        <f>I59-J59</f>
        <v>96228.45000000007</v>
      </c>
      <c r="M59" s="207"/>
      <c r="N59" s="2"/>
    </row>
    <row r="60" spans="1:14" s="80" customFormat="1" ht="25.5" outlineLevel="2">
      <c r="A60" s="189" t="s">
        <v>282</v>
      </c>
      <c r="B60" s="69">
        <v>148</v>
      </c>
      <c r="C60" s="69" t="s">
        <v>281</v>
      </c>
      <c r="D60" s="69" t="s">
        <v>276</v>
      </c>
      <c r="E60" s="69">
        <v>323</v>
      </c>
      <c r="F60" s="351"/>
      <c r="G60" s="119" t="s">
        <v>244</v>
      </c>
      <c r="H60" s="113">
        <v>20000000</v>
      </c>
      <c r="I60" s="114">
        <v>17987286.629999999</v>
      </c>
      <c r="J60" s="168">
        <v>16158944.43</v>
      </c>
      <c r="K60" s="190">
        <f>I60-J60</f>
        <v>1828342.1999999993</v>
      </c>
      <c r="L60" s="181">
        <f>18933985.91-I59</f>
        <v>17987286.629999999</v>
      </c>
      <c r="M60" s="207"/>
      <c r="N60" s="2"/>
    </row>
    <row r="61" spans="1:14" s="83" customFormat="1" ht="38.25" outlineLevel="4">
      <c r="A61" s="109" t="s">
        <v>151</v>
      </c>
      <c r="B61" s="5" t="s">
        <v>0</v>
      </c>
      <c r="C61" s="5" t="s">
        <v>28</v>
      </c>
      <c r="D61" s="5" t="s">
        <v>29</v>
      </c>
      <c r="E61" s="5" t="s">
        <v>1</v>
      </c>
      <c r="F61" s="4" t="s">
        <v>114</v>
      </c>
      <c r="G61" s="95" t="s">
        <v>114</v>
      </c>
      <c r="H61" s="112">
        <f>SUM(H62:H63)</f>
        <v>7149600</v>
      </c>
      <c r="I61" s="112">
        <f t="shared" ref="I61:J61" si="15">SUM(I62:I63)</f>
        <v>0</v>
      </c>
      <c r="J61" s="112">
        <f t="shared" si="15"/>
        <v>0</v>
      </c>
      <c r="K61" s="112">
        <f>SUM(K62:K63)</f>
        <v>0</v>
      </c>
      <c r="L61" s="68"/>
      <c r="M61" s="185"/>
      <c r="N61" s="2"/>
    </row>
    <row r="62" spans="1:14" s="80" customFormat="1" ht="21.75" customHeight="1" outlineLevel="2">
      <c r="A62" s="367" t="s">
        <v>197</v>
      </c>
      <c r="B62" s="69" t="s">
        <v>0</v>
      </c>
      <c r="C62" s="69" t="s">
        <v>28</v>
      </c>
      <c r="D62" s="69" t="s">
        <v>29</v>
      </c>
      <c r="E62" s="69">
        <v>811</v>
      </c>
      <c r="F62" s="310" t="s">
        <v>274</v>
      </c>
      <c r="G62" s="119" t="s">
        <v>245</v>
      </c>
      <c r="H62" s="113">
        <v>71500</v>
      </c>
      <c r="I62" s="114">
        <v>0</v>
      </c>
      <c r="J62" s="168">
        <v>0</v>
      </c>
      <c r="K62" s="114">
        <f>I62-J62</f>
        <v>0</v>
      </c>
      <c r="M62" s="181"/>
      <c r="N62" s="2"/>
    </row>
    <row r="63" spans="1:14" s="80" customFormat="1" ht="24.75" customHeight="1" outlineLevel="2">
      <c r="A63" s="309"/>
      <c r="B63" s="69" t="s">
        <v>0</v>
      </c>
      <c r="C63" s="69" t="s">
        <v>28</v>
      </c>
      <c r="D63" s="69" t="s">
        <v>29</v>
      </c>
      <c r="E63" s="69">
        <v>811</v>
      </c>
      <c r="F63" s="311"/>
      <c r="G63" s="119" t="s">
        <v>244</v>
      </c>
      <c r="H63" s="113">
        <v>7078100</v>
      </c>
      <c r="I63" s="114">
        <v>0</v>
      </c>
      <c r="J63" s="168">
        <v>0</v>
      </c>
      <c r="K63" s="114">
        <f>I63-J63</f>
        <v>0</v>
      </c>
      <c r="M63" s="181"/>
      <c r="N63" s="2"/>
    </row>
    <row r="64" spans="1:14" s="83" customFormat="1" ht="25.5" outlineLevel="4">
      <c r="A64" s="109" t="s">
        <v>152</v>
      </c>
      <c r="B64" s="5" t="s">
        <v>0</v>
      </c>
      <c r="C64" s="5" t="s">
        <v>28</v>
      </c>
      <c r="D64" s="5" t="s">
        <v>30</v>
      </c>
      <c r="E64" s="5" t="s">
        <v>1</v>
      </c>
      <c r="F64" s="4" t="s">
        <v>114</v>
      </c>
      <c r="G64" s="95" t="s">
        <v>114</v>
      </c>
      <c r="H64" s="112">
        <f>SUM(H65)</f>
        <v>4250000</v>
      </c>
      <c r="I64" s="112">
        <f>SUM(I65)</f>
        <v>4250000</v>
      </c>
      <c r="J64" s="167">
        <f t="shared" ref="J64" si="16">SUM(J65)</f>
        <v>4081550</v>
      </c>
      <c r="K64" s="112">
        <f>SUM(K65)</f>
        <v>168450</v>
      </c>
      <c r="L64" s="68"/>
      <c r="M64" s="185"/>
      <c r="N64" s="2"/>
    </row>
    <row r="65" spans="1:14" s="80" customFormat="1" outlineLevel="2">
      <c r="A65" s="85" t="s">
        <v>98</v>
      </c>
      <c r="B65" s="69" t="s">
        <v>0</v>
      </c>
      <c r="C65" s="69" t="s">
        <v>28</v>
      </c>
      <c r="D65" s="69" t="s">
        <v>30</v>
      </c>
      <c r="E65" s="69" t="s">
        <v>4</v>
      </c>
      <c r="F65" s="91" t="s">
        <v>114</v>
      </c>
      <c r="G65" s="127" t="s">
        <v>114</v>
      </c>
      <c r="H65" s="113">
        <v>4250000</v>
      </c>
      <c r="I65" s="113">
        <v>4250000</v>
      </c>
      <c r="J65" s="168">
        <v>4081550</v>
      </c>
      <c r="K65" s="114">
        <f>I65-J65</f>
        <v>168450</v>
      </c>
      <c r="M65" s="181"/>
      <c r="N65" s="2"/>
    </row>
    <row r="66" spans="1:14" s="83" customFormat="1" ht="38.25" outlineLevel="4">
      <c r="A66" s="109" t="s">
        <v>248</v>
      </c>
      <c r="B66" s="5" t="s">
        <v>0</v>
      </c>
      <c r="C66" s="5" t="s">
        <v>28</v>
      </c>
      <c r="D66" s="5" t="s">
        <v>31</v>
      </c>
      <c r="E66" s="5" t="s">
        <v>1</v>
      </c>
      <c r="F66" s="4" t="s">
        <v>114</v>
      </c>
      <c r="G66" s="95" t="s">
        <v>114</v>
      </c>
      <c r="H66" s="112">
        <f>SUM(H67)</f>
        <v>750000</v>
      </c>
      <c r="I66" s="112">
        <f>SUM(I67)</f>
        <v>750000</v>
      </c>
      <c r="J66" s="167">
        <f t="shared" ref="J66" si="17">SUM(J67)</f>
        <v>628200</v>
      </c>
      <c r="K66" s="112">
        <f>SUM(K67)</f>
        <v>121800</v>
      </c>
      <c r="L66" s="68"/>
      <c r="M66" s="185"/>
      <c r="N66" s="2"/>
    </row>
    <row r="67" spans="1:14" s="80" customFormat="1" outlineLevel="2">
      <c r="A67" s="85" t="s">
        <v>98</v>
      </c>
      <c r="B67" s="69" t="s">
        <v>0</v>
      </c>
      <c r="C67" s="69" t="s">
        <v>28</v>
      </c>
      <c r="D67" s="69" t="s">
        <v>31</v>
      </c>
      <c r="E67" s="69" t="s">
        <v>4</v>
      </c>
      <c r="F67" s="91" t="s">
        <v>114</v>
      </c>
      <c r="G67" s="127" t="s">
        <v>114</v>
      </c>
      <c r="H67" s="113">
        <v>750000</v>
      </c>
      <c r="I67" s="113">
        <v>750000</v>
      </c>
      <c r="J67" s="168">
        <v>628200</v>
      </c>
      <c r="K67" s="114">
        <f>I67-J67</f>
        <v>121800</v>
      </c>
      <c r="M67" s="181"/>
      <c r="N67" s="2"/>
    </row>
    <row r="68" spans="1:14" s="88" customFormat="1" ht="51" outlineLevel="1">
      <c r="A68" s="109" t="s">
        <v>153</v>
      </c>
      <c r="B68" s="5" t="s">
        <v>0</v>
      </c>
      <c r="C68" s="5" t="s">
        <v>32</v>
      </c>
      <c r="D68" s="5" t="s">
        <v>33</v>
      </c>
      <c r="E68" s="5" t="s">
        <v>1</v>
      </c>
      <c r="F68" s="4" t="s">
        <v>114</v>
      </c>
      <c r="G68" s="95" t="s">
        <v>114</v>
      </c>
      <c r="H68" s="112">
        <f>SUM(H69:H70)</f>
        <v>215329513.65000001</v>
      </c>
      <c r="I68" s="112">
        <f>SUM(I69:I70)</f>
        <v>182456200</v>
      </c>
      <c r="J68" s="167">
        <f t="shared" ref="J68" si="18">SUM(J69:J70)</f>
        <v>182408021.34</v>
      </c>
      <c r="K68" s="112">
        <f>SUM(K69:K70)</f>
        <v>48178.660000000033</v>
      </c>
      <c r="M68" s="181"/>
      <c r="N68" s="2"/>
    </row>
    <row r="69" spans="1:14" s="83" customFormat="1" outlineLevel="4">
      <c r="A69" s="85" t="s">
        <v>98</v>
      </c>
      <c r="B69" s="69" t="s">
        <v>0</v>
      </c>
      <c r="C69" s="69" t="s">
        <v>32</v>
      </c>
      <c r="D69" s="69" t="s">
        <v>33</v>
      </c>
      <c r="E69" s="69" t="s">
        <v>4</v>
      </c>
      <c r="F69" s="201"/>
      <c r="G69" s="127" t="s">
        <v>114</v>
      </c>
      <c r="H69" s="113">
        <v>1273513.6499999999</v>
      </c>
      <c r="I69" s="114">
        <v>922800</v>
      </c>
      <c r="J69" s="168">
        <v>899040.34</v>
      </c>
      <c r="K69" s="114">
        <f>I69-J69</f>
        <v>23759.660000000033</v>
      </c>
      <c r="L69" s="68"/>
      <c r="M69" s="185"/>
      <c r="N69" s="2"/>
    </row>
    <row r="70" spans="1:14" s="80" customFormat="1" ht="25.5" outlineLevel="1">
      <c r="A70" s="85" t="s">
        <v>198</v>
      </c>
      <c r="B70" s="69" t="s">
        <v>0</v>
      </c>
      <c r="C70" s="69" t="s">
        <v>32</v>
      </c>
      <c r="D70" s="69" t="s">
        <v>33</v>
      </c>
      <c r="E70" s="69" t="s">
        <v>34</v>
      </c>
      <c r="F70" s="201"/>
      <c r="G70" s="126" t="s">
        <v>114</v>
      </c>
      <c r="H70" s="113">
        <v>214056000</v>
      </c>
      <c r="I70" s="114">
        <v>181533400</v>
      </c>
      <c r="J70" s="168">
        <v>181508981</v>
      </c>
      <c r="K70" s="114">
        <f>I70-J70</f>
        <v>24419</v>
      </c>
      <c r="M70" s="181"/>
      <c r="N70" s="2"/>
    </row>
    <row r="71" spans="1:14" s="83" customFormat="1" outlineLevel="4">
      <c r="A71" s="109" t="s">
        <v>154</v>
      </c>
      <c r="B71" s="5" t="s">
        <v>0</v>
      </c>
      <c r="C71" s="5" t="s">
        <v>32</v>
      </c>
      <c r="D71" s="5" t="s">
        <v>35</v>
      </c>
      <c r="E71" s="5" t="s">
        <v>1</v>
      </c>
      <c r="F71" s="4" t="s">
        <v>114</v>
      </c>
      <c r="G71" s="95" t="s">
        <v>114</v>
      </c>
      <c r="H71" s="112">
        <f>SUM(H72)</f>
        <v>32616500</v>
      </c>
      <c r="I71" s="112">
        <f>SUM(I72)</f>
        <v>26699743.059999999</v>
      </c>
      <c r="J71" s="167">
        <f t="shared" ref="J71" si="19">SUM(J72)</f>
        <v>26099559.800000001</v>
      </c>
      <c r="K71" s="112">
        <f>SUM(K72)</f>
        <v>600183.25999999791</v>
      </c>
      <c r="L71" s="68"/>
      <c r="M71" s="185"/>
      <c r="N71" s="2"/>
    </row>
    <row r="72" spans="1:14" s="80" customFormat="1" outlineLevel="1">
      <c r="A72" s="85" t="s">
        <v>204</v>
      </c>
      <c r="B72" s="69" t="s">
        <v>0</v>
      </c>
      <c r="C72" s="69" t="s">
        <v>32</v>
      </c>
      <c r="D72" s="69" t="s">
        <v>35</v>
      </c>
      <c r="E72" s="69" t="s">
        <v>36</v>
      </c>
      <c r="F72" s="111" t="s">
        <v>249</v>
      </c>
      <c r="G72" s="119" t="s">
        <v>244</v>
      </c>
      <c r="H72" s="113">
        <v>32616500</v>
      </c>
      <c r="I72" s="114">
        <v>26699743.059999999</v>
      </c>
      <c r="J72" s="114">
        <v>26099559.800000001</v>
      </c>
      <c r="K72" s="114">
        <f>I72-J72</f>
        <v>600183.25999999791</v>
      </c>
      <c r="M72" s="181"/>
      <c r="N72" s="2"/>
    </row>
    <row r="73" spans="1:14" s="80" customFormat="1" ht="25.5" outlineLevel="2">
      <c r="A73" s="109" t="s">
        <v>144</v>
      </c>
      <c r="B73" s="5" t="s">
        <v>0</v>
      </c>
      <c r="C73" s="5" t="s">
        <v>37</v>
      </c>
      <c r="D73" s="5" t="s">
        <v>38</v>
      </c>
      <c r="E73" s="5" t="s">
        <v>1</v>
      </c>
      <c r="F73" s="4" t="s">
        <v>114</v>
      </c>
      <c r="G73" s="95" t="s">
        <v>114</v>
      </c>
      <c r="H73" s="112">
        <f>SUM(H74:H89)</f>
        <v>4030518630</v>
      </c>
      <c r="I73" s="112">
        <f>SUM(I74:I89)</f>
        <v>3656386566.4299998</v>
      </c>
      <c r="J73" s="167">
        <f>SUM(J74:J89)</f>
        <v>3614532108.8200002</v>
      </c>
      <c r="K73" s="112">
        <f>SUM(K74:K89)</f>
        <v>41854457.610000066</v>
      </c>
      <c r="M73" s="181"/>
      <c r="N73" s="2"/>
    </row>
    <row r="74" spans="1:14" s="80" customFormat="1" outlineLevel="1">
      <c r="A74" s="85" t="s">
        <v>102</v>
      </c>
      <c r="B74" s="69" t="s">
        <v>0</v>
      </c>
      <c r="C74" s="69" t="s">
        <v>37</v>
      </c>
      <c r="D74" s="69" t="s">
        <v>38</v>
      </c>
      <c r="E74" s="69" t="s">
        <v>15</v>
      </c>
      <c r="F74" s="91" t="s">
        <v>114</v>
      </c>
      <c r="G74" s="127" t="s">
        <v>114</v>
      </c>
      <c r="H74" s="113">
        <v>494260503</v>
      </c>
      <c r="I74" s="114">
        <v>456115603.35000002</v>
      </c>
      <c r="J74" s="168">
        <v>442734111.83999997</v>
      </c>
      <c r="K74" s="114">
        <f>I74-J74</f>
        <v>13381491.51000005</v>
      </c>
      <c r="M74" s="181"/>
      <c r="N74" s="2"/>
    </row>
    <row r="75" spans="1:14" s="80" customFormat="1" outlineLevel="1">
      <c r="A75" s="356" t="s">
        <v>205</v>
      </c>
      <c r="B75" s="358" t="s">
        <v>0</v>
      </c>
      <c r="C75" s="358" t="s">
        <v>37</v>
      </c>
      <c r="D75" s="358" t="s">
        <v>38</v>
      </c>
      <c r="E75" s="360" t="s">
        <v>76</v>
      </c>
      <c r="F75" s="362" t="s">
        <v>114</v>
      </c>
      <c r="G75" s="119" t="s">
        <v>245</v>
      </c>
      <c r="H75" s="113">
        <v>1500</v>
      </c>
      <c r="I75" s="114">
        <v>1500</v>
      </c>
      <c r="J75" s="376">
        <v>72390</v>
      </c>
      <c r="K75" s="374">
        <f>I75+I76-J75</f>
        <v>55110</v>
      </c>
      <c r="M75" s="181"/>
      <c r="N75" s="2"/>
    </row>
    <row r="76" spans="1:14" s="80" customFormat="1" outlineLevel="2">
      <c r="A76" s="355"/>
      <c r="B76" s="359"/>
      <c r="C76" s="359"/>
      <c r="D76" s="359"/>
      <c r="E76" s="361"/>
      <c r="F76" s="363"/>
      <c r="G76" s="119" t="s">
        <v>244</v>
      </c>
      <c r="H76" s="113">
        <f>126000+76396.08</f>
        <v>202396.08000000002</v>
      </c>
      <c r="I76" s="114">
        <v>126000</v>
      </c>
      <c r="J76" s="377"/>
      <c r="K76" s="375"/>
      <c r="L76" s="168"/>
      <c r="M76" s="181"/>
      <c r="N76" s="2"/>
    </row>
    <row r="77" spans="1:14" s="80" customFormat="1" ht="25.5" outlineLevel="1">
      <c r="A77" s="85" t="s">
        <v>199</v>
      </c>
      <c r="B77" s="69" t="s">
        <v>0</v>
      </c>
      <c r="C77" s="69" t="s">
        <v>37</v>
      </c>
      <c r="D77" s="69" t="s">
        <v>38</v>
      </c>
      <c r="E77" s="69" t="s">
        <v>16</v>
      </c>
      <c r="F77" s="91" t="s">
        <v>114</v>
      </c>
      <c r="G77" s="127" t="s">
        <v>114</v>
      </c>
      <c r="H77" s="113">
        <v>149190221.91999999</v>
      </c>
      <c r="I77" s="114">
        <v>137867849.74000001</v>
      </c>
      <c r="J77" s="168">
        <v>130436569.05</v>
      </c>
      <c r="K77" s="114">
        <f>I77-J77</f>
        <v>7431280.6900000125</v>
      </c>
      <c r="M77" s="181"/>
      <c r="N77" s="2"/>
    </row>
    <row r="78" spans="1:14" s="80" customFormat="1" outlineLevel="1">
      <c r="A78" s="308" t="s">
        <v>200</v>
      </c>
      <c r="B78" s="358" t="s">
        <v>0</v>
      </c>
      <c r="C78" s="358" t="s">
        <v>37</v>
      </c>
      <c r="D78" s="358" t="s">
        <v>38</v>
      </c>
      <c r="E78" s="358" t="s">
        <v>17</v>
      </c>
      <c r="F78" s="365" t="s">
        <v>114</v>
      </c>
      <c r="G78" s="119" t="s">
        <v>245</v>
      </c>
      <c r="H78" s="113">
        <f>3813343+219766</f>
        <v>4033109</v>
      </c>
      <c r="I78" s="113">
        <v>3600050</v>
      </c>
      <c r="J78" s="376">
        <v>4331300.8099999996</v>
      </c>
      <c r="K78" s="374">
        <f>I78+I79-J78</f>
        <v>82749.19000000041</v>
      </c>
      <c r="L78" s="181">
        <f>4414050-I79</f>
        <v>3600050</v>
      </c>
      <c r="M78" s="181"/>
      <c r="N78" s="2"/>
    </row>
    <row r="79" spans="1:14" s="80" customFormat="1" outlineLevel="2">
      <c r="A79" s="364"/>
      <c r="B79" s="359"/>
      <c r="C79" s="359"/>
      <c r="D79" s="359"/>
      <c r="E79" s="359"/>
      <c r="F79" s="366"/>
      <c r="G79" s="119" t="s">
        <v>244</v>
      </c>
      <c r="H79" s="113">
        <v>814000</v>
      </c>
      <c r="I79" s="114">
        <v>814000</v>
      </c>
      <c r="J79" s="377"/>
      <c r="K79" s="375"/>
      <c r="M79" s="181"/>
      <c r="N79" s="2"/>
    </row>
    <row r="80" spans="1:14" s="80" customFormat="1" ht="25.5" outlineLevel="1">
      <c r="A80" s="85" t="s">
        <v>206</v>
      </c>
      <c r="B80" s="69" t="s">
        <v>0</v>
      </c>
      <c r="C80" s="69" t="s">
        <v>37</v>
      </c>
      <c r="D80" s="69" t="s">
        <v>38</v>
      </c>
      <c r="E80" s="69" t="s">
        <v>39</v>
      </c>
      <c r="F80" s="91" t="s">
        <v>114</v>
      </c>
      <c r="G80" s="127" t="s">
        <v>114</v>
      </c>
      <c r="H80" s="113">
        <v>34177100</v>
      </c>
      <c r="I80" s="114">
        <v>24434402.989999998</v>
      </c>
      <c r="J80" s="168">
        <v>24434402.989999998</v>
      </c>
      <c r="K80" s="114">
        <f>I80-J80</f>
        <v>0</v>
      </c>
      <c r="M80" s="181"/>
      <c r="N80" s="2"/>
    </row>
    <row r="81" spans="1:14" s="80" customFormat="1" outlineLevel="1">
      <c r="A81" s="383" t="s">
        <v>98</v>
      </c>
      <c r="B81" s="381" t="s">
        <v>0</v>
      </c>
      <c r="C81" s="358" t="s">
        <v>37</v>
      </c>
      <c r="D81" s="358" t="s">
        <v>38</v>
      </c>
      <c r="E81" s="358" t="s">
        <v>4</v>
      </c>
      <c r="F81" s="365" t="s">
        <v>114</v>
      </c>
      <c r="G81" s="119" t="s">
        <v>245</v>
      </c>
      <c r="H81" s="113">
        <f>112246165-219766</f>
        <v>112026399</v>
      </c>
      <c r="I81" s="114">
        <v>88052931.209999993</v>
      </c>
      <c r="J81" s="376">
        <v>86753426.319999993</v>
      </c>
      <c r="K81" s="374">
        <f>I81+I82-J81</f>
        <v>4493254.8900000006</v>
      </c>
      <c r="M81" s="181"/>
      <c r="N81" s="2"/>
    </row>
    <row r="82" spans="1:14" s="88" customFormat="1" outlineLevel="2">
      <c r="A82" s="384"/>
      <c r="B82" s="382"/>
      <c r="C82" s="359"/>
      <c r="D82" s="359"/>
      <c r="E82" s="359"/>
      <c r="F82" s="366"/>
      <c r="G82" s="119" t="s">
        <v>244</v>
      </c>
      <c r="H82" s="113">
        <v>3193750</v>
      </c>
      <c r="I82" s="114">
        <v>3193750</v>
      </c>
      <c r="J82" s="377"/>
      <c r="K82" s="375"/>
      <c r="L82" s="240">
        <f>91246681.21-I82</f>
        <v>88052931.209999993</v>
      </c>
      <c r="M82" s="181"/>
      <c r="N82" s="2"/>
    </row>
    <row r="83" spans="1:14" s="80" customFormat="1" outlineLevel="2">
      <c r="A83" s="85" t="s">
        <v>201</v>
      </c>
      <c r="B83" s="69" t="s">
        <v>0</v>
      </c>
      <c r="C83" s="69" t="s">
        <v>37</v>
      </c>
      <c r="D83" s="69" t="s">
        <v>38</v>
      </c>
      <c r="E83" s="69" t="s">
        <v>18</v>
      </c>
      <c r="F83" s="91" t="s">
        <v>114</v>
      </c>
      <c r="G83" s="127" t="s">
        <v>114</v>
      </c>
      <c r="H83" s="113">
        <v>18919217</v>
      </c>
      <c r="I83" s="114">
        <v>14538545.75</v>
      </c>
      <c r="J83" s="168">
        <v>13052176.539999999</v>
      </c>
      <c r="K83" s="114">
        <f t="shared" ref="K83:K89" si="20">I83-J83</f>
        <v>1486369.2100000009</v>
      </c>
      <c r="M83" s="181"/>
      <c r="N83" s="2"/>
    </row>
    <row r="84" spans="1:14" s="80" customFormat="1" ht="25.5" outlineLevel="1">
      <c r="A84" s="85" t="s">
        <v>198</v>
      </c>
      <c r="B84" s="69" t="s">
        <v>0</v>
      </c>
      <c r="C84" s="69" t="s">
        <v>37</v>
      </c>
      <c r="D84" s="69" t="s">
        <v>38</v>
      </c>
      <c r="E84" s="69" t="s">
        <v>34</v>
      </c>
      <c r="F84" s="86" t="s">
        <v>114</v>
      </c>
      <c r="G84" s="126" t="s">
        <v>114</v>
      </c>
      <c r="H84" s="113">
        <v>899400</v>
      </c>
      <c r="I84" s="114">
        <v>822346</v>
      </c>
      <c r="J84" s="168">
        <v>822346</v>
      </c>
      <c r="K84" s="114">
        <f t="shared" si="20"/>
        <v>0</v>
      </c>
      <c r="M84" s="181"/>
      <c r="N84" s="2"/>
    </row>
    <row r="85" spans="1:14" s="80" customFormat="1" ht="38.25" outlineLevel="2">
      <c r="A85" s="85" t="s">
        <v>207</v>
      </c>
      <c r="B85" s="69" t="s">
        <v>0</v>
      </c>
      <c r="C85" s="69" t="s">
        <v>37</v>
      </c>
      <c r="D85" s="69" t="s">
        <v>38</v>
      </c>
      <c r="E85" s="69" t="s">
        <v>40</v>
      </c>
      <c r="F85" s="91" t="s">
        <v>114</v>
      </c>
      <c r="G85" s="127" t="s">
        <v>114</v>
      </c>
      <c r="H85" s="113">
        <v>3178166604</v>
      </c>
      <c r="I85" s="114">
        <v>2894233913</v>
      </c>
      <c r="J85" s="168">
        <v>2894233913</v>
      </c>
      <c r="K85" s="114">
        <f t="shared" si="20"/>
        <v>0</v>
      </c>
      <c r="M85" s="181"/>
      <c r="N85" s="2"/>
    </row>
    <row r="86" spans="1:14" s="80" customFormat="1" outlineLevel="2">
      <c r="A86" s="85" t="s">
        <v>208</v>
      </c>
      <c r="B86" s="69" t="s">
        <v>0</v>
      </c>
      <c r="C86" s="69" t="s">
        <v>37</v>
      </c>
      <c r="D86" s="69" t="s">
        <v>38</v>
      </c>
      <c r="E86" s="69" t="s">
        <v>41</v>
      </c>
      <c r="F86" s="91" t="s">
        <v>114</v>
      </c>
      <c r="G86" s="127" t="s">
        <v>114</v>
      </c>
      <c r="H86" s="113">
        <v>32722187</v>
      </c>
      <c r="I86" s="114">
        <v>31091803.140000001</v>
      </c>
      <c r="J86" s="114">
        <v>16173539.27</v>
      </c>
      <c r="K86" s="114">
        <f t="shared" si="20"/>
        <v>14918263.870000001</v>
      </c>
      <c r="M86" s="181"/>
      <c r="N86" s="2"/>
    </row>
    <row r="87" spans="1:14" s="80" customFormat="1" outlineLevel="1">
      <c r="A87" s="85" t="s">
        <v>202</v>
      </c>
      <c r="B87" s="69" t="s">
        <v>0</v>
      </c>
      <c r="C87" s="69" t="s">
        <v>37</v>
      </c>
      <c r="D87" s="69" t="s">
        <v>38</v>
      </c>
      <c r="E87" s="69" t="s">
        <v>19</v>
      </c>
      <c r="F87" s="91" t="s">
        <v>114</v>
      </c>
      <c r="G87" s="127" t="s">
        <v>114</v>
      </c>
      <c r="H87" s="113">
        <v>1837149</v>
      </c>
      <c r="I87" s="114">
        <v>1431923.5</v>
      </c>
      <c r="J87" s="168">
        <v>1431023.5</v>
      </c>
      <c r="K87" s="114">
        <f t="shared" si="20"/>
        <v>900</v>
      </c>
      <c r="M87" s="181"/>
      <c r="N87" s="2"/>
    </row>
    <row r="88" spans="1:14" s="83" customFormat="1" outlineLevel="4">
      <c r="A88" s="85" t="s">
        <v>203</v>
      </c>
      <c r="B88" s="69" t="s">
        <v>0</v>
      </c>
      <c r="C88" s="69" t="s">
        <v>37</v>
      </c>
      <c r="D88" s="69" t="s">
        <v>38</v>
      </c>
      <c r="E88" s="69" t="s">
        <v>20</v>
      </c>
      <c r="F88" s="91" t="s">
        <v>114</v>
      </c>
      <c r="G88" s="127" t="s">
        <v>114</v>
      </c>
      <c r="H88" s="113">
        <v>65094</v>
      </c>
      <c r="I88" s="114">
        <v>53697.75</v>
      </c>
      <c r="J88" s="168">
        <v>48659.5</v>
      </c>
      <c r="K88" s="114">
        <f t="shared" si="20"/>
        <v>5038.25</v>
      </c>
      <c r="L88" s="68"/>
      <c r="M88" s="185"/>
      <c r="N88" s="2"/>
    </row>
    <row r="89" spans="1:14" s="80" customFormat="1" outlineLevel="2">
      <c r="A89" s="85" t="s">
        <v>209</v>
      </c>
      <c r="B89" s="69" t="s">
        <v>0</v>
      </c>
      <c r="C89" s="69" t="s">
        <v>37</v>
      </c>
      <c r="D89" s="69" t="s">
        <v>38</v>
      </c>
      <c r="E89" s="69" t="s">
        <v>42</v>
      </c>
      <c r="F89" s="91" t="s">
        <v>114</v>
      </c>
      <c r="G89" s="127" t="s">
        <v>114</v>
      </c>
      <c r="H89" s="113">
        <v>10000</v>
      </c>
      <c r="I89" s="114">
        <v>8250</v>
      </c>
      <c r="J89" s="168">
        <v>8250</v>
      </c>
      <c r="K89" s="114">
        <f t="shared" si="20"/>
        <v>0</v>
      </c>
      <c r="M89" s="181"/>
      <c r="N89" s="2"/>
    </row>
    <row r="90" spans="1:14" s="83" customFormat="1" ht="63.75" outlineLevel="4">
      <c r="A90" s="109" t="s">
        <v>155</v>
      </c>
      <c r="B90" s="5" t="s">
        <v>0</v>
      </c>
      <c r="C90" s="5" t="s">
        <v>37</v>
      </c>
      <c r="D90" s="5" t="s">
        <v>43</v>
      </c>
      <c r="E90" s="5" t="s">
        <v>1</v>
      </c>
      <c r="F90" s="4" t="s">
        <v>114</v>
      </c>
      <c r="G90" s="95" t="s">
        <v>114</v>
      </c>
      <c r="H90" s="112">
        <f>SUM(H91)</f>
        <v>2097900</v>
      </c>
      <c r="I90" s="112">
        <f>SUM(I91)</f>
        <v>1744886.05</v>
      </c>
      <c r="J90" s="167">
        <f>SUM(J91)</f>
        <v>1744886.05</v>
      </c>
      <c r="K90" s="112">
        <f>SUM(K91)</f>
        <v>0</v>
      </c>
      <c r="L90" s="68"/>
      <c r="M90" s="185"/>
      <c r="N90" s="2"/>
    </row>
    <row r="91" spans="1:14" s="80" customFormat="1" ht="25.5" outlineLevel="2">
      <c r="A91" s="85" t="s">
        <v>210</v>
      </c>
      <c r="B91" s="69" t="s">
        <v>0</v>
      </c>
      <c r="C91" s="69" t="s">
        <v>37</v>
      </c>
      <c r="D91" s="69" t="s">
        <v>43</v>
      </c>
      <c r="E91" s="69" t="s">
        <v>44</v>
      </c>
      <c r="F91" s="91" t="s">
        <v>114</v>
      </c>
      <c r="G91" s="127" t="s">
        <v>114</v>
      </c>
      <c r="H91" s="113">
        <v>2097900</v>
      </c>
      <c r="I91" s="114">
        <v>1744886.05</v>
      </c>
      <c r="J91" s="168">
        <v>1744886.05</v>
      </c>
      <c r="K91" s="114">
        <f>I91-J91</f>
        <v>0</v>
      </c>
      <c r="M91" s="181"/>
      <c r="N91" s="2"/>
    </row>
    <row r="92" spans="1:14" s="83" customFormat="1" ht="63.75" outlineLevel="4">
      <c r="A92" s="109" t="s">
        <v>156</v>
      </c>
      <c r="B92" s="5" t="s">
        <v>0</v>
      </c>
      <c r="C92" s="5" t="s">
        <v>45</v>
      </c>
      <c r="D92" s="5" t="s">
        <v>47</v>
      </c>
      <c r="E92" s="5" t="s">
        <v>1</v>
      </c>
      <c r="F92" s="4" t="s">
        <v>114</v>
      </c>
      <c r="G92" s="95" t="s">
        <v>114</v>
      </c>
      <c r="H92" s="112">
        <f>SUM(H93)</f>
        <v>5565900</v>
      </c>
      <c r="I92" s="112">
        <f>SUM(I93)</f>
        <v>5565900</v>
      </c>
      <c r="J92" s="167">
        <f t="shared" ref="J92" si="21">SUM(J93)</f>
        <v>5565900</v>
      </c>
      <c r="K92" s="112">
        <f>SUM(K93)</f>
        <v>0</v>
      </c>
      <c r="L92" s="68"/>
      <c r="M92" s="185"/>
      <c r="N92" s="2"/>
    </row>
    <row r="93" spans="1:14" s="80" customFormat="1" outlineLevel="1">
      <c r="A93" s="199" t="s">
        <v>211</v>
      </c>
      <c r="B93" s="69" t="s">
        <v>0</v>
      </c>
      <c r="C93" s="69" t="s">
        <v>45</v>
      </c>
      <c r="D93" s="69" t="s">
        <v>47</v>
      </c>
      <c r="E93" s="69" t="s">
        <v>46</v>
      </c>
      <c r="F93" s="115" t="s">
        <v>250</v>
      </c>
      <c r="G93" s="119" t="s">
        <v>244</v>
      </c>
      <c r="H93" s="113">
        <v>5565900</v>
      </c>
      <c r="I93" s="114">
        <v>5565900</v>
      </c>
      <c r="J93" s="168">
        <v>5565900</v>
      </c>
      <c r="K93" s="114">
        <f>I93-J93</f>
        <v>0</v>
      </c>
      <c r="M93" s="181"/>
      <c r="N93" s="2"/>
    </row>
    <row r="94" spans="1:14" s="83" customFormat="1" ht="28.5" customHeight="1" outlineLevel="4">
      <c r="A94" s="109" t="s">
        <v>157</v>
      </c>
      <c r="B94" s="5" t="s">
        <v>0</v>
      </c>
      <c r="C94" s="5" t="s">
        <v>45</v>
      </c>
      <c r="D94" s="5" t="s">
        <v>48</v>
      </c>
      <c r="E94" s="5" t="s">
        <v>1</v>
      </c>
      <c r="F94" s="4" t="s">
        <v>114</v>
      </c>
      <c r="G94" s="95" t="s">
        <v>114</v>
      </c>
      <c r="H94" s="112">
        <f>SUM(H95)</f>
        <v>135861200</v>
      </c>
      <c r="I94" s="112">
        <f>SUM(I95)</f>
        <v>135861200</v>
      </c>
      <c r="J94" s="167">
        <f t="shared" ref="J94" si="22">SUM(J95)</f>
        <v>135861200</v>
      </c>
      <c r="K94" s="112">
        <f>SUM(K95)</f>
        <v>0</v>
      </c>
      <c r="L94" s="68"/>
      <c r="M94" s="185"/>
      <c r="N94" s="2"/>
    </row>
    <row r="95" spans="1:14" s="80" customFormat="1" outlineLevel="2">
      <c r="A95" s="199" t="s">
        <v>211</v>
      </c>
      <c r="B95" s="69" t="s">
        <v>0</v>
      </c>
      <c r="C95" s="69" t="s">
        <v>45</v>
      </c>
      <c r="D95" s="69" t="s">
        <v>48</v>
      </c>
      <c r="E95" s="69" t="s">
        <v>46</v>
      </c>
      <c r="F95" s="111" t="s">
        <v>251</v>
      </c>
      <c r="G95" s="119" t="s">
        <v>244</v>
      </c>
      <c r="H95" s="113">
        <v>135861200</v>
      </c>
      <c r="I95" s="114">
        <v>135861200</v>
      </c>
      <c r="J95" s="114">
        <v>135861200</v>
      </c>
      <c r="K95" s="114">
        <f>I95-J95</f>
        <v>0</v>
      </c>
      <c r="M95" s="181"/>
      <c r="N95" s="2"/>
    </row>
    <row r="96" spans="1:14" s="83" customFormat="1" ht="38.25" outlineLevel="4">
      <c r="A96" s="109" t="s">
        <v>158</v>
      </c>
      <c r="B96" s="5" t="s">
        <v>0</v>
      </c>
      <c r="C96" s="5" t="s">
        <v>45</v>
      </c>
      <c r="D96" s="5" t="s">
        <v>49</v>
      </c>
      <c r="E96" s="5" t="s">
        <v>1</v>
      </c>
      <c r="F96" s="4" t="s">
        <v>114</v>
      </c>
      <c r="G96" s="95" t="s">
        <v>114</v>
      </c>
      <c r="H96" s="112">
        <f>SUM(H97)</f>
        <v>214004900</v>
      </c>
      <c r="I96" s="112">
        <f>SUM(I97)</f>
        <v>214004900</v>
      </c>
      <c r="J96" s="167">
        <f t="shared" ref="J96" si="23">SUM(J97)</f>
        <v>214004900</v>
      </c>
      <c r="K96" s="112">
        <f>SUM(K97)</f>
        <v>0</v>
      </c>
      <c r="L96" s="68"/>
      <c r="M96" s="185"/>
      <c r="N96" s="2"/>
    </row>
    <row r="97" spans="1:14" s="82" customFormat="1" outlineLevel="4">
      <c r="A97" s="199" t="s">
        <v>211</v>
      </c>
      <c r="B97" s="69" t="s">
        <v>0</v>
      </c>
      <c r="C97" s="69" t="s">
        <v>45</v>
      </c>
      <c r="D97" s="69" t="s">
        <v>49</v>
      </c>
      <c r="E97" s="69" t="s">
        <v>46</v>
      </c>
      <c r="F97" s="111" t="s">
        <v>252</v>
      </c>
      <c r="G97" s="119" t="s">
        <v>244</v>
      </c>
      <c r="H97" s="113">
        <v>214004900</v>
      </c>
      <c r="I97" s="114">
        <v>214004900</v>
      </c>
      <c r="J97" s="114">
        <v>214004900</v>
      </c>
      <c r="K97" s="114">
        <f>I97-J97</f>
        <v>0</v>
      </c>
      <c r="L97" s="87"/>
      <c r="M97" s="87"/>
      <c r="N97" s="2"/>
    </row>
    <row r="98" spans="1:14" ht="25.5" outlineLevel="2">
      <c r="A98" s="109" t="s">
        <v>159</v>
      </c>
      <c r="B98" s="5" t="s">
        <v>0</v>
      </c>
      <c r="C98" s="5" t="s">
        <v>45</v>
      </c>
      <c r="D98" s="5" t="s">
        <v>50</v>
      </c>
      <c r="E98" s="5" t="s">
        <v>1</v>
      </c>
      <c r="F98" s="4" t="s">
        <v>114</v>
      </c>
      <c r="G98" s="95" t="s">
        <v>114</v>
      </c>
      <c r="H98" s="112">
        <f>SUM(H99:H100)</f>
        <v>15557700</v>
      </c>
      <c r="I98" s="112">
        <f>SUM(I99:I100)</f>
        <v>15126154.83</v>
      </c>
      <c r="J98" s="167">
        <f t="shared" ref="J98" si="24">SUM(J99:J100)</f>
        <v>15071533.4</v>
      </c>
      <c r="K98" s="112">
        <f>SUM(K99:K100)</f>
        <v>54621.429999999105</v>
      </c>
      <c r="M98" s="187"/>
    </row>
    <row r="99" spans="1:14" s="83" customFormat="1" outlineLevel="4">
      <c r="A99" s="199" t="s">
        <v>98</v>
      </c>
      <c r="B99" s="69" t="s">
        <v>0</v>
      </c>
      <c r="C99" s="69" t="s">
        <v>45</v>
      </c>
      <c r="D99" s="69" t="s">
        <v>50</v>
      </c>
      <c r="E99" s="69" t="s">
        <v>4</v>
      </c>
      <c r="F99" s="310" t="s">
        <v>264</v>
      </c>
      <c r="G99" s="119" t="s">
        <v>244</v>
      </c>
      <c r="H99" s="113">
        <v>84400</v>
      </c>
      <c r="I99" s="114">
        <v>72944.160000000003</v>
      </c>
      <c r="J99" s="168">
        <v>71090.77</v>
      </c>
      <c r="K99" s="114">
        <f>I99-J99</f>
        <v>1853.3899999999994</v>
      </c>
      <c r="L99" s="68"/>
      <c r="M99" s="185"/>
      <c r="N99" s="2"/>
    </row>
    <row r="100" spans="1:14" s="80" customFormat="1" ht="25.5" outlineLevel="2">
      <c r="A100" s="200" t="s">
        <v>198</v>
      </c>
      <c r="B100" s="69" t="s">
        <v>0</v>
      </c>
      <c r="C100" s="69" t="s">
        <v>45</v>
      </c>
      <c r="D100" s="69" t="s">
        <v>50</v>
      </c>
      <c r="E100" s="69" t="s">
        <v>34</v>
      </c>
      <c r="F100" s="311"/>
      <c r="G100" s="121" t="s">
        <v>244</v>
      </c>
      <c r="H100" s="113">
        <f>15393300+80000</f>
        <v>15473300</v>
      </c>
      <c r="I100" s="114">
        <v>15053210.67</v>
      </c>
      <c r="J100" s="168">
        <v>15000442.630000001</v>
      </c>
      <c r="K100" s="114">
        <f>I100-J100</f>
        <v>52768.039999999106</v>
      </c>
      <c r="M100" s="181"/>
      <c r="N100" s="2"/>
    </row>
    <row r="101" spans="1:14" ht="25.5" outlineLevel="2">
      <c r="A101" s="109" t="s">
        <v>160</v>
      </c>
      <c r="B101" s="5" t="s">
        <v>0</v>
      </c>
      <c r="C101" s="5" t="s">
        <v>45</v>
      </c>
      <c r="D101" s="5" t="s">
        <v>51</v>
      </c>
      <c r="E101" s="5" t="s">
        <v>1</v>
      </c>
      <c r="F101" s="4" t="s">
        <v>114</v>
      </c>
      <c r="G101" s="95" t="s">
        <v>114</v>
      </c>
      <c r="H101" s="112">
        <f>SUM(H102:H103)</f>
        <v>118900</v>
      </c>
      <c r="I101" s="112">
        <f t="shared" ref="I101" si="25">SUM(I102:I103)</f>
        <v>69120.66</v>
      </c>
      <c r="J101" s="112">
        <f>SUM(J102:J103)</f>
        <v>69120.66</v>
      </c>
      <c r="K101" s="112">
        <f>SUM(K102:K103)</f>
        <v>0</v>
      </c>
      <c r="M101" s="187"/>
    </row>
    <row r="102" spans="1:14" s="256" customFormat="1" ht="25.5" outlineLevel="4">
      <c r="A102" s="258" t="s">
        <v>198</v>
      </c>
      <c r="B102" s="252" t="s">
        <v>0</v>
      </c>
      <c r="C102" s="252" t="s">
        <v>45</v>
      </c>
      <c r="D102" s="261" t="s">
        <v>51</v>
      </c>
      <c r="E102" s="244" t="s">
        <v>34</v>
      </c>
      <c r="F102" s="310" t="s">
        <v>265</v>
      </c>
      <c r="G102" s="119" t="s">
        <v>244</v>
      </c>
      <c r="H102" s="113">
        <v>118310</v>
      </c>
      <c r="I102" s="114">
        <v>69120.66</v>
      </c>
      <c r="J102" s="168">
        <v>69120.66</v>
      </c>
      <c r="K102" s="253">
        <f>I102-J102</f>
        <v>0</v>
      </c>
      <c r="L102" s="254"/>
      <c r="M102" s="255"/>
      <c r="N102" s="257"/>
    </row>
    <row r="103" spans="1:14" s="83" customFormat="1" outlineLevel="4">
      <c r="A103" s="199" t="s">
        <v>98</v>
      </c>
      <c r="B103" s="69" t="s">
        <v>0</v>
      </c>
      <c r="C103" s="69" t="s">
        <v>45</v>
      </c>
      <c r="D103" s="262" t="s">
        <v>51</v>
      </c>
      <c r="E103" s="245" t="s">
        <v>4</v>
      </c>
      <c r="F103" s="311"/>
      <c r="G103" s="119" t="s">
        <v>244</v>
      </c>
      <c r="H103" s="113">
        <v>590</v>
      </c>
      <c r="I103" s="114">
        <v>0</v>
      </c>
      <c r="J103" s="168">
        <v>0</v>
      </c>
      <c r="K103" s="114">
        <f>I103-J103</f>
        <v>0</v>
      </c>
      <c r="L103" s="68"/>
      <c r="M103" s="185"/>
      <c r="N103" s="2"/>
    </row>
    <row r="104" spans="1:14" s="80" customFormat="1" ht="38.25" outlineLevel="2">
      <c r="A104" s="109" t="s">
        <v>161</v>
      </c>
      <c r="B104" s="5" t="s">
        <v>0</v>
      </c>
      <c r="C104" s="5" t="s">
        <v>45</v>
      </c>
      <c r="D104" s="5" t="s">
        <v>52</v>
      </c>
      <c r="E104" s="5" t="s">
        <v>1</v>
      </c>
      <c r="F104" s="4" t="s">
        <v>114</v>
      </c>
      <c r="G104" s="95" t="s">
        <v>114</v>
      </c>
      <c r="H104" s="112">
        <f>SUM(H105:H106)</f>
        <v>603000000</v>
      </c>
      <c r="I104" s="112">
        <f>SUM(I105:I106)</f>
        <v>587891372.89999998</v>
      </c>
      <c r="J104" s="167">
        <f>SUM(J105:J106)</f>
        <v>587066446.28999996</v>
      </c>
      <c r="K104" s="112">
        <f>SUM(K105:K106)</f>
        <v>824926.61000001431</v>
      </c>
      <c r="M104" s="181"/>
      <c r="N104" s="2"/>
    </row>
    <row r="105" spans="1:14" s="83" customFormat="1" outlineLevel="4">
      <c r="A105" s="85" t="s">
        <v>98</v>
      </c>
      <c r="B105" s="69" t="s">
        <v>0</v>
      </c>
      <c r="C105" s="69" t="s">
        <v>45</v>
      </c>
      <c r="D105" s="69" t="s">
        <v>52</v>
      </c>
      <c r="E105" s="69" t="s">
        <v>4</v>
      </c>
      <c r="F105" s="310" t="s">
        <v>272</v>
      </c>
      <c r="G105" s="119" t="s">
        <v>244</v>
      </c>
      <c r="H105" s="113">
        <v>5350000</v>
      </c>
      <c r="I105" s="113">
        <v>4828433.8</v>
      </c>
      <c r="J105" s="272">
        <v>4240119.8</v>
      </c>
      <c r="K105" s="114">
        <f>I105-J105</f>
        <v>588314</v>
      </c>
      <c r="L105" s="68"/>
      <c r="M105" s="185"/>
      <c r="N105" s="2"/>
    </row>
    <row r="106" spans="1:14" s="82" customFormat="1" ht="25.5" outlineLevel="4">
      <c r="A106" s="85" t="s">
        <v>195</v>
      </c>
      <c r="B106" s="69" t="s">
        <v>0</v>
      </c>
      <c r="C106" s="69" t="s">
        <v>45</v>
      </c>
      <c r="D106" s="69" t="s">
        <v>52</v>
      </c>
      <c r="E106" s="69" t="s">
        <v>7</v>
      </c>
      <c r="F106" s="311"/>
      <c r="G106" s="119" t="s">
        <v>244</v>
      </c>
      <c r="H106" s="113">
        <f>706827900-109177900</f>
        <v>597650000</v>
      </c>
      <c r="I106" s="114">
        <v>583062939.10000002</v>
      </c>
      <c r="J106" s="168">
        <v>582826326.49000001</v>
      </c>
      <c r="K106" s="114">
        <f>I106-J106</f>
        <v>236612.61000001431</v>
      </c>
      <c r="L106" s="87"/>
      <c r="M106" s="185"/>
      <c r="N106" s="2"/>
    </row>
    <row r="107" spans="1:14" s="83" customFormat="1" ht="25.5" outlineLevel="4">
      <c r="A107" s="109" t="s">
        <v>268</v>
      </c>
      <c r="B107" s="5" t="s">
        <v>0</v>
      </c>
      <c r="C107" s="5" t="s">
        <v>45</v>
      </c>
      <c r="D107" s="5" t="s">
        <v>302</v>
      </c>
      <c r="E107" s="5" t="s">
        <v>1</v>
      </c>
      <c r="F107" s="4"/>
      <c r="G107" s="95"/>
      <c r="H107" s="112">
        <f>SUM(H108:H109)</f>
        <v>103200</v>
      </c>
      <c r="I107" s="112">
        <f>SUM(I108:I109)</f>
        <v>103200</v>
      </c>
      <c r="J107" s="112">
        <f t="shared" ref="J107" si="26">SUM(J108:J109)</f>
        <v>103200</v>
      </c>
      <c r="K107" s="112">
        <f>SUM(K108:K109)</f>
        <v>0</v>
      </c>
      <c r="L107" s="68"/>
      <c r="M107" s="185"/>
      <c r="N107" s="2"/>
    </row>
    <row r="108" spans="1:14" s="118" customFormat="1" outlineLevel="4">
      <c r="A108" s="386" t="s">
        <v>218</v>
      </c>
      <c r="B108" s="385" t="s">
        <v>0</v>
      </c>
      <c r="C108" s="358" t="s">
        <v>45</v>
      </c>
      <c r="D108" s="358">
        <v>2240152520</v>
      </c>
      <c r="E108" s="358">
        <v>321</v>
      </c>
      <c r="F108" s="372"/>
      <c r="G108" s="202"/>
      <c r="H108" s="113">
        <v>22678</v>
      </c>
      <c r="I108" s="113">
        <v>22678</v>
      </c>
      <c r="J108" s="378">
        <v>103200</v>
      </c>
      <c r="K108" s="380">
        <f>I108+I109-J108</f>
        <v>0</v>
      </c>
      <c r="L108" s="87"/>
      <c r="M108" s="188"/>
      <c r="N108" s="88"/>
    </row>
    <row r="109" spans="1:14" s="80" customFormat="1" outlineLevel="2">
      <c r="A109" s="387"/>
      <c r="B109" s="385"/>
      <c r="C109" s="359"/>
      <c r="D109" s="359"/>
      <c r="E109" s="359"/>
      <c r="F109" s="373"/>
      <c r="G109" s="119" t="s">
        <v>244</v>
      </c>
      <c r="H109" s="113">
        <v>80522</v>
      </c>
      <c r="I109" s="113">
        <v>80522</v>
      </c>
      <c r="J109" s="379"/>
      <c r="K109" s="380"/>
      <c r="L109" s="181">
        <f>103200-I108</f>
        <v>80522</v>
      </c>
      <c r="M109" s="181"/>
      <c r="N109" s="2"/>
    </row>
    <row r="110" spans="1:14" s="83" customFormat="1" ht="25.5" outlineLevel="4">
      <c r="A110" s="109" t="s">
        <v>162</v>
      </c>
      <c r="B110" s="5" t="s">
        <v>0</v>
      </c>
      <c r="C110" s="5" t="s">
        <v>45</v>
      </c>
      <c r="D110" s="5" t="s">
        <v>53</v>
      </c>
      <c r="E110" s="5" t="s">
        <v>1</v>
      </c>
      <c r="F110" s="4" t="s">
        <v>114</v>
      </c>
      <c r="G110" s="95" t="s">
        <v>114</v>
      </c>
      <c r="H110" s="112">
        <f>SUM(H111)</f>
        <v>320000</v>
      </c>
      <c r="I110" s="112">
        <f>SUM(I111)</f>
        <v>53487</v>
      </c>
      <c r="J110" s="167">
        <f t="shared" ref="J110" si="27">SUM(J111)</f>
        <v>53487</v>
      </c>
      <c r="K110" s="112">
        <f>SUM(K111)</f>
        <v>0</v>
      </c>
      <c r="L110" s="68"/>
      <c r="M110" s="185"/>
      <c r="N110" s="2"/>
    </row>
    <row r="111" spans="1:14" s="82" customFormat="1" ht="25.5" outlineLevel="4">
      <c r="A111" s="85" t="s">
        <v>195</v>
      </c>
      <c r="B111" s="69" t="s">
        <v>0</v>
      </c>
      <c r="C111" s="69" t="s">
        <v>45</v>
      </c>
      <c r="D111" s="69" t="s">
        <v>53</v>
      </c>
      <c r="E111" s="69" t="s">
        <v>7</v>
      </c>
      <c r="F111" s="91" t="s">
        <v>114</v>
      </c>
      <c r="G111" s="127" t="s">
        <v>114</v>
      </c>
      <c r="H111" s="113">
        <f>3660000-3340000</f>
        <v>320000</v>
      </c>
      <c r="I111" s="114">
        <v>53487</v>
      </c>
      <c r="J111" s="168">
        <v>53487</v>
      </c>
      <c r="K111" s="114">
        <f>I111-J111</f>
        <v>0</v>
      </c>
      <c r="L111" s="87"/>
      <c r="M111" s="188"/>
      <c r="N111" s="2"/>
    </row>
    <row r="112" spans="1:14" s="88" customFormat="1" ht="25.5" outlineLevel="2">
      <c r="A112" s="109" t="s">
        <v>163</v>
      </c>
      <c r="B112" s="5" t="s">
        <v>0</v>
      </c>
      <c r="C112" s="5" t="s">
        <v>45</v>
      </c>
      <c r="D112" s="5" t="s">
        <v>54</v>
      </c>
      <c r="E112" s="5" t="s">
        <v>1</v>
      </c>
      <c r="F112" s="4" t="s">
        <v>114</v>
      </c>
      <c r="G112" s="95" t="s">
        <v>114</v>
      </c>
      <c r="H112" s="112">
        <f>SUM(H113:H114)</f>
        <v>39514000</v>
      </c>
      <c r="I112" s="112">
        <f>SUM(I113:I114)</f>
        <v>34666650</v>
      </c>
      <c r="J112" s="167">
        <f t="shared" ref="J112" si="28">SUM(J113:J114)</f>
        <v>34656890.330000006</v>
      </c>
      <c r="K112" s="112">
        <f>SUM(K113:K114)</f>
        <v>9759.6699999970151</v>
      </c>
      <c r="M112" s="181"/>
      <c r="N112" s="2"/>
    </row>
    <row r="113" spans="1:14" s="83" customFormat="1" outlineLevel="4">
      <c r="A113" s="85" t="s">
        <v>98</v>
      </c>
      <c r="B113" s="69" t="s">
        <v>0</v>
      </c>
      <c r="C113" s="69" t="s">
        <v>45</v>
      </c>
      <c r="D113" s="69" t="s">
        <v>54</v>
      </c>
      <c r="E113" s="69" t="s">
        <v>4</v>
      </c>
      <c r="F113" s="91" t="s">
        <v>114</v>
      </c>
      <c r="G113" s="127" t="s">
        <v>114</v>
      </c>
      <c r="H113" s="113">
        <v>400000</v>
      </c>
      <c r="I113" s="114">
        <v>237250</v>
      </c>
      <c r="J113" s="168">
        <v>227555.13</v>
      </c>
      <c r="K113" s="114">
        <f>I113-J113</f>
        <v>9694.8699999999953</v>
      </c>
      <c r="L113" s="68"/>
      <c r="M113" s="185"/>
      <c r="N113" s="2"/>
    </row>
    <row r="114" spans="1:14" s="80" customFormat="1" ht="25.5" outlineLevel="2">
      <c r="A114" s="85" t="s">
        <v>198</v>
      </c>
      <c r="B114" s="69" t="s">
        <v>0</v>
      </c>
      <c r="C114" s="69" t="s">
        <v>45</v>
      </c>
      <c r="D114" s="69" t="s">
        <v>54</v>
      </c>
      <c r="E114" s="69" t="s">
        <v>34</v>
      </c>
      <c r="F114" s="86" t="s">
        <v>114</v>
      </c>
      <c r="G114" s="126" t="s">
        <v>114</v>
      </c>
      <c r="H114" s="113">
        <v>39114000</v>
      </c>
      <c r="I114" s="114">
        <v>34429400</v>
      </c>
      <c r="J114" s="168">
        <v>34429335.200000003</v>
      </c>
      <c r="K114" s="114">
        <f>I114-J114</f>
        <v>64.799999997019768</v>
      </c>
      <c r="M114" s="181"/>
      <c r="N114" s="2"/>
    </row>
    <row r="115" spans="1:14" s="88" customFormat="1" outlineLevel="2">
      <c r="A115" s="109" t="s">
        <v>305</v>
      </c>
      <c r="B115" s="5" t="s">
        <v>0</v>
      </c>
      <c r="C115" s="5" t="s">
        <v>45</v>
      </c>
      <c r="D115" s="5" t="s">
        <v>304</v>
      </c>
      <c r="E115" s="5" t="s">
        <v>1</v>
      </c>
      <c r="F115" s="4" t="s">
        <v>114</v>
      </c>
      <c r="G115" s="95" t="s">
        <v>114</v>
      </c>
      <c r="H115" s="112">
        <f>SUM(H116:H116)</f>
        <v>7000000</v>
      </c>
      <c r="I115" s="112">
        <f>SUM(I116:I116)</f>
        <v>0</v>
      </c>
      <c r="J115" s="167">
        <f>SUM(J116:J116)</f>
        <v>0</v>
      </c>
      <c r="K115" s="112">
        <f>SUM(K116:K116)</f>
        <v>0</v>
      </c>
      <c r="M115" s="181"/>
      <c r="N115" s="2"/>
    </row>
    <row r="116" spans="1:14" s="80" customFormat="1" ht="25.5" outlineLevel="2">
      <c r="A116" s="85" t="s">
        <v>198</v>
      </c>
      <c r="B116" s="263" t="s">
        <v>0</v>
      </c>
      <c r="C116" s="263" t="s">
        <v>45</v>
      </c>
      <c r="D116" s="263" t="s">
        <v>304</v>
      </c>
      <c r="E116" s="263" t="s">
        <v>34</v>
      </c>
      <c r="F116" s="86" t="s">
        <v>114</v>
      </c>
      <c r="G116" s="126" t="s">
        <v>114</v>
      </c>
      <c r="H116" s="113">
        <v>7000000</v>
      </c>
      <c r="I116" s="114">
        <v>0</v>
      </c>
      <c r="J116" s="168">
        <v>0</v>
      </c>
      <c r="K116" s="114">
        <f>I116-J116</f>
        <v>0</v>
      </c>
      <c r="L116" s="80" t="s">
        <v>306</v>
      </c>
      <c r="M116" s="181"/>
      <c r="N116" s="2"/>
    </row>
    <row r="117" spans="1:14" s="88" customFormat="1" ht="63.75" outlineLevel="2">
      <c r="A117" s="109" t="s">
        <v>164</v>
      </c>
      <c r="B117" s="5" t="s">
        <v>0</v>
      </c>
      <c r="C117" s="5" t="s">
        <v>45</v>
      </c>
      <c r="D117" s="5" t="s">
        <v>55</v>
      </c>
      <c r="E117" s="5" t="s">
        <v>1</v>
      </c>
      <c r="F117" s="4" t="s">
        <v>114</v>
      </c>
      <c r="G117" s="95" t="s">
        <v>114</v>
      </c>
      <c r="H117" s="112">
        <f>SUM(H118:H119)</f>
        <v>4576500</v>
      </c>
      <c r="I117" s="112">
        <f>SUM(I118:I119)</f>
        <v>2866986.2</v>
      </c>
      <c r="J117" s="167">
        <f t="shared" ref="J117" si="29">SUM(J118:J119)</f>
        <v>2863167.32</v>
      </c>
      <c r="K117" s="112">
        <f>SUM(K118:K119)</f>
        <v>3818.880000000001</v>
      </c>
      <c r="M117" s="181"/>
      <c r="N117" s="2"/>
    </row>
    <row r="118" spans="1:14" s="83" customFormat="1" outlineLevel="4">
      <c r="A118" s="85" t="s">
        <v>98</v>
      </c>
      <c r="B118" s="69" t="s">
        <v>0</v>
      </c>
      <c r="C118" s="69" t="s">
        <v>45</v>
      </c>
      <c r="D118" s="69" t="s">
        <v>55</v>
      </c>
      <c r="E118" s="69" t="s">
        <v>4</v>
      </c>
      <c r="F118" s="91" t="s">
        <v>114</v>
      </c>
      <c r="G118" s="127" t="s">
        <v>114</v>
      </c>
      <c r="H118" s="113">
        <v>60500</v>
      </c>
      <c r="I118" s="114">
        <v>28986.2</v>
      </c>
      <c r="J118" s="168">
        <v>25167.32</v>
      </c>
      <c r="K118" s="114">
        <f>I118-J118</f>
        <v>3818.880000000001</v>
      </c>
      <c r="L118" s="68"/>
      <c r="M118" s="185"/>
      <c r="N118" s="2"/>
    </row>
    <row r="119" spans="1:14" s="80" customFormat="1" ht="25.5" outlineLevel="2">
      <c r="A119" s="85" t="s">
        <v>198</v>
      </c>
      <c r="B119" s="69" t="s">
        <v>0</v>
      </c>
      <c r="C119" s="69" t="s">
        <v>45</v>
      </c>
      <c r="D119" s="69" t="s">
        <v>55</v>
      </c>
      <c r="E119" s="69" t="s">
        <v>34</v>
      </c>
      <c r="F119" s="86" t="s">
        <v>114</v>
      </c>
      <c r="G119" s="126" t="s">
        <v>114</v>
      </c>
      <c r="H119" s="113">
        <v>4516000</v>
      </c>
      <c r="I119" s="114">
        <v>2838000</v>
      </c>
      <c r="J119" s="168">
        <v>2838000</v>
      </c>
      <c r="K119" s="114">
        <f>I119-J119</f>
        <v>0</v>
      </c>
      <c r="M119" s="181"/>
      <c r="N119" s="2"/>
    </row>
    <row r="120" spans="1:14" s="80" customFormat="1" ht="102" outlineLevel="2">
      <c r="A120" s="109" t="s">
        <v>165</v>
      </c>
      <c r="B120" s="5" t="s">
        <v>0</v>
      </c>
      <c r="C120" s="5" t="s">
        <v>45</v>
      </c>
      <c r="D120" s="5" t="s">
        <v>56</v>
      </c>
      <c r="E120" s="5" t="s">
        <v>1</v>
      </c>
      <c r="F120" s="4" t="s">
        <v>114</v>
      </c>
      <c r="G120" s="95" t="s">
        <v>114</v>
      </c>
      <c r="H120" s="112">
        <f>SUM(H121:H122)</f>
        <v>11755600</v>
      </c>
      <c r="I120" s="112">
        <f>SUM(I121:I122)</f>
        <v>11109752.65</v>
      </c>
      <c r="J120" s="167">
        <f>SUM(J121:J122)</f>
        <v>8999651.0199999996</v>
      </c>
      <c r="K120" s="112">
        <f>SUM(K121:K122)</f>
        <v>2110101.63</v>
      </c>
      <c r="M120" s="181"/>
      <c r="N120" s="2"/>
    </row>
    <row r="121" spans="1:14" s="83" customFormat="1" outlineLevel="4">
      <c r="A121" s="158" t="s">
        <v>98</v>
      </c>
      <c r="B121" s="159" t="s">
        <v>0</v>
      </c>
      <c r="C121" s="159" t="s">
        <v>45</v>
      </c>
      <c r="D121" s="159" t="s">
        <v>56</v>
      </c>
      <c r="E121" s="159" t="s">
        <v>4</v>
      </c>
      <c r="F121" s="160" t="s">
        <v>114</v>
      </c>
      <c r="G121" s="161" t="s">
        <v>114</v>
      </c>
      <c r="H121" s="113">
        <v>131200</v>
      </c>
      <c r="I121" s="114">
        <v>100136.65</v>
      </c>
      <c r="J121" s="168">
        <v>65972.69</v>
      </c>
      <c r="K121" s="114">
        <f>I121-J121</f>
        <v>34163.959999999992</v>
      </c>
      <c r="L121" s="68"/>
      <c r="M121" s="185"/>
      <c r="N121" s="2"/>
    </row>
    <row r="122" spans="1:14" s="80" customFormat="1" ht="25.5" outlineLevel="2">
      <c r="A122" s="85" t="s">
        <v>195</v>
      </c>
      <c r="B122" s="69" t="s">
        <v>0</v>
      </c>
      <c r="C122" s="69" t="s">
        <v>45</v>
      </c>
      <c r="D122" s="69" t="s">
        <v>56</v>
      </c>
      <c r="E122" s="69" t="s">
        <v>7</v>
      </c>
      <c r="F122" s="91" t="s">
        <v>114</v>
      </c>
      <c r="G122" s="127" t="s">
        <v>114</v>
      </c>
      <c r="H122" s="113">
        <v>11624400</v>
      </c>
      <c r="I122" s="114">
        <v>11009616</v>
      </c>
      <c r="J122" s="168">
        <v>8933678.3300000001</v>
      </c>
      <c r="K122" s="114">
        <f>I122-J122</f>
        <v>2075937.67</v>
      </c>
      <c r="M122" s="181"/>
      <c r="N122" s="2"/>
    </row>
    <row r="123" spans="1:14" s="80" customFormat="1" ht="76.5" outlineLevel="2">
      <c r="A123" s="109" t="s">
        <v>166</v>
      </c>
      <c r="B123" s="5" t="s">
        <v>0</v>
      </c>
      <c r="C123" s="5" t="s">
        <v>45</v>
      </c>
      <c r="D123" s="5" t="s">
        <v>57</v>
      </c>
      <c r="E123" s="5" t="s">
        <v>1</v>
      </c>
      <c r="F123" s="4" t="s">
        <v>114</v>
      </c>
      <c r="G123" s="95" t="s">
        <v>114</v>
      </c>
      <c r="H123" s="112">
        <f>SUM(H124:H126)</f>
        <v>1875300</v>
      </c>
      <c r="I123" s="112">
        <f>SUM(I124:I126)</f>
        <v>575719.13</v>
      </c>
      <c r="J123" s="167">
        <f t="shared" ref="J123" si="30">SUM(J124:J126)</f>
        <v>510366.35</v>
      </c>
      <c r="K123" s="112">
        <f>SUM(K124:K126)</f>
        <v>65352.780000000042</v>
      </c>
      <c r="M123" s="181"/>
      <c r="N123" s="2"/>
    </row>
    <row r="124" spans="1:14" s="80" customFormat="1" outlineLevel="1">
      <c r="A124" s="85" t="s">
        <v>98</v>
      </c>
      <c r="B124" s="69" t="s">
        <v>0</v>
      </c>
      <c r="C124" s="69" t="s">
        <v>45</v>
      </c>
      <c r="D124" s="69" t="s">
        <v>57</v>
      </c>
      <c r="E124" s="69" t="s">
        <v>4</v>
      </c>
      <c r="F124" s="91" t="s">
        <v>114</v>
      </c>
      <c r="G124" s="127" t="s">
        <v>114</v>
      </c>
      <c r="H124" s="113">
        <v>22400</v>
      </c>
      <c r="I124" s="114">
        <v>3950.89</v>
      </c>
      <c r="J124" s="168">
        <v>3111.69</v>
      </c>
      <c r="K124" s="114">
        <f>I124-J124</f>
        <v>839.19999999999982</v>
      </c>
      <c r="M124" s="181"/>
      <c r="N124" s="2"/>
    </row>
    <row r="125" spans="1:14" s="83" customFormat="1" ht="25.5" outlineLevel="4">
      <c r="A125" s="85" t="s">
        <v>195</v>
      </c>
      <c r="B125" s="69" t="s">
        <v>0</v>
      </c>
      <c r="C125" s="69" t="s">
        <v>45</v>
      </c>
      <c r="D125" s="69" t="s">
        <v>57</v>
      </c>
      <c r="E125" s="69" t="s">
        <v>7</v>
      </c>
      <c r="F125" s="91" t="s">
        <v>114</v>
      </c>
      <c r="G125" s="127" t="s">
        <v>114</v>
      </c>
      <c r="H125" s="113">
        <v>1238100</v>
      </c>
      <c r="I125" s="114">
        <v>329031.84000000003</v>
      </c>
      <c r="J125" s="168">
        <v>264518.86</v>
      </c>
      <c r="K125" s="114">
        <f>I125-J125</f>
        <v>64512.98000000004</v>
      </c>
      <c r="L125" s="68"/>
      <c r="M125" s="185"/>
      <c r="N125" s="2"/>
    </row>
    <row r="126" spans="1:14" s="88" customFormat="1" ht="38.25" outlineLevel="2">
      <c r="A126" s="85" t="s">
        <v>194</v>
      </c>
      <c r="B126" s="69" t="s">
        <v>0</v>
      </c>
      <c r="C126" s="69" t="s">
        <v>45</v>
      </c>
      <c r="D126" s="69" t="s">
        <v>57</v>
      </c>
      <c r="E126" s="69" t="s">
        <v>13</v>
      </c>
      <c r="F126" s="91" t="s">
        <v>114</v>
      </c>
      <c r="G126" s="127" t="s">
        <v>114</v>
      </c>
      <c r="H126" s="113">
        <v>614800</v>
      </c>
      <c r="I126" s="114">
        <v>242736.4</v>
      </c>
      <c r="J126" s="168">
        <v>242735.8</v>
      </c>
      <c r="K126" s="114">
        <f>I126-J126</f>
        <v>0.60000000000582077</v>
      </c>
      <c r="M126" s="181"/>
      <c r="N126" s="2"/>
    </row>
    <row r="127" spans="1:14" s="83" customFormat="1" ht="38.25" outlineLevel="4">
      <c r="A127" s="109" t="s">
        <v>167</v>
      </c>
      <c r="B127" s="5" t="s">
        <v>0</v>
      </c>
      <c r="C127" s="5" t="s">
        <v>45</v>
      </c>
      <c r="D127" s="5" t="s">
        <v>58</v>
      </c>
      <c r="E127" s="5" t="s">
        <v>1</v>
      </c>
      <c r="F127" s="4" t="s">
        <v>114</v>
      </c>
      <c r="G127" s="95" t="s">
        <v>114</v>
      </c>
      <c r="H127" s="112">
        <f>SUM(H128)</f>
        <v>2080000</v>
      </c>
      <c r="I127" s="112">
        <f>SUM(I128)</f>
        <v>0</v>
      </c>
      <c r="J127" s="167">
        <f t="shared" ref="J127" si="31">SUM(J128)</f>
        <v>0</v>
      </c>
      <c r="K127" s="112">
        <f>SUM(K128)</f>
        <v>0</v>
      </c>
      <c r="L127" s="68"/>
      <c r="M127" s="185"/>
      <c r="N127" s="2"/>
    </row>
    <row r="128" spans="1:14" s="80" customFormat="1" ht="25.5" outlineLevel="2">
      <c r="A128" s="85" t="s">
        <v>198</v>
      </c>
      <c r="B128" s="69" t="s">
        <v>0</v>
      </c>
      <c r="C128" s="69" t="s">
        <v>45</v>
      </c>
      <c r="D128" s="69" t="s">
        <v>58</v>
      </c>
      <c r="E128" s="69" t="s">
        <v>34</v>
      </c>
      <c r="F128" s="86" t="s">
        <v>114</v>
      </c>
      <c r="G128" s="126" t="s">
        <v>114</v>
      </c>
      <c r="H128" s="113">
        <v>2080000</v>
      </c>
      <c r="I128" s="114">
        <v>0</v>
      </c>
      <c r="J128" s="168">
        <v>0</v>
      </c>
      <c r="K128" s="114">
        <f>I128-J128</f>
        <v>0</v>
      </c>
      <c r="M128" s="181"/>
      <c r="N128" s="2"/>
    </row>
    <row r="129" spans="1:14" s="88" customFormat="1" ht="44.25" customHeight="1" outlineLevel="2">
      <c r="A129" s="109" t="s">
        <v>168</v>
      </c>
      <c r="B129" s="5" t="s">
        <v>0</v>
      </c>
      <c r="C129" s="5" t="s">
        <v>45</v>
      </c>
      <c r="D129" s="5" t="s">
        <v>59</v>
      </c>
      <c r="E129" s="5" t="s">
        <v>1</v>
      </c>
      <c r="F129" s="4" t="s">
        <v>114</v>
      </c>
      <c r="G129" s="95" t="s">
        <v>114</v>
      </c>
      <c r="H129" s="112">
        <f>SUM(H130:H131)</f>
        <v>3636000</v>
      </c>
      <c r="I129" s="112">
        <f>SUM(I130:I131)</f>
        <v>2993377.2</v>
      </c>
      <c r="J129" s="167">
        <f t="shared" ref="J129" si="32">SUM(J130:J131)</f>
        <v>2992856</v>
      </c>
      <c r="K129" s="112">
        <f>SUM(K130:K131)</f>
        <v>521.20000000000073</v>
      </c>
      <c r="M129" s="181"/>
      <c r="N129" s="2"/>
    </row>
    <row r="130" spans="1:14" s="83" customFormat="1" outlineLevel="4">
      <c r="A130" s="85" t="s">
        <v>98</v>
      </c>
      <c r="B130" s="69" t="s">
        <v>0</v>
      </c>
      <c r="C130" s="69" t="s">
        <v>45</v>
      </c>
      <c r="D130" s="69" t="s">
        <v>59</v>
      </c>
      <c r="E130" s="69" t="s">
        <v>4</v>
      </c>
      <c r="F130" s="91" t="s">
        <v>114</v>
      </c>
      <c r="G130" s="127" t="s">
        <v>114</v>
      </c>
      <c r="H130" s="113">
        <v>45400</v>
      </c>
      <c r="I130" s="114">
        <v>23377.200000000001</v>
      </c>
      <c r="J130" s="168">
        <v>22856</v>
      </c>
      <c r="K130" s="114">
        <f>I130-J130</f>
        <v>521.20000000000073</v>
      </c>
      <c r="L130" s="68"/>
      <c r="M130" s="185"/>
      <c r="N130" s="2"/>
    </row>
    <row r="131" spans="1:14" s="88" customFormat="1" ht="25.5" outlineLevel="2">
      <c r="A131" s="85" t="s">
        <v>198</v>
      </c>
      <c r="B131" s="69" t="s">
        <v>0</v>
      </c>
      <c r="C131" s="69" t="s">
        <v>45</v>
      </c>
      <c r="D131" s="69" t="s">
        <v>59</v>
      </c>
      <c r="E131" s="69" t="s">
        <v>34</v>
      </c>
      <c r="F131" s="86" t="s">
        <v>114</v>
      </c>
      <c r="G131" s="126" t="s">
        <v>114</v>
      </c>
      <c r="H131" s="113">
        <v>3590600</v>
      </c>
      <c r="I131" s="114">
        <v>2970000</v>
      </c>
      <c r="J131" s="168">
        <v>2970000</v>
      </c>
      <c r="K131" s="114">
        <f>I131-J131</f>
        <v>0</v>
      </c>
      <c r="M131" s="181"/>
      <c r="N131" s="2"/>
    </row>
    <row r="132" spans="1:14" s="83" customFormat="1" ht="41.25" customHeight="1" outlineLevel="4">
      <c r="A132" s="109" t="s">
        <v>169</v>
      </c>
      <c r="B132" s="5" t="s">
        <v>0</v>
      </c>
      <c r="C132" s="5" t="s">
        <v>45</v>
      </c>
      <c r="D132" s="5" t="s">
        <v>60</v>
      </c>
      <c r="E132" s="5" t="s">
        <v>1</v>
      </c>
      <c r="F132" s="4" t="s">
        <v>114</v>
      </c>
      <c r="G132" s="95" t="s">
        <v>114</v>
      </c>
      <c r="H132" s="112">
        <f>SUM(H133)</f>
        <v>2886300</v>
      </c>
      <c r="I132" s="112">
        <f>SUM(I133)</f>
        <v>0</v>
      </c>
      <c r="J132" s="167">
        <f t="shared" ref="J132" si="33">SUM(J133)</f>
        <v>0</v>
      </c>
      <c r="K132" s="112">
        <f>SUM(K133)</f>
        <v>0</v>
      </c>
      <c r="L132" s="68"/>
      <c r="M132" s="185"/>
      <c r="N132" s="2"/>
    </row>
    <row r="133" spans="1:14" s="80" customFormat="1" ht="25.5" outlineLevel="1">
      <c r="A133" s="85" t="s">
        <v>198</v>
      </c>
      <c r="B133" s="69" t="s">
        <v>0</v>
      </c>
      <c r="C133" s="69" t="s">
        <v>45</v>
      </c>
      <c r="D133" s="69" t="s">
        <v>60</v>
      </c>
      <c r="E133" s="69" t="s">
        <v>34</v>
      </c>
      <c r="F133" s="86" t="s">
        <v>114</v>
      </c>
      <c r="G133" s="126" t="s">
        <v>114</v>
      </c>
      <c r="H133" s="113">
        <v>2886300</v>
      </c>
      <c r="I133" s="114">
        <v>0</v>
      </c>
      <c r="J133" s="168">
        <v>0</v>
      </c>
      <c r="K133" s="114">
        <f>I133-J133</f>
        <v>0</v>
      </c>
      <c r="M133" s="181"/>
      <c r="N133" s="2"/>
    </row>
    <row r="134" spans="1:14" s="88" customFormat="1" outlineLevel="2">
      <c r="A134" s="109" t="s">
        <v>170</v>
      </c>
      <c r="B134" s="5" t="s">
        <v>0</v>
      </c>
      <c r="C134" s="5" t="s">
        <v>45</v>
      </c>
      <c r="D134" s="5" t="s">
        <v>61</v>
      </c>
      <c r="E134" s="5" t="s">
        <v>1</v>
      </c>
      <c r="F134" s="4" t="s">
        <v>114</v>
      </c>
      <c r="G134" s="95" t="s">
        <v>114</v>
      </c>
      <c r="H134" s="112">
        <f>SUM(H135:H136)</f>
        <v>442508400</v>
      </c>
      <c r="I134" s="112">
        <f>SUM(I135:I136)</f>
        <v>383852835</v>
      </c>
      <c r="J134" s="167">
        <f t="shared" ref="J134" si="34">SUM(J135:J136)</f>
        <v>383646666.37</v>
      </c>
      <c r="K134" s="112">
        <f>SUM(K135:K136)</f>
        <v>206168.63000000454</v>
      </c>
      <c r="M134" s="181"/>
      <c r="N134" s="2"/>
    </row>
    <row r="135" spans="1:14" s="83" customFormat="1" outlineLevel="4">
      <c r="A135" s="85" t="s">
        <v>98</v>
      </c>
      <c r="B135" s="69" t="s">
        <v>0</v>
      </c>
      <c r="C135" s="69" t="s">
        <v>45</v>
      </c>
      <c r="D135" s="69" t="s">
        <v>61</v>
      </c>
      <c r="E135" s="69" t="s">
        <v>4</v>
      </c>
      <c r="F135" s="91" t="s">
        <v>114</v>
      </c>
      <c r="G135" s="127" t="s">
        <v>114</v>
      </c>
      <c r="H135" s="113">
        <v>4443800</v>
      </c>
      <c r="I135" s="114">
        <v>3751304</v>
      </c>
      <c r="J135" s="168">
        <v>3632305.99</v>
      </c>
      <c r="K135" s="114">
        <f>I135-J135</f>
        <v>118998.00999999978</v>
      </c>
      <c r="L135" s="68"/>
      <c r="M135" s="185"/>
      <c r="N135" s="2"/>
    </row>
    <row r="136" spans="1:14" s="80" customFormat="1" ht="25.5" outlineLevel="1">
      <c r="A136" s="85" t="s">
        <v>198</v>
      </c>
      <c r="B136" s="69" t="s">
        <v>0</v>
      </c>
      <c r="C136" s="69" t="s">
        <v>45</v>
      </c>
      <c r="D136" s="69" t="s">
        <v>61</v>
      </c>
      <c r="E136" s="69" t="s">
        <v>34</v>
      </c>
      <c r="F136" s="86" t="s">
        <v>114</v>
      </c>
      <c r="G136" s="126" t="s">
        <v>114</v>
      </c>
      <c r="H136" s="113">
        <v>438064600</v>
      </c>
      <c r="I136" s="114">
        <v>380101531</v>
      </c>
      <c r="J136" s="168">
        <v>380014360.38</v>
      </c>
      <c r="K136" s="114">
        <f>I136-J136</f>
        <v>87170.620000004768</v>
      </c>
      <c r="M136" s="181"/>
      <c r="N136" s="2"/>
    </row>
    <row r="137" spans="1:14" s="88" customFormat="1" ht="25.5" outlineLevel="2">
      <c r="A137" s="109" t="s">
        <v>171</v>
      </c>
      <c r="B137" s="5" t="s">
        <v>0</v>
      </c>
      <c r="C137" s="5" t="s">
        <v>45</v>
      </c>
      <c r="D137" s="5" t="s">
        <v>62</v>
      </c>
      <c r="E137" s="5" t="s">
        <v>1</v>
      </c>
      <c r="F137" s="4" t="s">
        <v>114</v>
      </c>
      <c r="G137" s="95" t="s">
        <v>114</v>
      </c>
      <c r="H137" s="112">
        <f>SUM(H138:H139)</f>
        <v>77963400</v>
      </c>
      <c r="I137" s="112">
        <f>SUM(I138:I139)</f>
        <v>69865547</v>
      </c>
      <c r="J137" s="167">
        <f>SUM(J138:J139)</f>
        <v>69826742.25</v>
      </c>
      <c r="K137" s="112">
        <f>SUM(K138:K139)</f>
        <v>38804.749999994645</v>
      </c>
      <c r="M137" s="181"/>
      <c r="N137" s="2"/>
    </row>
    <row r="138" spans="1:14" s="83" customFormat="1" outlineLevel="4">
      <c r="A138" s="85" t="s">
        <v>98</v>
      </c>
      <c r="B138" s="69" t="s">
        <v>0</v>
      </c>
      <c r="C138" s="69" t="s">
        <v>45</v>
      </c>
      <c r="D138" s="69" t="s">
        <v>62</v>
      </c>
      <c r="E138" s="69" t="s">
        <v>4</v>
      </c>
      <c r="F138" s="91" t="s">
        <v>114</v>
      </c>
      <c r="G138" s="127" t="s">
        <v>114</v>
      </c>
      <c r="H138" s="113">
        <v>1128328</v>
      </c>
      <c r="I138" s="114">
        <v>710071</v>
      </c>
      <c r="J138" s="168">
        <v>703816.99</v>
      </c>
      <c r="K138" s="114">
        <f>I138-J138</f>
        <v>6254.0100000000093</v>
      </c>
      <c r="L138" s="68"/>
      <c r="M138" s="185"/>
      <c r="N138" s="2"/>
    </row>
    <row r="139" spans="1:14" s="80" customFormat="1" ht="25.5" outlineLevel="1">
      <c r="A139" s="85" t="s">
        <v>198</v>
      </c>
      <c r="B139" s="69" t="s">
        <v>0</v>
      </c>
      <c r="C139" s="69" t="s">
        <v>45</v>
      </c>
      <c r="D139" s="69" t="s">
        <v>62</v>
      </c>
      <c r="E139" s="69" t="s">
        <v>34</v>
      </c>
      <c r="F139" s="86" t="s">
        <v>114</v>
      </c>
      <c r="G139" s="126" t="s">
        <v>114</v>
      </c>
      <c r="H139" s="113">
        <v>76835072</v>
      </c>
      <c r="I139" s="114">
        <v>69155476</v>
      </c>
      <c r="J139" s="168">
        <v>69122925.260000005</v>
      </c>
      <c r="K139" s="114">
        <f>I139-J139</f>
        <v>32550.739999994636</v>
      </c>
      <c r="M139" s="181"/>
      <c r="N139" s="2"/>
    </row>
    <row r="140" spans="1:14" s="118" customFormat="1" outlineLevel="4">
      <c r="A140" s="109" t="s">
        <v>172</v>
      </c>
      <c r="B140" s="5" t="s">
        <v>0</v>
      </c>
      <c r="C140" s="5" t="s">
        <v>45</v>
      </c>
      <c r="D140" s="5" t="s">
        <v>63</v>
      </c>
      <c r="E140" s="5" t="s">
        <v>1</v>
      </c>
      <c r="F140" s="4" t="s">
        <v>114</v>
      </c>
      <c r="G140" s="95" t="s">
        <v>114</v>
      </c>
      <c r="H140" s="112">
        <f>SUM(H141:H142)</f>
        <v>19007600</v>
      </c>
      <c r="I140" s="112">
        <f>SUM(I141:I142)</f>
        <v>15700619</v>
      </c>
      <c r="J140" s="167">
        <f>SUM(J141:J142)</f>
        <v>15693843.9</v>
      </c>
      <c r="K140" s="112">
        <f>SUM(K141:K142)</f>
        <v>6775.1000000001513</v>
      </c>
      <c r="L140" s="87"/>
      <c r="M140" s="188"/>
      <c r="N140" s="2"/>
    </row>
    <row r="141" spans="1:14" s="83" customFormat="1" outlineLevel="4">
      <c r="A141" s="85" t="s">
        <v>98</v>
      </c>
      <c r="B141" s="69" t="s">
        <v>0</v>
      </c>
      <c r="C141" s="69" t="s">
        <v>45</v>
      </c>
      <c r="D141" s="69" t="s">
        <v>63</v>
      </c>
      <c r="E141" s="69" t="s">
        <v>4</v>
      </c>
      <c r="F141" s="91" t="s">
        <v>114</v>
      </c>
      <c r="G141" s="127" t="s">
        <v>114</v>
      </c>
      <c r="H141" s="113">
        <v>278400</v>
      </c>
      <c r="I141" s="114">
        <v>201457</v>
      </c>
      <c r="J141" s="168">
        <v>197511.06</v>
      </c>
      <c r="K141" s="114">
        <f>I141-J141</f>
        <v>3945.9400000000023</v>
      </c>
      <c r="L141" s="68"/>
      <c r="M141" s="185"/>
      <c r="N141" s="2"/>
    </row>
    <row r="142" spans="1:14" s="82" customFormat="1" ht="25.5" outlineLevel="4">
      <c r="A142" s="110" t="s">
        <v>198</v>
      </c>
      <c r="B142" s="69" t="s">
        <v>0</v>
      </c>
      <c r="C142" s="69" t="s">
        <v>45</v>
      </c>
      <c r="D142" s="69" t="s">
        <v>63</v>
      </c>
      <c r="E142" s="69" t="s">
        <v>34</v>
      </c>
      <c r="F142" s="84" t="s">
        <v>114</v>
      </c>
      <c r="G142" s="128" t="s">
        <v>114</v>
      </c>
      <c r="H142" s="113">
        <v>18729200</v>
      </c>
      <c r="I142" s="113">
        <v>15499162</v>
      </c>
      <c r="J142" s="169">
        <v>15496332.84</v>
      </c>
      <c r="K142" s="114">
        <f>I142-J142</f>
        <v>2829.160000000149</v>
      </c>
      <c r="L142" s="87"/>
      <c r="M142" s="87"/>
      <c r="N142" s="2"/>
    </row>
    <row r="143" spans="1:14" s="80" customFormat="1" ht="25.5" outlineLevel="2">
      <c r="A143" s="109" t="s">
        <v>173</v>
      </c>
      <c r="B143" s="5" t="s">
        <v>0</v>
      </c>
      <c r="C143" s="5" t="s">
        <v>45</v>
      </c>
      <c r="D143" s="5" t="s">
        <v>64</v>
      </c>
      <c r="E143" s="5" t="s">
        <v>1</v>
      </c>
      <c r="F143" s="4" t="s">
        <v>114</v>
      </c>
      <c r="G143" s="95" t="s">
        <v>114</v>
      </c>
      <c r="H143" s="112">
        <f>SUM(H144:H145)</f>
        <v>158172700</v>
      </c>
      <c r="I143" s="112">
        <f>SUM(I144:I145)</f>
        <v>157802286.59999999</v>
      </c>
      <c r="J143" s="167">
        <f>SUM(J144:J145)</f>
        <v>157674314.59</v>
      </c>
      <c r="K143" s="112">
        <f>SUM(K144:K145)</f>
        <v>127972.01000000257</v>
      </c>
      <c r="M143" s="181"/>
      <c r="N143" s="2"/>
    </row>
    <row r="144" spans="1:14" s="83" customFormat="1" outlineLevel="4">
      <c r="A144" s="85" t="s">
        <v>98</v>
      </c>
      <c r="B144" s="69" t="s">
        <v>0</v>
      </c>
      <c r="C144" s="69" t="s">
        <v>45</v>
      </c>
      <c r="D144" s="69" t="s">
        <v>64</v>
      </c>
      <c r="E144" s="69" t="s">
        <v>4</v>
      </c>
      <c r="F144" s="91" t="s">
        <v>114</v>
      </c>
      <c r="G144" s="127" t="s">
        <v>114</v>
      </c>
      <c r="H144" s="113">
        <v>1826200</v>
      </c>
      <c r="I144" s="114">
        <v>1455786.6</v>
      </c>
      <c r="J144" s="168">
        <v>1357331.9</v>
      </c>
      <c r="K144" s="114">
        <f>I144-J144</f>
        <v>98454.700000000186</v>
      </c>
      <c r="L144" s="68"/>
      <c r="M144" s="185"/>
      <c r="N144" s="2"/>
    </row>
    <row r="145" spans="1:14" s="80" customFormat="1" ht="25.5" outlineLevel="2">
      <c r="A145" s="85" t="s">
        <v>195</v>
      </c>
      <c r="B145" s="69" t="s">
        <v>0</v>
      </c>
      <c r="C145" s="69" t="s">
        <v>45</v>
      </c>
      <c r="D145" s="69" t="s">
        <v>64</v>
      </c>
      <c r="E145" s="69" t="s">
        <v>7</v>
      </c>
      <c r="F145" s="91" t="s">
        <v>114</v>
      </c>
      <c r="G145" s="127" t="s">
        <v>114</v>
      </c>
      <c r="H145" s="113">
        <v>156346500</v>
      </c>
      <c r="I145" s="114">
        <v>156346500</v>
      </c>
      <c r="J145" s="168">
        <v>156316982.69</v>
      </c>
      <c r="K145" s="114">
        <f>I145-J145</f>
        <v>29517.310000002384</v>
      </c>
      <c r="M145" s="181"/>
      <c r="N145" s="2"/>
    </row>
    <row r="146" spans="1:14" s="80" customFormat="1" ht="38.25" outlineLevel="2">
      <c r="A146" s="109" t="s">
        <v>174</v>
      </c>
      <c r="B146" s="5" t="s">
        <v>0</v>
      </c>
      <c r="C146" s="5" t="s">
        <v>45</v>
      </c>
      <c r="D146" s="5" t="s">
        <v>65</v>
      </c>
      <c r="E146" s="5" t="s">
        <v>1</v>
      </c>
      <c r="F146" s="4" t="s">
        <v>114</v>
      </c>
      <c r="G146" s="95" t="s">
        <v>114</v>
      </c>
      <c r="H146" s="112">
        <f>SUM(H147:H148)</f>
        <v>14816800</v>
      </c>
      <c r="I146" s="112">
        <f>SUM(I147:I148)</f>
        <v>14475705.300000001</v>
      </c>
      <c r="J146" s="167">
        <f>SUM(J147:J148)</f>
        <v>14454603.170000002</v>
      </c>
      <c r="K146" s="112">
        <f>SUM(K147:K148)</f>
        <v>21102.129999999102</v>
      </c>
      <c r="M146" s="181"/>
      <c r="N146" s="2"/>
    </row>
    <row r="147" spans="1:14" s="83" customFormat="1" outlineLevel="4">
      <c r="A147" s="85" t="s">
        <v>98</v>
      </c>
      <c r="B147" s="69" t="s">
        <v>0</v>
      </c>
      <c r="C147" s="69" t="s">
        <v>45</v>
      </c>
      <c r="D147" s="69" t="s">
        <v>65</v>
      </c>
      <c r="E147" s="69" t="s">
        <v>4</v>
      </c>
      <c r="F147" s="91" t="s">
        <v>114</v>
      </c>
      <c r="G147" s="127" t="s">
        <v>114</v>
      </c>
      <c r="H147" s="113">
        <v>155900</v>
      </c>
      <c r="I147" s="114">
        <v>142849.79999999999</v>
      </c>
      <c r="J147" s="168">
        <v>139853.96</v>
      </c>
      <c r="K147" s="114">
        <f>I147-J147</f>
        <v>2995.8399999999965</v>
      </c>
      <c r="L147" s="68"/>
      <c r="M147" s="185"/>
      <c r="N147" s="2"/>
    </row>
    <row r="148" spans="1:14" s="82" customFormat="1" ht="25.5" outlineLevel="4">
      <c r="A148" s="85" t="s">
        <v>195</v>
      </c>
      <c r="B148" s="69" t="s">
        <v>0</v>
      </c>
      <c r="C148" s="69" t="s">
        <v>45</v>
      </c>
      <c r="D148" s="69" t="s">
        <v>65</v>
      </c>
      <c r="E148" s="69" t="s">
        <v>7</v>
      </c>
      <c r="F148" s="91" t="s">
        <v>114</v>
      </c>
      <c r="G148" s="127" t="s">
        <v>114</v>
      </c>
      <c r="H148" s="113">
        <v>14660900</v>
      </c>
      <c r="I148" s="114">
        <v>14332855.5</v>
      </c>
      <c r="J148" s="168">
        <v>14314749.210000001</v>
      </c>
      <c r="K148" s="114">
        <f>I148-J148</f>
        <v>18106.289999999106</v>
      </c>
      <c r="L148" s="87"/>
      <c r="M148" s="188"/>
      <c r="N148" s="2"/>
    </row>
    <row r="149" spans="1:14" s="118" customFormat="1" ht="38.25" outlineLevel="4">
      <c r="A149" s="109" t="s">
        <v>175</v>
      </c>
      <c r="B149" s="5" t="s">
        <v>0</v>
      </c>
      <c r="C149" s="5" t="s">
        <v>45</v>
      </c>
      <c r="D149" s="5" t="s">
        <v>66</v>
      </c>
      <c r="E149" s="5" t="s">
        <v>1</v>
      </c>
      <c r="F149" s="4" t="s">
        <v>114</v>
      </c>
      <c r="G149" s="95" t="s">
        <v>114</v>
      </c>
      <c r="H149" s="112">
        <f>SUM(H150:H151)</f>
        <v>905597000</v>
      </c>
      <c r="I149" s="112">
        <f>SUM(I150:I151)</f>
        <v>902203097</v>
      </c>
      <c r="J149" s="167">
        <f>SUM(J150:J151)</f>
        <v>901529284.5</v>
      </c>
      <c r="K149" s="112">
        <f>SUM(K150:K151)</f>
        <v>673812.49999996182</v>
      </c>
      <c r="L149" s="87"/>
      <c r="M149" s="188"/>
      <c r="N149" s="2"/>
    </row>
    <row r="150" spans="1:14" s="83" customFormat="1" outlineLevel="4">
      <c r="A150" s="85" t="s">
        <v>98</v>
      </c>
      <c r="B150" s="69" t="s">
        <v>0</v>
      </c>
      <c r="C150" s="69" t="s">
        <v>45</v>
      </c>
      <c r="D150" s="69" t="s">
        <v>66</v>
      </c>
      <c r="E150" s="69" t="s">
        <v>4</v>
      </c>
      <c r="F150" s="91" t="s">
        <v>114</v>
      </c>
      <c r="G150" s="127" t="s">
        <v>114</v>
      </c>
      <c r="H150" s="113">
        <v>8809800</v>
      </c>
      <c r="I150" s="114">
        <v>5415897</v>
      </c>
      <c r="J150" s="168">
        <v>5355238.54</v>
      </c>
      <c r="K150" s="114">
        <f>I150-J150</f>
        <v>60658.459999999963</v>
      </c>
      <c r="L150" s="68"/>
      <c r="M150" s="185"/>
      <c r="N150" s="2"/>
    </row>
    <row r="151" spans="1:14" s="80" customFormat="1" ht="25.5" outlineLevel="2">
      <c r="A151" s="110" t="s">
        <v>198</v>
      </c>
      <c r="B151" s="69" t="s">
        <v>0</v>
      </c>
      <c r="C151" s="69" t="s">
        <v>45</v>
      </c>
      <c r="D151" s="69" t="s">
        <v>66</v>
      </c>
      <c r="E151" s="69" t="s">
        <v>34</v>
      </c>
      <c r="F151" s="84" t="s">
        <v>114</v>
      </c>
      <c r="G151" s="128" t="s">
        <v>114</v>
      </c>
      <c r="H151" s="113">
        <v>896787200</v>
      </c>
      <c r="I151" s="113">
        <v>896787200</v>
      </c>
      <c r="J151" s="169">
        <v>896174045.96000004</v>
      </c>
      <c r="K151" s="114">
        <f>I151-J151</f>
        <v>613154.03999996185</v>
      </c>
      <c r="M151" s="181"/>
      <c r="N151" s="2"/>
    </row>
    <row r="152" spans="1:14" s="80" customFormat="1" ht="51" outlineLevel="1">
      <c r="A152" s="109" t="s">
        <v>176</v>
      </c>
      <c r="B152" s="5" t="s">
        <v>0</v>
      </c>
      <c r="C152" s="5" t="s">
        <v>45</v>
      </c>
      <c r="D152" s="5" t="s">
        <v>67</v>
      </c>
      <c r="E152" s="5" t="s">
        <v>1</v>
      </c>
      <c r="F152" s="4" t="s">
        <v>114</v>
      </c>
      <c r="G152" s="95" t="s">
        <v>114</v>
      </c>
      <c r="H152" s="112">
        <f>SUM(H153:H154)</f>
        <v>9879600</v>
      </c>
      <c r="I152" s="112">
        <f>SUM(I153:I154)</f>
        <v>9283603.5</v>
      </c>
      <c r="J152" s="167">
        <f>SUM(J153:J154)</f>
        <v>9277880.9100000001</v>
      </c>
      <c r="K152" s="112">
        <f>SUM(K153:K154)</f>
        <v>5722.5900000000765</v>
      </c>
      <c r="M152" s="181"/>
      <c r="N152" s="2"/>
    </row>
    <row r="153" spans="1:14" s="83" customFormat="1" outlineLevel="4">
      <c r="A153" s="85" t="s">
        <v>98</v>
      </c>
      <c r="B153" s="69" t="s">
        <v>0</v>
      </c>
      <c r="C153" s="69" t="s">
        <v>45</v>
      </c>
      <c r="D153" s="69" t="s">
        <v>67</v>
      </c>
      <c r="E153" s="69" t="s">
        <v>4</v>
      </c>
      <c r="F153" s="91" t="s">
        <v>114</v>
      </c>
      <c r="G153" s="127" t="s">
        <v>114</v>
      </c>
      <c r="H153" s="113">
        <v>79500</v>
      </c>
      <c r="I153" s="114">
        <v>59481.599999999999</v>
      </c>
      <c r="J153" s="168">
        <v>54513.84</v>
      </c>
      <c r="K153" s="114">
        <f>I153-J153</f>
        <v>4967.760000000002</v>
      </c>
      <c r="L153" s="68"/>
      <c r="M153" s="185"/>
      <c r="N153" s="2"/>
    </row>
    <row r="154" spans="1:14" s="80" customFormat="1" ht="25.5" outlineLevel="2">
      <c r="A154" s="85" t="s">
        <v>195</v>
      </c>
      <c r="B154" s="69" t="s">
        <v>0</v>
      </c>
      <c r="C154" s="69" t="s">
        <v>45</v>
      </c>
      <c r="D154" s="69" t="s">
        <v>67</v>
      </c>
      <c r="E154" s="69" t="s">
        <v>7</v>
      </c>
      <c r="F154" s="91" t="s">
        <v>114</v>
      </c>
      <c r="G154" s="127" t="s">
        <v>114</v>
      </c>
      <c r="H154" s="113">
        <v>9800100</v>
      </c>
      <c r="I154" s="114">
        <v>9224121.9000000004</v>
      </c>
      <c r="J154" s="168">
        <v>9223367.0700000003</v>
      </c>
      <c r="K154" s="114">
        <f>I154-J154</f>
        <v>754.83000000007451</v>
      </c>
      <c r="M154" s="181"/>
      <c r="N154" s="2"/>
    </row>
    <row r="155" spans="1:14" s="80" customFormat="1" ht="76.5" outlineLevel="2">
      <c r="A155" s="109" t="s">
        <v>177</v>
      </c>
      <c r="B155" s="5" t="s">
        <v>0</v>
      </c>
      <c r="C155" s="5" t="s">
        <v>45</v>
      </c>
      <c r="D155" s="5" t="s">
        <v>68</v>
      </c>
      <c r="E155" s="5" t="s">
        <v>1</v>
      </c>
      <c r="F155" s="4" t="s">
        <v>114</v>
      </c>
      <c r="G155" s="95" t="s">
        <v>114</v>
      </c>
      <c r="H155" s="112">
        <f>SUM(H156:H157)</f>
        <v>9621100</v>
      </c>
      <c r="I155" s="112">
        <f>SUM(I156:I157)</f>
        <v>9504795</v>
      </c>
      <c r="J155" s="167">
        <f>SUM(J156:J157)</f>
        <v>9482831.7599999998</v>
      </c>
      <c r="K155" s="112">
        <f>SUM(K156:K157)</f>
        <v>21963.240000000522</v>
      </c>
      <c r="M155" s="181"/>
      <c r="N155" s="2"/>
    </row>
    <row r="156" spans="1:14" s="83" customFormat="1" outlineLevel="4">
      <c r="A156" s="85" t="s">
        <v>98</v>
      </c>
      <c r="B156" s="69" t="s">
        <v>0</v>
      </c>
      <c r="C156" s="69" t="s">
        <v>45</v>
      </c>
      <c r="D156" s="69" t="s">
        <v>68</v>
      </c>
      <c r="E156" s="69" t="s">
        <v>4</v>
      </c>
      <c r="F156" s="91" t="s">
        <v>114</v>
      </c>
      <c r="G156" s="127" t="s">
        <v>114</v>
      </c>
      <c r="H156" s="113">
        <v>193800</v>
      </c>
      <c r="I156" s="114">
        <v>77495</v>
      </c>
      <c r="J156" s="168">
        <v>58039.82</v>
      </c>
      <c r="K156" s="114">
        <f>I156-J156</f>
        <v>19455.18</v>
      </c>
      <c r="L156" s="68"/>
      <c r="M156" s="185"/>
      <c r="N156" s="2"/>
    </row>
    <row r="157" spans="1:14" s="80" customFormat="1" ht="25.5" outlineLevel="2">
      <c r="A157" s="85" t="s">
        <v>195</v>
      </c>
      <c r="B157" s="69" t="s">
        <v>0</v>
      </c>
      <c r="C157" s="69" t="s">
        <v>45</v>
      </c>
      <c r="D157" s="69" t="s">
        <v>68</v>
      </c>
      <c r="E157" s="69" t="s">
        <v>7</v>
      </c>
      <c r="F157" s="91" t="s">
        <v>114</v>
      </c>
      <c r="G157" s="127" t="s">
        <v>114</v>
      </c>
      <c r="H157" s="113">
        <v>9427300</v>
      </c>
      <c r="I157" s="114">
        <v>9427300</v>
      </c>
      <c r="J157" s="168">
        <v>9424791.9399999995</v>
      </c>
      <c r="K157" s="114">
        <f>I157-J157</f>
        <v>2508.0600000005215</v>
      </c>
      <c r="M157" s="181"/>
      <c r="N157" s="2"/>
    </row>
    <row r="158" spans="1:14" s="80" customFormat="1" ht="63.75" outlineLevel="1">
      <c r="A158" s="109" t="s">
        <v>178</v>
      </c>
      <c r="B158" s="5" t="s">
        <v>0</v>
      </c>
      <c r="C158" s="5" t="s">
        <v>45</v>
      </c>
      <c r="D158" s="5" t="s">
        <v>69</v>
      </c>
      <c r="E158" s="5" t="s">
        <v>1</v>
      </c>
      <c r="F158" s="4" t="s">
        <v>114</v>
      </c>
      <c r="G158" s="95" t="s">
        <v>114</v>
      </c>
      <c r="H158" s="112">
        <f>SUM(H159:H160)</f>
        <v>50652000</v>
      </c>
      <c r="I158" s="112">
        <f>SUM(I159:I160)</f>
        <v>35072482.009999998</v>
      </c>
      <c r="J158" s="167">
        <f>SUM(J159:J160)</f>
        <v>35006653.949999996</v>
      </c>
      <c r="K158" s="112">
        <f>SUM(K159:K160)</f>
        <v>65828.06</v>
      </c>
      <c r="M158" s="181"/>
      <c r="N158" s="2"/>
    </row>
    <row r="159" spans="1:14" s="83" customFormat="1" outlineLevel="4">
      <c r="A159" s="85" t="s">
        <v>98</v>
      </c>
      <c r="B159" s="69" t="s">
        <v>0</v>
      </c>
      <c r="C159" s="69" t="s">
        <v>45</v>
      </c>
      <c r="D159" s="69" t="s">
        <v>69</v>
      </c>
      <c r="E159" s="69" t="s">
        <v>4</v>
      </c>
      <c r="F159" s="91" t="s">
        <v>114</v>
      </c>
      <c r="G159" s="127" t="s">
        <v>114</v>
      </c>
      <c r="H159" s="113">
        <v>252000</v>
      </c>
      <c r="I159" s="114">
        <v>205597.43</v>
      </c>
      <c r="J159" s="168">
        <v>139769.37</v>
      </c>
      <c r="K159" s="114">
        <f>I159-J159</f>
        <v>65828.06</v>
      </c>
      <c r="L159" s="68"/>
      <c r="M159" s="185"/>
      <c r="N159" s="2"/>
    </row>
    <row r="160" spans="1:14" s="82" customFormat="1" ht="25.5" outlineLevel="4">
      <c r="A160" s="85" t="s">
        <v>198</v>
      </c>
      <c r="B160" s="69" t="s">
        <v>0</v>
      </c>
      <c r="C160" s="69" t="s">
        <v>45</v>
      </c>
      <c r="D160" s="69" t="s">
        <v>69</v>
      </c>
      <c r="E160" s="69">
        <v>321</v>
      </c>
      <c r="F160" s="91" t="s">
        <v>114</v>
      </c>
      <c r="G160" s="127" t="s">
        <v>114</v>
      </c>
      <c r="H160" s="113">
        <v>50400000</v>
      </c>
      <c r="I160" s="114">
        <v>34866884.579999998</v>
      </c>
      <c r="J160" s="168">
        <v>34866884.579999998</v>
      </c>
      <c r="K160" s="114">
        <f>I160-J160</f>
        <v>0</v>
      </c>
      <c r="L160" s="107"/>
      <c r="M160" s="87"/>
      <c r="N160" s="2"/>
    </row>
    <row r="161" spans="1:14" s="80" customFormat="1" ht="51" outlineLevel="2">
      <c r="A161" s="109" t="s">
        <v>179</v>
      </c>
      <c r="B161" s="5" t="s">
        <v>0</v>
      </c>
      <c r="C161" s="5" t="s">
        <v>45</v>
      </c>
      <c r="D161" s="5" t="s">
        <v>70</v>
      </c>
      <c r="E161" s="5" t="s">
        <v>1</v>
      </c>
      <c r="F161" s="4" t="s">
        <v>114</v>
      </c>
      <c r="G161" s="95" t="s">
        <v>114</v>
      </c>
      <c r="H161" s="112">
        <f>SUM(H162:H165)</f>
        <v>2015600</v>
      </c>
      <c r="I161" s="112">
        <f>SUM(I162:I165)</f>
        <v>2015600</v>
      </c>
      <c r="J161" s="112">
        <f>SUM(J162:J165)</f>
        <v>2012856.8400000003</v>
      </c>
      <c r="K161" s="112">
        <f>SUM(K162:K165)</f>
        <v>2743.1599999998652</v>
      </c>
      <c r="M161" s="181"/>
      <c r="N161" s="2"/>
    </row>
    <row r="162" spans="1:14" s="80" customFormat="1" ht="18.75" customHeight="1" outlineLevel="2">
      <c r="A162" s="354" t="s">
        <v>98</v>
      </c>
      <c r="B162" s="69" t="s">
        <v>0</v>
      </c>
      <c r="C162" s="69" t="s">
        <v>45</v>
      </c>
      <c r="D162" s="69" t="s">
        <v>70</v>
      </c>
      <c r="E162" s="69" t="s">
        <v>4</v>
      </c>
      <c r="F162" s="310" t="s">
        <v>273</v>
      </c>
      <c r="G162" s="119" t="s">
        <v>245</v>
      </c>
      <c r="H162" s="113">
        <v>12700</v>
      </c>
      <c r="I162" s="113">
        <v>12700</v>
      </c>
      <c r="J162" s="168">
        <v>12313.91</v>
      </c>
      <c r="K162" s="114">
        <f>I162-J162</f>
        <v>386.09000000000015</v>
      </c>
      <c r="L162" s="181"/>
      <c r="M162" s="181"/>
      <c r="N162" s="186"/>
    </row>
    <row r="163" spans="1:14" s="83" customFormat="1" ht="18" customHeight="1" outlineLevel="4">
      <c r="A163" s="355"/>
      <c r="B163" s="69" t="s">
        <v>0</v>
      </c>
      <c r="C163" s="69" t="s">
        <v>45</v>
      </c>
      <c r="D163" s="69" t="s">
        <v>70</v>
      </c>
      <c r="E163" s="69" t="s">
        <v>4</v>
      </c>
      <c r="F163" s="368"/>
      <c r="G163" s="119" t="s">
        <v>244</v>
      </c>
      <c r="H163" s="113">
        <v>7000</v>
      </c>
      <c r="I163" s="113">
        <v>7000</v>
      </c>
      <c r="J163" s="168">
        <v>5101.16</v>
      </c>
      <c r="K163" s="114">
        <f>I163-J163</f>
        <v>1898.8400000000001</v>
      </c>
      <c r="L163" s="68"/>
      <c r="M163" s="185"/>
      <c r="N163" s="186"/>
    </row>
    <row r="164" spans="1:14" s="83" customFormat="1" ht="18" customHeight="1" outlineLevel="4">
      <c r="A164" s="356" t="s">
        <v>195</v>
      </c>
      <c r="B164" s="69" t="s">
        <v>0</v>
      </c>
      <c r="C164" s="69" t="s">
        <v>45</v>
      </c>
      <c r="D164" s="69" t="s">
        <v>70</v>
      </c>
      <c r="E164" s="69" t="s">
        <v>7</v>
      </c>
      <c r="F164" s="368"/>
      <c r="G164" s="119" t="s">
        <v>245</v>
      </c>
      <c r="H164" s="113">
        <v>1359100</v>
      </c>
      <c r="I164" s="113">
        <v>1359100</v>
      </c>
      <c r="J164" s="168">
        <v>1410939.6</v>
      </c>
      <c r="K164" s="114">
        <f>I164-J164</f>
        <v>-51839.600000000093</v>
      </c>
      <c r="L164" s="68"/>
      <c r="M164" s="185"/>
      <c r="N164" s="186"/>
    </row>
    <row r="165" spans="1:14" s="80" customFormat="1" ht="18.75" customHeight="1" outlineLevel="2">
      <c r="A165" s="357"/>
      <c r="B165" s="69" t="s">
        <v>0</v>
      </c>
      <c r="C165" s="69" t="s">
        <v>45</v>
      </c>
      <c r="D165" s="69" t="s">
        <v>70</v>
      </c>
      <c r="E165" s="69" t="s">
        <v>7</v>
      </c>
      <c r="F165" s="311"/>
      <c r="G165" s="119" t="s">
        <v>244</v>
      </c>
      <c r="H165" s="113">
        <v>636800</v>
      </c>
      <c r="I165" s="113">
        <v>636800</v>
      </c>
      <c r="J165" s="168">
        <v>584502.17000000004</v>
      </c>
      <c r="K165" s="114">
        <f>I165-J165</f>
        <v>52297.829999999958</v>
      </c>
      <c r="M165" s="181"/>
      <c r="N165" s="2"/>
    </row>
    <row r="166" spans="1:14" s="80" customFormat="1" ht="25.5" outlineLevel="2">
      <c r="A166" s="109" t="s">
        <v>180</v>
      </c>
      <c r="B166" s="5" t="s">
        <v>0</v>
      </c>
      <c r="C166" s="5" t="s">
        <v>45</v>
      </c>
      <c r="D166" s="5" t="s">
        <v>71</v>
      </c>
      <c r="E166" s="5" t="s">
        <v>1</v>
      </c>
      <c r="F166" s="4" t="s">
        <v>114</v>
      </c>
      <c r="G166" s="95" t="s">
        <v>114</v>
      </c>
      <c r="H166" s="112">
        <f>SUM(H167:H168)</f>
        <v>101738900</v>
      </c>
      <c r="I166" s="112">
        <f>SUM(I167:I168)</f>
        <v>91420279.200000003</v>
      </c>
      <c r="J166" s="167">
        <f>SUM(J167:J168)</f>
        <v>91337896.480000004</v>
      </c>
      <c r="K166" s="112">
        <f>SUM(K167:K168)</f>
        <v>82382.720000008936</v>
      </c>
      <c r="M166" s="181"/>
      <c r="N166" s="2"/>
    </row>
    <row r="167" spans="1:14" s="83" customFormat="1" outlineLevel="4">
      <c r="A167" s="85" t="s">
        <v>98</v>
      </c>
      <c r="B167" s="69" t="s">
        <v>0</v>
      </c>
      <c r="C167" s="69" t="s">
        <v>45</v>
      </c>
      <c r="D167" s="69" t="s">
        <v>71</v>
      </c>
      <c r="E167" s="69" t="s">
        <v>4</v>
      </c>
      <c r="F167" s="91" t="s">
        <v>114</v>
      </c>
      <c r="G167" s="127" t="s">
        <v>114</v>
      </c>
      <c r="H167" s="113">
        <v>836400</v>
      </c>
      <c r="I167" s="114">
        <v>515557.8</v>
      </c>
      <c r="J167" s="168">
        <v>464417.68</v>
      </c>
      <c r="K167" s="114">
        <f>I167-J167</f>
        <v>51140.119999999995</v>
      </c>
      <c r="L167" s="68"/>
      <c r="M167" s="185"/>
      <c r="N167" s="2"/>
    </row>
    <row r="168" spans="1:14" s="83" customFormat="1" ht="25.5" outlineLevel="4">
      <c r="A168" s="85" t="s">
        <v>195</v>
      </c>
      <c r="B168" s="69" t="s">
        <v>0</v>
      </c>
      <c r="C168" s="69" t="s">
        <v>45</v>
      </c>
      <c r="D168" s="69" t="s">
        <v>71</v>
      </c>
      <c r="E168" s="69" t="s">
        <v>7</v>
      </c>
      <c r="F168" s="91" t="s">
        <v>114</v>
      </c>
      <c r="G168" s="127" t="s">
        <v>114</v>
      </c>
      <c r="H168" s="113">
        <v>100902500</v>
      </c>
      <c r="I168" s="114">
        <v>90904721.400000006</v>
      </c>
      <c r="J168" s="168">
        <v>90873478.799999997</v>
      </c>
      <c r="K168" s="114">
        <f>I168-J168</f>
        <v>31242.600000008941</v>
      </c>
      <c r="L168" s="68"/>
      <c r="M168" s="185"/>
      <c r="N168" s="2"/>
    </row>
    <row r="169" spans="1:14" s="80" customFormat="1" outlineLevel="1">
      <c r="A169" s="109" t="s">
        <v>154</v>
      </c>
      <c r="B169" s="5" t="s">
        <v>0</v>
      </c>
      <c r="C169" s="5" t="s">
        <v>45</v>
      </c>
      <c r="D169" s="5" t="s">
        <v>35</v>
      </c>
      <c r="E169" s="5" t="s">
        <v>1</v>
      </c>
      <c r="F169" s="4" t="s">
        <v>114</v>
      </c>
      <c r="G169" s="95" t="s">
        <v>114</v>
      </c>
      <c r="H169" s="112">
        <f>SUM(H170:H172)</f>
        <v>364608600</v>
      </c>
      <c r="I169" s="112">
        <f>SUM(I170:I172)</f>
        <v>298662465.75999999</v>
      </c>
      <c r="J169" s="167">
        <f>SUM(J170:J172)</f>
        <v>297844614.22000003</v>
      </c>
      <c r="K169" s="112">
        <f>SUM(K170:K172)</f>
        <v>817851.53999998805</v>
      </c>
      <c r="M169" s="181"/>
      <c r="N169" s="2"/>
    </row>
    <row r="170" spans="1:14" s="80" customFormat="1" ht="25.5" outlineLevel="2">
      <c r="A170" s="199" t="s">
        <v>200</v>
      </c>
      <c r="B170" s="69" t="s">
        <v>0</v>
      </c>
      <c r="C170" s="69" t="s">
        <v>45</v>
      </c>
      <c r="D170" s="69" t="s">
        <v>35</v>
      </c>
      <c r="E170" s="69" t="s">
        <v>17</v>
      </c>
      <c r="F170" s="369" t="s">
        <v>249</v>
      </c>
      <c r="G170" s="120" t="s">
        <v>244</v>
      </c>
      <c r="H170" s="113">
        <v>6068630</v>
      </c>
      <c r="I170" s="114">
        <v>1399400</v>
      </c>
      <c r="J170" s="168">
        <v>1249313.69</v>
      </c>
      <c r="K170" s="114">
        <f>I170-J170</f>
        <v>150086.31000000006</v>
      </c>
      <c r="M170" s="181"/>
      <c r="N170" s="2"/>
    </row>
    <row r="171" spans="1:14" s="118" customFormat="1" outlineLevel="4">
      <c r="A171" s="199" t="s">
        <v>98</v>
      </c>
      <c r="B171" s="69" t="s">
        <v>0</v>
      </c>
      <c r="C171" s="69" t="s">
        <v>45</v>
      </c>
      <c r="D171" s="69" t="s">
        <v>35</v>
      </c>
      <c r="E171" s="69" t="s">
        <v>4</v>
      </c>
      <c r="F171" s="370"/>
      <c r="G171" s="120" t="s">
        <v>244</v>
      </c>
      <c r="H171" s="113">
        <v>3391570</v>
      </c>
      <c r="I171" s="114">
        <v>1051040.2</v>
      </c>
      <c r="J171" s="168">
        <v>907738.67</v>
      </c>
      <c r="K171" s="114">
        <f>I171-J171</f>
        <v>143301.52999999991</v>
      </c>
      <c r="L171" s="87"/>
      <c r="M171" s="188"/>
      <c r="N171" s="2"/>
    </row>
    <row r="172" spans="1:14" s="83" customFormat="1" ht="25.5" outlineLevel="4">
      <c r="A172" s="199" t="s">
        <v>195</v>
      </c>
      <c r="B172" s="69" t="s">
        <v>0</v>
      </c>
      <c r="C172" s="69" t="s">
        <v>45</v>
      </c>
      <c r="D172" s="69" t="s">
        <v>35</v>
      </c>
      <c r="E172" s="69" t="s">
        <v>7</v>
      </c>
      <c r="F172" s="371"/>
      <c r="G172" s="120" t="s">
        <v>244</v>
      </c>
      <c r="H172" s="113">
        <v>355148400</v>
      </c>
      <c r="I172" s="114">
        <v>296212025.56</v>
      </c>
      <c r="J172" s="168">
        <v>295687561.86000001</v>
      </c>
      <c r="K172" s="114">
        <f>I172-J172</f>
        <v>524463.69999998808</v>
      </c>
      <c r="L172" s="68"/>
      <c r="M172" s="185"/>
      <c r="N172" s="2"/>
    </row>
    <row r="173" spans="1:14" s="83" customFormat="1" outlineLevel="4">
      <c r="A173" s="109" t="s">
        <v>240</v>
      </c>
      <c r="B173" s="5">
        <v>148</v>
      </c>
      <c r="C173" s="5">
        <v>1003</v>
      </c>
      <c r="D173" s="5">
        <v>9990020680</v>
      </c>
      <c r="E173" s="5" t="s">
        <v>1</v>
      </c>
      <c r="F173" s="4"/>
      <c r="G173" s="95"/>
      <c r="H173" s="112">
        <f>SUM(H174:H174)</f>
        <v>821170000</v>
      </c>
      <c r="I173" s="112">
        <f>SUM(I174:I174)</f>
        <v>771170000</v>
      </c>
      <c r="J173" s="167">
        <f>SUM(J174:J174)</f>
        <v>753975000</v>
      </c>
      <c r="K173" s="112">
        <f>SUM(K174:K174)</f>
        <v>17195000</v>
      </c>
      <c r="L173" s="68"/>
      <c r="M173" s="185"/>
      <c r="N173" s="2"/>
    </row>
    <row r="174" spans="1:14" s="82" customFormat="1" ht="25.5" outlineLevel="4">
      <c r="A174" s="85" t="s">
        <v>195</v>
      </c>
      <c r="B174" s="69">
        <v>148</v>
      </c>
      <c r="C174" s="69">
        <v>1003</v>
      </c>
      <c r="D174" s="69">
        <v>9990020680</v>
      </c>
      <c r="E174" s="69">
        <v>321</v>
      </c>
      <c r="F174" s="89"/>
      <c r="G174" s="69"/>
      <c r="H174" s="113">
        <v>821170000</v>
      </c>
      <c r="I174" s="113">
        <v>771170000</v>
      </c>
      <c r="J174" s="168">
        <v>753975000</v>
      </c>
      <c r="K174" s="113">
        <f>I174-J174</f>
        <v>17195000</v>
      </c>
      <c r="L174" s="87"/>
      <c r="M174" s="87"/>
      <c r="N174" s="2"/>
    </row>
    <row r="175" spans="1:14" s="83" customFormat="1" ht="25.5" outlineLevel="4">
      <c r="A175" s="109" t="s">
        <v>309</v>
      </c>
      <c r="B175" s="5" t="s">
        <v>0</v>
      </c>
      <c r="C175" s="5" t="s">
        <v>72</v>
      </c>
      <c r="D175" s="5" t="s">
        <v>307</v>
      </c>
      <c r="E175" s="5" t="s">
        <v>1</v>
      </c>
      <c r="F175" s="4" t="s">
        <v>114</v>
      </c>
      <c r="G175" s="95" t="s">
        <v>114</v>
      </c>
      <c r="H175" s="112">
        <f>SUM(H176)</f>
        <v>31333.75</v>
      </c>
      <c r="I175" s="112">
        <f>SUM(I176)</f>
        <v>31333.75</v>
      </c>
      <c r="J175" s="167">
        <f>SUM(J176)</f>
        <v>0</v>
      </c>
      <c r="K175" s="112">
        <f>SUM(K176)</f>
        <v>31333.75</v>
      </c>
      <c r="L175" s="80" t="s">
        <v>308</v>
      </c>
      <c r="M175" s="185"/>
      <c r="N175" s="2"/>
    </row>
    <row r="176" spans="1:14" s="82" customFormat="1" outlineLevel="4">
      <c r="A176" s="85" t="s">
        <v>115</v>
      </c>
      <c r="B176" s="268" t="s">
        <v>0</v>
      </c>
      <c r="C176" s="268" t="s">
        <v>72</v>
      </c>
      <c r="D176" s="268" t="s">
        <v>307</v>
      </c>
      <c r="E176" s="268" t="s">
        <v>74</v>
      </c>
      <c r="F176" s="91" t="s">
        <v>114</v>
      </c>
      <c r="G176" s="127" t="s">
        <v>114</v>
      </c>
      <c r="H176" s="113">
        <v>31333.75</v>
      </c>
      <c r="I176" s="114">
        <v>31333.75</v>
      </c>
      <c r="J176" s="184">
        <v>0</v>
      </c>
      <c r="K176" s="114">
        <f>I176-J176</f>
        <v>31333.75</v>
      </c>
      <c r="L176" s="87"/>
      <c r="M176" s="87"/>
      <c r="N176" s="88"/>
    </row>
    <row r="177" spans="1:14" s="83" customFormat="1" ht="40.5" customHeight="1" outlineLevel="4">
      <c r="A177" s="109" t="s">
        <v>181</v>
      </c>
      <c r="B177" s="5" t="s">
        <v>0</v>
      </c>
      <c r="C177" s="5" t="s">
        <v>72</v>
      </c>
      <c r="D177" s="5" t="s">
        <v>73</v>
      </c>
      <c r="E177" s="5" t="s">
        <v>1</v>
      </c>
      <c r="F177" s="4" t="s">
        <v>114</v>
      </c>
      <c r="G177" s="95" t="s">
        <v>114</v>
      </c>
      <c r="H177" s="112">
        <f>SUM(H178)</f>
        <v>5079627900</v>
      </c>
      <c r="I177" s="112">
        <f>SUM(I178)</f>
        <v>4719158581.3400002</v>
      </c>
      <c r="J177" s="167">
        <f>SUM(J178)</f>
        <v>4719158581.3400002</v>
      </c>
      <c r="K177" s="112">
        <f>SUM(K178)</f>
        <v>0</v>
      </c>
      <c r="L177" s="68"/>
      <c r="M177" s="185"/>
      <c r="N177" s="2"/>
    </row>
    <row r="178" spans="1:14" s="82" customFormat="1" outlineLevel="4">
      <c r="A178" s="85" t="s">
        <v>115</v>
      </c>
      <c r="B178" s="69" t="s">
        <v>0</v>
      </c>
      <c r="C178" s="69" t="s">
        <v>72</v>
      </c>
      <c r="D178" s="69" t="s">
        <v>73</v>
      </c>
      <c r="E178" s="69" t="s">
        <v>74</v>
      </c>
      <c r="F178" s="91" t="s">
        <v>114</v>
      </c>
      <c r="G178" s="127" t="s">
        <v>114</v>
      </c>
      <c r="H178" s="113">
        <v>5079627900</v>
      </c>
      <c r="I178" s="114">
        <v>4719158581.3400002</v>
      </c>
      <c r="J178" s="184">
        <v>4719158581.3400002</v>
      </c>
      <c r="K178" s="114">
        <f>I178-J178</f>
        <v>0</v>
      </c>
      <c r="L178" s="87"/>
      <c r="M178" s="87"/>
      <c r="N178" s="2"/>
    </row>
    <row r="179" spans="1:14" s="118" customFormat="1" ht="89.25" outlineLevel="4">
      <c r="A179" s="109" t="s">
        <v>299</v>
      </c>
      <c r="B179" s="5" t="s">
        <v>0</v>
      </c>
      <c r="C179" s="5" t="s">
        <v>72</v>
      </c>
      <c r="D179" s="5" t="s">
        <v>75</v>
      </c>
      <c r="E179" s="5" t="s">
        <v>1</v>
      </c>
      <c r="F179" s="4" t="s">
        <v>114</v>
      </c>
      <c r="G179" s="95" t="s">
        <v>114</v>
      </c>
      <c r="H179" s="112">
        <f>SUM(H180)</f>
        <v>84900</v>
      </c>
      <c r="I179" s="112">
        <f>SUM(I180)</f>
        <v>12372.5</v>
      </c>
      <c r="J179" s="167">
        <f>SUM(J180)</f>
        <v>12372.5</v>
      </c>
      <c r="K179" s="112">
        <f>SUM(K180)</f>
        <v>0</v>
      </c>
      <c r="L179" s="87"/>
      <c r="M179" s="188"/>
      <c r="N179" s="2"/>
    </row>
    <row r="180" spans="1:14" s="83" customFormat="1" ht="25.5" outlineLevel="4">
      <c r="A180" s="199" t="s">
        <v>205</v>
      </c>
      <c r="B180" s="69" t="s">
        <v>0</v>
      </c>
      <c r="C180" s="69" t="s">
        <v>72</v>
      </c>
      <c r="D180" s="69" t="s">
        <v>75</v>
      </c>
      <c r="E180" s="69" t="s">
        <v>76</v>
      </c>
      <c r="F180" s="111" t="s">
        <v>266</v>
      </c>
      <c r="G180" s="119" t="s">
        <v>244</v>
      </c>
      <c r="H180" s="113">
        <v>84900</v>
      </c>
      <c r="I180" s="114">
        <v>12372.5</v>
      </c>
      <c r="J180" s="168">
        <v>12372.5</v>
      </c>
      <c r="K180" s="114">
        <f>I180-J180</f>
        <v>0</v>
      </c>
      <c r="L180" s="68"/>
      <c r="M180" s="185"/>
      <c r="N180" s="2"/>
    </row>
    <row r="181" spans="1:14" s="82" customFormat="1" outlineLevel="4">
      <c r="A181" s="109" t="s">
        <v>182</v>
      </c>
      <c r="B181" s="5" t="s">
        <v>0</v>
      </c>
      <c r="C181" s="5" t="s">
        <v>72</v>
      </c>
      <c r="D181" s="5" t="s">
        <v>77</v>
      </c>
      <c r="E181" s="5" t="s">
        <v>1</v>
      </c>
      <c r="F181" s="4" t="s">
        <v>114</v>
      </c>
      <c r="G181" s="95" t="s">
        <v>114</v>
      </c>
      <c r="H181" s="112">
        <f>SUM(H182:H183)</f>
        <v>84928200</v>
      </c>
      <c r="I181" s="112">
        <f>SUM(I182:I183)</f>
        <v>43812953.780000001</v>
      </c>
      <c r="J181" s="167">
        <f>SUM(J182:J183)</f>
        <v>43730234.780000001</v>
      </c>
      <c r="K181" s="112">
        <f>SUM(K182:K183)</f>
        <v>82719</v>
      </c>
      <c r="L181" s="87"/>
      <c r="M181" s="87"/>
      <c r="N181" s="2"/>
    </row>
    <row r="182" spans="1:14" s="118" customFormat="1" outlineLevel="4">
      <c r="A182" s="85" t="s">
        <v>98</v>
      </c>
      <c r="B182" s="69" t="s">
        <v>0</v>
      </c>
      <c r="C182" s="69" t="s">
        <v>72</v>
      </c>
      <c r="D182" s="69" t="s">
        <v>77</v>
      </c>
      <c r="E182" s="69" t="s">
        <v>4</v>
      </c>
      <c r="F182" s="91" t="s">
        <v>114</v>
      </c>
      <c r="G182" s="127" t="s">
        <v>114</v>
      </c>
      <c r="H182" s="113">
        <v>118800</v>
      </c>
      <c r="I182" s="114">
        <v>15857.78</v>
      </c>
      <c r="J182" s="168">
        <v>15764.28</v>
      </c>
      <c r="K182" s="113">
        <f>I182-J182</f>
        <v>93.5</v>
      </c>
      <c r="L182" s="87"/>
      <c r="M182" s="188"/>
      <c r="N182" s="2"/>
    </row>
    <row r="183" spans="1:14" s="83" customFormat="1" ht="25.5" outlineLevel="4">
      <c r="A183" s="110" t="s">
        <v>198</v>
      </c>
      <c r="B183" s="69" t="s">
        <v>0</v>
      </c>
      <c r="C183" s="69" t="s">
        <v>72</v>
      </c>
      <c r="D183" s="69" t="s">
        <v>77</v>
      </c>
      <c r="E183" s="69" t="s">
        <v>34</v>
      </c>
      <c r="F183" s="84" t="s">
        <v>114</v>
      </c>
      <c r="G183" s="128" t="s">
        <v>114</v>
      </c>
      <c r="H183" s="113">
        <v>84809400</v>
      </c>
      <c r="I183" s="113">
        <v>43797096</v>
      </c>
      <c r="J183" s="169">
        <v>43714470.5</v>
      </c>
      <c r="K183" s="114">
        <f>I183-J183</f>
        <v>82625.5</v>
      </c>
      <c r="L183" s="68"/>
      <c r="M183" s="185"/>
      <c r="N183" s="2"/>
    </row>
    <row r="184" spans="1:14" s="82" customFormat="1" ht="25.5" outlineLevel="4">
      <c r="A184" s="109" t="s">
        <v>183</v>
      </c>
      <c r="B184" s="5" t="s">
        <v>0</v>
      </c>
      <c r="C184" s="5" t="s">
        <v>72</v>
      </c>
      <c r="D184" s="5" t="s">
        <v>78</v>
      </c>
      <c r="E184" s="5" t="s">
        <v>1</v>
      </c>
      <c r="F184" s="4" t="s">
        <v>114</v>
      </c>
      <c r="G184" s="95" t="s">
        <v>114</v>
      </c>
      <c r="H184" s="112">
        <f>SUM(H185:H186)</f>
        <v>14072500</v>
      </c>
      <c r="I184" s="112">
        <f>SUM(I185:I186)</f>
        <v>4517278.87</v>
      </c>
      <c r="J184" s="167">
        <f>SUM(J185:J186)</f>
        <v>4514720.87</v>
      </c>
      <c r="K184" s="112">
        <f>SUM(K185:K186)</f>
        <v>2558</v>
      </c>
      <c r="L184" s="87"/>
      <c r="M184" s="87"/>
      <c r="N184" s="2"/>
    </row>
    <row r="185" spans="1:14" s="139" customFormat="1" outlineLevel="4">
      <c r="A185" s="85" t="s">
        <v>98</v>
      </c>
      <c r="B185" s="69" t="s">
        <v>0</v>
      </c>
      <c r="C185" s="69" t="s">
        <v>72</v>
      </c>
      <c r="D185" s="69" t="s">
        <v>78</v>
      </c>
      <c r="E185" s="69" t="s">
        <v>4</v>
      </c>
      <c r="F185" s="91" t="s">
        <v>114</v>
      </c>
      <c r="G185" s="127" t="s">
        <v>114</v>
      </c>
      <c r="H185" s="113">
        <v>19882</v>
      </c>
      <c r="I185" s="114">
        <v>35.869999999999997</v>
      </c>
      <c r="J185" s="168">
        <v>35.869999999999997</v>
      </c>
      <c r="K185" s="113">
        <f>I185-J185</f>
        <v>0</v>
      </c>
      <c r="L185" s="138"/>
      <c r="M185" s="68"/>
      <c r="N185" s="2"/>
    </row>
    <row r="186" spans="1:14" s="140" customFormat="1" ht="25.5" outlineLevel="4">
      <c r="A186" s="110" t="s">
        <v>198</v>
      </c>
      <c r="B186" s="69" t="s">
        <v>0</v>
      </c>
      <c r="C186" s="69" t="s">
        <v>72</v>
      </c>
      <c r="D186" s="69" t="s">
        <v>78</v>
      </c>
      <c r="E186" s="69" t="s">
        <v>34</v>
      </c>
      <c r="F186" s="84" t="s">
        <v>114</v>
      </c>
      <c r="G186" s="128" t="s">
        <v>114</v>
      </c>
      <c r="H186" s="113">
        <v>14052618</v>
      </c>
      <c r="I186" s="113">
        <v>4517243</v>
      </c>
      <c r="J186" s="169">
        <v>4514685</v>
      </c>
      <c r="K186" s="114">
        <f>I186-J186</f>
        <v>2558</v>
      </c>
      <c r="L186" s="68"/>
      <c r="M186" s="68"/>
      <c r="N186" s="2"/>
    </row>
    <row r="187" spans="1:14" s="118" customFormat="1" ht="76.5" outlineLevel="4">
      <c r="A187" s="109" t="s">
        <v>184</v>
      </c>
      <c r="B187" s="5" t="s">
        <v>0</v>
      </c>
      <c r="C187" s="5" t="s">
        <v>72</v>
      </c>
      <c r="D187" s="5" t="s">
        <v>79</v>
      </c>
      <c r="E187" s="5" t="s">
        <v>1</v>
      </c>
      <c r="F187" s="4" t="s">
        <v>114</v>
      </c>
      <c r="G187" s="95" t="s">
        <v>114</v>
      </c>
      <c r="H187" s="112">
        <f>SUM(H188:H189)</f>
        <v>57633600</v>
      </c>
      <c r="I187" s="112">
        <f>SUM(I188:I189)</f>
        <v>36471000</v>
      </c>
      <c r="J187" s="167">
        <f>SUM(J188:J189)</f>
        <v>36449667.009999998</v>
      </c>
      <c r="K187" s="112">
        <f>SUM(K188:K189)</f>
        <v>21332.990000000224</v>
      </c>
      <c r="L187" s="87"/>
      <c r="M187" s="188"/>
      <c r="N187" s="2"/>
    </row>
    <row r="188" spans="1:14" s="83" customFormat="1" outlineLevel="4">
      <c r="A188" s="85" t="s">
        <v>98</v>
      </c>
      <c r="B188" s="69" t="s">
        <v>0</v>
      </c>
      <c r="C188" s="69" t="s">
        <v>72</v>
      </c>
      <c r="D188" s="69" t="s">
        <v>79</v>
      </c>
      <c r="E188" s="69" t="s">
        <v>4</v>
      </c>
      <c r="F188" s="91" t="s">
        <v>114</v>
      </c>
      <c r="G188" s="127" t="s">
        <v>114</v>
      </c>
      <c r="H188" s="113">
        <v>18193600</v>
      </c>
      <c r="I188" s="114">
        <v>16471000</v>
      </c>
      <c r="J188" s="168">
        <v>16469667.01</v>
      </c>
      <c r="K188" s="113">
        <f>I188-J188</f>
        <v>1332.9900000002235</v>
      </c>
      <c r="L188" s="68"/>
      <c r="M188" s="185"/>
      <c r="N188" s="2"/>
    </row>
    <row r="189" spans="1:14" s="80" customFormat="1" ht="25.5" outlineLevel="2">
      <c r="A189" s="110" t="s">
        <v>198</v>
      </c>
      <c r="B189" s="69" t="s">
        <v>0</v>
      </c>
      <c r="C189" s="69" t="s">
        <v>72</v>
      </c>
      <c r="D189" s="69" t="s">
        <v>79</v>
      </c>
      <c r="E189" s="69" t="s">
        <v>34</v>
      </c>
      <c r="F189" s="84" t="s">
        <v>114</v>
      </c>
      <c r="G189" s="128" t="s">
        <v>114</v>
      </c>
      <c r="H189" s="113">
        <v>39440000</v>
      </c>
      <c r="I189" s="114">
        <v>20000000</v>
      </c>
      <c r="J189" s="169">
        <v>19980000</v>
      </c>
      <c r="K189" s="114">
        <f>I189-J189</f>
        <v>20000</v>
      </c>
      <c r="M189" s="181"/>
      <c r="N189" s="2"/>
    </row>
    <row r="190" spans="1:14" s="80" customFormat="1" ht="38.25" outlineLevel="1">
      <c r="A190" s="109" t="s">
        <v>185</v>
      </c>
      <c r="B190" s="5" t="s">
        <v>0</v>
      </c>
      <c r="C190" s="5" t="s">
        <v>72</v>
      </c>
      <c r="D190" s="5" t="s">
        <v>80</v>
      </c>
      <c r="E190" s="5" t="s">
        <v>1</v>
      </c>
      <c r="F190" s="4" t="s">
        <v>114</v>
      </c>
      <c r="G190" s="95" t="s">
        <v>114</v>
      </c>
      <c r="H190" s="112">
        <f>SUM(H191)</f>
        <v>25000</v>
      </c>
      <c r="I190" s="112">
        <f>SUM(I191)</f>
        <v>0</v>
      </c>
      <c r="J190" s="167">
        <f t="shared" ref="J190" si="35">SUM(J191)</f>
        <v>0</v>
      </c>
      <c r="K190" s="112">
        <f>SUM(K191)</f>
        <v>0</v>
      </c>
      <c r="M190" s="181"/>
      <c r="N190" s="2"/>
    </row>
    <row r="191" spans="1:14" s="83" customFormat="1" ht="25.5" outlineLevel="4">
      <c r="A191" s="110" t="s">
        <v>198</v>
      </c>
      <c r="B191" s="69" t="s">
        <v>0</v>
      </c>
      <c r="C191" s="69" t="s">
        <v>72</v>
      </c>
      <c r="D191" s="69" t="s">
        <v>80</v>
      </c>
      <c r="E191" s="69" t="s">
        <v>34</v>
      </c>
      <c r="F191" s="84" t="s">
        <v>114</v>
      </c>
      <c r="G191" s="128" t="s">
        <v>114</v>
      </c>
      <c r="H191" s="113">
        <v>25000</v>
      </c>
      <c r="I191" s="113">
        <v>0</v>
      </c>
      <c r="J191" s="169">
        <v>0</v>
      </c>
      <c r="K191" s="114">
        <f>I191-J191</f>
        <v>0</v>
      </c>
      <c r="L191" s="68"/>
      <c r="M191" s="185"/>
      <c r="N191" s="2"/>
    </row>
    <row r="192" spans="1:14" s="83" customFormat="1" ht="38.25" outlineLevel="4">
      <c r="A192" s="109" t="s">
        <v>186</v>
      </c>
      <c r="B192" s="5" t="s">
        <v>0</v>
      </c>
      <c r="C192" s="5" t="s">
        <v>72</v>
      </c>
      <c r="D192" s="5" t="s">
        <v>81</v>
      </c>
      <c r="E192" s="5" t="s">
        <v>1</v>
      </c>
      <c r="F192" s="4" t="s">
        <v>114</v>
      </c>
      <c r="G192" s="95" t="s">
        <v>114</v>
      </c>
      <c r="H192" s="112">
        <f>SUM(H193:H194)</f>
        <v>31920000</v>
      </c>
      <c r="I192" s="112">
        <f>SUM(I193:I194)</f>
        <v>2369001.13</v>
      </c>
      <c r="J192" s="167">
        <f t="shared" ref="J192" si="36">SUM(J193:J194)</f>
        <v>2352640.5299999998</v>
      </c>
      <c r="K192" s="112">
        <f>SUM(K193:K194)</f>
        <v>16360.600000000093</v>
      </c>
      <c r="L192" s="68"/>
      <c r="M192" s="185"/>
      <c r="N192" s="2"/>
    </row>
    <row r="193" spans="1:14" s="83" customFormat="1" outlineLevel="4">
      <c r="A193" s="85" t="s">
        <v>98</v>
      </c>
      <c r="B193" s="69" t="s">
        <v>0</v>
      </c>
      <c r="C193" s="69" t="s">
        <v>72</v>
      </c>
      <c r="D193" s="69" t="s">
        <v>81</v>
      </c>
      <c r="E193" s="69" t="s">
        <v>4</v>
      </c>
      <c r="F193" s="91" t="s">
        <v>114</v>
      </c>
      <c r="G193" s="127" t="s">
        <v>114</v>
      </c>
      <c r="H193" s="113">
        <v>45000</v>
      </c>
      <c r="I193" s="114">
        <v>0</v>
      </c>
      <c r="J193" s="168">
        <v>0</v>
      </c>
      <c r="K193" s="113">
        <f>I193-J193</f>
        <v>0</v>
      </c>
      <c r="L193" s="68"/>
      <c r="M193" s="185"/>
      <c r="N193" s="2"/>
    </row>
    <row r="194" spans="1:14" s="80" customFormat="1" ht="25.5" outlineLevel="2">
      <c r="A194" s="85" t="s">
        <v>195</v>
      </c>
      <c r="B194" s="69" t="s">
        <v>0</v>
      </c>
      <c r="C194" s="69" t="s">
        <v>72</v>
      </c>
      <c r="D194" s="69" t="s">
        <v>81</v>
      </c>
      <c r="E194" s="69" t="s">
        <v>7</v>
      </c>
      <c r="F194" s="91" t="s">
        <v>114</v>
      </c>
      <c r="G194" s="127" t="s">
        <v>114</v>
      </c>
      <c r="H194" s="113">
        <v>31875000</v>
      </c>
      <c r="I194" s="114">
        <v>2369001.13</v>
      </c>
      <c r="J194" s="168">
        <v>2352640.5299999998</v>
      </c>
      <c r="K194" s="113">
        <f>I194-J194</f>
        <v>16360.600000000093</v>
      </c>
      <c r="M194" s="181"/>
      <c r="N194" s="2"/>
    </row>
    <row r="195" spans="1:14" s="83" customFormat="1" ht="38.25" outlineLevel="4">
      <c r="A195" s="109" t="s">
        <v>254</v>
      </c>
      <c r="B195" s="5" t="s">
        <v>0</v>
      </c>
      <c r="C195" s="5" t="s">
        <v>72</v>
      </c>
      <c r="D195" s="5">
        <v>2240281520</v>
      </c>
      <c r="E195" s="5">
        <v>530</v>
      </c>
      <c r="F195" s="4" t="s">
        <v>114</v>
      </c>
      <c r="G195" s="95" t="s">
        <v>114</v>
      </c>
      <c r="H195" s="112">
        <v>247192900</v>
      </c>
      <c r="I195" s="112">
        <v>205543079.09999999</v>
      </c>
      <c r="J195" s="112">
        <v>205543079.09999999</v>
      </c>
      <c r="K195" s="112">
        <f>I195-J195</f>
        <v>0</v>
      </c>
      <c r="L195" s="68"/>
      <c r="M195" s="185"/>
      <c r="N195" s="2"/>
    </row>
    <row r="196" spans="1:14" s="83" customFormat="1" ht="63.75" outlineLevel="4">
      <c r="A196" s="109" t="s">
        <v>253</v>
      </c>
      <c r="B196" s="5" t="s">
        <v>0</v>
      </c>
      <c r="C196" s="5" t="s">
        <v>72</v>
      </c>
      <c r="D196" s="5">
        <v>2240281530</v>
      </c>
      <c r="E196" s="5">
        <v>530</v>
      </c>
      <c r="F196" s="4" t="s">
        <v>114</v>
      </c>
      <c r="G196" s="95" t="s">
        <v>114</v>
      </c>
      <c r="H196" s="112">
        <v>2000000</v>
      </c>
      <c r="I196" s="112">
        <v>1600000</v>
      </c>
      <c r="J196" s="167">
        <v>1600000</v>
      </c>
      <c r="K196" s="114">
        <f>I196-J196</f>
        <v>0</v>
      </c>
      <c r="L196" s="68"/>
      <c r="M196" s="185"/>
      <c r="N196" s="2"/>
    </row>
    <row r="197" spans="1:14" s="83" customFormat="1" ht="51" outlineLevel="4">
      <c r="A197" s="109" t="s">
        <v>187</v>
      </c>
      <c r="B197" s="5" t="s">
        <v>0</v>
      </c>
      <c r="C197" s="5" t="s">
        <v>72</v>
      </c>
      <c r="D197" s="5" t="s">
        <v>82</v>
      </c>
      <c r="E197" s="5" t="s">
        <v>1</v>
      </c>
      <c r="F197" s="4" t="s">
        <v>114</v>
      </c>
      <c r="G197" s="95" t="s">
        <v>114</v>
      </c>
      <c r="H197" s="112">
        <f>SUM(H198)</f>
        <v>2150</v>
      </c>
      <c r="I197" s="112">
        <f t="shared" ref="I197" si="37">SUM(I198)</f>
        <v>0</v>
      </c>
      <c r="J197" s="167">
        <f t="shared" ref="J197" si="38">SUM(J198)</f>
        <v>0</v>
      </c>
      <c r="K197" s="112">
        <f>SUM(K198)</f>
        <v>0</v>
      </c>
      <c r="L197" s="68"/>
      <c r="M197" s="185"/>
      <c r="N197" s="2"/>
    </row>
    <row r="198" spans="1:14" s="83" customFormat="1" ht="25.5" outlineLevel="4">
      <c r="A198" s="199" t="s">
        <v>205</v>
      </c>
      <c r="B198" s="69" t="s">
        <v>0</v>
      </c>
      <c r="C198" s="69" t="s">
        <v>72</v>
      </c>
      <c r="D198" s="69" t="s">
        <v>82</v>
      </c>
      <c r="E198" s="69" t="s">
        <v>76</v>
      </c>
      <c r="F198" s="91" t="s">
        <v>114</v>
      </c>
      <c r="G198" s="127" t="s">
        <v>114</v>
      </c>
      <c r="H198" s="113">
        <v>2150</v>
      </c>
      <c r="I198" s="114">
        <v>0</v>
      </c>
      <c r="J198" s="168">
        <v>0</v>
      </c>
      <c r="K198" s="113">
        <f>I198-J198</f>
        <v>0</v>
      </c>
      <c r="L198" s="68"/>
      <c r="M198" s="185"/>
      <c r="N198" s="2"/>
    </row>
    <row r="199" spans="1:14" s="83" customFormat="1" ht="25.5" outlineLevel="4">
      <c r="A199" s="109" t="s">
        <v>289</v>
      </c>
      <c r="B199" s="5" t="s">
        <v>0</v>
      </c>
      <c r="C199" s="5" t="s">
        <v>83</v>
      </c>
      <c r="D199" s="5" t="s">
        <v>238</v>
      </c>
      <c r="E199" s="5" t="s">
        <v>1</v>
      </c>
      <c r="F199" s="4"/>
      <c r="G199" s="95"/>
      <c r="H199" s="112">
        <f>SUM(H200:H201)</f>
        <v>55405400</v>
      </c>
      <c r="I199" s="112">
        <f>SUM(I200:I201)</f>
        <v>55405399.979999997</v>
      </c>
      <c r="J199" s="112">
        <f>SUM(J200:J201)</f>
        <v>55395464.600000001</v>
      </c>
      <c r="K199" s="112">
        <f>SUM(K200:K201)</f>
        <v>9935.3799999958137</v>
      </c>
      <c r="L199" s="68"/>
      <c r="M199" s="185"/>
      <c r="N199" s="2"/>
    </row>
    <row r="200" spans="1:14" s="118" customFormat="1" ht="21" customHeight="1" outlineLevel="4">
      <c r="A200" s="348" t="s">
        <v>208</v>
      </c>
      <c r="B200" s="69" t="s">
        <v>0</v>
      </c>
      <c r="C200" s="69" t="s">
        <v>83</v>
      </c>
      <c r="D200" s="69" t="s">
        <v>269</v>
      </c>
      <c r="E200" s="69">
        <v>612</v>
      </c>
      <c r="F200" s="318" t="s">
        <v>239</v>
      </c>
      <c r="G200" s="180" t="s">
        <v>245</v>
      </c>
      <c r="H200" s="113">
        <v>554100</v>
      </c>
      <c r="I200" s="113">
        <v>554100</v>
      </c>
      <c r="J200" s="113">
        <v>554000.64000000001</v>
      </c>
      <c r="K200" s="114">
        <f>I200-J200</f>
        <v>99.35999999998603</v>
      </c>
      <c r="L200" s="87"/>
      <c r="M200" s="188"/>
      <c r="N200" s="88"/>
    </row>
    <row r="201" spans="1:14" s="80" customFormat="1" ht="18" customHeight="1">
      <c r="A201" s="349"/>
      <c r="B201" s="69" t="s">
        <v>0</v>
      </c>
      <c r="C201" s="69" t="s">
        <v>83</v>
      </c>
      <c r="D201" s="69" t="s">
        <v>269</v>
      </c>
      <c r="E201" s="69">
        <v>612</v>
      </c>
      <c r="F201" s="320"/>
      <c r="G201" s="180" t="s">
        <v>244</v>
      </c>
      <c r="H201" s="113">
        <v>54851300</v>
      </c>
      <c r="I201" s="290">
        <v>54851299.979999997</v>
      </c>
      <c r="J201" s="113">
        <v>54841463.960000001</v>
      </c>
      <c r="K201" s="114">
        <f>I201-J201</f>
        <v>9836.0199999958277</v>
      </c>
      <c r="M201" s="181"/>
      <c r="N201" s="2"/>
    </row>
    <row r="202" spans="1:14" s="83" customFormat="1" ht="38.25" outlineLevel="4">
      <c r="A202" s="109" t="s">
        <v>288</v>
      </c>
      <c r="B202" s="5" t="s">
        <v>0</v>
      </c>
      <c r="C202" s="5" t="s">
        <v>83</v>
      </c>
      <c r="D202" s="5" t="s">
        <v>277</v>
      </c>
      <c r="E202" s="5" t="s">
        <v>1</v>
      </c>
      <c r="F202" s="4"/>
      <c r="G202" s="95"/>
      <c r="H202" s="112">
        <f>SUM(H203:H204)</f>
        <v>26152424.199999999</v>
      </c>
      <c r="I202" s="112">
        <f t="shared" ref="I202" si="39">SUM(I203:I204)</f>
        <v>22730440</v>
      </c>
      <c r="J202" s="112">
        <f>SUM(J203:J204)</f>
        <v>21995464.300000001</v>
      </c>
      <c r="K202" s="112">
        <f>SUM(K203:K204)</f>
        <v>734975.70000000019</v>
      </c>
      <c r="L202" s="68"/>
      <c r="N202" s="2"/>
    </row>
    <row r="203" spans="1:14" s="80" customFormat="1" ht="18.75" customHeight="1">
      <c r="A203" s="348" t="s">
        <v>208</v>
      </c>
      <c r="B203" s="69" t="s">
        <v>0</v>
      </c>
      <c r="C203" s="69" t="s">
        <v>83</v>
      </c>
      <c r="D203" s="69" t="s">
        <v>278</v>
      </c>
      <c r="E203" s="69">
        <v>612</v>
      </c>
      <c r="F203" s="318" t="s">
        <v>279</v>
      </c>
      <c r="G203" s="196" t="s">
        <v>245</v>
      </c>
      <c r="H203" s="290">
        <v>261524.2</v>
      </c>
      <c r="I203" s="290">
        <v>227304.4</v>
      </c>
      <c r="J203" s="113">
        <v>219954.61</v>
      </c>
      <c r="K203" s="114">
        <f>I203-J203</f>
        <v>7349.7900000000081</v>
      </c>
      <c r="N203" s="2"/>
    </row>
    <row r="204" spans="1:14" s="80" customFormat="1" ht="19.5" customHeight="1">
      <c r="A204" s="349"/>
      <c r="B204" s="69" t="s">
        <v>0</v>
      </c>
      <c r="C204" s="69" t="s">
        <v>83</v>
      </c>
      <c r="D204" s="69" t="s">
        <v>278</v>
      </c>
      <c r="E204" s="69">
        <v>612</v>
      </c>
      <c r="F204" s="320"/>
      <c r="G204" s="196" t="s">
        <v>244</v>
      </c>
      <c r="H204" s="290">
        <v>25890900</v>
      </c>
      <c r="I204" s="290">
        <v>22503135.600000001</v>
      </c>
      <c r="J204" s="113">
        <v>21775509.690000001</v>
      </c>
      <c r="K204" s="114">
        <f>I204-J204</f>
        <v>727625.91000000015</v>
      </c>
      <c r="L204" s="80" t="s">
        <v>275</v>
      </c>
      <c r="M204" s="181">
        <f>22730440-I203</f>
        <v>22503135.600000001</v>
      </c>
      <c r="N204" s="2"/>
    </row>
    <row r="205" spans="1:14" s="80" customFormat="1" ht="25.5" outlineLevel="2">
      <c r="A205" s="109" t="s">
        <v>144</v>
      </c>
      <c r="B205" s="5" t="s">
        <v>0</v>
      </c>
      <c r="C205" s="5" t="s">
        <v>83</v>
      </c>
      <c r="D205" s="5" t="s">
        <v>84</v>
      </c>
      <c r="E205" s="5" t="s">
        <v>1</v>
      </c>
      <c r="F205" s="4" t="s">
        <v>114</v>
      </c>
      <c r="G205" s="95" t="s">
        <v>114</v>
      </c>
      <c r="H205" s="112">
        <f>SUM(H206:H215)</f>
        <v>662256093</v>
      </c>
      <c r="I205" s="112">
        <f>SUM(I206:I215)</f>
        <v>601392097.76999986</v>
      </c>
      <c r="J205" s="167">
        <f>SUM(J206:J215)</f>
        <v>571319959.46000004</v>
      </c>
      <c r="K205" s="112">
        <f>SUM(K206:K215)</f>
        <v>30072138.309999999</v>
      </c>
      <c r="M205" s="181"/>
      <c r="N205" s="2"/>
    </row>
    <row r="206" spans="1:14" s="80" customFormat="1" outlineLevel="1">
      <c r="A206" s="85" t="s">
        <v>102</v>
      </c>
      <c r="B206" s="69" t="s">
        <v>0</v>
      </c>
      <c r="C206" s="69" t="s">
        <v>83</v>
      </c>
      <c r="D206" s="69" t="s">
        <v>84</v>
      </c>
      <c r="E206" s="69" t="s">
        <v>15</v>
      </c>
      <c r="F206" s="91" t="s">
        <v>114</v>
      </c>
      <c r="G206" s="127" t="s">
        <v>114</v>
      </c>
      <c r="H206" s="113">
        <v>461320400</v>
      </c>
      <c r="I206" s="114">
        <v>423135662.81999999</v>
      </c>
      <c r="J206" s="168">
        <v>405082881.56</v>
      </c>
      <c r="K206" s="114">
        <f t="shared" ref="K206:K215" si="40">I206-J206</f>
        <v>18052781.25999999</v>
      </c>
      <c r="M206" s="181"/>
      <c r="N206" s="2"/>
    </row>
    <row r="207" spans="1:14" s="80" customFormat="1" ht="25.5" outlineLevel="2">
      <c r="A207" s="85" t="s">
        <v>199</v>
      </c>
      <c r="B207" s="69" t="s">
        <v>0</v>
      </c>
      <c r="C207" s="69" t="s">
        <v>83</v>
      </c>
      <c r="D207" s="69" t="s">
        <v>84</v>
      </c>
      <c r="E207" s="69" t="s">
        <v>16</v>
      </c>
      <c r="F207" s="91" t="s">
        <v>114</v>
      </c>
      <c r="G207" s="127" t="s">
        <v>114</v>
      </c>
      <c r="H207" s="113">
        <v>139318800</v>
      </c>
      <c r="I207" s="114">
        <v>127803163</v>
      </c>
      <c r="J207" s="168">
        <v>121226572.66</v>
      </c>
      <c r="K207" s="114">
        <f t="shared" si="40"/>
        <v>6576590.3400000036</v>
      </c>
      <c r="M207" s="181"/>
      <c r="N207" s="2"/>
    </row>
    <row r="208" spans="1:14" s="80" customFormat="1" ht="25.5" outlineLevel="2">
      <c r="A208" s="85" t="s">
        <v>200</v>
      </c>
      <c r="B208" s="69" t="s">
        <v>0</v>
      </c>
      <c r="C208" s="69" t="s">
        <v>83</v>
      </c>
      <c r="D208" s="69" t="s">
        <v>84</v>
      </c>
      <c r="E208" s="69" t="s">
        <v>17</v>
      </c>
      <c r="F208" s="91" t="s">
        <v>114</v>
      </c>
      <c r="G208" s="127" t="s">
        <v>114</v>
      </c>
      <c r="H208" s="113">
        <v>25364770</v>
      </c>
      <c r="I208" s="114">
        <v>18869132.399999999</v>
      </c>
      <c r="J208" s="168">
        <v>18740516.149999999</v>
      </c>
      <c r="K208" s="114">
        <f t="shared" si="40"/>
        <v>128616.25</v>
      </c>
      <c r="N208" s="2"/>
    </row>
    <row r="209" spans="1:14" s="80" customFormat="1" ht="25.5" outlineLevel="2">
      <c r="A209" s="85" t="s">
        <v>206</v>
      </c>
      <c r="B209" s="69" t="s">
        <v>0</v>
      </c>
      <c r="C209" s="69" t="s">
        <v>83</v>
      </c>
      <c r="D209" s="69" t="s">
        <v>84</v>
      </c>
      <c r="E209" s="69" t="s">
        <v>39</v>
      </c>
      <c r="F209" s="91" t="s">
        <v>114</v>
      </c>
      <c r="G209" s="127" t="s">
        <v>114</v>
      </c>
      <c r="H209" s="113">
        <v>8000000</v>
      </c>
      <c r="I209" s="114">
        <v>8000000</v>
      </c>
      <c r="J209" s="168">
        <v>4000000</v>
      </c>
      <c r="K209" s="114">
        <f t="shared" si="40"/>
        <v>4000000</v>
      </c>
      <c r="N209" s="2"/>
    </row>
    <row r="210" spans="1:14" s="80" customFormat="1" outlineLevel="1">
      <c r="A210" s="85" t="s">
        <v>98</v>
      </c>
      <c r="B210" s="69" t="s">
        <v>0</v>
      </c>
      <c r="C210" s="69" t="s">
        <v>83</v>
      </c>
      <c r="D210" s="69" t="s">
        <v>84</v>
      </c>
      <c r="E210" s="69" t="s">
        <v>4</v>
      </c>
      <c r="F210" s="91" t="s">
        <v>114</v>
      </c>
      <c r="G210" s="127" t="s">
        <v>114</v>
      </c>
      <c r="H210" s="113">
        <v>21057767</v>
      </c>
      <c r="I210" s="114">
        <v>17912349.550000001</v>
      </c>
      <c r="J210" s="168">
        <v>17235827.489999998</v>
      </c>
      <c r="K210" s="114">
        <f t="shared" si="40"/>
        <v>676522.06000000238</v>
      </c>
      <c r="N210" s="2"/>
    </row>
    <row r="211" spans="1:14" s="80" customFormat="1" outlineLevel="2">
      <c r="A211" s="85" t="s">
        <v>201</v>
      </c>
      <c r="B211" s="69" t="s">
        <v>0</v>
      </c>
      <c r="C211" s="69" t="s">
        <v>83</v>
      </c>
      <c r="D211" s="69" t="s">
        <v>84</v>
      </c>
      <c r="E211" s="69" t="s">
        <v>18</v>
      </c>
      <c r="F211" s="91" t="s">
        <v>114</v>
      </c>
      <c r="G211" s="127" t="s">
        <v>114</v>
      </c>
      <c r="H211" s="113">
        <v>6508556</v>
      </c>
      <c r="I211" s="114">
        <v>5185565</v>
      </c>
      <c r="J211" s="168">
        <v>4750792.97</v>
      </c>
      <c r="K211" s="114">
        <f t="shared" si="40"/>
        <v>434772.03000000026</v>
      </c>
      <c r="N211" s="2"/>
    </row>
    <row r="212" spans="1:14" s="83" customFormat="1" ht="25.5" outlineLevel="4">
      <c r="A212" s="85" t="s">
        <v>212</v>
      </c>
      <c r="B212" s="69" t="s">
        <v>0</v>
      </c>
      <c r="C212" s="69" t="s">
        <v>83</v>
      </c>
      <c r="D212" s="69" t="s">
        <v>84</v>
      </c>
      <c r="E212" s="69" t="s">
        <v>85</v>
      </c>
      <c r="F212" s="91" t="s">
        <v>114</v>
      </c>
      <c r="G212" s="127" t="s">
        <v>114</v>
      </c>
      <c r="H212" s="113">
        <v>118350</v>
      </c>
      <c r="I212" s="114">
        <v>16488</v>
      </c>
      <c r="J212" s="168">
        <v>0</v>
      </c>
      <c r="K212" s="114">
        <f t="shared" si="40"/>
        <v>16488</v>
      </c>
      <c r="L212" s="68"/>
      <c r="M212" s="139"/>
      <c r="N212" s="2"/>
    </row>
    <row r="213" spans="1:14" s="82" customFormat="1" outlineLevel="4">
      <c r="A213" s="85" t="s">
        <v>202</v>
      </c>
      <c r="B213" s="69" t="s">
        <v>0</v>
      </c>
      <c r="C213" s="69" t="s">
        <v>83</v>
      </c>
      <c r="D213" s="69" t="s">
        <v>84</v>
      </c>
      <c r="E213" s="69" t="s">
        <v>19</v>
      </c>
      <c r="F213" s="91" t="s">
        <v>114</v>
      </c>
      <c r="G213" s="127" t="s">
        <v>114</v>
      </c>
      <c r="H213" s="113">
        <v>440489</v>
      </c>
      <c r="I213" s="114">
        <v>367680</v>
      </c>
      <c r="J213" s="168">
        <v>256361.9</v>
      </c>
      <c r="K213" s="114">
        <f t="shared" si="40"/>
        <v>111318.1</v>
      </c>
      <c r="L213" s="87"/>
      <c r="M213" s="87"/>
      <c r="N213" s="2"/>
    </row>
    <row r="214" spans="1:14" s="82" customFormat="1" outlineLevel="4">
      <c r="A214" s="85" t="s">
        <v>203</v>
      </c>
      <c r="B214" s="69" t="s">
        <v>0</v>
      </c>
      <c r="C214" s="69" t="s">
        <v>83</v>
      </c>
      <c r="D214" s="69" t="s">
        <v>84</v>
      </c>
      <c r="E214" s="69" t="s">
        <v>20</v>
      </c>
      <c r="F214" s="91" t="s">
        <v>114</v>
      </c>
      <c r="G214" s="127" t="s">
        <v>114</v>
      </c>
      <c r="H214" s="113">
        <v>76961</v>
      </c>
      <c r="I214" s="114">
        <v>55557</v>
      </c>
      <c r="J214" s="168">
        <v>18006.73</v>
      </c>
      <c r="K214" s="113">
        <f t="shared" si="40"/>
        <v>37550.270000000004</v>
      </c>
      <c r="L214" s="87"/>
      <c r="M214" s="87"/>
      <c r="N214" s="2"/>
    </row>
    <row r="215" spans="1:14" s="82" customFormat="1" outlineLevel="4">
      <c r="A215" s="85" t="s">
        <v>209</v>
      </c>
      <c r="B215" s="69" t="s">
        <v>0</v>
      </c>
      <c r="C215" s="69" t="s">
        <v>83</v>
      </c>
      <c r="D215" s="69" t="s">
        <v>84</v>
      </c>
      <c r="E215" s="69" t="s">
        <v>42</v>
      </c>
      <c r="F215" s="91" t="s">
        <v>114</v>
      </c>
      <c r="G215" s="127" t="s">
        <v>114</v>
      </c>
      <c r="H215" s="113">
        <v>50000</v>
      </c>
      <c r="I215" s="114">
        <v>46500</v>
      </c>
      <c r="J215" s="168">
        <v>9000</v>
      </c>
      <c r="K215" s="114">
        <f t="shared" si="40"/>
        <v>37500</v>
      </c>
      <c r="L215" s="87"/>
      <c r="M215" s="87"/>
      <c r="N215" s="2"/>
    </row>
    <row r="216" spans="1:14" s="80" customFormat="1" ht="25.5" outlineLevel="1">
      <c r="A216" s="109" t="s">
        <v>188</v>
      </c>
      <c r="B216" s="5" t="s">
        <v>0</v>
      </c>
      <c r="C216" s="5" t="s">
        <v>83</v>
      </c>
      <c r="D216" s="5" t="s">
        <v>86</v>
      </c>
      <c r="E216" s="5" t="s">
        <v>1</v>
      </c>
      <c r="F216" s="4" t="s">
        <v>114</v>
      </c>
      <c r="G216" s="95" t="s">
        <v>114</v>
      </c>
      <c r="H216" s="112">
        <f>SUM(H217:H226)</f>
        <v>280098471</v>
      </c>
      <c r="I216" s="112">
        <f>SUM(I217:I226)</f>
        <v>250779877.66999999</v>
      </c>
      <c r="J216" s="167">
        <f>SUM(J217:J226)</f>
        <v>243359761.72999999</v>
      </c>
      <c r="K216" s="112">
        <f>SUM(K217:K226)</f>
        <v>7420115.9399999985</v>
      </c>
      <c r="N216" s="2"/>
    </row>
    <row r="217" spans="1:14" s="80" customFormat="1" outlineLevel="2">
      <c r="A217" s="85" t="s">
        <v>213</v>
      </c>
      <c r="B217" s="69" t="s">
        <v>0</v>
      </c>
      <c r="C217" s="69" t="s">
        <v>83</v>
      </c>
      <c r="D217" s="69" t="s">
        <v>86</v>
      </c>
      <c r="E217" s="69" t="s">
        <v>87</v>
      </c>
      <c r="F217" s="91" t="s">
        <v>114</v>
      </c>
      <c r="G217" s="127" t="s">
        <v>114</v>
      </c>
      <c r="H217" s="113">
        <v>202460462</v>
      </c>
      <c r="I217" s="114">
        <v>183340673.97999999</v>
      </c>
      <c r="J217" s="168">
        <v>177784958.03999999</v>
      </c>
      <c r="K217" s="114">
        <f t="shared" ref="K217:K226" si="41">I217-J217</f>
        <v>5555715.9399999976</v>
      </c>
      <c r="N217" s="2"/>
    </row>
    <row r="218" spans="1:14" s="80" customFormat="1" ht="25.5" outlineLevel="1">
      <c r="A218" s="85" t="s">
        <v>214</v>
      </c>
      <c r="B218" s="69" t="s">
        <v>0</v>
      </c>
      <c r="C218" s="69" t="s">
        <v>83</v>
      </c>
      <c r="D218" s="69" t="s">
        <v>86</v>
      </c>
      <c r="E218" s="69" t="s">
        <v>88</v>
      </c>
      <c r="F218" s="91" t="s">
        <v>114</v>
      </c>
      <c r="G218" s="127" t="s">
        <v>114</v>
      </c>
      <c r="H218" s="113">
        <v>700000</v>
      </c>
      <c r="I218" s="114">
        <v>700000</v>
      </c>
      <c r="J218" s="168">
        <v>672496.16</v>
      </c>
      <c r="K218" s="114">
        <f t="shared" si="41"/>
        <v>27503.839999999967</v>
      </c>
      <c r="N218" s="2"/>
    </row>
    <row r="219" spans="1:14" s="80" customFormat="1" ht="38.25" outlineLevel="2">
      <c r="A219" s="85" t="s">
        <v>215</v>
      </c>
      <c r="B219" s="69" t="s">
        <v>0</v>
      </c>
      <c r="C219" s="69" t="s">
        <v>83</v>
      </c>
      <c r="D219" s="69" t="s">
        <v>86</v>
      </c>
      <c r="E219" s="69" t="s">
        <v>89</v>
      </c>
      <c r="F219" s="91" t="s">
        <v>114</v>
      </c>
      <c r="G219" s="127" t="s">
        <v>114</v>
      </c>
      <c r="H219" s="113">
        <f>61140820-100000</f>
        <v>61040820</v>
      </c>
      <c r="I219" s="114">
        <v>55012133.609999999</v>
      </c>
      <c r="J219" s="168">
        <v>53285513.469999999</v>
      </c>
      <c r="K219" s="114">
        <f t="shared" si="41"/>
        <v>1726620.1400000006</v>
      </c>
      <c r="N219" s="2"/>
    </row>
    <row r="220" spans="1:14" s="80" customFormat="1" ht="25.5" outlineLevel="1">
      <c r="A220" s="85" t="s">
        <v>200</v>
      </c>
      <c r="B220" s="69" t="s">
        <v>0</v>
      </c>
      <c r="C220" s="69" t="s">
        <v>83</v>
      </c>
      <c r="D220" s="69" t="s">
        <v>86</v>
      </c>
      <c r="E220" s="69" t="s">
        <v>17</v>
      </c>
      <c r="F220" s="91" t="s">
        <v>114</v>
      </c>
      <c r="G220" s="127" t="s">
        <v>114</v>
      </c>
      <c r="H220" s="113">
        <f>4284031+135000</f>
        <v>4419031</v>
      </c>
      <c r="I220" s="114">
        <v>3395751.28</v>
      </c>
      <c r="J220" s="168">
        <v>3395751.28</v>
      </c>
      <c r="K220" s="114">
        <f t="shared" si="41"/>
        <v>0</v>
      </c>
      <c r="N220" s="2"/>
    </row>
    <row r="221" spans="1:14" s="80" customFormat="1" outlineLevel="2">
      <c r="A221" s="85" t="s">
        <v>98</v>
      </c>
      <c r="B221" s="69" t="s">
        <v>0</v>
      </c>
      <c r="C221" s="69" t="s">
        <v>83</v>
      </c>
      <c r="D221" s="69" t="s">
        <v>86</v>
      </c>
      <c r="E221" s="69" t="s">
        <v>4</v>
      </c>
      <c r="F221" s="91" t="s">
        <v>114</v>
      </c>
      <c r="G221" s="127" t="s">
        <v>114</v>
      </c>
      <c r="H221" s="113">
        <f>6141398-135000</f>
        <v>6006398</v>
      </c>
      <c r="I221" s="114">
        <v>4245254.21</v>
      </c>
      <c r="J221" s="168">
        <v>4245254.21</v>
      </c>
      <c r="K221" s="114">
        <f t="shared" si="41"/>
        <v>0</v>
      </c>
      <c r="N221" s="2"/>
    </row>
    <row r="222" spans="1:14" s="80" customFormat="1" outlineLevel="2">
      <c r="A222" s="85" t="s">
        <v>201</v>
      </c>
      <c r="B222" s="69" t="s">
        <v>0</v>
      </c>
      <c r="C222" s="69" t="s">
        <v>83</v>
      </c>
      <c r="D222" s="69" t="s">
        <v>86</v>
      </c>
      <c r="E222" s="69" t="s">
        <v>18</v>
      </c>
      <c r="F222" s="91" t="s">
        <v>114</v>
      </c>
      <c r="G222" s="127" t="s">
        <v>114</v>
      </c>
      <c r="H222" s="113">
        <v>3778488</v>
      </c>
      <c r="I222" s="114">
        <v>2833866</v>
      </c>
      <c r="J222" s="168">
        <v>2749816.85</v>
      </c>
      <c r="K222" s="114">
        <f t="shared" si="41"/>
        <v>84049.149999999907</v>
      </c>
      <c r="N222" s="2"/>
    </row>
    <row r="223" spans="1:14" s="83" customFormat="1" ht="25.5" outlineLevel="4">
      <c r="A223" s="85" t="s">
        <v>212</v>
      </c>
      <c r="B223" s="69" t="s">
        <v>0</v>
      </c>
      <c r="C223" s="69" t="s">
        <v>83</v>
      </c>
      <c r="D223" s="69" t="s">
        <v>86</v>
      </c>
      <c r="E223" s="69" t="s">
        <v>85</v>
      </c>
      <c r="F223" s="91" t="s">
        <v>114</v>
      </c>
      <c r="G223" s="127" t="s">
        <v>114</v>
      </c>
      <c r="H223" s="113">
        <v>25000</v>
      </c>
      <c r="I223" s="114">
        <v>994.59</v>
      </c>
      <c r="J223" s="168">
        <v>994.59</v>
      </c>
      <c r="K223" s="114">
        <f t="shared" si="41"/>
        <v>0</v>
      </c>
      <c r="L223" s="68"/>
      <c r="M223" s="139"/>
      <c r="N223" s="2"/>
    </row>
    <row r="224" spans="1:14" s="82" customFormat="1" outlineLevel="2">
      <c r="A224" s="85" t="s">
        <v>202</v>
      </c>
      <c r="B224" s="69" t="s">
        <v>0</v>
      </c>
      <c r="C224" s="69" t="s">
        <v>83</v>
      </c>
      <c r="D224" s="69" t="s">
        <v>86</v>
      </c>
      <c r="E224" s="69" t="s">
        <v>19</v>
      </c>
      <c r="F224" s="91" t="s">
        <v>114</v>
      </c>
      <c r="G224" s="127" t="s">
        <v>114</v>
      </c>
      <c r="H224" s="113">
        <v>1614272</v>
      </c>
      <c r="I224" s="114">
        <v>1210704</v>
      </c>
      <c r="J224" s="168">
        <v>1210704</v>
      </c>
      <c r="K224" s="114">
        <f t="shared" si="41"/>
        <v>0</v>
      </c>
      <c r="L224" s="87"/>
      <c r="M224" s="87"/>
      <c r="N224" s="2"/>
    </row>
    <row r="225" spans="1:30" s="108" customFormat="1" outlineLevel="4">
      <c r="A225" s="85" t="s">
        <v>203</v>
      </c>
      <c r="B225" s="69" t="s">
        <v>0</v>
      </c>
      <c r="C225" s="69" t="s">
        <v>83</v>
      </c>
      <c r="D225" s="69" t="s">
        <v>86</v>
      </c>
      <c r="E225" s="69" t="s">
        <v>20</v>
      </c>
      <c r="F225" s="91" t="s">
        <v>114</v>
      </c>
      <c r="G225" s="127" t="s">
        <v>114</v>
      </c>
      <c r="H225" s="113">
        <v>19030</v>
      </c>
      <c r="I225" s="114">
        <v>14272.5</v>
      </c>
      <c r="J225" s="168">
        <v>14272.5</v>
      </c>
      <c r="K225" s="113">
        <f t="shared" si="41"/>
        <v>0</v>
      </c>
      <c r="L225" s="87"/>
      <c r="M225" s="87"/>
      <c r="N225" s="2"/>
    </row>
    <row r="226" spans="1:30" s="82" customFormat="1" outlineLevel="4">
      <c r="A226" s="85" t="s">
        <v>209</v>
      </c>
      <c r="B226" s="69" t="s">
        <v>0</v>
      </c>
      <c r="C226" s="69" t="s">
        <v>83</v>
      </c>
      <c r="D226" s="69" t="s">
        <v>86</v>
      </c>
      <c r="E226" s="69" t="s">
        <v>42</v>
      </c>
      <c r="F226" s="91" t="s">
        <v>114</v>
      </c>
      <c r="G226" s="127" t="s">
        <v>114</v>
      </c>
      <c r="H226" s="113">
        <v>34970</v>
      </c>
      <c r="I226" s="114">
        <v>26227.5</v>
      </c>
      <c r="J226" s="168">
        <v>0.63</v>
      </c>
      <c r="K226" s="114">
        <f t="shared" si="41"/>
        <v>26226.87</v>
      </c>
      <c r="L226" s="107"/>
      <c r="M226" s="87"/>
      <c r="N226" s="2"/>
    </row>
    <row r="227" spans="1:30" s="82" customFormat="1" ht="25.5" outlineLevel="4">
      <c r="A227" s="109" t="s">
        <v>189</v>
      </c>
      <c r="B227" s="5" t="s">
        <v>0</v>
      </c>
      <c r="C227" s="5" t="s">
        <v>83</v>
      </c>
      <c r="D227" s="5" t="s">
        <v>90</v>
      </c>
      <c r="E227" s="5" t="s">
        <v>1</v>
      </c>
      <c r="F227" s="4" t="s">
        <v>114</v>
      </c>
      <c r="G227" s="95" t="s">
        <v>114</v>
      </c>
      <c r="H227" s="112">
        <f>SUM(H228:H230)</f>
        <v>937114950</v>
      </c>
      <c r="I227" s="112">
        <f>SUM(I228:I230)</f>
        <v>929937888.20000005</v>
      </c>
      <c r="J227" s="167">
        <f>SUM(J228:J230)</f>
        <v>929148416.44999993</v>
      </c>
      <c r="K227" s="112">
        <f>SUM(K228:K230)</f>
        <v>789471.75000007451</v>
      </c>
      <c r="L227" s="81"/>
      <c r="N227" s="2"/>
    </row>
    <row r="228" spans="1:30" s="82" customFormat="1" outlineLevel="4">
      <c r="A228" s="85" t="s">
        <v>98</v>
      </c>
      <c r="B228" s="69" t="s">
        <v>0</v>
      </c>
      <c r="C228" s="69" t="s">
        <v>83</v>
      </c>
      <c r="D228" s="203" t="s">
        <v>90</v>
      </c>
      <c r="E228" s="69">
        <v>244</v>
      </c>
      <c r="F228" s="91" t="s">
        <v>114</v>
      </c>
      <c r="G228" s="127" t="s">
        <v>114</v>
      </c>
      <c r="H228" s="113">
        <v>4300000</v>
      </c>
      <c r="I228" s="114">
        <v>4096646.27</v>
      </c>
      <c r="J228" s="168">
        <v>3994222.52</v>
      </c>
      <c r="K228" s="114">
        <f>I228-J228</f>
        <v>102423.75</v>
      </c>
      <c r="L228" s="81"/>
      <c r="N228" s="2"/>
    </row>
    <row r="229" spans="1:30" s="82" customFormat="1" ht="18" customHeight="1" outlineLevel="4">
      <c r="A229" s="308" t="s">
        <v>195</v>
      </c>
      <c r="B229" s="69" t="s">
        <v>0</v>
      </c>
      <c r="C229" s="69" t="s">
        <v>83</v>
      </c>
      <c r="D229" s="69" t="s">
        <v>90</v>
      </c>
      <c r="E229" s="69" t="s">
        <v>7</v>
      </c>
      <c r="F229" s="344" t="s">
        <v>267</v>
      </c>
      <c r="G229" s="119" t="s">
        <v>245</v>
      </c>
      <c r="H229" s="290">
        <v>46640750</v>
      </c>
      <c r="I229" s="290">
        <v>46292062.100000001</v>
      </c>
      <c r="J229" s="168">
        <v>46257709.649999999</v>
      </c>
      <c r="K229" s="114">
        <f>I229-J229</f>
        <v>34352.45000000298</v>
      </c>
      <c r="L229" s="87"/>
      <c r="N229" s="2"/>
    </row>
    <row r="230" spans="1:30" s="80" customFormat="1">
      <c r="A230" s="309"/>
      <c r="B230" s="69" t="s">
        <v>0</v>
      </c>
      <c r="C230" s="69" t="s">
        <v>83</v>
      </c>
      <c r="D230" s="69" t="s">
        <v>90</v>
      </c>
      <c r="E230" s="69" t="s">
        <v>7</v>
      </c>
      <c r="F230" s="345"/>
      <c r="G230" s="119" t="s">
        <v>244</v>
      </c>
      <c r="H230" s="290">
        <v>886174200</v>
      </c>
      <c r="I230" s="290">
        <v>879549179.83000004</v>
      </c>
      <c r="J230" s="168">
        <v>878896484.27999997</v>
      </c>
      <c r="K230" s="114">
        <f>I230-J230</f>
        <v>652695.55000007153</v>
      </c>
      <c r="L230" s="181">
        <f>925841241.93-I229</f>
        <v>879549179.82999992</v>
      </c>
      <c r="N230" s="2"/>
    </row>
    <row r="231" spans="1:30" s="83" customFormat="1" ht="38.25" outlineLevel="4">
      <c r="A231" s="109" t="s">
        <v>190</v>
      </c>
      <c r="B231" s="5" t="s">
        <v>0</v>
      </c>
      <c r="C231" s="5" t="s">
        <v>83</v>
      </c>
      <c r="D231" s="5" t="s">
        <v>91</v>
      </c>
      <c r="E231" s="5" t="s">
        <v>1</v>
      </c>
      <c r="F231" s="4" t="s">
        <v>114</v>
      </c>
      <c r="G231" s="95" t="s">
        <v>114</v>
      </c>
      <c r="H231" s="112">
        <f>SUM(H232)</f>
        <v>50909000</v>
      </c>
      <c r="I231" s="112">
        <f>SUM(I232:I232)</f>
        <v>50909000</v>
      </c>
      <c r="J231" s="167">
        <f t="shared" ref="J231" si="42">SUM(J232)</f>
        <v>50909000</v>
      </c>
      <c r="K231" s="112">
        <f>SUM(K232)</f>
        <v>0</v>
      </c>
      <c r="L231" s="68"/>
      <c r="M231" s="139"/>
      <c r="N231" s="2"/>
    </row>
    <row r="232" spans="1:30" s="80" customFormat="1">
      <c r="A232" s="85" t="s">
        <v>115</v>
      </c>
      <c r="B232" s="69" t="s">
        <v>0</v>
      </c>
      <c r="C232" s="69" t="s">
        <v>83</v>
      </c>
      <c r="D232" s="69" t="s">
        <v>91</v>
      </c>
      <c r="E232" s="69" t="s">
        <v>74</v>
      </c>
      <c r="F232" s="91" t="s">
        <v>114</v>
      </c>
      <c r="G232" s="127" t="s">
        <v>114</v>
      </c>
      <c r="H232" s="113">
        <v>50909000</v>
      </c>
      <c r="I232" s="113">
        <v>50909000</v>
      </c>
      <c r="J232" s="113">
        <v>50909000</v>
      </c>
      <c r="K232" s="114">
        <f>I232-J232</f>
        <v>0</v>
      </c>
      <c r="N232" s="2"/>
    </row>
    <row r="233" spans="1:30" s="83" customFormat="1" ht="25.5" outlineLevel="4">
      <c r="A233" s="109" t="s">
        <v>216</v>
      </c>
      <c r="B233" s="5" t="s">
        <v>0</v>
      </c>
      <c r="C233" s="5" t="s">
        <v>83</v>
      </c>
      <c r="D233" s="5" t="s">
        <v>92</v>
      </c>
      <c r="E233" s="5" t="s">
        <v>1</v>
      </c>
      <c r="F233" s="4" t="s">
        <v>114</v>
      </c>
      <c r="G233" s="95" t="s">
        <v>114</v>
      </c>
      <c r="H233" s="112">
        <f>SUM(H234)</f>
        <v>270000</v>
      </c>
      <c r="I233" s="112">
        <f>SUM(I234)</f>
        <v>270000</v>
      </c>
      <c r="J233" s="167">
        <f t="shared" ref="J233" si="43">SUM(J234)</f>
        <v>270000</v>
      </c>
      <c r="K233" s="112">
        <f>SUM(K234)</f>
        <v>0</v>
      </c>
      <c r="L233" s="68"/>
      <c r="M233" s="139"/>
      <c r="N233" s="2"/>
    </row>
    <row r="234" spans="1:30" s="80" customFormat="1">
      <c r="A234" s="85" t="s">
        <v>98</v>
      </c>
      <c r="B234" s="69" t="s">
        <v>0</v>
      </c>
      <c r="C234" s="69" t="s">
        <v>83</v>
      </c>
      <c r="D234" s="69" t="s">
        <v>92</v>
      </c>
      <c r="E234" s="69" t="s">
        <v>4</v>
      </c>
      <c r="F234" s="91" t="s">
        <v>114</v>
      </c>
      <c r="G234" s="127" t="s">
        <v>114</v>
      </c>
      <c r="H234" s="113">
        <v>270000</v>
      </c>
      <c r="I234" s="114">
        <v>270000</v>
      </c>
      <c r="J234" s="168">
        <v>270000</v>
      </c>
      <c r="K234" s="114">
        <f>I234-J234</f>
        <v>0</v>
      </c>
      <c r="N234" s="2"/>
    </row>
    <row r="235" spans="1:30" s="83" customFormat="1" ht="25.5" outlineLevel="4">
      <c r="A235" s="109" t="s">
        <v>191</v>
      </c>
      <c r="B235" s="5" t="s">
        <v>0</v>
      </c>
      <c r="C235" s="5" t="s">
        <v>83</v>
      </c>
      <c r="D235" s="5" t="s">
        <v>94</v>
      </c>
      <c r="E235" s="5" t="s">
        <v>1</v>
      </c>
      <c r="F235" s="4" t="s">
        <v>114</v>
      </c>
      <c r="G235" s="95" t="s">
        <v>114</v>
      </c>
      <c r="H235" s="112">
        <f>SUM(H236)</f>
        <v>1000000</v>
      </c>
      <c r="I235" s="112">
        <f>SUM(I236)</f>
        <v>1000000</v>
      </c>
      <c r="J235" s="167">
        <f>SUM(J236)</f>
        <v>1000000</v>
      </c>
      <c r="K235" s="112">
        <f>SUM(K236)</f>
        <v>0</v>
      </c>
      <c r="L235" s="68"/>
      <c r="M235" s="139"/>
      <c r="N235" s="2"/>
    </row>
    <row r="236" spans="1:30" s="88" customFormat="1" ht="25.5">
      <c r="A236" s="85" t="s">
        <v>217</v>
      </c>
      <c r="B236" s="69" t="s">
        <v>0</v>
      </c>
      <c r="C236" s="69" t="s">
        <v>83</v>
      </c>
      <c r="D236" s="69" t="s">
        <v>94</v>
      </c>
      <c r="E236" s="69" t="s">
        <v>93</v>
      </c>
      <c r="F236" s="91" t="s">
        <v>114</v>
      </c>
      <c r="G236" s="127" t="s">
        <v>114</v>
      </c>
      <c r="H236" s="113">
        <v>1000000</v>
      </c>
      <c r="I236" s="113">
        <v>1000000</v>
      </c>
      <c r="J236" s="113">
        <v>1000000</v>
      </c>
      <c r="K236" s="114">
        <f>I236-J236</f>
        <v>0</v>
      </c>
      <c r="M236" s="80"/>
      <c r="N236" s="2"/>
    </row>
    <row r="237" spans="1:30" s="88" customFormat="1" ht="41.25" customHeight="1">
      <c r="A237" s="109" t="s">
        <v>192</v>
      </c>
      <c r="B237" s="5" t="s">
        <v>0</v>
      </c>
      <c r="C237" s="5" t="s">
        <v>83</v>
      </c>
      <c r="D237" s="5" t="s">
        <v>95</v>
      </c>
      <c r="E237" s="5" t="s">
        <v>1</v>
      </c>
      <c r="F237" s="4" t="s">
        <v>114</v>
      </c>
      <c r="G237" s="95" t="s">
        <v>114</v>
      </c>
      <c r="H237" s="112">
        <f>SUM(H238)</f>
        <v>7625000</v>
      </c>
      <c r="I237" s="112">
        <f>SUM(I238)</f>
        <v>7625000</v>
      </c>
      <c r="J237" s="167">
        <f>SUM(J238)</f>
        <v>7625000</v>
      </c>
      <c r="K237" s="112">
        <f>SUM(K238)</f>
        <v>0</v>
      </c>
      <c r="M237" s="80"/>
      <c r="N237" s="183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</row>
    <row r="238" spans="1:30" s="88" customFormat="1" ht="25.5">
      <c r="A238" s="85" t="s">
        <v>217</v>
      </c>
      <c r="B238" s="69" t="s">
        <v>0</v>
      </c>
      <c r="C238" s="69" t="s">
        <v>83</v>
      </c>
      <c r="D238" s="69" t="s">
        <v>95</v>
      </c>
      <c r="E238" s="69" t="s">
        <v>93</v>
      </c>
      <c r="F238" s="91" t="s">
        <v>114</v>
      </c>
      <c r="G238" s="127" t="s">
        <v>114</v>
      </c>
      <c r="H238" s="113">
        <v>7625000</v>
      </c>
      <c r="I238" s="113">
        <v>7625000</v>
      </c>
      <c r="J238" s="113">
        <v>7625000</v>
      </c>
      <c r="K238" s="114">
        <f>I238-J238</f>
        <v>0</v>
      </c>
      <c r="M238" s="80"/>
      <c r="N238" s="183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</row>
    <row r="239" spans="1:30" s="83" customFormat="1" ht="38.25" outlineLevel="4">
      <c r="A239" s="109" t="s">
        <v>193</v>
      </c>
      <c r="B239" s="5" t="s">
        <v>0</v>
      </c>
      <c r="C239" s="5" t="s">
        <v>83</v>
      </c>
      <c r="D239" s="5" t="s">
        <v>96</v>
      </c>
      <c r="E239" s="5" t="s">
        <v>1</v>
      </c>
      <c r="F239" s="4" t="s">
        <v>114</v>
      </c>
      <c r="G239" s="95" t="s">
        <v>114</v>
      </c>
      <c r="H239" s="112">
        <f>SUM(H240:H243)</f>
        <v>24519050</v>
      </c>
      <c r="I239" s="112">
        <f t="shared" ref="I239" si="44">SUM(I240:I243)</f>
        <v>24519050</v>
      </c>
      <c r="J239" s="112">
        <f>SUM(J240:J243)</f>
        <v>23076766.099999998</v>
      </c>
      <c r="K239" s="112">
        <f>SUM(K240:K243)</f>
        <v>1442283.9000000013</v>
      </c>
      <c r="L239" s="68"/>
      <c r="M239" s="139"/>
      <c r="N239" s="183"/>
      <c r="O239" s="139"/>
      <c r="P239" s="139"/>
      <c r="Q239" s="139"/>
      <c r="R239" s="139"/>
      <c r="S239" s="139"/>
      <c r="T239" s="139"/>
      <c r="U239" s="139"/>
      <c r="V239" s="139"/>
      <c r="W239" s="139"/>
      <c r="X239" s="139"/>
      <c r="Y239" s="139"/>
      <c r="Z239" s="139"/>
      <c r="AA239" s="139"/>
      <c r="AB239" s="139"/>
      <c r="AC239" s="139"/>
      <c r="AD239" s="139"/>
    </row>
    <row r="240" spans="1:30" s="83" customFormat="1" outlineLevel="4">
      <c r="A240" s="322" t="s">
        <v>98</v>
      </c>
      <c r="B240" s="69" t="s">
        <v>0</v>
      </c>
      <c r="C240" s="69" t="s">
        <v>83</v>
      </c>
      <c r="D240" s="69" t="s">
        <v>96</v>
      </c>
      <c r="E240" s="69" t="s">
        <v>4</v>
      </c>
      <c r="F240" s="318" t="s">
        <v>255</v>
      </c>
      <c r="G240" s="119" t="s">
        <v>245</v>
      </c>
      <c r="H240" s="290">
        <v>1057940</v>
      </c>
      <c r="I240" s="290">
        <v>1057940</v>
      </c>
      <c r="J240" s="276">
        <v>985815.29</v>
      </c>
      <c r="K240" s="172">
        <f t="shared" ref="K240:K247" si="45">I240-J240</f>
        <v>72124.709999999963</v>
      </c>
      <c r="L240" s="68"/>
      <c r="M240" s="182"/>
      <c r="N240" s="183"/>
      <c r="O240" s="139"/>
      <c r="P240" s="139"/>
      <c r="Q240" s="139"/>
      <c r="R240" s="139"/>
      <c r="S240" s="139"/>
      <c r="T240" s="139"/>
      <c r="U240" s="139"/>
      <c r="V240" s="139"/>
      <c r="W240" s="139"/>
      <c r="X240" s="139"/>
      <c r="Y240" s="139"/>
      <c r="Z240" s="139"/>
      <c r="AA240" s="139"/>
      <c r="AB240" s="139"/>
      <c r="AC240" s="139"/>
      <c r="AD240" s="139"/>
    </row>
    <row r="241" spans="1:30" s="83" customFormat="1" outlineLevel="4">
      <c r="A241" s="323"/>
      <c r="B241" s="69" t="s">
        <v>0</v>
      </c>
      <c r="C241" s="69" t="s">
        <v>83</v>
      </c>
      <c r="D241" s="69" t="s">
        <v>96</v>
      </c>
      <c r="E241" s="69" t="s">
        <v>4</v>
      </c>
      <c r="F241" s="319"/>
      <c r="G241" s="119" t="s">
        <v>244</v>
      </c>
      <c r="H241" s="290">
        <v>20100650</v>
      </c>
      <c r="I241" s="290">
        <v>20100650</v>
      </c>
      <c r="J241" s="275">
        <v>18730490.809999999</v>
      </c>
      <c r="K241" s="172">
        <f t="shared" si="45"/>
        <v>1370159.1900000013</v>
      </c>
      <c r="L241" s="68"/>
      <c r="M241" s="139"/>
      <c r="N241" s="183"/>
      <c r="O241" s="139"/>
      <c r="P241" s="139"/>
      <c r="Q241" s="139"/>
      <c r="R241" s="139"/>
      <c r="S241" s="139"/>
      <c r="T241" s="139"/>
      <c r="U241" s="139"/>
      <c r="V241" s="139"/>
      <c r="W241" s="139"/>
      <c r="X241" s="139"/>
      <c r="Y241" s="139"/>
      <c r="Z241" s="139"/>
      <c r="AA241" s="139"/>
      <c r="AB241" s="139"/>
      <c r="AC241" s="139"/>
      <c r="AD241" s="139"/>
    </row>
    <row r="242" spans="1:30" s="83" customFormat="1" outlineLevel="4">
      <c r="A242" s="324" t="s">
        <v>208</v>
      </c>
      <c r="B242" s="69" t="s">
        <v>0</v>
      </c>
      <c r="C242" s="69" t="s">
        <v>83</v>
      </c>
      <c r="D242" s="69" t="s">
        <v>96</v>
      </c>
      <c r="E242" s="69" t="s">
        <v>41</v>
      </c>
      <c r="F242" s="319"/>
      <c r="G242" s="119" t="s">
        <v>245</v>
      </c>
      <c r="H242" s="290">
        <v>168010</v>
      </c>
      <c r="I242" s="290">
        <v>168010</v>
      </c>
      <c r="J242" s="113">
        <v>168023</v>
      </c>
      <c r="K242" s="172">
        <f t="shared" si="45"/>
        <v>-13</v>
      </c>
      <c r="L242" s="68"/>
      <c r="M242" s="139"/>
      <c r="N242" s="183"/>
      <c r="O242" s="139"/>
      <c r="P242" s="139"/>
      <c r="Q242" s="139"/>
      <c r="R242" s="139"/>
      <c r="S242" s="139"/>
      <c r="T242" s="139"/>
      <c r="U242" s="139"/>
      <c r="V242" s="139"/>
      <c r="W242" s="139"/>
      <c r="X242" s="139"/>
      <c r="Y242" s="139"/>
      <c r="Z242" s="139"/>
      <c r="AA242" s="139"/>
      <c r="AB242" s="139"/>
      <c r="AC242" s="139"/>
      <c r="AD242" s="139"/>
    </row>
    <row r="243" spans="1:30">
      <c r="A243" s="325"/>
      <c r="B243" s="69" t="s">
        <v>0</v>
      </c>
      <c r="C243" s="69" t="s">
        <v>83</v>
      </c>
      <c r="D243" s="69" t="s">
        <v>96</v>
      </c>
      <c r="E243" s="69" t="s">
        <v>41</v>
      </c>
      <c r="F243" s="320"/>
      <c r="G243" s="119" t="s">
        <v>244</v>
      </c>
      <c r="H243" s="290">
        <v>3192450</v>
      </c>
      <c r="I243" s="290">
        <v>3192450</v>
      </c>
      <c r="J243" s="113">
        <v>3192437</v>
      </c>
      <c r="K243" s="172">
        <f t="shared" si="45"/>
        <v>13</v>
      </c>
      <c r="N243" s="183"/>
      <c r="O243" s="183"/>
      <c r="P243" s="183"/>
      <c r="Q243" s="183"/>
      <c r="R243" s="183"/>
      <c r="S243" s="183"/>
      <c r="T243" s="183"/>
      <c r="U243" s="183"/>
      <c r="V243" s="183"/>
      <c r="W243" s="183"/>
      <c r="X243" s="183"/>
      <c r="Y243" s="183"/>
      <c r="Z243" s="183"/>
      <c r="AA243" s="183"/>
      <c r="AB243" s="183"/>
      <c r="AC243" s="183"/>
      <c r="AD243" s="183"/>
    </row>
    <row r="244" spans="1:30">
      <c r="A244" s="109" t="s">
        <v>240</v>
      </c>
      <c r="B244" s="5" t="s">
        <v>0</v>
      </c>
      <c r="C244" s="5" t="s">
        <v>83</v>
      </c>
      <c r="D244" s="5">
        <v>9990020680</v>
      </c>
      <c r="E244" s="5">
        <v>633</v>
      </c>
      <c r="F244" s="4"/>
      <c r="G244" s="95"/>
      <c r="H244" s="194">
        <v>366621700</v>
      </c>
      <c r="I244" s="194">
        <v>366621700</v>
      </c>
      <c r="J244" s="194">
        <v>366621700</v>
      </c>
      <c r="K244" s="112">
        <f t="shared" si="45"/>
        <v>0</v>
      </c>
      <c r="L244" s="80" t="s">
        <v>275</v>
      </c>
      <c r="M244" s="74"/>
    </row>
    <row r="245" spans="1:30">
      <c r="A245" s="109" t="s">
        <v>240</v>
      </c>
      <c r="B245" s="5" t="s">
        <v>0</v>
      </c>
      <c r="C245" s="5" t="s">
        <v>83</v>
      </c>
      <c r="D245" s="5">
        <v>9990020680</v>
      </c>
      <c r="E245" s="5">
        <v>811</v>
      </c>
      <c r="F245" s="4"/>
      <c r="G245" s="95"/>
      <c r="H245" s="194">
        <v>82259802</v>
      </c>
      <c r="I245" s="194">
        <v>74889406</v>
      </c>
      <c r="J245" s="194">
        <v>60098142</v>
      </c>
      <c r="K245" s="112">
        <f t="shared" si="45"/>
        <v>14791264</v>
      </c>
      <c r="N245" s="183"/>
      <c r="O245" s="183"/>
      <c r="P245" s="183"/>
      <c r="Q245" s="183"/>
      <c r="R245" s="183"/>
      <c r="S245" s="183"/>
      <c r="T245" s="183"/>
      <c r="U245" s="183"/>
      <c r="V245" s="183"/>
      <c r="W245" s="183"/>
      <c r="X245" s="183"/>
      <c r="Y245" s="183"/>
      <c r="Z245" s="183"/>
      <c r="AA245" s="183"/>
      <c r="AB245" s="183"/>
      <c r="AC245" s="183"/>
      <c r="AD245" s="183"/>
    </row>
    <row r="246" spans="1:30" ht="25.5">
      <c r="A246" s="109" t="s">
        <v>310</v>
      </c>
      <c r="B246" s="5" t="s">
        <v>0</v>
      </c>
      <c r="C246" s="5">
        <v>1006</v>
      </c>
      <c r="D246" s="5">
        <v>9990099950</v>
      </c>
      <c r="E246" s="5">
        <v>244</v>
      </c>
      <c r="F246" s="4"/>
      <c r="G246" s="95"/>
      <c r="H246" s="194">
        <v>1250000</v>
      </c>
      <c r="I246" s="194">
        <v>0</v>
      </c>
      <c r="J246" s="194">
        <v>0</v>
      </c>
      <c r="K246" s="112">
        <f>I246-J246</f>
        <v>0</v>
      </c>
      <c r="L246" s="80" t="s">
        <v>308</v>
      </c>
      <c r="M246" s="74"/>
    </row>
    <row r="247" spans="1:30">
      <c r="A247" s="109" t="s">
        <v>290</v>
      </c>
      <c r="B247" s="5" t="s">
        <v>0</v>
      </c>
      <c r="C247" s="5">
        <v>1006</v>
      </c>
      <c r="D247" s="5">
        <v>9990099970</v>
      </c>
      <c r="E247" s="5">
        <v>831</v>
      </c>
      <c r="F247" s="4"/>
      <c r="G247" s="95"/>
      <c r="H247" s="194">
        <v>226486.35</v>
      </c>
      <c r="I247" s="194">
        <v>226486.35</v>
      </c>
      <c r="J247" s="194">
        <v>226486.35</v>
      </c>
      <c r="K247" s="112">
        <f t="shared" si="45"/>
        <v>0</v>
      </c>
      <c r="L247" s="80" t="s">
        <v>286</v>
      </c>
      <c r="M247" s="74"/>
    </row>
    <row r="248" spans="1:30" s="83" customFormat="1" outlineLevel="4">
      <c r="A248" s="109" t="s">
        <v>227</v>
      </c>
      <c r="B248" s="5" t="s">
        <v>0</v>
      </c>
      <c r="C248" s="5" t="s">
        <v>11</v>
      </c>
      <c r="D248" s="5" t="s">
        <v>228</v>
      </c>
      <c r="E248" s="5" t="s">
        <v>1</v>
      </c>
      <c r="F248" s="4"/>
      <c r="G248" s="95"/>
      <c r="H248" s="112">
        <f>SUM(H249:H249)</f>
        <v>0</v>
      </c>
      <c r="I248" s="112">
        <f>SUM(I249:I249)</f>
        <v>0</v>
      </c>
      <c r="J248" s="167">
        <f>SUM(J249:J249)</f>
        <v>0</v>
      </c>
      <c r="K248" s="112">
        <f>SUM(K249:K249)</f>
        <v>0</v>
      </c>
      <c r="L248" s="68"/>
      <c r="M248" s="185"/>
      <c r="N248" s="2"/>
    </row>
    <row r="249" spans="1:30" s="176" customFormat="1" outlineLevel="4">
      <c r="A249" s="154" t="s">
        <v>98</v>
      </c>
      <c r="B249" s="155" t="s">
        <v>0</v>
      </c>
      <c r="C249" s="155" t="s">
        <v>11</v>
      </c>
      <c r="D249" s="155" t="s">
        <v>228</v>
      </c>
      <c r="E249" s="155" t="s">
        <v>4</v>
      </c>
      <c r="F249" s="162"/>
      <c r="G249" s="163"/>
      <c r="H249" s="113">
        <v>0</v>
      </c>
      <c r="I249" s="173">
        <v>0</v>
      </c>
      <c r="J249" s="178">
        <v>0</v>
      </c>
      <c r="K249" s="173">
        <f>I249-J249</f>
        <v>0</v>
      </c>
      <c r="L249" s="175"/>
      <c r="M249" s="175"/>
      <c r="N249" s="174"/>
    </row>
    <row r="250" spans="1:30" s="192" customFormat="1" ht="27.75" customHeight="1" outlineLevel="3">
      <c r="A250" s="218" t="s">
        <v>283</v>
      </c>
      <c r="B250" s="219" t="s">
        <v>0</v>
      </c>
      <c r="C250" s="219" t="s">
        <v>11</v>
      </c>
      <c r="D250" s="219" t="s">
        <v>284</v>
      </c>
      <c r="E250" s="213" t="s">
        <v>1</v>
      </c>
      <c r="F250" s="214"/>
      <c r="G250" s="214"/>
      <c r="H250" s="216">
        <f>SUM(H251:H260)</f>
        <v>0</v>
      </c>
      <c r="I250" s="224">
        <f>SUM(I251:I260)</f>
        <v>0</v>
      </c>
      <c r="J250" s="220">
        <f>SUM(J251)</f>
        <v>0</v>
      </c>
      <c r="K250" s="193">
        <f>I250-J250</f>
        <v>0</v>
      </c>
      <c r="L250" s="191"/>
    </row>
    <row r="251" spans="1:30" s="139" customFormat="1" ht="14.25" outlineLevel="5">
      <c r="A251" s="236" t="s">
        <v>102</v>
      </c>
      <c r="B251" s="226" t="s">
        <v>0</v>
      </c>
      <c r="C251" s="226" t="s">
        <v>11</v>
      </c>
      <c r="D251" s="226" t="s">
        <v>284</v>
      </c>
      <c r="E251" s="227" t="s">
        <v>15</v>
      </c>
      <c r="F251" s="228"/>
      <c r="G251" s="228"/>
      <c r="H251" s="217">
        <v>0</v>
      </c>
      <c r="I251" s="237">
        <v>0</v>
      </c>
      <c r="J251" s="204">
        <v>0</v>
      </c>
      <c r="K251" s="114">
        <f>I251-J251</f>
        <v>0</v>
      </c>
      <c r="L251" s="68"/>
    </row>
    <row r="252" spans="1:30" s="80" customFormat="1" ht="38.25" outlineLevel="2">
      <c r="A252" s="212" t="s">
        <v>313</v>
      </c>
      <c r="B252" s="213" t="s">
        <v>0</v>
      </c>
      <c r="C252" s="213">
        <v>1004</v>
      </c>
      <c r="D252" s="213">
        <v>2230471310</v>
      </c>
      <c r="E252" s="213" t="s">
        <v>1</v>
      </c>
      <c r="F252" s="214"/>
      <c r="G252" s="215"/>
      <c r="H252" s="216">
        <f>SUM(H253)</f>
        <v>0</v>
      </c>
      <c r="I252" s="216">
        <f t="shared" ref="I252" si="46">SUM(I253)</f>
        <v>0</v>
      </c>
      <c r="J252" s="216">
        <f>SUM(J253)</f>
        <v>-11025.73</v>
      </c>
      <c r="K252" s="112">
        <f>SUM(K253)</f>
        <v>11025.73</v>
      </c>
      <c r="M252" s="181"/>
      <c r="N252" s="2"/>
    </row>
    <row r="253" spans="1:30" s="80" customFormat="1" ht="25.5" outlineLevel="1">
      <c r="A253" s="154" t="s">
        <v>218</v>
      </c>
      <c r="B253" s="155" t="s">
        <v>0</v>
      </c>
      <c r="C253" s="155">
        <v>1004</v>
      </c>
      <c r="D253" s="155">
        <v>2230171310</v>
      </c>
      <c r="E253" s="155">
        <v>313</v>
      </c>
      <c r="F253" s="156"/>
      <c r="G253" s="157"/>
      <c r="H253" s="217">
        <v>0</v>
      </c>
      <c r="I253" s="173">
        <v>0</v>
      </c>
      <c r="J253" s="178">
        <v>-11025.73</v>
      </c>
      <c r="K253" s="114">
        <f>I253-J253</f>
        <v>11025.73</v>
      </c>
      <c r="M253" s="181"/>
      <c r="N253" s="2"/>
    </row>
    <row r="254" spans="1:30" s="192" customFormat="1" ht="30" customHeight="1" outlineLevel="3">
      <c r="A254" s="218" t="s">
        <v>232</v>
      </c>
      <c r="B254" s="219" t="s">
        <v>0</v>
      </c>
      <c r="C254" s="219" t="s">
        <v>45</v>
      </c>
      <c r="D254" s="219" t="s">
        <v>233</v>
      </c>
      <c r="E254" s="213" t="s">
        <v>1</v>
      </c>
      <c r="F254" s="214"/>
      <c r="G254" s="214"/>
      <c r="H254" s="220">
        <f t="shared" ref="H254:I254" si="47">SUM(H256:H257)</f>
        <v>0</v>
      </c>
      <c r="I254" s="220">
        <f t="shared" si="47"/>
        <v>0</v>
      </c>
      <c r="J254" s="220">
        <f>SUM(J255:J257)</f>
        <v>0</v>
      </c>
      <c r="K254" s="194">
        <f>SUM(K255:K257)</f>
        <v>0</v>
      </c>
      <c r="L254" s="191"/>
    </row>
    <row r="255" spans="1:30" s="139" customFormat="1" ht="12.75" outlineLevel="5">
      <c r="A255" s="312" t="s">
        <v>218</v>
      </c>
      <c r="B255" s="259" t="s">
        <v>0</v>
      </c>
      <c r="C255" s="259" t="s">
        <v>45</v>
      </c>
      <c r="D255" s="259" t="s">
        <v>287</v>
      </c>
      <c r="E255" s="259" t="s">
        <v>7</v>
      </c>
      <c r="F255" s="177"/>
      <c r="G255" s="239"/>
      <c r="H255" s="217">
        <v>0</v>
      </c>
      <c r="I255" s="204">
        <v>0</v>
      </c>
      <c r="J255" s="205">
        <v>0</v>
      </c>
      <c r="K255" s="114">
        <f>I255-J255</f>
        <v>0</v>
      </c>
      <c r="L255" s="68"/>
    </row>
    <row r="256" spans="1:30" s="139" customFormat="1" ht="22.5" outlineLevel="5">
      <c r="A256" s="313"/>
      <c r="B256" s="221" t="s">
        <v>0</v>
      </c>
      <c r="C256" s="221" t="s">
        <v>45</v>
      </c>
      <c r="D256" s="221" t="s">
        <v>233</v>
      </c>
      <c r="E256" s="221" t="s">
        <v>7</v>
      </c>
      <c r="F256" s="211" t="s">
        <v>272</v>
      </c>
      <c r="G256" s="209" t="s">
        <v>244</v>
      </c>
      <c r="H256" s="217">
        <v>0</v>
      </c>
      <c r="I256" s="204">
        <v>0</v>
      </c>
      <c r="J256" s="205">
        <v>0</v>
      </c>
      <c r="K256" s="114">
        <f>I256-J256</f>
        <v>0</v>
      </c>
      <c r="L256" s="68"/>
    </row>
    <row r="257" spans="1:14" s="139" customFormat="1" ht="22.5" outlineLevel="5">
      <c r="A257" s="314"/>
      <c r="B257" s="222"/>
      <c r="C257" s="222"/>
      <c r="D257" s="222"/>
      <c r="E257" s="222"/>
      <c r="F257" s="211" t="s">
        <v>234</v>
      </c>
      <c r="G257" s="209" t="s">
        <v>244</v>
      </c>
      <c r="H257" s="217">
        <v>0</v>
      </c>
      <c r="I257" s="204">
        <v>0</v>
      </c>
      <c r="J257" s="273">
        <v>0</v>
      </c>
      <c r="K257" s="114">
        <f>I257-J257</f>
        <v>0</v>
      </c>
      <c r="L257" s="68"/>
    </row>
    <row r="258" spans="1:14" s="80" customFormat="1" outlineLevel="2">
      <c r="A258" s="212" t="s">
        <v>170</v>
      </c>
      <c r="B258" s="213" t="s">
        <v>0</v>
      </c>
      <c r="C258" s="213" t="s">
        <v>45</v>
      </c>
      <c r="D258" s="213" t="s">
        <v>297</v>
      </c>
      <c r="E258" s="213" t="s">
        <v>1</v>
      </c>
      <c r="F258" s="214"/>
      <c r="G258" s="215"/>
      <c r="H258" s="216">
        <f>SUM(H259)</f>
        <v>0</v>
      </c>
      <c r="I258" s="216">
        <f>SUM(I259)</f>
        <v>0</v>
      </c>
      <c r="J258" s="216">
        <f>SUM(J259)</f>
        <v>-7.0000000000000007E-2</v>
      </c>
      <c r="K258" s="112">
        <f>SUM(K259)</f>
        <v>7.0000000000000007E-2</v>
      </c>
      <c r="M258" s="181"/>
      <c r="N258" s="2"/>
    </row>
    <row r="259" spans="1:14" s="80" customFormat="1" ht="25.5" outlineLevel="2">
      <c r="A259" s="170" t="s">
        <v>218</v>
      </c>
      <c r="B259" s="155" t="s">
        <v>0</v>
      </c>
      <c r="C259" s="155" t="s">
        <v>45</v>
      </c>
      <c r="D259" s="155" t="s">
        <v>297</v>
      </c>
      <c r="E259" s="155">
        <v>313</v>
      </c>
      <c r="F259" s="162"/>
      <c r="G259" s="163"/>
      <c r="H259" s="217">
        <v>0</v>
      </c>
      <c r="I259" s="173">
        <v>0</v>
      </c>
      <c r="J259" s="291">
        <v>-7.0000000000000007E-2</v>
      </c>
      <c r="K259" s="114">
        <f>I259-J259</f>
        <v>7.0000000000000007E-2</v>
      </c>
      <c r="M259" s="181"/>
      <c r="N259" s="88"/>
    </row>
    <row r="260" spans="1:14" s="88" customFormat="1" ht="25.5" outlineLevel="2">
      <c r="A260" s="212" t="s">
        <v>314</v>
      </c>
      <c r="B260" s="213" t="s">
        <v>0</v>
      </c>
      <c r="C260" s="213" t="s">
        <v>45</v>
      </c>
      <c r="D260" s="213" t="s">
        <v>315</v>
      </c>
      <c r="E260" s="213" t="s">
        <v>1</v>
      </c>
      <c r="F260" s="214"/>
      <c r="G260" s="215"/>
      <c r="H260" s="216">
        <f>SUM(H261:H261)</f>
        <v>0</v>
      </c>
      <c r="I260" s="216">
        <f>SUM(I261:I261)</f>
        <v>0</v>
      </c>
      <c r="J260" s="223">
        <f>SUM(J261:J261)</f>
        <v>-9211.32</v>
      </c>
      <c r="K260" s="112">
        <f>SUM(K261:K261)</f>
        <v>9211.32</v>
      </c>
      <c r="M260" s="181"/>
      <c r="N260" s="2"/>
    </row>
    <row r="261" spans="1:14" s="288" customFormat="1" ht="25.5" outlineLevel="1">
      <c r="A261" s="292" t="s">
        <v>198</v>
      </c>
      <c r="B261" s="155" t="s">
        <v>0</v>
      </c>
      <c r="C261" s="155" t="s">
        <v>45</v>
      </c>
      <c r="D261" s="155" t="s">
        <v>315</v>
      </c>
      <c r="E261" s="155">
        <v>313</v>
      </c>
      <c r="F261" s="179" t="s">
        <v>316</v>
      </c>
      <c r="G261" s="163" t="s">
        <v>244</v>
      </c>
      <c r="H261" s="217">
        <v>0</v>
      </c>
      <c r="I261" s="173">
        <v>0</v>
      </c>
      <c r="J261" s="178">
        <v>-9211.32</v>
      </c>
      <c r="K261" s="287">
        <f>I261-J261</f>
        <v>9211.32</v>
      </c>
      <c r="M261" s="289"/>
      <c r="N261" s="280"/>
    </row>
    <row r="262" spans="1:14" s="80" customFormat="1" ht="25.5" outlineLevel="1">
      <c r="A262" s="218" t="s">
        <v>171</v>
      </c>
      <c r="B262" s="219" t="s">
        <v>0</v>
      </c>
      <c r="C262" s="213" t="s">
        <v>45</v>
      </c>
      <c r="D262" s="219" t="s">
        <v>293</v>
      </c>
      <c r="E262" s="213" t="s">
        <v>1</v>
      </c>
      <c r="F262" s="214"/>
      <c r="G262" s="214"/>
      <c r="H262" s="224">
        <f>SUM(H263:H263)</f>
        <v>0</v>
      </c>
      <c r="I262" s="224">
        <f>SUM(I263:I263)</f>
        <v>0</v>
      </c>
      <c r="J262" s="220">
        <f>SUM(J263:J263)</f>
        <v>-8675.36</v>
      </c>
      <c r="K262" s="193">
        <f>SUM(K263:K263)</f>
        <v>8675.36</v>
      </c>
      <c r="M262" s="181"/>
      <c r="N262" s="2"/>
    </row>
    <row r="263" spans="1:14" s="80" customFormat="1" ht="25.5" outlineLevel="1">
      <c r="A263" s="238" t="s">
        <v>218</v>
      </c>
      <c r="B263" s="239" t="s">
        <v>0</v>
      </c>
      <c r="C263" s="155" t="s">
        <v>45</v>
      </c>
      <c r="D263" s="239" t="s">
        <v>293</v>
      </c>
      <c r="E263" s="155">
        <v>313</v>
      </c>
      <c r="F263" s="162"/>
      <c r="G263" s="162"/>
      <c r="H263" s="204">
        <v>0</v>
      </c>
      <c r="I263" s="204">
        <v>0</v>
      </c>
      <c r="J263" s="204">
        <v>-8675.36</v>
      </c>
      <c r="K263" s="114">
        <f>I263-J263</f>
        <v>8675.36</v>
      </c>
      <c r="M263" s="181"/>
      <c r="N263" s="2"/>
    </row>
    <row r="264" spans="1:14" s="80" customFormat="1" ht="38.25" outlineLevel="1">
      <c r="A264" s="218" t="s">
        <v>174</v>
      </c>
      <c r="B264" s="219" t="s">
        <v>0</v>
      </c>
      <c r="C264" s="213" t="s">
        <v>45</v>
      </c>
      <c r="D264" s="219" t="s">
        <v>294</v>
      </c>
      <c r="E264" s="213" t="s">
        <v>1</v>
      </c>
      <c r="F264" s="214"/>
      <c r="G264" s="214"/>
      <c r="H264" s="224">
        <f>SUM(H265:H265)</f>
        <v>0</v>
      </c>
      <c r="I264" s="224">
        <f>SUM(I265:I265)</f>
        <v>0</v>
      </c>
      <c r="J264" s="220">
        <f>SUM(J265:J265)</f>
        <v>0</v>
      </c>
      <c r="K264" s="193">
        <f>SUM(K265:K265)</f>
        <v>0</v>
      </c>
      <c r="M264" s="181"/>
      <c r="N264" s="2"/>
    </row>
    <row r="265" spans="1:14" s="80" customFormat="1" ht="25.5" outlineLevel="1">
      <c r="A265" s="225" t="s">
        <v>218</v>
      </c>
      <c r="B265" s="226" t="s">
        <v>0</v>
      </c>
      <c r="C265" s="227" t="s">
        <v>45</v>
      </c>
      <c r="D265" s="226" t="s">
        <v>294</v>
      </c>
      <c r="E265" s="227" t="s">
        <v>7</v>
      </c>
      <c r="F265" s="228"/>
      <c r="G265" s="228"/>
      <c r="H265" s="204">
        <v>0</v>
      </c>
      <c r="I265" s="204">
        <v>0</v>
      </c>
      <c r="J265" s="204">
        <v>0</v>
      </c>
      <c r="K265" s="114">
        <f>I265-J265</f>
        <v>0</v>
      </c>
      <c r="M265" s="181"/>
      <c r="N265" s="2"/>
    </row>
    <row r="266" spans="1:14" s="118" customFormat="1" ht="38.25" outlineLevel="4">
      <c r="A266" s="212" t="s">
        <v>175</v>
      </c>
      <c r="B266" s="213" t="s">
        <v>0</v>
      </c>
      <c r="C266" s="213" t="s">
        <v>45</v>
      </c>
      <c r="D266" s="213" t="s">
        <v>219</v>
      </c>
      <c r="E266" s="213" t="s">
        <v>1</v>
      </c>
      <c r="F266" s="214"/>
      <c r="G266" s="215"/>
      <c r="H266" s="216">
        <f>SUM(H267:H268)</f>
        <v>0</v>
      </c>
      <c r="I266" s="216">
        <f t="shared" ref="I266:J266" si="48">SUM(I267:I268)</f>
        <v>0</v>
      </c>
      <c r="J266" s="216">
        <f t="shared" si="48"/>
        <v>-30899</v>
      </c>
      <c r="K266" s="216">
        <f>SUM(K267:K268)</f>
        <v>30899</v>
      </c>
      <c r="L266" s="87"/>
      <c r="M266" s="188"/>
      <c r="N266" s="2"/>
    </row>
    <row r="267" spans="1:14" s="80" customFormat="1" ht="25.5" customHeight="1" outlineLevel="2">
      <c r="A267" s="330" t="s">
        <v>218</v>
      </c>
      <c r="B267" s="155" t="s">
        <v>0</v>
      </c>
      <c r="C267" s="155" t="s">
        <v>45</v>
      </c>
      <c r="D267" s="155" t="s">
        <v>219</v>
      </c>
      <c r="E267" s="155" t="s">
        <v>34</v>
      </c>
      <c r="F267" s="162"/>
      <c r="G267" s="163"/>
      <c r="H267" s="217">
        <v>0</v>
      </c>
      <c r="I267" s="266">
        <v>0</v>
      </c>
      <c r="J267" s="293">
        <v>-20512</v>
      </c>
      <c r="K267" s="114">
        <f>I267-J267</f>
        <v>20512</v>
      </c>
      <c r="M267" s="181"/>
      <c r="N267" s="2"/>
    </row>
    <row r="268" spans="1:14" s="80" customFormat="1" ht="22.5" outlineLevel="2">
      <c r="A268" s="331"/>
      <c r="B268" s="155" t="s">
        <v>0</v>
      </c>
      <c r="C268" s="155" t="s">
        <v>45</v>
      </c>
      <c r="D268" s="155">
        <v>2240172009</v>
      </c>
      <c r="E268" s="155" t="s">
        <v>34</v>
      </c>
      <c r="F268" s="179" t="s">
        <v>272</v>
      </c>
      <c r="G268" s="163"/>
      <c r="H268" s="217">
        <v>0</v>
      </c>
      <c r="I268" s="267">
        <v>0</v>
      </c>
      <c r="J268" s="267">
        <v>-10387</v>
      </c>
      <c r="K268" s="114">
        <f>I268-J268</f>
        <v>10387</v>
      </c>
      <c r="M268" s="181"/>
      <c r="N268" s="2"/>
    </row>
    <row r="269" spans="1:14" s="82" customFormat="1" ht="32.25" customHeight="1" outlineLevel="4">
      <c r="A269" s="212" t="s">
        <v>235</v>
      </c>
      <c r="B269" s="213" t="s">
        <v>0</v>
      </c>
      <c r="C269" s="213" t="s">
        <v>45</v>
      </c>
      <c r="D269" s="213" t="s">
        <v>236</v>
      </c>
      <c r="E269" s="213" t="s">
        <v>1</v>
      </c>
      <c r="F269" s="214"/>
      <c r="G269" s="215"/>
      <c r="H269" s="216">
        <f>SUM(H270:H271)</f>
        <v>0</v>
      </c>
      <c r="I269" s="216">
        <f>SUM(I270:I271)</f>
        <v>0</v>
      </c>
      <c r="J269" s="223">
        <f>SUM(J270:J271)</f>
        <v>0</v>
      </c>
      <c r="K269" s="112">
        <f>SUM(K270:K271)</f>
        <v>0</v>
      </c>
      <c r="L269" s="107"/>
      <c r="M269" s="87"/>
      <c r="N269" s="2"/>
    </row>
    <row r="270" spans="1:14" s="83" customFormat="1" outlineLevel="4">
      <c r="A270" s="326" t="s">
        <v>218</v>
      </c>
      <c r="B270" s="155" t="s">
        <v>0</v>
      </c>
      <c r="C270" s="155" t="s">
        <v>45</v>
      </c>
      <c r="D270" s="155" t="s">
        <v>236</v>
      </c>
      <c r="E270" s="155">
        <v>321</v>
      </c>
      <c r="F270" s="177"/>
      <c r="G270" s="129"/>
      <c r="H270" s="217">
        <v>0</v>
      </c>
      <c r="I270" s="173">
        <v>0</v>
      </c>
      <c r="J270" s="178">
        <v>0</v>
      </c>
      <c r="K270" s="114">
        <f>I270-J270</f>
        <v>0</v>
      </c>
      <c r="L270" s="68"/>
      <c r="M270" s="185"/>
      <c r="N270" s="2"/>
    </row>
    <row r="271" spans="1:14" s="80" customFormat="1" ht="22.5" outlineLevel="2">
      <c r="A271" s="328"/>
      <c r="B271" s="155" t="s">
        <v>0</v>
      </c>
      <c r="C271" s="155" t="s">
        <v>45</v>
      </c>
      <c r="D271" s="155" t="s">
        <v>236</v>
      </c>
      <c r="E271" s="155" t="s">
        <v>7</v>
      </c>
      <c r="F271" s="177" t="s">
        <v>237</v>
      </c>
      <c r="G271" s="129" t="s">
        <v>244</v>
      </c>
      <c r="H271" s="217">
        <v>0</v>
      </c>
      <c r="I271" s="173">
        <v>0</v>
      </c>
      <c r="J271" s="178">
        <v>0</v>
      </c>
      <c r="K271" s="114">
        <f>I271-J271</f>
        <v>0</v>
      </c>
      <c r="M271" s="181"/>
      <c r="N271" s="2"/>
    </row>
    <row r="272" spans="1:14" s="82" customFormat="1" ht="38.25" outlineLevel="4">
      <c r="A272" s="212" t="s">
        <v>229</v>
      </c>
      <c r="B272" s="213" t="s">
        <v>0</v>
      </c>
      <c r="C272" s="213" t="s">
        <v>45</v>
      </c>
      <c r="D272" s="213" t="s">
        <v>230</v>
      </c>
      <c r="E272" s="213" t="s">
        <v>1</v>
      </c>
      <c r="F272" s="214"/>
      <c r="G272" s="215"/>
      <c r="H272" s="216">
        <f>SUM(H277:H277)</f>
        <v>0</v>
      </c>
      <c r="I272" s="216">
        <f>SUM(I277:I277)</f>
        <v>0</v>
      </c>
      <c r="J272" s="223">
        <f>SUM(J273:J277)</f>
        <v>-1404.06</v>
      </c>
      <c r="K272" s="167">
        <f>SUM(K273:K277)</f>
        <v>1404.06</v>
      </c>
      <c r="L272" s="87"/>
      <c r="M272" s="87"/>
      <c r="N272" s="2"/>
    </row>
    <row r="273" spans="1:16" s="80" customFormat="1" outlineLevel="2">
      <c r="A273" s="326" t="s">
        <v>218</v>
      </c>
      <c r="B273" s="155" t="s">
        <v>0</v>
      </c>
      <c r="C273" s="155" t="s">
        <v>45</v>
      </c>
      <c r="D273" s="155" t="s">
        <v>230</v>
      </c>
      <c r="E273" s="155">
        <v>313</v>
      </c>
      <c r="F273" s="179"/>
      <c r="G273" s="129"/>
      <c r="H273" s="217">
        <v>0</v>
      </c>
      <c r="I273" s="173">
        <v>0</v>
      </c>
      <c r="J273" s="178">
        <v>-1404.06</v>
      </c>
      <c r="K273" s="114">
        <f>I273-J273</f>
        <v>1404.06</v>
      </c>
      <c r="M273" s="181"/>
      <c r="N273" s="2"/>
    </row>
    <row r="274" spans="1:16" s="80" customFormat="1" ht="22.5" outlineLevel="2">
      <c r="A274" s="327"/>
      <c r="B274" s="155" t="s">
        <v>0</v>
      </c>
      <c r="C274" s="155" t="s">
        <v>45</v>
      </c>
      <c r="D274" s="155" t="s">
        <v>230</v>
      </c>
      <c r="E274" s="155">
        <v>321</v>
      </c>
      <c r="F274" s="179" t="s">
        <v>231</v>
      </c>
      <c r="G274" s="129" t="s">
        <v>244</v>
      </c>
      <c r="H274" s="217">
        <v>0</v>
      </c>
      <c r="I274" s="173">
        <v>0</v>
      </c>
      <c r="J274" s="178">
        <v>0</v>
      </c>
      <c r="K274" s="114">
        <f>I274-J274</f>
        <v>0</v>
      </c>
      <c r="M274" s="181"/>
      <c r="N274" s="2"/>
    </row>
    <row r="275" spans="1:16" s="80" customFormat="1" ht="22.5" outlineLevel="2">
      <c r="A275" s="327"/>
      <c r="B275" s="155" t="s">
        <v>0</v>
      </c>
      <c r="C275" s="155" t="s">
        <v>45</v>
      </c>
      <c r="D275" s="155" t="s">
        <v>35</v>
      </c>
      <c r="E275" s="155">
        <v>321</v>
      </c>
      <c r="F275" s="179" t="s">
        <v>272</v>
      </c>
      <c r="G275" s="129" t="s">
        <v>244</v>
      </c>
      <c r="H275" s="217">
        <v>0</v>
      </c>
      <c r="I275" s="173">
        <v>0</v>
      </c>
      <c r="J275" s="178">
        <v>0</v>
      </c>
      <c r="K275" s="114">
        <f t="shared" ref="K275:K276" si="49">I275-J275</f>
        <v>0</v>
      </c>
      <c r="M275" s="181"/>
      <c r="N275" s="2"/>
    </row>
    <row r="276" spans="1:16" s="80" customFormat="1" outlineLevel="2">
      <c r="A276" s="327"/>
      <c r="B276" s="155">
        <v>148</v>
      </c>
      <c r="C276" s="155">
        <v>1003</v>
      </c>
      <c r="D276" s="155" t="s">
        <v>35</v>
      </c>
      <c r="E276" s="155">
        <v>321</v>
      </c>
      <c r="F276" s="179"/>
      <c r="G276" s="129"/>
      <c r="H276" s="234">
        <v>0</v>
      </c>
      <c r="I276" s="234">
        <v>0</v>
      </c>
      <c r="J276" s="178">
        <v>0</v>
      </c>
      <c r="K276" s="114">
        <f t="shared" si="49"/>
        <v>0</v>
      </c>
      <c r="M276" s="181"/>
      <c r="N276" s="2"/>
    </row>
    <row r="277" spans="1:16" s="80" customFormat="1" ht="22.5" outlineLevel="2">
      <c r="A277" s="328"/>
      <c r="B277" s="155" t="s">
        <v>0</v>
      </c>
      <c r="C277" s="155" t="s">
        <v>45</v>
      </c>
      <c r="D277" s="155" t="s">
        <v>230</v>
      </c>
      <c r="E277" s="155">
        <v>321</v>
      </c>
      <c r="F277" s="179" t="s">
        <v>231</v>
      </c>
      <c r="G277" s="129" t="s">
        <v>244</v>
      </c>
      <c r="H277" s="217">
        <v>0</v>
      </c>
      <c r="I277" s="173">
        <v>0</v>
      </c>
      <c r="J277" s="178">
        <v>0</v>
      </c>
      <c r="K277" s="114">
        <f>I277-J277</f>
        <v>0</v>
      </c>
      <c r="M277" s="181"/>
      <c r="N277" s="2"/>
    </row>
    <row r="278" spans="1:16" s="192" customFormat="1" ht="38.25" outlineLevel="3">
      <c r="A278" s="212" t="s">
        <v>161</v>
      </c>
      <c r="B278" s="213" t="s">
        <v>0</v>
      </c>
      <c r="C278" s="213" t="s">
        <v>45</v>
      </c>
      <c r="D278" s="213" t="s">
        <v>52</v>
      </c>
      <c r="E278" s="213" t="s">
        <v>1</v>
      </c>
      <c r="F278" s="214"/>
      <c r="G278" s="214"/>
      <c r="H278" s="216">
        <f>SUM(H279:H279)</f>
        <v>0</v>
      </c>
      <c r="I278" s="224">
        <f>SUM(I279:I279)</f>
        <v>0</v>
      </c>
      <c r="J278" s="220">
        <f>SUM(J279:J279)</f>
        <v>0</v>
      </c>
      <c r="K278" s="194">
        <f>SUM(K279:K279)</f>
        <v>0</v>
      </c>
      <c r="L278" s="191"/>
    </row>
    <row r="279" spans="1:16" s="143" customFormat="1" ht="27" customHeight="1" outlineLevel="5">
      <c r="A279" s="229" t="s">
        <v>198</v>
      </c>
      <c r="B279" s="209" t="s">
        <v>0</v>
      </c>
      <c r="C279" s="210" t="s">
        <v>45</v>
      </c>
      <c r="D279" s="209" t="s">
        <v>52</v>
      </c>
      <c r="E279" s="210" t="s">
        <v>34</v>
      </c>
      <c r="F279" s="230"/>
      <c r="G279" s="230"/>
      <c r="H279" s="217">
        <v>0</v>
      </c>
      <c r="I279" s="204">
        <v>0</v>
      </c>
      <c r="J279" s="205">
        <v>0</v>
      </c>
      <c r="K279" s="114">
        <f>I279-J279</f>
        <v>0</v>
      </c>
      <c r="L279" s="68"/>
    </row>
    <row r="280" spans="1:16" s="142" customFormat="1" ht="25.5" outlineLevel="4">
      <c r="A280" s="231" t="s">
        <v>260</v>
      </c>
      <c r="B280" s="219" t="s">
        <v>0</v>
      </c>
      <c r="C280" s="213" t="s">
        <v>72</v>
      </c>
      <c r="D280" s="219" t="s">
        <v>261</v>
      </c>
      <c r="E280" s="213" t="s">
        <v>1</v>
      </c>
      <c r="F280" s="214"/>
      <c r="G280" s="214"/>
      <c r="H280" s="216">
        <f>SUM(H281:H286)</f>
        <v>0</v>
      </c>
      <c r="I280" s="216">
        <f t="shared" ref="I280:J280" si="50">SUM(I281:I286)</f>
        <v>0</v>
      </c>
      <c r="J280" s="216">
        <f t="shared" si="50"/>
        <v>-235630.07999999999</v>
      </c>
      <c r="K280" s="216">
        <f>SUM(K281:K286)</f>
        <v>235630.07999999999</v>
      </c>
      <c r="L280" s="141"/>
      <c r="M280" s="68"/>
      <c r="N280" s="2"/>
      <c r="O280" s="197"/>
      <c r="P280" s="198"/>
    </row>
    <row r="281" spans="1:16" s="286" customFormat="1" ht="22.5" customHeight="1" outlineLevel="4">
      <c r="A281" s="312" t="s">
        <v>218</v>
      </c>
      <c r="B281" s="239" t="s">
        <v>0</v>
      </c>
      <c r="C281" s="155" t="s">
        <v>72</v>
      </c>
      <c r="D281" s="155" t="s">
        <v>261</v>
      </c>
      <c r="E281" s="155" t="s">
        <v>34</v>
      </c>
      <c r="F281" s="177" t="s">
        <v>263</v>
      </c>
      <c r="G281" s="177" t="s">
        <v>244</v>
      </c>
      <c r="H281" s="204">
        <v>0</v>
      </c>
      <c r="I281" s="234">
        <v>0</v>
      </c>
      <c r="J281" s="206">
        <v>-26698.5</v>
      </c>
      <c r="K281" s="282">
        <f t="shared" ref="K281:K286" si="51">I281-J281</f>
        <v>26698.5</v>
      </c>
      <c r="L281" s="285"/>
      <c r="M281" s="278"/>
      <c r="N281" s="280"/>
    </row>
    <row r="282" spans="1:16" s="284" customFormat="1" ht="22.5" outlineLevel="4">
      <c r="A282" s="316"/>
      <c r="B282" s="239" t="s">
        <v>0</v>
      </c>
      <c r="C282" s="155" t="s">
        <v>72</v>
      </c>
      <c r="D282" s="155" t="s">
        <v>261</v>
      </c>
      <c r="E282" s="155" t="s">
        <v>34</v>
      </c>
      <c r="F282" s="260" t="s">
        <v>298</v>
      </c>
      <c r="G282" s="177" t="s">
        <v>244</v>
      </c>
      <c r="H282" s="234">
        <v>0</v>
      </c>
      <c r="I282" s="234">
        <v>0</v>
      </c>
      <c r="J282" s="206">
        <v>-132071.65</v>
      </c>
      <c r="K282" s="282">
        <f t="shared" si="51"/>
        <v>132071.65</v>
      </c>
      <c r="L282" s="283"/>
      <c r="M282" s="145"/>
      <c r="N282" s="280"/>
    </row>
    <row r="283" spans="1:16" s="284" customFormat="1" outlineLevel="4">
      <c r="A283" s="316"/>
      <c r="B283" s="239">
        <v>148</v>
      </c>
      <c r="C283" s="155" t="s">
        <v>72</v>
      </c>
      <c r="D283" s="155" t="s">
        <v>261</v>
      </c>
      <c r="E283" s="155" t="s">
        <v>34</v>
      </c>
      <c r="F283" s="260"/>
      <c r="G283" s="177"/>
      <c r="H283" s="234">
        <v>0</v>
      </c>
      <c r="I283" s="234">
        <v>0</v>
      </c>
      <c r="J283" s="206">
        <v>-14500</v>
      </c>
      <c r="K283" s="282">
        <f t="shared" si="51"/>
        <v>14500</v>
      </c>
      <c r="L283" s="283"/>
      <c r="M283" s="145"/>
      <c r="N283" s="280"/>
    </row>
    <row r="284" spans="1:16" s="284" customFormat="1" ht="22.5" outlineLevel="4">
      <c r="A284" s="316"/>
      <c r="B284" s="239" t="s">
        <v>0</v>
      </c>
      <c r="C284" s="155" t="s">
        <v>72</v>
      </c>
      <c r="D284" s="155" t="s">
        <v>261</v>
      </c>
      <c r="E284" s="155" t="s">
        <v>34</v>
      </c>
      <c r="F284" s="260" t="s">
        <v>262</v>
      </c>
      <c r="G284" s="177" t="s">
        <v>244</v>
      </c>
      <c r="H284" s="234">
        <v>0</v>
      </c>
      <c r="I284" s="234">
        <v>0</v>
      </c>
      <c r="J284" s="206">
        <v>-29880.93</v>
      </c>
      <c r="K284" s="282">
        <f t="shared" si="51"/>
        <v>29880.93</v>
      </c>
      <c r="L284" s="283"/>
      <c r="M284" s="145"/>
      <c r="N284" s="280"/>
    </row>
    <row r="285" spans="1:16" s="281" customFormat="1" ht="22.5" outlineLevel="4">
      <c r="A285" s="316"/>
      <c r="B285" s="239" t="s">
        <v>0</v>
      </c>
      <c r="C285" s="155" t="s">
        <v>72</v>
      </c>
      <c r="D285" s="155" t="s">
        <v>261</v>
      </c>
      <c r="E285" s="155" t="s">
        <v>34</v>
      </c>
      <c r="F285" s="260" t="s">
        <v>311</v>
      </c>
      <c r="G285" s="177" t="s">
        <v>244</v>
      </c>
      <c r="H285" s="234">
        <v>0</v>
      </c>
      <c r="I285" s="234">
        <v>0</v>
      </c>
      <c r="J285" s="206">
        <v>-32479</v>
      </c>
      <c r="K285" s="277">
        <f t="shared" si="51"/>
        <v>32479</v>
      </c>
      <c r="L285" s="278"/>
      <c r="M285" s="279"/>
      <c r="N285" s="280"/>
    </row>
    <row r="286" spans="1:16" s="118" customFormat="1" ht="22.5" outlineLevel="4">
      <c r="A286" s="329"/>
      <c r="B286" s="239" t="s">
        <v>0</v>
      </c>
      <c r="C286" s="155" t="s">
        <v>72</v>
      </c>
      <c r="D286" s="155" t="s">
        <v>261</v>
      </c>
      <c r="E286" s="155" t="s">
        <v>34</v>
      </c>
      <c r="F286" s="260" t="s">
        <v>303</v>
      </c>
      <c r="G286" s="177"/>
      <c r="H286" s="234">
        <v>0</v>
      </c>
      <c r="I286" s="234">
        <v>0</v>
      </c>
      <c r="J286" s="274">
        <v>0</v>
      </c>
      <c r="K286" s="164">
        <f t="shared" si="51"/>
        <v>0</v>
      </c>
      <c r="L286" s="87"/>
      <c r="M286" s="188"/>
      <c r="N286" s="2"/>
    </row>
    <row r="287" spans="1:16" s="142" customFormat="1" ht="25.5" outlineLevel="4">
      <c r="A287" s="231" t="s">
        <v>189</v>
      </c>
      <c r="B287" s="219" t="s">
        <v>0</v>
      </c>
      <c r="C287" s="213">
        <v>1006</v>
      </c>
      <c r="D287" s="219" t="s">
        <v>295</v>
      </c>
      <c r="E287" s="213" t="s">
        <v>1</v>
      </c>
      <c r="F287" s="214"/>
      <c r="G287" s="214"/>
      <c r="H287" s="216">
        <f>SUM(H288:H291)</f>
        <v>0</v>
      </c>
      <c r="I287" s="232">
        <f>SUM(I288:I291)</f>
        <v>0</v>
      </c>
      <c r="J287" s="233">
        <f>SUM(J288:J291)</f>
        <v>-20880.82</v>
      </c>
      <c r="K287" s="144">
        <f>SUM(K288:K291)</f>
        <v>20880.82</v>
      </c>
      <c r="L287" s="141"/>
      <c r="M287" s="68"/>
      <c r="N287" s="2"/>
      <c r="O287" s="197"/>
      <c r="P287" s="198"/>
    </row>
    <row r="288" spans="1:16" s="142" customFormat="1" outlineLevel="4">
      <c r="A288" s="315" t="s">
        <v>218</v>
      </c>
      <c r="B288" s="209" t="s">
        <v>0</v>
      </c>
      <c r="C288" s="210">
        <v>1006</v>
      </c>
      <c r="D288" s="210" t="s">
        <v>295</v>
      </c>
      <c r="E288" s="155">
        <v>321</v>
      </c>
      <c r="F288" s="211"/>
      <c r="G288" s="211"/>
      <c r="H288" s="204">
        <v>0</v>
      </c>
      <c r="I288" s="234">
        <v>0</v>
      </c>
      <c r="J288" s="206">
        <v>0</v>
      </c>
      <c r="K288" s="164">
        <f>I288-J288</f>
        <v>0</v>
      </c>
      <c r="L288" s="141"/>
      <c r="M288" s="68"/>
      <c r="N288" s="2"/>
    </row>
    <row r="289" spans="1:30" s="143" customFormat="1" outlineLevel="4">
      <c r="A289" s="313"/>
      <c r="B289" s="209" t="s">
        <v>0</v>
      </c>
      <c r="C289" s="210">
        <v>1006</v>
      </c>
      <c r="D289" s="210" t="s">
        <v>295</v>
      </c>
      <c r="E289" s="155">
        <v>321</v>
      </c>
      <c r="F289" s="235"/>
      <c r="G289" s="211"/>
      <c r="H289" s="234">
        <v>0</v>
      </c>
      <c r="I289" s="234">
        <v>0</v>
      </c>
      <c r="J289" s="206">
        <v>0</v>
      </c>
      <c r="K289" s="164">
        <f>I289-J289</f>
        <v>0</v>
      </c>
      <c r="L289" s="107"/>
      <c r="M289" s="145"/>
      <c r="N289" s="2"/>
    </row>
    <row r="290" spans="1:30" s="284" customFormat="1" ht="22.5" outlineLevel="4">
      <c r="A290" s="316"/>
      <c r="B290" s="239" t="s">
        <v>0</v>
      </c>
      <c r="C290" s="155">
        <v>1006</v>
      </c>
      <c r="D290" s="155" t="s">
        <v>295</v>
      </c>
      <c r="E290" s="155">
        <v>321</v>
      </c>
      <c r="F290" s="260" t="s">
        <v>296</v>
      </c>
      <c r="G290" s="177" t="s">
        <v>244</v>
      </c>
      <c r="H290" s="234">
        <v>0</v>
      </c>
      <c r="I290" s="234">
        <v>0</v>
      </c>
      <c r="J290" s="206">
        <v>-20880</v>
      </c>
      <c r="K290" s="282">
        <f>I290-J290</f>
        <v>20880</v>
      </c>
      <c r="L290" s="283"/>
      <c r="M290" s="145"/>
      <c r="N290" s="280"/>
    </row>
    <row r="291" spans="1:30" s="281" customFormat="1" ht="23.25" outlineLevel="4" thickBot="1">
      <c r="A291" s="317"/>
      <c r="B291" s="239" t="s">
        <v>0</v>
      </c>
      <c r="C291" s="155">
        <v>1006</v>
      </c>
      <c r="D291" s="155" t="s">
        <v>295</v>
      </c>
      <c r="E291" s="155">
        <v>321</v>
      </c>
      <c r="F291" s="260" t="s">
        <v>312</v>
      </c>
      <c r="G291" s="177" t="s">
        <v>244</v>
      </c>
      <c r="H291" s="234">
        <v>0</v>
      </c>
      <c r="I291" s="234">
        <v>0</v>
      </c>
      <c r="J291" s="206">
        <v>-0.82</v>
      </c>
      <c r="K291" s="277">
        <f>I291-J291</f>
        <v>0.82</v>
      </c>
      <c r="L291" s="278"/>
      <c r="M291" s="279"/>
      <c r="N291" s="280"/>
    </row>
    <row r="292" spans="1:30" ht="15.75" thickBot="1">
      <c r="A292" s="62" t="s">
        <v>113</v>
      </c>
      <c r="B292" s="96" t="s">
        <v>114</v>
      </c>
      <c r="C292" s="96" t="s">
        <v>114</v>
      </c>
      <c r="D292" s="96" t="s">
        <v>114</v>
      </c>
      <c r="E292" s="38" t="s">
        <v>114</v>
      </c>
      <c r="F292" s="39" t="s">
        <v>114</v>
      </c>
      <c r="G292" s="38" t="s">
        <v>114</v>
      </c>
      <c r="H292" s="242">
        <f>H19+H21+H23+H24+H29+H31+H33+H36+H45+H47+H50+H52+H54+H56+H58+H61+H64+H66+H68+H71+H73+H90+H92+H94+H96+H98+H101+H104+H107+H110+H112+H115+H117+H120+H123+H127+H129+H132+H134+H137+H140+H143+H146+H149+H152+H155+H158+H161+H166+H169+H173+H177+H179+H181+H184+H187+H190+H192+H195+H196+H197+H199+H202+H205+H216+H227+H231+H233+H235+H237+H239+H244+H245+H247+H248+H250+H252+H254+H258+H260+H262+H264+H266+H269+H272+H278+H280+H287+H246+H175</f>
        <v>16737635006.530001</v>
      </c>
      <c r="I292" s="242">
        <f>I19+I21+I23+I24+I29+I31+I33+I36+I45+I47+I50+I52+I54+I56+I58+I61+I64+I66+I68+I71+I73+I90+I92+I94+I96+I98+I101+I104+I107+I110+I112+I115+I117+I120+I123+I127+I129+I132+I134+I137+I140+I143+I146+I149+I152+I155+I158+I161+I166+I169+I173+I177+I179+I181+I184+I187+I190+I192+I195+I196+I197+I199+I202+I205+I216+I227+I231+I233+I235+I237+I239+I244+I245+I247+I248+I250+I252+I254+I258+I260+I262+I264+I266+I269+I272+I278+I280+I287+I246+I175</f>
        <v>15418571731.380001</v>
      </c>
      <c r="J292" s="242">
        <f>J19+J21+J23+J24+J29+J31+J33+J36+J45+J47+J50+J52+J54+J56+J58+J61+J64+J66+J68+J71+J73+J90+J92+J94+J96+J98+J101+J104+J107+J110+J112+J115+J117+J120+J123+J127+J129+J132+J134+J137+J140+J143+J146+J149+J152+J155+J158+J161+J166+J169+J173+J177+J179+J181+J184+J187+J190+J192+J195+J196+J197+J199+J202+J205+J216+J227+J231+J233+J235+J237+J239+J244+J245+J247+J248+J250+J252+J254+J258+J260+J262+J264+J266+J269+J272+J278+J280+J287+J246+J175</f>
        <v>15288341166.440006</v>
      </c>
      <c r="K292" s="242">
        <f>K19+K21+K23+K24+K29+K31+K33+K36+K45+K47+K50+K52+K54+K56+K58+K61+K64+K66+K68+K71+K73+K90+K92+K94+K96+K98+K101+K104+K107+K110+K112+K115+K117+K120+K123+K127+K129+K132+K134+K137+K140+K143+K146+K149+K152+K155+K158+K161+K166+K169+K173+K177+K179+K181+K184+K187+K190+K192+K195+K196+K197+K199+K202+K205+K216+K227+K231+K233+K235+K237+K239+K244+K245+K247+K248+K250+K252+K254+K258+K260+K262+K264+K266+K269+K272+K278+K280+K287+K246+K175</f>
        <v>130230564.94000009</v>
      </c>
      <c r="L292" s="208"/>
      <c r="M292" s="187"/>
      <c r="N292" s="183"/>
      <c r="O292" s="183"/>
      <c r="P292" s="183"/>
      <c r="Q292" s="183"/>
      <c r="R292" s="183"/>
      <c r="S292" s="183"/>
      <c r="T292" s="183"/>
      <c r="U292" s="183"/>
      <c r="V292" s="183"/>
      <c r="W292" s="183"/>
      <c r="X292" s="183"/>
      <c r="Y292" s="183"/>
      <c r="Z292" s="183"/>
      <c r="AA292" s="183"/>
      <c r="AB292" s="183"/>
      <c r="AC292" s="183"/>
      <c r="AD292" s="183"/>
    </row>
    <row r="293" spans="1:30" ht="15.75" thickBot="1">
      <c r="A293" s="52" t="s">
        <v>114</v>
      </c>
      <c r="B293" s="97" t="s">
        <v>114</v>
      </c>
      <c r="C293" s="97" t="s">
        <v>114</v>
      </c>
      <c r="D293" s="97" t="s">
        <v>114</v>
      </c>
      <c r="E293" s="97" t="s">
        <v>114</v>
      </c>
      <c r="F293" s="3" t="s">
        <v>114</v>
      </c>
      <c r="G293" s="130" t="s">
        <v>114</v>
      </c>
      <c r="H293" s="241"/>
      <c r="I293" s="153"/>
      <c r="J293" s="153"/>
      <c r="K293" s="135" t="s">
        <v>220</v>
      </c>
      <c r="L293" s="70">
        <f>H70+H84+H100+H102+H114+H119+H128+H131+H133+H136+H139+H142+H151+H183+H186+H189+H191</f>
        <v>1851477000</v>
      </c>
      <c r="M293" s="187"/>
      <c r="N293" s="183"/>
      <c r="O293" s="183"/>
      <c r="P293" s="183"/>
      <c r="Q293" s="183"/>
      <c r="R293" s="183"/>
      <c r="S293" s="183"/>
      <c r="T293" s="183"/>
      <c r="U293" s="183"/>
      <c r="V293" s="183"/>
      <c r="W293" s="183"/>
      <c r="X293" s="183"/>
      <c r="Y293" s="183"/>
      <c r="Z293" s="183"/>
      <c r="AA293" s="183"/>
      <c r="AB293" s="183"/>
      <c r="AC293" s="183"/>
      <c r="AD293" s="183"/>
    </row>
    <row r="294" spans="1:30" ht="15.75" thickBot="1">
      <c r="A294" s="9" t="s">
        <v>114</v>
      </c>
      <c r="B294" s="98" t="s">
        <v>114</v>
      </c>
      <c r="C294" s="98" t="s">
        <v>114</v>
      </c>
      <c r="D294" s="98" t="s">
        <v>114</v>
      </c>
      <c r="E294" s="98" t="s">
        <v>114</v>
      </c>
      <c r="F294" s="10" t="s">
        <v>114</v>
      </c>
      <c r="G294" s="131" t="s">
        <v>114</v>
      </c>
      <c r="H294" s="6"/>
      <c r="I294" s="6"/>
      <c r="J294" s="153"/>
      <c r="K294" s="70" t="s">
        <v>221</v>
      </c>
      <c r="L294" s="71">
        <f>H19+H21+H24+H29+H31+H33+H36+H45+H47+H50+H52+H54+H56+H64+H66+H69+H71+H73-H84+H90+H92+H94+H96+H99+H103+H104+H107+H110+H113+H118+H120+H123+H130+H135+H138+H141+H143+H146+H150+H152+H155+H158+H161+H166+H169+H173+H177+H179+H182+H185+H188+H192+H195+H196+H197+H205+H216+H227+H199+H231+H233+H235+H237+H239+H245+H61+H244+H202+H58+H247+H23+H115+H246+H175</f>
        <v>14886158006.530001</v>
      </c>
      <c r="M294" s="187"/>
      <c r="N294" s="183"/>
      <c r="O294" s="183"/>
      <c r="P294" s="183"/>
      <c r="Q294" s="183"/>
      <c r="R294" s="183"/>
      <c r="S294" s="183"/>
      <c r="T294" s="183"/>
      <c r="U294" s="183"/>
      <c r="V294" s="183"/>
      <c r="W294" s="183"/>
      <c r="X294" s="183"/>
      <c r="Y294" s="183"/>
      <c r="Z294" s="183"/>
      <c r="AA294" s="183"/>
      <c r="AB294" s="183"/>
      <c r="AC294" s="183"/>
      <c r="AD294" s="183"/>
    </row>
    <row r="295" spans="1:30" ht="15.75" thickBot="1">
      <c r="A295" s="339" t="s">
        <v>116</v>
      </c>
      <c r="B295" s="340"/>
      <c r="C295" s="340"/>
      <c r="D295" s="340"/>
      <c r="E295" s="340"/>
      <c r="F295" s="340"/>
      <c r="G295" s="340"/>
      <c r="H295" s="340"/>
      <c r="I295" s="340"/>
      <c r="J295" s="11"/>
      <c r="K295" s="70" t="s">
        <v>222</v>
      </c>
      <c r="L295" s="70">
        <f>I292</f>
        <v>15418571731.380001</v>
      </c>
      <c r="M295" s="187"/>
      <c r="N295" s="183"/>
      <c r="O295" s="183"/>
      <c r="P295" s="183"/>
      <c r="Q295" s="183"/>
      <c r="R295" s="183"/>
      <c r="S295" s="183"/>
      <c r="T295" s="183"/>
      <c r="U295" s="183"/>
      <c r="V295" s="183"/>
      <c r="W295" s="183"/>
      <c r="X295" s="183"/>
      <c r="Y295" s="183"/>
      <c r="Z295" s="183"/>
      <c r="AA295" s="183"/>
      <c r="AB295" s="183"/>
      <c r="AC295" s="183"/>
      <c r="AD295" s="183"/>
    </row>
    <row r="296" spans="1:30" ht="15.75" thickBot="1">
      <c r="A296" s="339" t="s">
        <v>117</v>
      </c>
      <c r="B296" s="340"/>
      <c r="C296" s="340"/>
      <c r="D296" s="340"/>
      <c r="E296" s="340"/>
      <c r="F296" s="340"/>
      <c r="G296" s="340"/>
      <c r="H296" s="340"/>
      <c r="I296" s="340"/>
      <c r="J296" s="11" t="s">
        <v>114</v>
      </c>
      <c r="K296" s="70" t="s">
        <v>223</v>
      </c>
      <c r="L296" s="70">
        <f>J292</f>
        <v>15288341166.440006</v>
      </c>
      <c r="N296" s="183"/>
      <c r="O296" s="183"/>
      <c r="P296" s="183"/>
      <c r="Q296" s="183"/>
      <c r="R296" s="183"/>
      <c r="S296" s="183"/>
      <c r="T296" s="183"/>
      <c r="U296" s="183"/>
      <c r="V296" s="183"/>
      <c r="W296" s="183"/>
      <c r="X296" s="183"/>
      <c r="Y296" s="183"/>
      <c r="Z296" s="183"/>
      <c r="AA296" s="183"/>
      <c r="AB296" s="183"/>
      <c r="AC296" s="183"/>
      <c r="AD296" s="183"/>
    </row>
    <row r="297" spans="1:30" ht="45.75" thickBot="1">
      <c r="A297" s="53" t="s">
        <v>118</v>
      </c>
      <c r="B297" s="117" t="s">
        <v>103</v>
      </c>
      <c r="C297" s="116" t="s">
        <v>104</v>
      </c>
      <c r="D297" s="341" t="s">
        <v>105</v>
      </c>
      <c r="E297" s="342"/>
      <c r="F297" s="343"/>
      <c r="G297" s="341" t="s">
        <v>106</v>
      </c>
      <c r="H297" s="343"/>
      <c r="I297" s="146" t="s">
        <v>107</v>
      </c>
      <c r="J297" s="13"/>
      <c r="K297" s="72" t="s">
        <v>142</v>
      </c>
      <c r="L297" s="73">
        <f>L295-L296</f>
        <v>130230564.93999481</v>
      </c>
      <c r="M297" s="187"/>
    </row>
    <row r="298" spans="1:30" ht="42.75">
      <c r="A298" s="14" t="s">
        <v>256</v>
      </c>
      <c r="B298" s="15" t="s">
        <v>108</v>
      </c>
      <c r="C298" s="16" t="s">
        <v>114</v>
      </c>
      <c r="D298" s="300">
        <f>I292</f>
        <v>15418571731.380001</v>
      </c>
      <c r="E298" s="321"/>
      <c r="F298" s="301"/>
      <c r="G298" s="300">
        <f>J292</f>
        <v>15288341166.440006</v>
      </c>
      <c r="H298" s="301"/>
      <c r="I298" s="17">
        <f>K292</f>
        <v>130230564.94000009</v>
      </c>
      <c r="J298" s="13"/>
      <c r="K298" s="2" t="s">
        <v>114</v>
      </c>
      <c r="L298" s="74"/>
    </row>
    <row r="299" spans="1:30">
      <c r="A299" s="14" t="s">
        <v>257</v>
      </c>
      <c r="B299" s="15" t="s">
        <v>109</v>
      </c>
      <c r="C299" s="15" t="s">
        <v>114</v>
      </c>
      <c r="D299" s="297"/>
      <c r="E299" s="298"/>
      <c r="F299" s="299"/>
      <c r="G299" s="300"/>
      <c r="H299" s="301"/>
      <c r="I299" s="19"/>
      <c r="J299" s="13"/>
      <c r="K299" s="2" t="s">
        <v>114</v>
      </c>
    </row>
    <row r="300" spans="1:30">
      <c r="A300" s="18" t="s">
        <v>258</v>
      </c>
      <c r="B300" s="15" t="s">
        <v>110</v>
      </c>
      <c r="C300" s="15" t="s">
        <v>114</v>
      </c>
      <c r="D300" s="297"/>
      <c r="E300" s="298"/>
      <c r="F300" s="299"/>
      <c r="G300" s="297"/>
      <c r="H300" s="299"/>
      <c r="I300" s="19"/>
      <c r="J300" s="13" t="s">
        <v>114</v>
      </c>
      <c r="K300" s="2" t="s">
        <v>142</v>
      </c>
      <c r="L300" s="74" t="s">
        <v>244</v>
      </c>
      <c r="M300" s="187">
        <f>K26+K28+K35+K60+K63+K92+K94+K96+K98+K101+K104+K163+K165+K169+K179+K201+K204+K230+K241+K243+K71</f>
        <v>6940451.3800000669</v>
      </c>
    </row>
    <row r="301" spans="1:30">
      <c r="A301" s="14" t="s">
        <v>259</v>
      </c>
      <c r="B301" s="15" t="s">
        <v>111</v>
      </c>
      <c r="C301" s="15" t="s">
        <v>114</v>
      </c>
      <c r="D301" s="302"/>
      <c r="E301" s="303"/>
      <c r="F301" s="304"/>
      <c r="G301" s="297"/>
      <c r="H301" s="299"/>
      <c r="I301" s="19"/>
      <c r="J301" s="13" t="s">
        <v>114</v>
      </c>
      <c r="L301" s="74" t="s">
        <v>245</v>
      </c>
      <c r="M301" s="187">
        <f>K19+K21+K25+K27+K29+K31+K34+K36+K45+K47+K50+K52+K54+K56+K59+K62+K64+K66+K68+K73+K90+K107+K110+K112+K117+K120+K123+K127+K129+K132+K134+K137+K140+K143+K146+K149+K152+K155+K158+K162+K164+K166+K173+K177+K181+K184+K187+K190+K192+K195+K196+K197+K200+K203+K205+K216+K228+K229+K231+K233+K235+K237+K240+K242+K244+K245</f>
        <v>122941053.37000003</v>
      </c>
    </row>
    <row r="302" spans="1:30">
      <c r="A302" s="20" t="s">
        <v>114</v>
      </c>
      <c r="B302" s="99" t="s">
        <v>114</v>
      </c>
      <c r="C302" s="99" t="s">
        <v>114</v>
      </c>
      <c r="D302" s="99" t="s">
        <v>114</v>
      </c>
      <c r="E302" s="21" t="s">
        <v>114</v>
      </c>
      <c r="F302" s="22" t="s">
        <v>114</v>
      </c>
      <c r="G302" s="132" t="s">
        <v>114</v>
      </c>
      <c r="H302" s="24" t="s">
        <v>114</v>
      </c>
      <c r="I302" s="12" t="s">
        <v>114</v>
      </c>
      <c r="J302" s="13" t="s">
        <v>114</v>
      </c>
      <c r="L302" s="74" t="s">
        <v>244</v>
      </c>
      <c r="M302" s="187">
        <f>K254+K271+K272+K282+K284+K285</f>
        <v>195835.63999999998</v>
      </c>
      <c r="N302" s="74"/>
    </row>
    <row r="303" spans="1:30">
      <c r="A303" s="25" t="s">
        <v>114</v>
      </c>
      <c r="B303" s="99" t="s">
        <v>114</v>
      </c>
      <c r="C303" s="99" t="s">
        <v>114</v>
      </c>
      <c r="D303" s="99" t="s">
        <v>114</v>
      </c>
      <c r="E303" s="21" t="s">
        <v>114</v>
      </c>
      <c r="F303" s="22" t="s">
        <v>114</v>
      </c>
      <c r="G303" s="21" t="s">
        <v>114</v>
      </c>
      <c r="H303" s="23"/>
      <c r="I303" s="12" t="s">
        <v>114</v>
      </c>
      <c r="J303" s="13" t="s">
        <v>114</v>
      </c>
      <c r="L303" s="74" t="s">
        <v>245</v>
      </c>
      <c r="M303" s="187">
        <f>K248+K250+K252+K258+K260+K266+K270+K278+K281</f>
        <v>77834.62</v>
      </c>
    </row>
    <row r="304" spans="1:30">
      <c r="A304" s="25" t="s">
        <v>114</v>
      </c>
      <c r="B304" s="99" t="s">
        <v>114</v>
      </c>
      <c r="C304" s="99" t="s">
        <v>114</v>
      </c>
      <c r="D304" s="99" t="s">
        <v>114</v>
      </c>
      <c r="E304" s="21" t="s">
        <v>114</v>
      </c>
      <c r="F304" s="22" t="s">
        <v>114</v>
      </c>
      <c r="G304" s="21" t="s">
        <v>114</v>
      </c>
      <c r="H304" s="23"/>
      <c r="I304" s="12" t="s">
        <v>114</v>
      </c>
      <c r="J304" s="13" t="s">
        <v>114</v>
      </c>
      <c r="L304" s="74"/>
      <c r="M304" s="187">
        <f>SUM(M300:M303)</f>
        <v>130155175.01000011</v>
      </c>
    </row>
    <row r="305" spans="1:13">
      <c r="A305" s="25" t="s">
        <v>114</v>
      </c>
      <c r="B305" s="99" t="s">
        <v>114</v>
      </c>
      <c r="C305" s="99" t="s">
        <v>114</v>
      </c>
      <c r="D305" s="99" t="s">
        <v>114</v>
      </c>
      <c r="E305" s="21" t="s">
        <v>114</v>
      </c>
      <c r="F305" s="22" t="s">
        <v>114</v>
      </c>
      <c r="G305" s="21" t="s">
        <v>114</v>
      </c>
      <c r="H305" s="22" t="s">
        <v>114</v>
      </c>
      <c r="I305" s="12" t="s">
        <v>114</v>
      </c>
      <c r="J305" s="26" t="s">
        <v>114</v>
      </c>
      <c r="K305" s="2" t="s">
        <v>114</v>
      </c>
      <c r="M305" s="187"/>
    </row>
    <row r="306" spans="1:13">
      <c r="A306" s="25" t="s">
        <v>114</v>
      </c>
      <c r="B306" s="99" t="s">
        <v>114</v>
      </c>
      <c r="C306" s="99" t="s">
        <v>114</v>
      </c>
      <c r="D306" s="99" t="s">
        <v>114</v>
      </c>
      <c r="E306" s="21" t="s">
        <v>114</v>
      </c>
      <c r="F306" s="22" t="s">
        <v>114</v>
      </c>
      <c r="G306" s="21" t="s">
        <v>114</v>
      </c>
      <c r="H306" s="24" t="s">
        <v>114</v>
      </c>
      <c r="I306" s="12" t="s">
        <v>114</v>
      </c>
      <c r="J306" s="13" t="s">
        <v>114</v>
      </c>
      <c r="K306" s="2" t="s">
        <v>114</v>
      </c>
    </row>
    <row r="307" spans="1:13" ht="15.75">
      <c r="A307" s="305" t="s">
        <v>291</v>
      </c>
      <c r="B307" s="306"/>
      <c r="C307" s="306"/>
      <c r="D307" s="104" t="s">
        <v>114</v>
      </c>
      <c r="E307" s="104" t="s">
        <v>114</v>
      </c>
      <c r="F307" s="27" t="s">
        <v>114</v>
      </c>
      <c r="G307" s="307" t="s">
        <v>292</v>
      </c>
      <c r="H307" s="307"/>
      <c r="I307" s="12" t="s">
        <v>114</v>
      </c>
      <c r="J307" s="26" t="s">
        <v>114</v>
      </c>
      <c r="K307" s="2" t="s">
        <v>114</v>
      </c>
      <c r="L307" s="269"/>
    </row>
    <row r="308" spans="1:13" ht="15.75">
      <c r="A308" s="147" t="s">
        <v>114</v>
      </c>
      <c r="B308" s="148" t="s">
        <v>114</v>
      </c>
      <c r="C308" s="148" t="s">
        <v>114</v>
      </c>
      <c r="D308" s="105" t="s">
        <v>114</v>
      </c>
      <c r="E308" s="28" t="s">
        <v>114</v>
      </c>
      <c r="F308" s="29" t="s">
        <v>114</v>
      </c>
      <c r="G308" s="148" t="s">
        <v>114</v>
      </c>
      <c r="H308" s="149" t="s">
        <v>114</v>
      </c>
      <c r="I308" s="30" t="s">
        <v>114</v>
      </c>
      <c r="J308" s="26" t="s">
        <v>114</v>
      </c>
      <c r="K308" s="2" t="s">
        <v>114</v>
      </c>
      <c r="L308" s="270"/>
    </row>
    <row r="309" spans="1:13" ht="15.75">
      <c r="A309" s="147" t="s">
        <v>114</v>
      </c>
      <c r="B309" s="148" t="s">
        <v>114</v>
      </c>
      <c r="C309" s="148" t="s">
        <v>114</v>
      </c>
      <c r="D309" s="105" t="s">
        <v>114</v>
      </c>
      <c r="E309" s="28" t="s">
        <v>114</v>
      </c>
      <c r="F309" s="29" t="s">
        <v>114</v>
      </c>
      <c r="G309" s="148" t="s">
        <v>114</v>
      </c>
      <c r="H309" s="149" t="s">
        <v>114</v>
      </c>
      <c r="I309" s="30" t="s">
        <v>114</v>
      </c>
      <c r="J309" s="26" t="s">
        <v>114</v>
      </c>
      <c r="K309" s="2" t="s">
        <v>114</v>
      </c>
      <c r="L309" s="270"/>
    </row>
    <row r="310" spans="1:13" ht="15.75">
      <c r="A310" s="31" t="s">
        <v>114</v>
      </c>
      <c r="B310" s="105" t="s">
        <v>114</v>
      </c>
      <c r="C310" s="100" t="s">
        <v>114</v>
      </c>
      <c r="D310" s="105" t="s">
        <v>114</v>
      </c>
      <c r="E310" s="28" t="s">
        <v>114</v>
      </c>
      <c r="F310" s="29" t="s">
        <v>114</v>
      </c>
      <c r="G310" s="28" t="s">
        <v>114</v>
      </c>
      <c r="H310" s="29" t="s">
        <v>114</v>
      </c>
      <c r="I310" s="30" t="s">
        <v>114</v>
      </c>
      <c r="J310" s="26" t="s">
        <v>114</v>
      </c>
      <c r="K310" s="2" t="s">
        <v>114</v>
      </c>
      <c r="L310" s="270"/>
      <c r="M310" s="187">
        <v>1851477000</v>
      </c>
    </row>
    <row r="311" spans="1:13" ht="15.75">
      <c r="A311" s="294" t="s">
        <v>247</v>
      </c>
      <c r="B311" s="295"/>
      <c r="C311" s="295"/>
      <c r="D311" s="105" t="s">
        <v>114</v>
      </c>
      <c r="E311" s="28" t="s">
        <v>114</v>
      </c>
      <c r="F311" s="29" t="s">
        <v>114</v>
      </c>
      <c r="G311" s="296" t="s">
        <v>112</v>
      </c>
      <c r="H311" s="296"/>
      <c r="I311" s="12" t="s">
        <v>114</v>
      </c>
      <c r="J311" s="26" t="s">
        <v>114</v>
      </c>
      <c r="K311" s="2" t="s">
        <v>114</v>
      </c>
      <c r="L311" s="270"/>
      <c r="M311" s="187">
        <v>14886158006.530001</v>
      </c>
    </row>
    <row r="312" spans="1:13">
      <c r="A312" s="25" t="s">
        <v>114</v>
      </c>
      <c r="B312" s="99" t="s">
        <v>114</v>
      </c>
      <c r="C312" s="99" t="s">
        <v>114</v>
      </c>
      <c r="D312" s="99" t="s">
        <v>114</v>
      </c>
      <c r="E312" s="21" t="s">
        <v>114</v>
      </c>
      <c r="F312" s="22" t="s">
        <v>114</v>
      </c>
      <c r="G312" s="21" t="s">
        <v>114</v>
      </c>
      <c r="H312" s="24" t="s">
        <v>114</v>
      </c>
      <c r="I312" s="30" t="s">
        <v>114</v>
      </c>
      <c r="J312" s="26" t="s">
        <v>114</v>
      </c>
      <c r="L312" s="270"/>
      <c r="M312" s="187">
        <f>M311+M310</f>
        <v>16737635006.530001</v>
      </c>
    </row>
    <row r="313" spans="1:13" ht="15.75" thickBot="1">
      <c r="A313" s="32" t="s">
        <v>114</v>
      </c>
      <c r="B313" s="101" t="s">
        <v>114</v>
      </c>
      <c r="C313" s="101" t="s">
        <v>114</v>
      </c>
      <c r="D313" s="101" t="s">
        <v>114</v>
      </c>
      <c r="E313" s="33" t="s">
        <v>114</v>
      </c>
      <c r="F313" s="34" t="s">
        <v>114</v>
      </c>
      <c r="G313" s="33" t="s">
        <v>114</v>
      </c>
      <c r="H313" s="35" t="s">
        <v>114</v>
      </c>
      <c r="I313" s="36" t="s">
        <v>114</v>
      </c>
      <c r="J313" s="37" t="s">
        <v>114</v>
      </c>
      <c r="L313" s="270"/>
      <c r="M313" s="187">
        <f>M312-H292</f>
        <v>0</v>
      </c>
    </row>
    <row r="314" spans="1:13">
      <c r="L314" s="270"/>
    </row>
    <row r="315" spans="1:13">
      <c r="L315" s="270"/>
    </row>
    <row r="316" spans="1:13">
      <c r="L316" s="270"/>
    </row>
    <row r="317" spans="1:13">
      <c r="L317" s="270"/>
    </row>
    <row r="318" spans="1:13">
      <c r="L318" s="270"/>
    </row>
    <row r="319" spans="1:13">
      <c r="L319" s="270"/>
    </row>
    <row r="320" spans="1:13">
      <c r="L320" s="270"/>
    </row>
    <row r="321" spans="1:12">
      <c r="L321" s="270"/>
    </row>
    <row r="322" spans="1:12">
      <c r="L322" s="270"/>
    </row>
    <row r="323" spans="1:12">
      <c r="L323" s="270"/>
    </row>
    <row r="324" spans="1:12">
      <c r="A324" s="2"/>
      <c r="I324" s="2"/>
      <c r="J324" s="2"/>
      <c r="L324" s="270"/>
    </row>
    <row r="325" spans="1:12">
      <c r="A325" s="2"/>
      <c r="I325" s="2"/>
      <c r="J325" s="2"/>
      <c r="L325" s="270"/>
    </row>
    <row r="326" spans="1:12">
      <c r="L326" s="270"/>
    </row>
    <row r="327" spans="1:12">
      <c r="L327" s="270"/>
    </row>
    <row r="328" spans="1:12">
      <c r="L328" s="270"/>
    </row>
    <row r="329" spans="1:12">
      <c r="L329" s="270"/>
    </row>
    <row r="330" spans="1:12">
      <c r="L330" s="270"/>
    </row>
    <row r="331" spans="1:12">
      <c r="L331" s="270"/>
    </row>
    <row r="332" spans="1:12">
      <c r="L332" s="270"/>
    </row>
    <row r="333" spans="1:12">
      <c r="L333" s="270"/>
    </row>
    <row r="334" spans="1:12">
      <c r="L334" s="270"/>
    </row>
    <row r="335" spans="1:12">
      <c r="L335" s="270"/>
    </row>
    <row r="336" spans="1:12">
      <c r="L336" s="270"/>
    </row>
    <row r="337" spans="12:12">
      <c r="L337" s="270"/>
    </row>
    <row r="338" spans="12:12">
      <c r="L338" s="270"/>
    </row>
    <row r="339" spans="12:12">
      <c r="L339" s="270"/>
    </row>
    <row r="340" spans="12:12">
      <c r="L340" s="270"/>
    </row>
    <row r="341" spans="12:12">
      <c r="L341" s="270"/>
    </row>
    <row r="342" spans="12:12">
      <c r="L342" s="270"/>
    </row>
    <row r="343" spans="12:12">
      <c r="L343" s="269"/>
    </row>
    <row r="344" spans="12:12">
      <c r="L344" s="269"/>
    </row>
    <row r="345" spans="12:12">
      <c r="L345" s="269"/>
    </row>
    <row r="346" spans="12:12">
      <c r="L346" s="269"/>
    </row>
    <row r="347" spans="12:12">
      <c r="L347" s="269"/>
    </row>
    <row r="348" spans="12:12">
      <c r="L348" s="269"/>
    </row>
    <row r="349" spans="12:12">
      <c r="L349" s="269"/>
    </row>
    <row r="350" spans="12:12">
      <c r="L350" s="269"/>
    </row>
    <row r="351" spans="12:12">
      <c r="L351" s="269"/>
    </row>
    <row r="352" spans="12:12">
      <c r="L352" s="269"/>
    </row>
    <row r="353" spans="1:13">
      <c r="L353" s="269"/>
    </row>
    <row r="354" spans="1:13">
      <c r="L354" s="269"/>
    </row>
    <row r="361" spans="1:13">
      <c r="M361" s="187" t="e">
        <f>#REF!+H70+H84+#REF!+H100+#REF!+#REF!+#REF!+H114+#REF!+H119+#REF!+H128+#REF!+H131+#REF!+H133+H261+H136+#REF!+H139+#REF!+H142+H267+H151+H160+#REF!+#REF!+H183+#REF!+H186+#REF!+H189+#REF!+H191</f>
        <v>#REF!</v>
      </c>
    </row>
    <row r="365" spans="1:13">
      <c r="A365" s="2"/>
      <c r="H365" s="2"/>
      <c r="I365" s="2"/>
      <c r="J365" s="2"/>
    </row>
  </sheetData>
  <sheetProtection password="CC43" sheet="1" objects="1" scenarios="1"/>
  <mergeCells count="86">
    <mergeCell ref="A81:A82"/>
    <mergeCell ref="E108:E109"/>
    <mergeCell ref="D108:D109"/>
    <mergeCell ref="C108:C109"/>
    <mergeCell ref="B108:B109"/>
    <mergeCell ref="A108:A109"/>
    <mergeCell ref="E81:E82"/>
    <mergeCell ref="D81:D82"/>
    <mergeCell ref="C81:C82"/>
    <mergeCell ref="J108:J109"/>
    <mergeCell ref="K108:K109"/>
    <mergeCell ref="J78:J79"/>
    <mergeCell ref="J75:J76"/>
    <mergeCell ref="B81:B82"/>
    <mergeCell ref="F81:F82"/>
    <mergeCell ref="K75:K76"/>
    <mergeCell ref="K78:K79"/>
    <mergeCell ref="J81:J82"/>
    <mergeCell ref="K81:K82"/>
    <mergeCell ref="A78:A79"/>
    <mergeCell ref="B78:B79"/>
    <mergeCell ref="F78:F79"/>
    <mergeCell ref="E78:E79"/>
    <mergeCell ref="A34:A35"/>
    <mergeCell ref="A62:A63"/>
    <mergeCell ref="D78:D79"/>
    <mergeCell ref="C78:C79"/>
    <mergeCell ref="F27:F28"/>
    <mergeCell ref="A200:A201"/>
    <mergeCell ref="F203:F204"/>
    <mergeCell ref="F200:F201"/>
    <mergeCell ref="A203:A204"/>
    <mergeCell ref="F59:F60"/>
    <mergeCell ref="F62:F63"/>
    <mergeCell ref="A27:A28"/>
    <mergeCell ref="A162:A163"/>
    <mergeCell ref="A164:A165"/>
    <mergeCell ref="A75:A76"/>
    <mergeCell ref="B75:B76"/>
    <mergeCell ref="C75:C76"/>
    <mergeCell ref="D75:D76"/>
    <mergeCell ref="E75:E76"/>
    <mergeCell ref="F75:F76"/>
    <mergeCell ref="G298:H298"/>
    <mergeCell ref="A2:I2"/>
    <mergeCell ref="A3:I3"/>
    <mergeCell ref="A4:I4"/>
    <mergeCell ref="D7:G7"/>
    <mergeCell ref="D9:G9"/>
    <mergeCell ref="A10:F10"/>
    <mergeCell ref="A11:F11"/>
    <mergeCell ref="A295:I295"/>
    <mergeCell ref="A296:I296"/>
    <mergeCell ref="D297:F297"/>
    <mergeCell ref="G297:H297"/>
    <mergeCell ref="F229:F230"/>
    <mergeCell ref="F34:F35"/>
    <mergeCell ref="A25:A26"/>
    <mergeCell ref="F25:F26"/>
    <mergeCell ref="D298:F298"/>
    <mergeCell ref="A240:A241"/>
    <mergeCell ref="A242:A243"/>
    <mergeCell ref="A273:A277"/>
    <mergeCell ref="A270:A271"/>
    <mergeCell ref="A281:A286"/>
    <mergeCell ref="A267:A268"/>
    <mergeCell ref="A229:A230"/>
    <mergeCell ref="F99:F100"/>
    <mergeCell ref="F105:F106"/>
    <mergeCell ref="A255:A257"/>
    <mergeCell ref="A288:A291"/>
    <mergeCell ref="F240:F243"/>
    <mergeCell ref="F162:F165"/>
    <mergeCell ref="F170:F172"/>
    <mergeCell ref="F108:F109"/>
    <mergeCell ref="F102:F103"/>
    <mergeCell ref="A311:C311"/>
    <mergeCell ref="G311:H311"/>
    <mergeCell ref="D299:F299"/>
    <mergeCell ref="G299:H299"/>
    <mergeCell ref="D300:F300"/>
    <mergeCell ref="G300:H300"/>
    <mergeCell ref="D301:F301"/>
    <mergeCell ref="G301:H301"/>
    <mergeCell ref="A307:C307"/>
    <mergeCell ref="G307:H307"/>
  </mergeCells>
  <phoneticPr fontId="30" type="noConversion"/>
  <printOptions gridLines="1"/>
  <pageMargins left="0.11811023622047245" right="0.11811023622047245" top="0.39370078740157483" bottom="0.39370078740157483" header="0.39370078740157483" footer="0.39370078740157483"/>
  <pageSetup paperSize="9" scale="5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12.01.2024&lt;/string&gt;&#10;  &lt;/DateInfo&gt;&#10;  &lt;Code&gt;SQUERY_GENERATOR1&lt;/Code&gt;&#10;  &lt;ObjectCode&gt;SQUERY_GENERATOR1&lt;/ObjectCode&gt;&#10;  &lt;DocName&gt;Запрос по первоначальной росписи (admin) (копия от 23.12.2019 09_07_48)(Генератор отчетов с произвольной группировкой)&lt;/DocName&gt;&#10;  &lt;VariantName&gt;Запрос по первоначальной росписи (admin) (копия от 23.12.2019 09:07:48)&lt;/VariantName&gt;&#10;  &lt;VariantLink&gt;57193932&lt;/VariantLink&gt;&#10;  &lt;ReportCode&gt;1E25A5927BE54775AE32E7A4835664&lt;/ReportCode&gt;&#10;  &lt;SvodReportLink xsi:nil=&quot;true&quot; /&gt;&#10;  &lt;ReportLink&gt;6280597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237D659-1667-4F32-A952-D611D2571BD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1ММ (ФБ)РБ</vt:lpstr>
      <vt:lpstr>'1ММ (ФБ)РБ'!XDO_?C9_S2_1?</vt:lpstr>
      <vt:lpstr>'1ММ (ФБ)РБ'!Заголовки_для_печати</vt:lpstr>
      <vt:lpstr>'1ММ (ФБ)РБ'!Область_печати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Джаруллаева Сабина Дюнямудиновна</dc:creator>
  <cp:lastModifiedBy>Аликади Муртазалиев</cp:lastModifiedBy>
  <cp:lastPrinted>2024-10-08T06:22:02Z</cp:lastPrinted>
  <dcterms:created xsi:type="dcterms:W3CDTF">2024-01-12T08:00:34Z</dcterms:created>
  <dcterms:modified xsi:type="dcterms:W3CDTF">2024-12-06T06:33:53Z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Запрос по первоначальной росписи (admin) (копия от 23.12.2019 09_07_48)(Генератор отчетов с произвольной группировкой)</vt:lpwstr>
  </property>
  <property fmtid="{D5CDD505-2E9C-101B-9397-08002B2CF9AE}" pid="3" name="Название отчета">
    <vt:lpwstr>Запрос по первоначальной росписи (admin) (копия от 23.12.2019 09_07_48)(2).xlsx</vt:lpwstr>
  </property>
  <property fmtid="{D5CDD505-2E9C-101B-9397-08002B2CF9AE}" pid="4" name="Версия клиента">
    <vt:lpwstr>23.2.12.10241 (.NET 4.7.2)</vt:lpwstr>
  </property>
  <property fmtid="{D5CDD505-2E9C-101B-9397-08002B2CF9AE}" pid="5" name="Версия базы">
    <vt:lpwstr>23.2.2260.724274864</vt:lpwstr>
  </property>
  <property fmtid="{D5CDD505-2E9C-101B-9397-08002B2CF9AE}" pid="6" name="Тип сервера">
    <vt:lpwstr>MSSQL</vt:lpwstr>
  </property>
  <property fmtid="{D5CDD505-2E9C-101B-9397-08002B2CF9AE}" pid="7" name="Сервер">
    <vt:lpwstr>sql1</vt:lpwstr>
  </property>
  <property fmtid="{D5CDD505-2E9C-101B-9397-08002B2CF9AE}" pid="8" name="База">
    <vt:lpwstr>Budget2024</vt:lpwstr>
  </property>
  <property fmtid="{D5CDD505-2E9C-101B-9397-08002B2CF9AE}" pid="9" name="Пользователь">
    <vt:lpwstr>m14-13</vt:lpwstr>
  </property>
  <property fmtid="{D5CDD505-2E9C-101B-9397-08002B2CF9AE}" pid="10" name="Шаблон">
    <vt:lpwstr>SQR_GENERATOR2016.XLT</vt:lpwstr>
  </property>
  <property fmtid="{D5CDD505-2E9C-101B-9397-08002B2CF9AE}" pid="11" name="Локальная база">
    <vt:lpwstr>не используется</vt:lpwstr>
  </property>
</Properties>
</file>