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335" yWindow="915" windowWidth="12180" windowHeight="13380" tabRatio="285"/>
  </bookViews>
  <sheets>
    <sheet name="1ММ" sheetId="9" r:id="rId1"/>
  </sheets>
  <definedNames>
    <definedName name="_xlnm._FilterDatabase" localSheetId="0" hidden="1">'1ММ'!$A$18:$O$253</definedName>
    <definedName name="_xlnm.Print_Titles" localSheetId="0">'1ММ'!$16:$16</definedName>
    <definedName name="_xlnm.Print_Area" localSheetId="0">'1ММ'!$A$1:$J$265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7" i="9" l="1"/>
  <c r="K243" i="9" l="1"/>
  <c r="K242" i="9"/>
  <c r="K241" i="9"/>
  <c r="K240" i="9"/>
  <c r="K239" i="9"/>
  <c r="K237" i="9"/>
  <c r="K235" i="9"/>
  <c r="K233" i="9"/>
  <c r="K231" i="9"/>
  <c r="K229" i="9"/>
  <c r="K226" i="9"/>
  <c r="K217" i="9"/>
  <c r="K206" i="9"/>
  <c r="K204" i="9"/>
  <c r="K202" i="9"/>
  <c r="K200" i="9"/>
  <c r="K197" i="9"/>
  <c r="K196" i="9"/>
  <c r="K194" i="9"/>
  <c r="K191" i="9"/>
  <c r="K188" i="9"/>
  <c r="K186" i="9"/>
  <c r="K184" i="9"/>
  <c r="K181" i="9"/>
  <c r="K180" i="9"/>
  <c r="K179" i="9"/>
  <c r="K170" i="9"/>
  <c r="K168" i="9"/>
  <c r="K166" i="9"/>
  <c r="K163" i="9"/>
  <c r="K159" i="9"/>
  <c r="K156" i="9"/>
  <c r="K154" i="9"/>
  <c r="K151" i="9"/>
  <c r="K146" i="9"/>
  <c r="K143" i="9"/>
  <c r="K140" i="9"/>
  <c r="K137" i="9"/>
  <c r="K134" i="9"/>
  <c r="K131" i="9"/>
  <c r="K128" i="9"/>
  <c r="K125" i="9"/>
  <c r="K122" i="9"/>
  <c r="K119" i="9"/>
  <c r="K115" i="9"/>
  <c r="K112" i="9"/>
  <c r="K109" i="9"/>
  <c r="K106" i="9"/>
  <c r="K104" i="9"/>
  <c r="K102" i="9"/>
  <c r="K100" i="9"/>
  <c r="K99" i="9"/>
  <c r="K97" i="9"/>
  <c r="K83" i="9"/>
  <c r="K81" i="9"/>
  <c r="K78" i="9"/>
  <c r="K76" i="9"/>
  <c r="K74" i="9"/>
  <c r="K72" i="9"/>
  <c r="K70" i="9"/>
  <c r="K65" i="9"/>
  <c r="K58" i="9"/>
  <c r="K56" i="9"/>
  <c r="K54" i="9"/>
  <c r="K52" i="9"/>
  <c r="K49" i="9"/>
  <c r="K40" i="9"/>
  <c r="K38" i="9"/>
  <c r="K36" i="9"/>
  <c r="K34" i="9"/>
  <c r="K32" i="9"/>
  <c r="K29" i="9"/>
  <c r="K27" i="9"/>
  <c r="K24" i="9"/>
  <c r="K21" i="9"/>
  <c r="K19" i="9"/>
  <c r="I50" i="9"/>
  <c r="K69" i="9"/>
  <c r="K68" i="9"/>
  <c r="K67" i="9"/>
  <c r="K66" i="9"/>
  <c r="K60" i="9"/>
  <c r="K61" i="9"/>
  <c r="K62" i="9"/>
  <c r="K63" i="9"/>
  <c r="K64" i="9"/>
  <c r="K59" i="9"/>
  <c r="K39" i="9"/>
  <c r="K228" i="9"/>
  <c r="J230" i="9"/>
  <c r="I230" i="9"/>
  <c r="H230" i="9"/>
  <c r="H228" i="9"/>
  <c r="I196" i="9"/>
  <c r="H196" i="9"/>
  <c r="H148" i="9"/>
  <c r="J73" i="9"/>
  <c r="I73" i="9"/>
  <c r="H73" i="9"/>
  <c r="I69" i="9"/>
  <c r="H69" i="9"/>
  <c r="H68" i="9"/>
  <c r="I68" i="9"/>
  <c r="I67" i="9"/>
  <c r="H67" i="9"/>
  <c r="I66" i="9"/>
  <c r="H66" i="9"/>
  <c r="I64" i="9"/>
  <c r="H64" i="9"/>
  <c r="I63" i="9"/>
  <c r="H63" i="9"/>
  <c r="I62" i="9"/>
  <c r="H62" i="9"/>
  <c r="I61" i="9"/>
  <c r="H61" i="9"/>
  <c r="I59" i="9"/>
  <c r="H59" i="9"/>
  <c r="I51" i="9"/>
  <c r="J51" i="9"/>
  <c r="J50" i="9"/>
  <c r="H50" i="9"/>
  <c r="I52" i="9"/>
  <c r="H52" i="9"/>
  <c r="I26" i="9"/>
  <c r="K26" i="9" s="1"/>
  <c r="H26" i="9"/>
  <c r="I25" i="9"/>
  <c r="H25" i="9"/>
  <c r="J147" i="9"/>
  <c r="I147" i="9"/>
  <c r="H147" i="9"/>
  <c r="K150" i="9" l="1"/>
  <c r="K149" i="9"/>
  <c r="J100" i="9"/>
  <c r="I146" i="9"/>
  <c r="K75" i="9"/>
  <c r="J74" i="9"/>
  <c r="I74" i="9"/>
  <c r="H74" i="9"/>
  <c r="K73" i="9"/>
  <c r="J72" i="9"/>
  <c r="I72" i="9"/>
  <c r="H72" i="9"/>
  <c r="K71" i="9"/>
  <c r="J70" i="9"/>
  <c r="I70" i="9"/>
  <c r="H70" i="9"/>
  <c r="K201" i="9" l="1"/>
  <c r="J200" i="9"/>
  <c r="I200" i="9"/>
  <c r="H200" i="9"/>
  <c r="K169" i="9"/>
  <c r="J168" i="9"/>
  <c r="I168" i="9"/>
  <c r="H168" i="9"/>
  <c r="K167" i="9"/>
  <c r="J166" i="9"/>
  <c r="I166" i="9"/>
  <c r="H166" i="9"/>
  <c r="H170" i="9"/>
  <c r="I170" i="9"/>
  <c r="J170" i="9"/>
  <c r="H100" i="9"/>
  <c r="I100" i="9"/>
  <c r="H102" i="9"/>
  <c r="I102" i="9"/>
  <c r="J102" i="9"/>
  <c r="H104" i="9"/>
  <c r="I104" i="9"/>
  <c r="J104" i="9"/>
  <c r="H146" i="9"/>
  <c r="J146" i="9"/>
  <c r="H151" i="9"/>
  <c r="I151" i="9"/>
  <c r="J151" i="9"/>
  <c r="H154" i="9"/>
  <c r="I154" i="9"/>
  <c r="J154" i="9"/>
  <c r="H76" i="9"/>
  <c r="I65" i="9"/>
  <c r="H65" i="9"/>
  <c r="J65" i="9"/>
  <c r="J58" i="9"/>
  <c r="I206" i="9"/>
  <c r="I237" i="9"/>
  <c r="I235" i="9"/>
  <c r="I233" i="9"/>
  <c r="I231" i="9"/>
  <c r="I229" i="9"/>
  <c r="I226" i="9"/>
  <c r="I217" i="9"/>
  <c r="I204" i="9"/>
  <c r="I202" i="9"/>
  <c r="I197" i="9"/>
  <c r="I191" i="9"/>
  <c r="I188" i="9"/>
  <c r="I186" i="9"/>
  <c r="I184" i="9"/>
  <c r="I181" i="9"/>
  <c r="I175" i="9"/>
  <c r="I173" i="9"/>
  <c r="I163" i="9"/>
  <c r="I159" i="9"/>
  <c r="I156" i="9"/>
  <c r="I143" i="9"/>
  <c r="I140" i="9"/>
  <c r="I137" i="9"/>
  <c r="I134" i="9"/>
  <c r="I131" i="9"/>
  <c r="I128" i="9"/>
  <c r="I125" i="9"/>
  <c r="I122" i="9"/>
  <c r="I119" i="9"/>
  <c r="I115" i="9"/>
  <c r="I112" i="9"/>
  <c r="I109" i="9"/>
  <c r="I106" i="9"/>
  <c r="I97" i="9"/>
  <c r="I96" i="9"/>
  <c r="I83" i="9" s="1"/>
  <c r="I81" i="9"/>
  <c r="I78" i="9"/>
  <c r="I76" i="9"/>
  <c r="I58" i="9"/>
  <c r="I56" i="9"/>
  <c r="I54" i="9"/>
  <c r="I49" i="9"/>
  <c r="I43" i="9"/>
  <c r="I40" i="9" s="1"/>
  <c r="I38" i="9"/>
  <c r="I36" i="9"/>
  <c r="I34" i="9"/>
  <c r="I32" i="9"/>
  <c r="I29" i="9"/>
  <c r="I27" i="9"/>
  <c r="I24" i="9"/>
  <c r="I21" i="9"/>
  <c r="I19" i="9"/>
  <c r="H217" i="9"/>
  <c r="N26" i="9"/>
  <c r="M242" i="9" l="1"/>
  <c r="I194" i="9"/>
  <c r="I244" i="9" s="1"/>
  <c r="K85" i="9" l="1"/>
  <c r="J229" i="9" l="1"/>
  <c r="H229" i="9"/>
  <c r="K230" i="9"/>
  <c r="J226" i="9" l="1"/>
  <c r="K105" i="9" l="1"/>
  <c r="K103" i="9"/>
  <c r="K101" i="9"/>
  <c r="K28" i="9"/>
  <c r="K22" i="9"/>
  <c r="K236" i="9"/>
  <c r="H58" i="9"/>
  <c r="J115" i="9" l="1"/>
  <c r="J173" i="9"/>
  <c r="J194" i="9"/>
  <c r="J21" i="9" l="1"/>
  <c r="K93" i="9"/>
  <c r="H96" i="9"/>
  <c r="H83" i="9" s="1"/>
  <c r="H21" i="9"/>
  <c r="K23" i="9"/>
  <c r="K57" i="9" l="1"/>
  <c r="J56" i="9" l="1"/>
  <c r="K20" i="9" l="1"/>
  <c r="K145" i="9"/>
  <c r="K144" i="9"/>
  <c r="J143" i="9"/>
  <c r="H143" i="9"/>
  <c r="H43" i="9"/>
  <c r="K55" i="9" l="1"/>
  <c r="J125" i="9" l="1"/>
  <c r="J188" i="9"/>
  <c r="J184" i="9"/>
  <c r="K48" i="9"/>
  <c r="J186" i="9"/>
  <c r="H24" i="9" l="1"/>
  <c r="K51" i="9"/>
  <c r="K88" i="9"/>
  <c r="J49" i="9"/>
  <c r="J52" i="9"/>
  <c r="K53" i="9"/>
  <c r="H49" i="9" l="1"/>
  <c r="H56" i="9"/>
  <c r="J191" i="9" l="1"/>
  <c r="J24" i="9" l="1"/>
  <c r="J76" i="9"/>
  <c r="H78" i="9"/>
  <c r="K116" i="9" l="1"/>
  <c r="J156" i="9"/>
  <c r="J163" i="9"/>
  <c r="J175" i="9"/>
  <c r="J197" i="9"/>
  <c r="J237" i="9"/>
  <c r="J235" i="9"/>
  <c r="J233" i="9"/>
  <c r="J231" i="9"/>
  <c r="J217" i="9"/>
  <c r="J206" i="9"/>
  <c r="J204" i="9"/>
  <c r="J202" i="9"/>
  <c r="J159" i="9"/>
  <c r="J140" i="9"/>
  <c r="J137" i="9"/>
  <c r="J134" i="9"/>
  <c r="J131" i="9"/>
  <c r="J128" i="9"/>
  <c r="J122" i="9"/>
  <c r="J119" i="9"/>
  <c r="J112" i="9"/>
  <c r="J109" i="9"/>
  <c r="J106" i="9"/>
  <c r="J181" i="9"/>
  <c r="J97" i="9"/>
  <c r="J83" i="9"/>
  <c r="J81" i="9"/>
  <c r="J78" i="9"/>
  <c r="J54" i="9"/>
  <c r="J40" i="9"/>
  <c r="J38" i="9"/>
  <c r="J36" i="9"/>
  <c r="J34" i="9"/>
  <c r="J32" i="9"/>
  <c r="J29" i="9"/>
  <c r="J27" i="9"/>
  <c r="J19" i="9"/>
  <c r="J244" i="9" l="1"/>
  <c r="H184" i="9"/>
  <c r="H27" i="9"/>
  <c r="H19" i="9"/>
  <c r="M245" i="9" l="1"/>
  <c r="K121" i="9"/>
  <c r="K120" i="9"/>
  <c r="K117" i="9"/>
  <c r="K118" i="9"/>
  <c r="K114" i="9"/>
  <c r="K113" i="9"/>
  <c r="K91" i="9"/>
  <c r="K80" i="9"/>
  <c r="H204" i="9"/>
  <c r="H173" i="9"/>
  <c r="H97" i="9" l="1"/>
  <c r="H81" i="9"/>
  <c r="H54" i="9"/>
  <c r="H40" i="9"/>
  <c r="H36" i="9"/>
  <c r="H34" i="9"/>
  <c r="H32" i="9"/>
  <c r="H29" i="9"/>
  <c r="H186" i="9" l="1"/>
  <c r="H188" i="9"/>
  <c r="K79" i="9"/>
  <c r="K129" i="9" l="1"/>
  <c r="K238" i="9"/>
  <c r="H237" i="9"/>
  <c r="H235" i="9"/>
  <c r="K234" i="9"/>
  <c r="H233" i="9"/>
  <c r="K232" i="9"/>
  <c r="H231" i="9"/>
  <c r="K227" i="9"/>
  <c r="H226" i="9"/>
  <c r="K208" i="9"/>
  <c r="K225" i="9"/>
  <c r="K224" i="9"/>
  <c r="K223" i="9"/>
  <c r="K222" i="9"/>
  <c r="K221" i="9"/>
  <c r="K220" i="9"/>
  <c r="K219" i="9"/>
  <c r="K218" i="9"/>
  <c r="K216" i="9"/>
  <c r="K215" i="9"/>
  <c r="K213" i="9"/>
  <c r="K212" i="9"/>
  <c r="K211" i="9"/>
  <c r="K210" i="9"/>
  <c r="K209" i="9"/>
  <c r="K207" i="9"/>
  <c r="H206" i="9"/>
  <c r="K205" i="9"/>
  <c r="K203" i="9"/>
  <c r="H202" i="9"/>
  <c r="K199" i="9"/>
  <c r="K198" i="9"/>
  <c r="H197" i="9"/>
  <c r="K195" i="9"/>
  <c r="H194" i="9"/>
  <c r="K193" i="9"/>
  <c r="K192" i="9"/>
  <c r="H191" i="9"/>
  <c r="K190" i="9"/>
  <c r="K189" i="9"/>
  <c r="K187" i="9"/>
  <c r="K185" i="9"/>
  <c r="K178" i="9"/>
  <c r="K177" i="9"/>
  <c r="K175" i="9" s="1"/>
  <c r="K176" i="9"/>
  <c r="H175" i="9"/>
  <c r="K174" i="9"/>
  <c r="K173" i="9" s="1"/>
  <c r="K172" i="9"/>
  <c r="K171" i="9"/>
  <c r="K165" i="9"/>
  <c r="K164" i="9"/>
  <c r="H163" i="9"/>
  <c r="K162" i="9"/>
  <c r="K161" i="9"/>
  <c r="K160" i="9"/>
  <c r="H159" i="9"/>
  <c r="K158" i="9"/>
  <c r="K157" i="9"/>
  <c r="H156" i="9"/>
  <c r="K155" i="9"/>
  <c r="K153" i="9"/>
  <c r="K152" i="9"/>
  <c r="K142" i="9"/>
  <c r="K141" i="9"/>
  <c r="H140" i="9"/>
  <c r="K139" i="9"/>
  <c r="K138" i="9"/>
  <c r="H137" i="9"/>
  <c r="K136" i="9"/>
  <c r="K135" i="9"/>
  <c r="H134" i="9"/>
  <c r="K133" i="9"/>
  <c r="K132" i="9"/>
  <c r="H131" i="9"/>
  <c r="K130" i="9"/>
  <c r="H128" i="9"/>
  <c r="K127" i="9"/>
  <c r="K126" i="9"/>
  <c r="H125" i="9"/>
  <c r="K124" i="9"/>
  <c r="K123" i="9"/>
  <c r="H122" i="9"/>
  <c r="H119" i="9"/>
  <c r="H115" i="9"/>
  <c r="H112" i="9"/>
  <c r="K111" i="9"/>
  <c r="K110" i="9"/>
  <c r="H109" i="9"/>
  <c r="K108" i="9"/>
  <c r="K107" i="9"/>
  <c r="H106" i="9"/>
  <c r="K183" i="9"/>
  <c r="K182" i="9"/>
  <c r="H181" i="9"/>
  <c r="K98" i="9"/>
  <c r="K96" i="9"/>
  <c r="K95" i="9"/>
  <c r="K94" i="9"/>
  <c r="K92" i="9"/>
  <c r="K90" i="9"/>
  <c r="K87" i="9"/>
  <c r="K86" i="9"/>
  <c r="K84" i="9"/>
  <c r="K82" i="9"/>
  <c r="K50" i="9"/>
  <c r="K47" i="9"/>
  <c r="K46" i="9"/>
  <c r="K45" i="9"/>
  <c r="K44" i="9"/>
  <c r="K43" i="9"/>
  <c r="K42" i="9"/>
  <c r="K41" i="9"/>
  <c r="H38" i="9"/>
  <c r="K37" i="9"/>
  <c r="K35" i="9"/>
  <c r="K33" i="9"/>
  <c r="K31" i="9"/>
  <c r="K30" i="9"/>
  <c r="K244" i="9" l="1"/>
  <c r="H244" i="9"/>
  <c r="M243" i="9"/>
  <c r="M244" i="9"/>
  <c r="M246" i="9" s="1"/>
  <c r="K89" i="9"/>
  <c r="K214" i="9"/>
  <c r="D250" i="9" l="1"/>
  <c r="K147" i="9" l="1"/>
  <c r="K148" i="9"/>
  <c r="G250" i="9" l="1"/>
  <c r="H250" i="9" l="1"/>
</calcChain>
</file>

<file path=xl/sharedStrings.xml><?xml version="1.0" encoding="utf-8"?>
<sst xmlns="http://schemas.openxmlformats.org/spreadsheetml/2006/main" count="1163" uniqueCount="276">
  <si>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</si>
  <si>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</si>
  <si>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</si>
  <si>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</si>
  <si>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</si>
  <si>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</si>
  <si>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</si>
  <si>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</si>
  <si>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</si>
  <si>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</si>
  <si>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</si>
  <si>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</si>
  <si>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</si>
  <si>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</si>
  <si>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</si>
  <si>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</si>
  <si>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</si>
  <si>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</si>
  <si>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</si>
  <si>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</si>
  <si>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</si>
  <si>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</si>
  <si>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</si>
  <si>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</si>
  <si>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</si>
  <si>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</si>
  <si>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</si>
  <si>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</si>
  <si>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</si>
  <si>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</si>
  <si>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</si>
  <si>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</si>
  <si>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</si>
  <si>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</si>
  <si>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</si>
  <si>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</si>
  <si>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</si>
  <si>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</si>
  <si>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</si>
  <si>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</si>
  <si>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</si>
  <si>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</si>
  <si>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</si>
  <si>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</si>
  <si>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</si>
  <si>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</si>
  <si>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</si>
  <si>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Пособия, компенсации и иные социальные выплаты гражданам, кроме публичных нормативных обязательств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</si>
  <si>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</si>
  <si>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</si>
  <si>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</si>
  <si>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</si>
  <si>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</si>
  <si>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</si>
  <si>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</si>
  <si>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</si>
  <si>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</si>
  <si>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</si>
  <si>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</si>
  <si>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</si>
  <si>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</si>
  <si>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</si>
  <si>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</si>
  <si>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</si>
  <si>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</si>
  <si>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</si>
  <si>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</si>
  <si>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</si>
  <si>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</si>
  <si>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</si>
  <si>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1002</t>
  </si>
  <si>
    <t>2220300590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</si>
  <si>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</si>
  <si>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</si>
  <si>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</si>
  <si>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</si>
  <si>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</si>
  <si>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</si>
  <si>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</si>
  <si>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Доплата к субсидии на обеспечение жильем ВБД</t>
  </si>
  <si>
    <t>1620115300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</si>
  <si>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</si>
  <si>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</si>
  <si>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</si>
  <si>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</si>
  <si>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</si>
  <si>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Оплата жилищно-коммунальных услуг отдельным категориям граждан</t>
  </si>
  <si>
    <t>2210852500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</si>
  <si>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</si>
  <si>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</si>
  <si>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</si>
  <si>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</si>
  <si>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</si>
  <si>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</si>
  <si>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</si>
  <si>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</si>
  <si>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</si>
  <si>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</si>
  <si>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</si>
  <si>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</si>
  <si>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</si>
  <si>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</si>
  <si>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</si>
  <si>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</si>
  <si>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</si>
  <si>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</si>
  <si>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</si>
  <si>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</si>
  <si>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2211252400</t>
  </si>
  <si>
    <t>2211471150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</si>
  <si>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</si>
  <si>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</si>
  <si>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</si>
  <si>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</si>
  <si>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</si>
  <si>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</si>
  <si>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</si>
  <si>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</si>
  <si>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</si>
  <si>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</si>
  <si>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</si>
  <si>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</si>
  <si>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1004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</si>
  <si>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</si>
  <si>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</si>
  <si>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</si>
  <si>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</si>
  <si>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</si>
  <si>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</si>
  <si>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</si>
  <si>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</si>
  <si>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</si>
  <si>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</si>
  <si>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</si>
  <si>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</si>
  <si>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</si>
  <si>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1006</t>
  </si>
  <si>
    <t>2210300590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</si>
  <si>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</si>
  <si>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</si>
  <si>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</si>
  <si>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</si>
  <si>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</si>
  <si>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</si>
  <si>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</si>
  <si>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</si>
  <si>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</si>
  <si>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</si>
  <si>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</si>
  <si>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</si>
  <si>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</si>
  <si>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</si>
  <si>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</si>
  <si>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</si>
  <si>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</si>
  <si>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</si>
  <si>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</si>
  <si>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</si>
  <si>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</si>
  <si>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</si>
  <si>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</si>
  <si>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</si>
  <si>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</si>
  <si>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</si>
  <si>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</si>
  <si>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</si>
  <si>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</si>
  <si>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</si>
  <si>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</si>
  <si>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</si>
  <si>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</si>
  <si>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</si>
  <si>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</si>
  <si>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</si>
  <si>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</si>
  <si>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</si>
  <si>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</si>
  <si>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БА</t>
  </si>
  <si>
    <t>831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</si>
  <si>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</si>
  <si>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</si>
  <si>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</si>
  <si>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</si>
  <si>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2310181110</t>
  </si>
  <si>
    <t>2310181120</t>
  </si>
  <si>
    <t xml:space="preserve">                                                                </t>
  </si>
  <si>
    <t>22-52900-00000-00000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</si>
  <si>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</si>
  <si>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Реализация мероприятий в сфере реабилитации и абилитации инвалидов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</si>
  <si>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</si>
  <si>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0511351340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</si>
  <si>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болезней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</si>
  <si>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</si>
  <si>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380P252980</t>
  </si>
  <si>
    <t>23-52980-00000-00000</t>
  </si>
  <si>
    <t>380P253000</t>
  </si>
  <si>
    <t>Реализация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</si>
  <si>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0705</t>
  </si>
  <si>
    <t>231P252920</t>
  </si>
  <si>
    <t>Организация профессионального обучения и дополнительного профессионального образования работников промышленных предприятий</t>
  </si>
  <si>
    <t>23-52920-00000-00000</t>
  </si>
  <si>
    <t>0909</t>
  </si>
  <si>
    <t>Ежемесячное пособие в связи с рождением и воспитанием ребенка</t>
  </si>
  <si>
    <t>Ежемесячная денежная выплата на ребенка в возрасте от восьми до семнадцати лет</t>
  </si>
  <si>
    <t>Субвенции</t>
  </si>
  <si>
    <t>23-50860-00000-00000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</si>
  <si>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</si>
  <si>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23-53000-00000-00000</t>
  </si>
  <si>
    <t>Субсидии (гранты в форме субсидий), не подлежащие казначейскому сопровождению</t>
  </si>
  <si>
    <t>23-52900-00000-00000</t>
  </si>
  <si>
    <t>23-52400-00000-00000</t>
  </si>
  <si>
    <t>23-52200-00000-00000</t>
  </si>
  <si>
    <t>23-54620-00000-00000</t>
  </si>
  <si>
    <t>23-52500-00000-00000</t>
  </si>
  <si>
    <t>23-51760-00000-00000</t>
  </si>
  <si>
    <t>23-51350-00000-00000</t>
  </si>
  <si>
    <t>23-51340-00000-00000</t>
  </si>
  <si>
    <t>23-53020-00000-00000</t>
  </si>
  <si>
    <t>23-54040-00000-00000</t>
  </si>
  <si>
    <t>23-59000-00000-00400</t>
  </si>
  <si>
    <t>Реализация мероприятий направленных на  противодействие коррупции</t>
  </si>
  <si>
    <t>0113</t>
  </si>
  <si>
    <t>4200199590</t>
  </si>
  <si>
    <t>добавил</t>
  </si>
  <si>
    <t>Реализация мероприятий, направленных на профилактику правонарушений и преступлений несовершеннолетних</t>
  </si>
  <si>
    <t>0314</t>
  </si>
  <si>
    <t>Резервный фонд Правительства Республики Дагестан</t>
  </si>
  <si>
    <t>с 1.02.2023</t>
  </si>
  <si>
    <t>0402</t>
  </si>
  <si>
    <t>999005Р410</t>
  </si>
  <si>
    <t>добавил 01.04.2023</t>
  </si>
  <si>
    <t>23-5Р410-00000-00000</t>
  </si>
  <si>
    <t>На 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реализвции мероприятий по осуществлению подключения (технологического присоединения) газоиспользующего оборудования и объектов капитального строительства к газораспределительным сетям при догазификации, за счет средств резервного фонда Правительства Российской Федерации</t>
  </si>
  <si>
    <t>Субсидии бюджетным учреждениям на иные цели</t>
  </si>
  <si>
    <t xml:space="preserve"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</si>
  <si>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</si>
  <si>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</t>
  </si>
  <si>
    <t>Утверждено бюджетных ассигнований (лимитов бюджетных обязательств)                      на 2023 год</t>
  </si>
  <si>
    <t>добавил 01.05.2023</t>
  </si>
  <si>
    <t>Организация системы комплексной реабилитации и ресоциализации потребителей наркотических средств и психотропных веществ успешно завершивших курс комплексной реабилитации</t>
  </si>
  <si>
    <t>добавил 01.06.2023</t>
  </si>
  <si>
    <t>добавил 01.07.2023</t>
  </si>
  <si>
    <t>243</t>
  </si>
  <si>
    <t>Закупка товаров, работ, услуг в целях капитального ремонта государственного (муниципального) имущества</t>
  </si>
  <si>
    <t>0660199590</t>
  </si>
  <si>
    <t>999005Т090</t>
  </si>
  <si>
    <t>23-5Т090-00000-00000</t>
  </si>
  <si>
    <t>Предоставление выплат гражданам Донецкой Народной Республики, Луганской Народной Республики, Украины и лицам без гражданства, вынуждено покинувшим территории Донецкой Народной Республики, Луганской Народной Республики</t>
  </si>
  <si>
    <t>187 строка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</si>
  <si>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</si>
  <si>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Иные выплаты населению</t>
  </si>
  <si>
    <t>0505</t>
  </si>
  <si>
    <t>16700R8130</t>
  </si>
  <si>
    <t>23-58130-00000-00000</t>
  </si>
  <si>
    <t>добавил 01.09.2023</t>
  </si>
  <si>
    <t>Реализация мероприятий в рамках региональной программы устойчивого экономического развития предприятий энергетики и жилищно-коммунального хозяйства</t>
  </si>
  <si>
    <t>2210872020</t>
  </si>
  <si>
    <t xml:space="preserve"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</t>
  </si>
  <si>
    <t xml:space="preserve">Начальник управления </t>
  </si>
  <si>
    <t>Э. Маметова</t>
  </si>
  <si>
    <t>0310</t>
  </si>
  <si>
    <t>222P35163F</t>
  </si>
  <si>
    <t>Субсидии на создание системы долговременного ухода за гражданами пожилого возраста и инвалидами из резервного фонда Правительства РФ</t>
  </si>
  <si>
    <t>23-58130-00000-00001</t>
  </si>
  <si>
    <t>добавил 01.10.2023</t>
  </si>
  <si>
    <t>Иные выплаты персоналу учреждений, за исключением фонда оплаты труда</t>
  </si>
  <si>
    <t>23-5163F-00000-00000</t>
  </si>
  <si>
    <t>Обязательное государственное страхование государственных гражданских служащих Республики Дагестан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</si>
  <si>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</t>
  </si>
  <si>
    <t>добавил 01.12.2023</t>
  </si>
  <si>
    <t>Министр</t>
  </si>
  <si>
    <t>М. Казиев</t>
  </si>
  <si>
    <t>Расходы на исполнение решений, принятых судебными органами</t>
  </si>
  <si>
    <t>16700R813F</t>
  </si>
  <si>
    <t>Реализация мероприятий в рамках региональной программы усточивого экономического развития предприятий энергетики и жилищно-коммунального хозяйства</t>
  </si>
  <si>
    <t xml:space="preserve"> на 1 января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</si>
</sst>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44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1"/>
      <name val="Calibri"/>
      <family val="2"/>
    </font>
    <font>
      <b/>
      <sz val="11"/>
      <name val="Arial cry"/>
      <charset val="204"/>
    </font>
    <font>
      <sz val="11"/>
      <name val="Arial cry"/>
      <charset val="204"/>
    </font>
    <font>
      <b/>
      <sz val="10"/>
      <name val="Arial cry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sz val="10"/>
      <name val="Arial cry"/>
      <charset val="204"/>
    </font>
    <font>
      <i/>
      <u/>
      <sz val="10"/>
      <name val="Arial cry"/>
      <charset val="204"/>
    </font>
    <font>
      <sz val="10"/>
      <color indexed="8"/>
      <name val="Arial cry"/>
      <charset val="204"/>
    </font>
    <font>
      <b/>
      <u/>
      <sz val="10"/>
      <name val="Arial cry"/>
      <charset val="204"/>
    </font>
    <font>
      <u/>
      <sz val="10"/>
      <name val="Arial cry"/>
      <charset val="204"/>
    </font>
    <font>
      <sz val="10"/>
      <color indexed="10"/>
      <name val="Arial cry"/>
      <charset val="204"/>
    </font>
    <font>
      <i/>
      <u/>
      <sz val="11"/>
      <name val="Arial cry"/>
      <charset val="204"/>
    </font>
    <font>
      <b/>
      <u/>
      <sz val="11"/>
      <name val="Arial cry"/>
      <charset val="204"/>
    </font>
    <font>
      <u/>
      <sz val="11"/>
      <name val="Arial cry"/>
      <charset val="204"/>
    </font>
    <font>
      <sz val="11"/>
      <color rgb="FF000000"/>
      <name val="Arial Cyr"/>
    </font>
    <font>
      <sz val="11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color rgb="FF000000"/>
      <name val="Arial Cy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23" fillId="0" borderId="0"/>
    <xf numFmtId="0" fontId="3" fillId="0" borderId="0"/>
    <xf numFmtId="0" fontId="2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27" fillId="0" borderId="0"/>
    <xf numFmtId="0" fontId="5" fillId="0" borderId="0"/>
    <xf numFmtId="0" fontId="27" fillId="0" borderId="0"/>
    <xf numFmtId="0" fontId="3" fillId="0" borderId="0"/>
    <xf numFmtId="0" fontId="23" fillId="0" borderId="0"/>
    <xf numFmtId="0" fontId="5" fillId="10" borderId="0"/>
    <xf numFmtId="0" fontId="27" fillId="21" borderId="0"/>
    <xf numFmtId="0" fontId="5" fillId="0" borderId="2">
      <alignment horizontal="center" vertical="center" wrapText="1"/>
    </xf>
    <xf numFmtId="0" fontId="27" fillId="0" borderId="34">
      <alignment horizontal="center" vertical="center" wrapText="1"/>
    </xf>
    <xf numFmtId="0" fontId="5" fillId="0" borderId="1">
      <alignment horizontal="center" vertical="center" shrinkToFit="1"/>
    </xf>
    <xf numFmtId="0" fontId="27" fillId="0" borderId="35">
      <alignment horizontal="center" vertical="center" shrinkToFit="1"/>
    </xf>
    <xf numFmtId="0" fontId="4" fillId="0" borderId="3">
      <alignment horizontal="left"/>
    </xf>
    <xf numFmtId="0" fontId="28" fillId="0" borderId="36">
      <alignment horizontal="left"/>
    </xf>
    <xf numFmtId="0" fontId="5" fillId="0" borderId="4"/>
    <xf numFmtId="0" fontId="27" fillId="0" borderId="37"/>
    <xf numFmtId="0" fontId="5" fillId="0" borderId="4"/>
    <xf numFmtId="0" fontId="5" fillId="0" borderId="0">
      <alignment horizontal="left" vertical="top" wrapText="1"/>
    </xf>
    <xf numFmtId="0" fontId="27" fillId="0" borderId="0">
      <alignment horizontal="left" vertical="top" wrapText="1"/>
    </xf>
    <xf numFmtId="0" fontId="6" fillId="0" borderId="0">
      <alignment horizontal="center" wrapText="1"/>
    </xf>
    <xf numFmtId="0" fontId="29" fillId="0" borderId="0">
      <alignment horizontal="center" wrapText="1"/>
    </xf>
    <xf numFmtId="0" fontId="6" fillId="0" borderId="0">
      <alignment horizontal="center"/>
    </xf>
    <xf numFmtId="0" fontId="29" fillId="0" borderId="0">
      <alignment horizontal="center"/>
    </xf>
    <xf numFmtId="0" fontId="5" fillId="0" borderId="0">
      <alignment wrapText="1"/>
    </xf>
    <xf numFmtId="0" fontId="27" fillId="0" borderId="0">
      <alignment wrapText="1"/>
    </xf>
    <xf numFmtId="0" fontId="5" fillId="0" borderId="0">
      <alignment horizontal="right"/>
    </xf>
    <xf numFmtId="0" fontId="27" fillId="0" borderId="0">
      <alignment horizontal="right"/>
    </xf>
    <xf numFmtId="4" fontId="4" fillId="11" borderId="1">
      <alignment horizontal="right" vertical="top" shrinkToFit="1"/>
    </xf>
    <xf numFmtId="4" fontId="28" fillId="22" borderId="35">
      <alignment horizontal="right" vertical="top" shrinkToFit="1"/>
    </xf>
    <xf numFmtId="0" fontId="5" fillId="0" borderId="0"/>
    <xf numFmtId="0" fontId="27" fillId="0" borderId="0"/>
    <xf numFmtId="0" fontId="5" fillId="0" borderId="0">
      <alignment horizontal="left" wrapText="1"/>
    </xf>
    <xf numFmtId="0" fontId="27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27" fillId="0" borderId="35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0" fontId="28" fillId="0" borderId="35">
      <alignment horizontal="left" vertical="top" wrapText="1"/>
    </xf>
    <xf numFmtId="4" fontId="5" fillId="7" borderId="1">
      <alignment horizontal="right" vertical="top" shrinkToFit="1"/>
    </xf>
    <xf numFmtId="4" fontId="27" fillId="23" borderId="35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0" fontId="27" fillId="21" borderId="0">
      <alignment horizontal="center"/>
    </xf>
    <xf numFmtId="4" fontId="5" fillId="0" borderId="1">
      <alignment horizontal="right" vertical="top" shrinkToFit="1"/>
    </xf>
    <xf numFmtId="4" fontId="27" fillId="0" borderId="35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4" fontId="27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23" fillId="0" borderId="0"/>
    <xf numFmtId="0" fontId="22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294">
    <xf numFmtId="0" fontId="0" fillId="0" borderId="0" xfId="0"/>
    <xf numFmtId="0" fontId="25" fillId="0" borderId="18" xfId="0" applyFont="1" applyFill="1" applyBorder="1" applyAlignment="1">
      <alignment horizontal="center" vertical="center" wrapText="1"/>
    </xf>
    <xf numFmtId="0" fontId="25" fillId="0" borderId="0" xfId="0" applyFont="1" applyBorder="1" applyAlignment="1" applyProtection="1">
      <alignment vertical="center"/>
      <protection locked="0"/>
    </xf>
    <xf numFmtId="0" fontId="25" fillId="0" borderId="28" xfId="0" applyFont="1" applyFill="1" applyBorder="1" applyAlignment="1">
      <alignment vertical="center" wrapText="1"/>
    </xf>
    <xf numFmtId="49" fontId="25" fillId="0" borderId="18" xfId="0" applyNumberFormat="1" applyFont="1" applyFill="1" applyBorder="1" applyAlignment="1">
      <alignment horizontal="center" vertical="center"/>
    </xf>
    <xf numFmtId="4" fontId="25" fillId="0" borderId="0" xfId="0" applyNumberFormat="1" applyFont="1" applyBorder="1" applyAlignment="1" applyProtection="1">
      <alignment vertical="center"/>
      <protection locked="0"/>
    </xf>
    <xf numFmtId="4" fontId="25" fillId="0" borderId="18" xfId="0" applyNumberFormat="1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wrapText="1"/>
    </xf>
    <xf numFmtId="0" fontId="25" fillId="0" borderId="0" xfId="0" applyFont="1" applyFill="1" applyBorder="1" applyAlignment="1" applyProtection="1">
      <alignment vertical="center"/>
      <protection locked="0"/>
    </xf>
    <xf numFmtId="0" fontId="25" fillId="0" borderId="19" xfId="0" applyFont="1" applyBorder="1" applyAlignment="1" applyProtection="1">
      <alignment wrapText="1"/>
      <protection locked="0"/>
    </xf>
    <xf numFmtId="0" fontId="25" fillId="0" borderId="16" xfId="0" applyFont="1" applyBorder="1" applyAlignment="1" applyProtection="1">
      <alignment vertical="center"/>
      <protection locked="0"/>
    </xf>
    <xf numFmtId="0" fontId="25" fillId="0" borderId="30" xfId="0" applyFont="1" applyFill="1" applyBorder="1" applyAlignment="1" applyProtection="1">
      <alignment vertical="center"/>
      <protection locked="0"/>
    </xf>
    <xf numFmtId="0" fontId="25" fillId="0" borderId="18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49" fontId="25" fillId="0" borderId="18" xfId="0" applyNumberFormat="1" applyFont="1" applyFill="1" applyBorder="1" applyAlignment="1">
      <alignment horizontal="left" vertical="center"/>
    </xf>
    <xf numFmtId="4" fontId="26" fillId="0" borderId="18" xfId="0" applyNumberFormat="1" applyFont="1" applyFill="1" applyBorder="1" applyAlignment="1">
      <alignment horizontal="center" vertical="center"/>
    </xf>
    <xf numFmtId="4" fontId="25" fillId="0" borderId="20" xfId="0" applyNumberFormat="1" applyFont="1" applyFill="1" applyBorder="1" applyAlignment="1">
      <alignment horizontal="center" vertical="center"/>
    </xf>
    <xf numFmtId="4" fontId="26" fillId="17" borderId="0" xfId="23" applyNumberFormat="1" applyFont="1" applyFill="1" applyBorder="1" applyAlignment="1" applyProtection="1">
      <alignment horizontal="center" vertical="center" shrinkToFit="1"/>
    </xf>
    <xf numFmtId="0" fontId="26" fillId="17" borderId="42" xfId="0" applyFont="1" applyFill="1" applyBorder="1" applyAlignment="1">
      <alignment horizontal="center" vertical="center" wrapText="1"/>
    </xf>
    <xf numFmtId="49" fontId="26" fillId="17" borderId="42" xfId="0" applyNumberFormat="1" applyFont="1" applyFill="1" applyBorder="1" applyAlignment="1">
      <alignment horizontal="center" vertical="center" wrapText="1"/>
    </xf>
    <xf numFmtId="0" fontId="26" fillId="17" borderId="42" xfId="0" applyFont="1" applyFill="1" applyBorder="1" applyAlignment="1">
      <alignment horizontal="center" vertical="top" wrapText="1"/>
    </xf>
    <xf numFmtId="0" fontId="30" fillId="19" borderId="18" xfId="67" quotePrefix="1" applyNumberFormat="1" applyFont="1" applyFill="1" applyBorder="1" applyAlignment="1" applyProtection="1">
      <alignment horizontal="left" vertical="center" wrapText="1"/>
    </xf>
    <xf numFmtId="0" fontId="30" fillId="19" borderId="18" xfId="67" quotePrefix="1" applyNumberFormat="1" applyFont="1" applyFill="1" applyBorder="1" applyAlignment="1" applyProtection="1">
      <alignment horizontal="center" vertical="center" wrapText="1"/>
    </xf>
    <xf numFmtId="0" fontId="30" fillId="19" borderId="18" xfId="67" applyNumberFormat="1" applyFont="1" applyFill="1" applyBorder="1" applyAlignment="1" applyProtection="1">
      <alignment horizontal="left" vertical="center" wrapText="1"/>
    </xf>
    <xf numFmtId="4" fontId="25" fillId="24" borderId="18" xfId="27" applyNumberFormat="1" applyFont="1" applyFill="1" applyBorder="1" applyAlignment="1" applyProtection="1">
      <alignment horizontal="center" vertical="center" shrinkToFit="1"/>
    </xf>
    <xf numFmtId="0" fontId="30" fillId="0" borderId="14" xfId="0" applyFont="1" applyBorder="1" applyProtection="1">
      <protection locked="0"/>
    </xf>
    <xf numFmtId="0" fontId="30" fillId="0" borderId="14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vertical="center"/>
      <protection locked="0"/>
    </xf>
    <xf numFmtId="0" fontId="30" fillId="0" borderId="0" xfId="0" applyFont="1" applyProtection="1">
      <protection locked="0"/>
    </xf>
    <xf numFmtId="0" fontId="30" fillId="0" borderId="0" xfId="0" applyFont="1" applyBorder="1" applyProtection="1"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vertical="center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vertical="center"/>
      <protection locked="0"/>
    </xf>
    <xf numFmtId="0" fontId="30" fillId="0" borderId="0" xfId="0" applyFont="1" applyFill="1" applyBorder="1" applyAlignment="1"/>
    <xf numFmtId="49" fontId="30" fillId="0" borderId="18" xfId="0" applyNumberFormat="1" applyFont="1" applyFill="1" applyBorder="1" applyAlignment="1">
      <alignment horizontal="center" vertical="center"/>
    </xf>
    <xf numFmtId="0" fontId="26" fillId="17" borderId="39" xfId="0" applyFont="1" applyFill="1" applyBorder="1" applyAlignment="1">
      <alignment horizontal="center" vertical="center" wrapText="1"/>
    </xf>
    <xf numFmtId="0" fontId="30" fillId="0" borderId="39" xfId="0" applyFont="1" applyBorder="1" applyProtection="1">
      <protection locked="0"/>
    </xf>
    <xf numFmtId="0" fontId="26" fillId="17" borderId="0" xfId="0" applyFont="1" applyFill="1" applyBorder="1" applyAlignment="1">
      <alignment horizontal="center" vertical="top" wrapText="1"/>
    </xf>
    <xf numFmtId="0" fontId="26" fillId="17" borderId="0" xfId="0" applyFont="1" applyFill="1" applyBorder="1" applyAlignment="1">
      <alignment horizontal="center" vertical="center" wrapText="1"/>
    </xf>
    <xf numFmtId="0" fontId="26" fillId="18" borderId="18" xfId="67" quotePrefix="1" applyNumberFormat="1" applyFont="1" applyFill="1" applyBorder="1" applyAlignment="1" applyProtection="1">
      <alignment horizontal="left" vertical="center" wrapText="1"/>
    </xf>
    <xf numFmtId="0" fontId="26" fillId="18" borderId="18" xfId="67" quotePrefix="1" applyNumberFormat="1" applyFont="1" applyFill="1" applyBorder="1" applyAlignment="1" applyProtection="1">
      <alignment horizontal="center" vertical="center" wrapText="1"/>
    </xf>
    <xf numFmtId="0" fontId="26" fillId="18" borderId="18" xfId="67" applyNumberFormat="1" applyFont="1" applyFill="1" applyBorder="1" applyAlignment="1" applyProtection="1">
      <alignment horizontal="left" vertical="center" wrapText="1"/>
    </xf>
    <xf numFmtId="14" fontId="30" fillId="0" borderId="39" xfId="0" applyNumberFormat="1" applyFont="1" applyBorder="1" applyProtection="1">
      <protection locked="0"/>
    </xf>
    <xf numFmtId="4" fontId="30" fillId="0" borderId="39" xfId="0" applyNumberFormat="1" applyFont="1" applyBorder="1" applyProtection="1">
      <protection locked="0"/>
    </xf>
    <xf numFmtId="4" fontId="30" fillId="0" borderId="0" xfId="0" applyNumberFormat="1" applyFont="1" applyBorder="1" applyProtection="1">
      <protection locked="0"/>
    </xf>
    <xf numFmtId="0" fontId="26" fillId="18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0" fontId="30" fillId="19" borderId="0" xfId="0" applyFont="1" applyFill="1" applyProtection="1">
      <protection locked="0"/>
    </xf>
    <xf numFmtId="4" fontId="26" fillId="18" borderId="39" xfId="25" applyNumberFormat="1" applyFont="1" applyFill="1" applyBorder="1" applyAlignment="1" applyProtection="1">
      <alignment horizontal="center" vertical="center" shrinkToFit="1"/>
    </xf>
    <xf numFmtId="4" fontId="26" fillId="18" borderId="0" xfId="25" applyNumberFormat="1" applyFont="1" applyFill="1" applyBorder="1" applyAlignment="1" applyProtection="1">
      <alignment horizontal="center" vertical="center" shrinkToFit="1"/>
    </xf>
    <xf numFmtId="0" fontId="30" fillId="0" borderId="18" xfId="67" quotePrefix="1" applyNumberFormat="1" applyFont="1" applyFill="1" applyBorder="1" applyAlignment="1" applyProtection="1">
      <alignment horizontal="center" vertical="center" wrapText="1"/>
    </xf>
    <xf numFmtId="0" fontId="30" fillId="0" borderId="18" xfId="67" applyNumberFormat="1" applyFont="1" applyFill="1" applyBorder="1" applyAlignment="1" applyProtection="1">
      <alignment horizontal="left" vertical="center" wrapText="1"/>
    </xf>
    <xf numFmtId="0" fontId="30" fillId="0" borderId="18" xfId="67" quotePrefix="1" applyNumberFormat="1" applyFont="1" applyFill="1" applyBorder="1" applyAlignment="1" applyProtection="1">
      <alignment horizontal="left" vertical="center" wrapText="1"/>
    </xf>
    <xf numFmtId="0" fontId="30" fillId="24" borderId="18" xfId="67" quotePrefix="1" applyNumberFormat="1" applyFont="1" applyFill="1" applyBorder="1" applyAlignment="1" applyProtection="1">
      <alignment horizontal="center" vertical="center" wrapText="1"/>
    </xf>
    <xf numFmtId="0" fontId="30" fillId="24" borderId="18" xfId="67" applyNumberFormat="1" applyFont="1" applyFill="1" applyBorder="1" applyAlignment="1" applyProtection="1">
      <alignment horizontal="left" vertical="center" wrapText="1"/>
    </xf>
    <xf numFmtId="0" fontId="30" fillId="18" borderId="0" xfId="0" applyFont="1" applyFill="1" applyProtection="1">
      <protection locked="0"/>
    </xf>
    <xf numFmtId="0" fontId="30" fillId="18" borderId="18" xfId="67" applyNumberFormat="1" applyFont="1" applyFill="1" applyBorder="1" applyAlignment="1" applyProtection="1">
      <alignment horizontal="left" vertical="center" wrapText="1"/>
    </xf>
    <xf numFmtId="0" fontId="26" fillId="0" borderId="0" xfId="0" applyFont="1" applyFill="1" applyProtection="1">
      <protection locked="0"/>
    </xf>
    <xf numFmtId="4" fontId="26" fillId="18" borderId="39" xfId="67" applyNumberFormat="1" applyFont="1" applyFill="1" applyBorder="1" applyAlignment="1" applyProtection="1">
      <alignment horizontal="center" vertical="center" wrapText="1"/>
    </xf>
    <xf numFmtId="4" fontId="26" fillId="18" borderId="0" xfId="67" applyNumberFormat="1" applyFont="1" applyFill="1" applyBorder="1" applyAlignment="1" applyProtection="1">
      <alignment horizontal="center" vertical="center" wrapText="1"/>
    </xf>
    <xf numFmtId="0" fontId="32" fillId="19" borderId="18" xfId="66" applyNumberFormat="1" applyFont="1" applyFill="1" applyBorder="1" applyAlignment="1" applyProtection="1">
      <alignment horizontal="left" vertical="center" wrapText="1"/>
    </xf>
    <xf numFmtId="0" fontId="26" fillId="20" borderId="0" xfId="0" applyFont="1" applyFill="1" applyProtection="1">
      <protection locked="0"/>
    </xf>
    <xf numFmtId="0" fontId="30" fillId="19" borderId="18" xfId="66" applyNumberFormat="1" applyFont="1" applyFill="1" applyBorder="1" applyAlignment="1" applyProtection="1">
      <alignment horizontal="left" vertical="center" wrapText="1"/>
    </xf>
    <xf numFmtId="0" fontId="26" fillId="19" borderId="0" xfId="0" applyFont="1" applyFill="1" applyProtection="1">
      <protection locked="0"/>
    </xf>
    <xf numFmtId="0" fontId="31" fillId="19" borderId="18" xfId="67" quotePrefix="1" applyNumberFormat="1" applyFont="1" applyFill="1" applyBorder="1" applyAlignment="1" applyProtection="1">
      <alignment horizontal="left" vertical="center" wrapText="1"/>
    </xf>
    <xf numFmtId="0" fontId="31" fillId="19" borderId="18" xfId="67" quotePrefix="1" applyNumberFormat="1" applyFont="1" applyFill="1" applyBorder="1" applyAlignment="1" applyProtection="1">
      <alignment horizontal="center" vertical="center" wrapText="1"/>
    </xf>
    <xf numFmtId="4" fontId="27" fillId="24" borderId="0" xfId="71" applyNumberFormat="1" applyFont="1" applyFill="1" applyBorder="1" applyProtection="1">
      <alignment horizontal="right" vertical="top" shrinkToFit="1"/>
    </xf>
    <xf numFmtId="0" fontId="33" fillId="18" borderId="18" xfId="67" quotePrefix="1" applyNumberFormat="1" applyFont="1" applyFill="1" applyBorder="1" applyAlignment="1" applyProtection="1">
      <alignment horizontal="left" vertical="center" wrapText="1"/>
    </xf>
    <xf numFmtId="0" fontId="33" fillId="18" borderId="18" xfId="67" quotePrefix="1" applyNumberFormat="1" applyFont="1" applyFill="1" applyBorder="1" applyAlignment="1" applyProtection="1">
      <alignment horizontal="center" vertical="center" wrapText="1"/>
    </xf>
    <xf numFmtId="0" fontId="33" fillId="18" borderId="18" xfId="67" applyNumberFormat="1" applyFont="1" applyFill="1" applyBorder="1" applyAlignment="1" applyProtection="1">
      <alignment horizontal="left" vertical="center" wrapText="1"/>
    </xf>
    <xf numFmtId="4" fontId="33" fillId="18" borderId="39" xfId="25" applyNumberFormat="1" applyFont="1" applyFill="1" applyBorder="1" applyAlignment="1" applyProtection="1">
      <alignment horizontal="center" vertical="center" shrinkToFit="1"/>
    </xf>
    <xf numFmtId="4" fontId="33" fillId="18" borderId="0" xfId="25" applyNumberFormat="1" applyFont="1" applyFill="1" applyBorder="1" applyAlignment="1" applyProtection="1">
      <alignment horizontal="center" vertical="center" shrinkToFit="1"/>
    </xf>
    <xf numFmtId="0" fontId="33" fillId="18" borderId="0" xfId="0" applyFont="1" applyFill="1" applyProtection="1">
      <protection locked="0"/>
    </xf>
    <xf numFmtId="0" fontId="31" fillId="0" borderId="18" xfId="67" applyNumberFormat="1" applyFont="1" applyFill="1" applyBorder="1" applyAlignment="1" applyProtection="1">
      <alignment horizontal="left" vertical="center" wrapText="1"/>
    </xf>
    <xf numFmtId="4" fontId="26" fillId="0" borderId="0" xfId="25" applyNumberFormat="1" applyFont="1" applyFill="1" applyBorder="1" applyAlignment="1" applyProtection="1">
      <alignment horizontal="center" vertical="center" shrinkToFit="1"/>
    </xf>
    <xf numFmtId="0" fontId="34" fillId="0" borderId="0" xfId="0" applyFont="1" applyFill="1" applyProtection="1">
      <protection locked="0"/>
    </xf>
    <xf numFmtId="0" fontId="34" fillId="19" borderId="0" xfId="0" applyFont="1" applyFill="1" applyProtection="1">
      <protection locked="0"/>
    </xf>
    <xf numFmtId="0" fontId="31" fillId="18" borderId="18" xfId="67" quotePrefix="1" applyNumberFormat="1" applyFont="1" applyFill="1" applyBorder="1" applyAlignment="1" applyProtection="1">
      <alignment horizontal="left" vertical="center" wrapText="1"/>
    </xf>
    <xf numFmtId="0" fontId="31" fillId="25" borderId="0" xfId="0" applyFont="1" applyFill="1" applyProtection="1">
      <protection locked="0"/>
    </xf>
    <xf numFmtId="4" fontId="26" fillId="18" borderId="39" xfId="27" applyNumberFormat="1" applyFont="1" applyFill="1" applyBorder="1" applyAlignment="1" applyProtection="1">
      <alignment horizontal="center" vertical="center" shrinkToFit="1"/>
    </xf>
    <xf numFmtId="4" fontId="26" fillId="18" borderId="0" xfId="27" applyNumberFormat="1" applyFont="1" applyFill="1" applyBorder="1" applyAlignment="1" applyProtection="1">
      <alignment horizontal="center" vertical="center" shrinkToFit="1"/>
    </xf>
    <xf numFmtId="0" fontId="34" fillId="0" borderId="18" xfId="67" quotePrefix="1" applyNumberFormat="1" applyFont="1" applyFill="1" applyBorder="1" applyAlignment="1" applyProtection="1">
      <alignment horizontal="left" vertical="center" wrapText="1"/>
    </xf>
    <xf numFmtId="0" fontId="35" fillId="0" borderId="0" xfId="0" applyFont="1" applyFill="1" applyProtection="1">
      <protection locked="0"/>
    </xf>
    <xf numFmtId="4" fontId="26" fillId="19" borderId="24" xfId="0" applyNumberFormat="1" applyFont="1" applyFill="1" applyBorder="1" applyProtection="1">
      <protection locked="0"/>
    </xf>
    <xf numFmtId="4" fontId="26" fillId="19" borderId="21" xfId="0" applyNumberFormat="1" applyFont="1" applyFill="1" applyBorder="1" applyProtection="1">
      <protection locked="0"/>
    </xf>
    <xf numFmtId="4" fontId="26" fillId="19" borderId="22" xfId="0" applyNumberFormat="1" applyFont="1" applyFill="1" applyBorder="1" applyProtection="1">
      <protection locked="0"/>
    </xf>
    <xf numFmtId="4" fontId="30" fillId="0" borderId="0" xfId="0" applyNumberFormat="1" applyFont="1" applyProtection="1">
      <protection locked="0"/>
    </xf>
    <xf numFmtId="4" fontId="26" fillId="0" borderId="24" xfId="0" applyNumberFormat="1" applyFont="1" applyBorder="1" applyProtection="1">
      <protection locked="0"/>
    </xf>
    <xf numFmtId="4" fontId="26" fillId="0" borderId="21" xfId="0" applyNumberFormat="1" applyFont="1" applyBorder="1" applyProtection="1">
      <protection locked="0"/>
    </xf>
    <xf numFmtId="0" fontId="30" fillId="0" borderId="18" xfId="0" applyFont="1" applyFill="1" applyBorder="1" applyAlignment="1">
      <alignment horizontal="center" vertical="center" wrapText="1"/>
    </xf>
    <xf numFmtId="49" fontId="30" fillId="0" borderId="18" xfId="0" applyNumberFormat="1" applyFont="1" applyFill="1" applyBorder="1" applyAlignment="1">
      <alignment horizontal="center" vertical="center" wrapText="1"/>
    </xf>
    <xf numFmtId="4" fontId="30" fillId="0" borderId="0" xfId="0" applyNumberFormat="1" applyFont="1" applyBorder="1" applyAlignment="1" applyProtection="1">
      <alignment vertical="center"/>
      <protection locked="0"/>
    </xf>
    <xf numFmtId="49" fontId="30" fillId="0" borderId="29" xfId="0" applyNumberFormat="1" applyFont="1" applyFill="1" applyBorder="1" applyAlignment="1">
      <alignment horizontal="center" vertical="center"/>
    </xf>
    <xf numFmtId="0" fontId="30" fillId="0" borderId="0" xfId="0" applyFont="1" applyAlignment="1" applyProtection="1">
      <alignment vertical="center"/>
      <protection locked="0"/>
    </xf>
    <xf numFmtId="4" fontId="30" fillId="0" borderId="18" xfId="0" applyNumberFormat="1" applyFont="1" applyFill="1" applyBorder="1" applyAlignment="1">
      <alignment horizontal="center" vertical="center"/>
    </xf>
    <xf numFmtId="4" fontId="26" fillId="0" borderId="0" xfId="0" applyNumberFormat="1" applyFont="1" applyProtection="1">
      <protection locked="0"/>
    </xf>
    <xf numFmtId="0" fontId="30" fillId="0" borderId="25" xfId="0" applyFont="1" applyBorder="1" applyProtection="1"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5" fillId="0" borderId="14" xfId="0" applyFont="1" applyFill="1" applyBorder="1" applyAlignment="1" applyProtection="1">
      <alignment vertical="center"/>
      <protection locked="0"/>
    </xf>
    <xf numFmtId="0" fontId="25" fillId="0" borderId="14" xfId="0" applyFont="1" applyBorder="1" applyAlignment="1" applyProtection="1">
      <alignment vertical="center"/>
      <protection locked="0"/>
    </xf>
    <xf numFmtId="0" fontId="25" fillId="0" borderId="15" xfId="0" applyFont="1" applyBorder="1" applyAlignment="1" applyProtection="1">
      <alignment vertical="center"/>
      <protection locked="0"/>
    </xf>
    <xf numFmtId="0" fontId="24" fillId="17" borderId="42" xfId="0" applyFont="1" applyFill="1" applyBorder="1" applyAlignment="1">
      <alignment horizontal="center" vertical="center" wrapText="1"/>
    </xf>
    <xf numFmtId="4" fontId="24" fillId="17" borderId="43" xfId="0" applyNumberFormat="1" applyFont="1" applyFill="1" applyBorder="1" applyAlignment="1">
      <alignment horizontal="center" vertical="center" wrapText="1"/>
    </xf>
    <xf numFmtId="0" fontId="24" fillId="17" borderId="43" xfId="0" applyFont="1" applyFill="1" applyBorder="1" applyAlignment="1">
      <alignment horizontal="center" vertical="center" wrapText="1"/>
    </xf>
    <xf numFmtId="0" fontId="24" fillId="17" borderId="0" xfId="0" applyFont="1" applyFill="1" applyBorder="1" applyAlignment="1">
      <alignment horizontal="center" vertical="center" wrapText="1"/>
    </xf>
    <xf numFmtId="0" fontId="24" fillId="17" borderId="44" xfId="0" applyFont="1" applyFill="1" applyBorder="1" applyAlignment="1">
      <alignment horizontal="center" vertical="center" wrapText="1"/>
    </xf>
    <xf numFmtId="0" fontId="24" fillId="17" borderId="45" xfId="0" applyFont="1" applyFill="1" applyBorder="1" applyAlignment="1">
      <alignment horizontal="center" vertical="center" wrapText="1"/>
    </xf>
    <xf numFmtId="4" fontId="24" fillId="18" borderId="18" xfId="25" applyNumberFormat="1" applyFont="1" applyFill="1" applyBorder="1" applyAlignment="1" applyProtection="1">
      <alignment horizontal="center" vertical="center" shrinkToFit="1"/>
    </xf>
    <xf numFmtId="4" fontId="24" fillId="18" borderId="31" xfId="25" applyNumberFormat="1" applyFont="1" applyFill="1" applyBorder="1" applyAlignment="1" applyProtection="1">
      <alignment horizontal="center" vertical="center" shrinkToFit="1"/>
    </xf>
    <xf numFmtId="4" fontId="24" fillId="18" borderId="18" xfId="67" applyNumberFormat="1" applyFont="1" applyFill="1" applyBorder="1" applyAlignment="1" applyProtection="1">
      <alignment horizontal="center" vertical="center" wrapText="1"/>
    </xf>
    <xf numFmtId="4" fontId="24" fillId="18" borderId="31" xfId="67" applyNumberFormat="1" applyFont="1" applyFill="1" applyBorder="1" applyAlignment="1" applyProtection="1">
      <alignment horizontal="center" vertical="center" wrapText="1"/>
    </xf>
    <xf numFmtId="4" fontId="24" fillId="18" borderId="18" xfId="27" applyNumberFormat="1" applyFont="1" applyFill="1" applyBorder="1" applyAlignment="1" applyProtection="1">
      <alignment horizontal="center" vertical="center" shrinkToFit="1"/>
    </xf>
    <xf numFmtId="4" fontId="24" fillId="18" borderId="31" xfId="27" applyNumberFormat="1" applyFont="1" applyFill="1" applyBorder="1" applyAlignment="1" applyProtection="1">
      <alignment horizontal="center" vertical="center" shrinkToFit="1"/>
    </xf>
    <xf numFmtId="4" fontId="25" fillId="19" borderId="31" xfId="27" applyNumberFormat="1" applyFont="1" applyFill="1" applyBorder="1" applyAlignment="1" applyProtection="1">
      <alignment horizontal="center" vertical="center" shrinkToFit="1"/>
    </xf>
    <xf numFmtId="4" fontId="37" fillId="18" borderId="18" xfId="25" applyNumberFormat="1" applyFont="1" applyFill="1" applyBorder="1" applyAlignment="1" applyProtection="1">
      <alignment horizontal="center" vertical="center" shrinkToFit="1"/>
    </xf>
    <xf numFmtId="4" fontId="37" fillId="18" borderId="31" xfId="25" applyNumberFormat="1" applyFont="1" applyFill="1" applyBorder="1" applyAlignment="1" applyProtection="1">
      <alignment horizontal="center" vertical="center" shrinkToFit="1"/>
    </xf>
    <xf numFmtId="4" fontId="36" fillId="0" borderId="18" xfId="26" applyNumberFormat="1" applyFont="1" applyFill="1" applyBorder="1" applyAlignment="1" applyProtection="1">
      <alignment horizontal="center" vertical="center" shrinkToFit="1"/>
    </xf>
    <xf numFmtId="4" fontId="25" fillId="0" borderId="16" xfId="0" applyNumberFormat="1" applyFont="1" applyBorder="1" applyAlignment="1" applyProtection="1">
      <alignment vertical="center"/>
      <protection locked="0"/>
    </xf>
    <xf numFmtId="4" fontId="24" fillId="0" borderId="18" xfId="0" applyNumberFormat="1" applyFont="1" applyFill="1" applyBorder="1" applyAlignment="1">
      <alignment horizontal="center" vertical="center"/>
    </xf>
    <xf numFmtId="4" fontId="40" fillId="0" borderId="18" xfId="0" applyNumberFormat="1" applyFont="1" applyBorder="1" applyAlignment="1">
      <alignment horizontal="right" wrapText="1"/>
    </xf>
    <xf numFmtId="0" fontId="25" fillId="0" borderId="25" xfId="0" applyFont="1" applyFill="1" applyBorder="1" applyAlignment="1" applyProtection="1">
      <alignment vertical="center"/>
      <protection locked="0"/>
    </xf>
    <xf numFmtId="0" fontId="25" fillId="0" borderId="25" xfId="0" applyFont="1" applyBorder="1" applyAlignment="1" applyProtection="1">
      <alignment vertical="center"/>
      <protection locked="0"/>
    </xf>
    <xf numFmtId="0" fontId="25" fillId="0" borderId="26" xfId="0" applyFont="1" applyBorder="1" applyAlignment="1" applyProtection="1">
      <alignment vertical="center"/>
      <protection locked="0"/>
    </xf>
    <xf numFmtId="4" fontId="25" fillId="0" borderId="0" xfId="0" applyNumberFormat="1" applyFont="1" applyFill="1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23" xfId="0" applyFont="1" applyBorder="1" applyAlignment="1" applyProtection="1">
      <alignment wrapText="1"/>
      <protection locked="0"/>
    </xf>
    <xf numFmtId="0" fontId="24" fillId="17" borderId="41" xfId="0" applyFont="1" applyFill="1" applyBorder="1" applyAlignment="1">
      <alignment horizontal="center" vertical="center" wrapText="1"/>
    </xf>
    <xf numFmtId="0" fontId="24" fillId="17" borderId="41" xfId="0" applyFont="1" applyFill="1" applyBorder="1" applyAlignment="1">
      <alignment horizontal="center" vertical="top" wrapText="1"/>
    </xf>
    <xf numFmtId="0" fontId="24" fillId="17" borderId="19" xfId="0" applyFont="1" applyFill="1" applyBorder="1" applyAlignment="1">
      <alignment horizontal="center" vertical="top" wrapText="1"/>
    </xf>
    <xf numFmtId="0" fontId="24" fillId="18" borderId="28" xfId="67" applyNumberFormat="1" applyFont="1" applyFill="1" applyBorder="1" applyAlignment="1" applyProtection="1">
      <alignment horizontal="left" vertical="center" wrapText="1"/>
    </xf>
    <xf numFmtId="0" fontId="25" fillId="19" borderId="28" xfId="67" quotePrefix="1" applyNumberFormat="1" applyFont="1" applyFill="1" applyBorder="1" applyAlignment="1" applyProtection="1">
      <alignment horizontal="left" vertical="center" wrapText="1"/>
    </xf>
    <xf numFmtId="0" fontId="25" fillId="19" borderId="28" xfId="67" applyNumberFormat="1" applyFont="1" applyFill="1" applyBorder="1" applyAlignment="1" applyProtection="1">
      <alignment horizontal="left" vertical="center" wrapText="1"/>
    </xf>
    <xf numFmtId="0" fontId="25" fillId="19" borderId="28" xfId="77" applyNumberFormat="1" applyFont="1" applyFill="1" applyBorder="1" applyAlignment="1" applyProtection="1">
      <alignment vertical="center" wrapText="1"/>
    </xf>
    <xf numFmtId="0" fontId="25" fillId="0" borderId="28" xfId="67" applyNumberFormat="1" applyFont="1" applyFill="1" applyBorder="1" applyAlignment="1" applyProtection="1">
      <alignment horizontal="left" vertical="center" wrapText="1"/>
    </xf>
    <xf numFmtId="0" fontId="25" fillId="0" borderId="28" xfId="77" applyNumberFormat="1" applyFont="1" applyFill="1" applyBorder="1" applyAlignment="1" applyProtection="1">
      <alignment vertical="center" wrapText="1"/>
    </xf>
    <xf numFmtId="0" fontId="25" fillId="0" borderId="28" xfId="67" applyNumberFormat="1" applyFont="1" applyFill="1" applyBorder="1" applyAlignment="1" applyProtection="1">
      <alignment horizontal="left" vertical="top" wrapText="1"/>
    </xf>
    <xf numFmtId="0" fontId="24" fillId="18" borderId="28" xfId="67" applyNumberFormat="1" applyFont="1" applyFill="1" applyBorder="1" applyAlignment="1" applyProtection="1">
      <alignment horizontal="left" vertical="top" wrapText="1"/>
    </xf>
    <xf numFmtId="0" fontId="25" fillId="24" borderId="28" xfId="67" applyNumberFormat="1" applyFont="1" applyFill="1" applyBorder="1" applyAlignment="1" applyProtection="1">
      <alignment horizontal="left" vertical="top" wrapText="1"/>
    </xf>
    <xf numFmtId="0" fontId="25" fillId="0" borderId="28" xfId="77" applyNumberFormat="1" applyFont="1" applyFill="1" applyBorder="1" applyAlignment="1" applyProtection="1">
      <alignment vertical="top" wrapText="1"/>
    </xf>
    <xf numFmtId="0" fontId="25" fillId="19" borderId="28" xfId="67" quotePrefix="1" applyNumberFormat="1" applyFont="1" applyFill="1" applyBorder="1" applyAlignment="1" applyProtection="1">
      <alignment horizontal="left" vertical="top" wrapText="1"/>
    </xf>
    <xf numFmtId="0" fontId="25" fillId="0" borderId="28" xfId="67" quotePrefix="1" applyNumberFormat="1" applyFont="1" applyFill="1" applyBorder="1" applyAlignment="1" applyProtection="1">
      <alignment horizontal="left" vertical="top" wrapText="1"/>
    </xf>
    <xf numFmtId="0" fontId="25" fillId="19" borderId="28" xfId="77" applyNumberFormat="1" applyFont="1" applyFill="1" applyBorder="1" applyAlignment="1" applyProtection="1">
      <alignment vertical="top" wrapText="1"/>
    </xf>
    <xf numFmtId="0" fontId="36" fillId="19" borderId="28" xfId="77" applyNumberFormat="1" applyFont="1" applyFill="1" applyBorder="1" applyAlignment="1" applyProtection="1">
      <alignment vertical="top" wrapText="1"/>
    </xf>
    <xf numFmtId="0" fontId="25" fillId="19" borderId="28" xfId="67" applyNumberFormat="1" applyFont="1" applyFill="1" applyBorder="1" applyAlignment="1" applyProtection="1">
      <alignment horizontal="left" vertical="top" wrapText="1"/>
    </xf>
    <xf numFmtId="0" fontId="37" fillId="18" borderId="28" xfId="67" applyNumberFormat="1" applyFont="1" applyFill="1" applyBorder="1" applyAlignment="1" applyProtection="1">
      <alignment horizontal="left" vertical="top" wrapText="1"/>
    </xf>
    <xf numFmtId="0" fontId="38" fillId="0" borderId="28" xfId="67" applyNumberFormat="1" applyFont="1" applyFill="1" applyBorder="1" applyAlignment="1" applyProtection="1">
      <alignment horizontal="left" vertical="top" wrapText="1"/>
    </xf>
    <xf numFmtId="0" fontId="25" fillId="24" borderId="28" xfId="77" applyNumberFormat="1" applyFont="1" applyFill="1" applyBorder="1" applyAlignment="1" applyProtection="1">
      <alignment vertical="center" wrapText="1"/>
    </xf>
    <xf numFmtId="0" fontId="24" fillId="18" borderId="28" xfId="77" applyNumberFormat="1" applyFont="1" applyFill="1" applyBorder="1" applyAlignment="1" applyProtection="1">
      <alignment vertical="top" wrapText="1"/>
    </xf>
    <xf numFmtId="0" fontId="25" fillId="0" borderId="27" xfId="0" applyFont="1" applyBorder="1" applyAlignment="1" applyProtection="1">
      <alignment wrapText="1"/>
      <protection locked="0"/>
    </xf>
    <xf numFmtId="0" fontId="25" fillId="0" borderId="0" xfId="0" applyFont="1" applyAlignment="1" applyProtection="1">
      <alignment wrapText="1"/>
      <protection locked="0"/>
    </xf>
    <xf numFmtId="4" fontId="25" fillId="0" borderId="0" xfId="0" applyNumberFormat="1" applyFont="1" applyAlignment="1" applyProtection="1">
      <alignment wrapText="1"/>
      <protection locked="0"/>
    </xf>
    <xf numFmtId="0" fontId="41" fillId="0" borderId="0" xfId="0" applyFont="1" applyFill="1" applyBorder="1" applyAlignment="1"/>
    <xf numFmtId="0" fontId="42" fillId="0" borderId="0" xfId="0" applyFont="1" applyFill="1" applyBorder="1" applyAlignment="1"/>
    <xf numFmtId="0" fontId="42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/>
    </xf>
    <xf numFmtId="0" fontId="42" fillId="0" borderId="19" xfId="0" applyFont="1" applyFill="1" applyBorder="1" applyAlignment="1">
      <alignment wrapText="1"/>
    </xf>
    <xf numFmtId="0" fontId="42" fillId="0" borderId="0" xfId="0" applyFont="1" applyFill="1" applyBorder="1"/>
    <xf numFmtId="49" fontId="42" fillId="0" borderId="0" xfId="0" applyNumberFormat="1" applyFont="1" applyFill="1" applyBorder="1"/>
    <xf numFmtId="4" fontId="27" fillId="24" borderId="35" xfId="71" applyNumberFormat="1" applyFill="1" applyProtection="1">
      <alignment horizontal="right" vertical="top" shrinkToFit="1"/>
    </xf>
    <xf numFmtId="4" fontId="26" fillId="0" borderId="0" xfId="0" applyNumberFormat="1" applyFont="1" applyBorder="1" applyAlignment="1" applyProtection="1">
      <alignment vertical="center"/>
      <protection locked="0"/>
    </xf>
    <xf numFmtId="4" fontId="30" fillId="27" borderId="39" xfId="0" applyNumberFormat="1" applyFont="1" applyFill="1" applyBorder="1" applyProtection="1">
      <protection locked="0"/>
    </xf>
    <xf numFmtId="4" fontId="30" fillId="27" borderId="0" xfId="0" applyNumberFormat="1" applyFont="1" applyFill="1" applyBorder="1" applyProtection="1">
      <protection locked="0"/>
    </xf>
    <xf numFmtId="0" fontId="26" fillId="27" borderId="0" xfId="0" applyFont="1" applyFill="1" applyProtection="1">
      <protection locked="0"/>
    </xf>
    <xf numFmtId="0" fontId="30" fillId="27" borderId="0" xfId="0" applyFont="1" applyFill="1" applyProtection="1">
      <protection locked="0"/>
    </xf>
    <xf numFmtId="0" fontId="26" fillId="18" borderId="29" xfId="67" quotePrefix="1" applyNumberFormat="1" applyFont="1" applyFill="1" applyBorder="1" applyAlignment="1" applyProtection="1">
      <alignment horizontal="center" vertical="center" wrapText="1"/>
    </xf>
    <xf numFmtId="0" fontId="26" fillId="18" borderId="33" xfId="67" applyNumberFormat="1" applyFont="1" applyFill="1" applyBorder="1" applyAlignment="1" applyProtection="1">
      <alignment horizontal="left" vertical="top" wrapText="1"/>
    </xf>
    <xf numFmtId="0" fontId="26" fillId="18" borderId="18" xfId="67" applyNumberFormat="1" applyFont="1" applyFill="1" applyBorder="1" applyAlignment="1" applyProtection="1">
      <alignment horizontal="left" vertical="top" wrapText="1"/>
    </xf>
    <xf numFmtId="0" fontId="25" fillId="24" borderId="28" xfId="77" applyNumberFormat="1" applyFont="1" applyFill="1" applyBorder="1" applyAlignment="1" applyProtection="1">
      <alignment vertical="top" wrapText="1"/>
    </xf>
    <xf numFmtId="4" fontId="24" fillId="18" borderId="46" xfId="25" applyNumberFormat="1" applyFont="1" applyFill="1" applyBorder="1" applyAlignment="1" applyProtection="1">
      <alignment horizontal="center" vertical="center" shrinkToFit="1"/>
    </xf>
    <xf numFmtId="4" fontId="25" fillId="26" borderId="18" xfId="27" applyNumberFormat="1" applyFont="1" applyFill="1" applyBorder="1" applyAlignment="1" applyProtection="1">
      <alignment horizontal="center" vertical="center" shrinkToFit="1"/>
    </xf>
    <xf numFmtId="0" fontId="25" fillId="19" borderId="38" xfId="67" quotePrefix="1" applyNumberFormat="1" applyFont="1" applyFill="1" applyBorder="1" applyAlignment="1" applyProtection="1">
      <alignment horizontal="left" vertical="center" wrapText="1"/>
    </xf>
    <xf numFmtId="0" fontId="30" fillId="19" borderId="32" xfId="67" quotePrefix="1" applyNumberFormat="1" applyFont="1" applyFill="1" applyBorder="1" applyAlignment="1" applyProtection="1">
      <alignment horizontal="left" vertical="center" wrapText="1"/>
    </xf>
    <xf numFmtId="0" fontId="30" fillId="19" borderId="32" xfId="67" quotePrefix="1" applyNumberFormat="1" applyFont="1" applyFill="1" applyBorder="1" applyAlignment="1" applyProtection="1">
      <alignment horizontal="center" vertical="center" wrapText="1"/>
    </xf>
    <xf numFmtId="0" fontId="30" fillId="19" borderId="32" xfId="67" applyNumberFormat="1" applyFont="1" applyFill="1" applyBorder="1" applyAlignment="1" applyProtection="1">
      <alignment horizontal="left" vertical="center" wrapText="1"/>
    </xf>
    <xf numFmtId="14" fontId="30" fillId="24" borderId="39" xfId="0" applyNumberFormat="1" applyFont="1" applyFill="1" applyBorder="1" applyProtection="1">
      <protection locked="0"/>
    </xf>
    <xf numFmtId="0" fontId="30" fillId="24" borderId="0" xfId="0" applyFont="1" applyFill="1" applyBorder="1" applyProtection="1">
      <protection locked="0"/>
    </xf>
    <xf numFmtId="0" fontId="30" fillId="24" borderId="0" xfId="0" applyFont="1" applyFill="1" applyProtection="1">
      <protection locked="0"/>
    </xf>
    <xf numFmtId="0" fontId="25" fillId="24" borderId="28" xfId="67" applyNumberFormat="1" applyFont="1" applyFill="1" applyBorder="1" applyAlignment="1" applyProtection="1">
      <alignment horizontal="left" vertical="center" wrapText="1"/>
    </xf>
    <xf numFmtId="0" fontId="30" fillId="0" borderId="28" xfId="77" applyNumberFormat="1" applyFont="1" applyFill="1" applyBorder="1" applyAlignment="1" applyProtection="1">
      <alignment vertical="top" wrapText="1"/>
    </xf>
    <xf numFmtId="4" fontId="25" fillId="24" borderId="18" xfId="27" applyNumberFormat="1" applyFont="1" applyFill="1" applyBorder="1" applyAlignment="1" applyProtection="1">
      <alignment horizontal="center" vertical="center" shrinkToFit="1"/>
    </xf>
    <xf numFmtId="0" fontId="30" fillId="24" borderId="18" xfId="67" quotePrefix="1" applyNumberFormat="1" applyFont="1" applyFill="1" applyBorder="1" applyAlignment="1" applyProtection="1">
      <alignment horizontal="left" vertical="center" wrapText="1"/>
    </xf>
    <xf numFmtId="0" fontId="31" fillId="0" borderId="18" xfId="67" quotePrefix="1" applyNumberFormat="1" applyFont="1" applyFill="1" applyBorder="1" applyAlignment="1" applyProtection="1">
      <alignment horizontal="left" vertical="center" wrapText="1"/>
    </xf>
    <xf numFmtId="0" fontId="31" fillId="0" borderId="18" xfId="67" quotePrefix="1" applyNumberFormat="1" applyFont="1" applyFill="1" applyBorder="1" applyAlignment="1" applyProtection="1">
      <alignment horizontal="center" vertical="center" wrapText="1"/>
    </xf>
    <xf numFmtId="4" fontId="25" fillId="24" borderId="31" xfId="27" applyNumberFormat="1" applyFont="1" applyFill="1" applyBorder="1" applyAlignment="1" applyProtection="1">
      <alignment horizontal="center" vertical="center" shrinkToFit="1"/>
    </xf>
    <xf numFmtId="4" fontId="36" fillId="24" borderId="31" xfId="27" applyNumberFormat="1" applyFont="1" applyFill="1" applyBorder="1" applyAlignment="1" applyProtection="1">
      <alignment horizontal="center" vertical="center" shrinkToFit="1"/>
    </xf>
    <xf numFmtId="4" fontId="39" fillId="24" borderId="31" xfId="71" applyNumberFormat="1" applyFont="1" applyFill="1" applyBorder="1" applyAlignment="1" applyProtection="1">
      <alignment horizontal="center" vertical="center" shrinkToFit="1"/>
    </xf>
    <xf numFmtId="4" fontId="26" fillId="26" borderId="39" xfId="25" applyNumberFormat="1" applyFont="1" applyFill="1" applyBorder="1" applyAlignment="1" applyProtection="1">
      <alignment horizontal="center" vertical="center" shrinkToFit="1"/>
    </xf>
    <xf numFmtId="4" fontId="26" fillId="26" borderId="0" xfId="25" applyNumberFormat="1" applyFont="1" applyFill="1" applyBorder="1" applyAlignment="1" applyProtection="1">
      <alignment horizontal="center" vertical="center" shrinkToFit="1"/>
    </xf>
    <xf numFmtId="0" fontId="26" fillId="26" borderId="0" xfId="0" applyFont="1" applyFill="1" applyProtection="1">
      <protection locked="0"/>
    </xf>
    <xf numFmtId="4" fontId="30" fillId="26" borderId="39" xfId="0" applyNumberFormat="1" applyFont="1" applyFill="1" applyBorder="1" applyProtection="1">
      <protection locked="0"/>
    </xf>
    <xf numFmtId="4" fontId="30" fillId="26" borderId="0" xfId="0" applyNumberFormat="1" applyFont="1" applyFill="1" applyBorder="1" applyProtection="1">
      <protection locked="0"/>
    </xf>
    <xf numFmtId="0" fontId="30" fillId="26" borderId="0" xfId="0" applyFont="1" applyFill="1" applyProtection="1">
      <protection locked="0"/>
    </xf>
    <xf numFmtId="4" fontId="33" fillId="26" borderId="39" xfId="25" applyNumberFormat="1" applyFont="1" applyFill="1" applyBorder="1" applyAlignment="1" applyProtection="1">
      <alignment horizontal="center" vertical="center" shrinkToFit="1"/>
    </xf>
    <xf numFmtId="4" fontId="33" fillId="26" borderId="0" xfId="25" applyNumberFormat="1" applyFont="1" applyFill="1" applyBorder="1" applyAlignment="1" applyProtection="1">
      <alignment horizontal="center" vertical="center" shrinkToFit="1"/>
    </xf>
    <xf numFmtId="0" fontId="33" fillId="26" borderId="0" xfId="0" applyFont="1" applyFill="1" applyProtection="1">
      <protection locked="0"/>
    </xf>
    <xf numFmtId="4" fontId="26" fillId="26" borderId="39" xfId="67" applyNumberFormat="1" applyFont="1" applyFill="1" applyBorder="1" applyAlignment="1" applyProtection="1">
      <alignment horizontal="center" vertical="center" wrapText="1"/>
    </xf>
    <xf numFmtId="4" fontId="26" fillId="26" borderId="0" xfId="67" applyNumberFormat="1" applyFont="1" applyFill="1" applyBorder="1" applyAlignment="1" applyProtection="1">
      <alignment horizontal="center" vertical="center" wrapText="1"/>
    </xf>
    <xf numFmtId="0" fontId="34" fillId="26" borderId="0" xfId="0" applyFont="1" applyFill="1" applyProtection="1">
      <protection locked="0"/>
    </xf>
    <xf numFmtId="0" fontId="42" fillId="0" borderId="1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right" vertical="center" wrapText="1"/>
    </xf>
    <xf numFmtId="4" fontId="30" fillId="0" borderId="0" xfId="0" applyNumberFormat="1" applyFont="1" applyFill="1" applyProtection="1">
      <protection locked="0"/>
    </xf>
    <xf numFmtId="4" fontId="30" fillId="24" borderId="0" xfId="0" applyNumberFormat="1" applyFont="1" applyFill="1" applyBorder="1" applyProtection="1">
      <protection locked="0"/>
    </xf>
    <xf numFmtId="0" fontId="25" fillId="24" borderId="38" xfId="67" applyNumberFormat="1" applyFont="1" applyFill="1" applyBorder="1" applyAlignment="1" applyProtection="1">
      <alignment vertical="center" wrapText="1"/>
    </xf>
    <xf numFmtId="0" fontId="25" fillId="24" borderId="47" xfId="67" applyNumberFormat="1" applyFont="1" applyFill="1" applyBorder="1" applyAlignment="1" applyProtection="1">
      <alignment vertical="center" wrapText="1"/>
    </xf>
    <xf numFmtId="0" fontId="25" fillId="24" borderId="38" xfId="67" applyNumberFormat="1" applyFont="1" applyFill="1" applyBorder="1" applyAlignment="1" applyProtection="1">
      <alignment vertical="top" wrapText="1"/>
    </xf>
    <xf numFmtId="0" fontId="25" fillId="0" borderId="38" xfId="67" applyNumberFormat="1" applyFont="1" applyFill="1" applyBorder="1" applyAlignment="1" applyProtection="1">
      <alignment vertical="center" wrapText="1"/>
    </xf>
    <xf numFmtId="4" fontId="25" fillId="24" borderId="49" xfId="27" applyNumberFormat="1" applyFont="1" applyFill="1" applyBorder="1" applyAlignment="1" applyProtection="1">
      <alignment vertical="center" shrinkToFit="1"/>
    </xf>
    <xf numFmtId="14" fontId="30" fillId="24" borderId="39" xfId="0" applyNumberFormat="1" applyFont="1" applyFill="1" applyBorder="1" applyAlignment="1" applyProtection="1">
      <alignment horizontal="left"/>
      <protection locked="0"/>
    </xf>
    <xf numFmtId="0" fontId="43" fillId="0" borderId="0" xfId="65" quotePrefix="1" applyNumberFormat="1" applyFont="1" applyBorder="1" applyProtection="1">
      <alignment horizontal="left" vertical="top" wrapText="1"/>
    </xf>
    <xf numFmtId="4" fontId="26" fillId="0" borderId="0" xfId="0" applyNumberFormat="1" applyFont="1" applyBorder="1" applyProtection="1">
      <protection locked="0"/>
    </xf>
    <xf numFmtId="0" fontId="25" fillId="0" borderId="19" xfId="46" applyNumberFormat="1" applyFont="1" applyBorder="1" applyAlignment="1" applyProtection="1">
      <alignment wrapText="1"/>
    </xf>
    <xf numFmtId="0" fontId="30" fillId="0" borderId="0" xfId="46" applyNumberFormat="1" applyFont="1" applyBorder="1" applyProtection="1"/>
    <xf numFmtId="0" fontId="30" fillId="0" borderId="0" xfId="46" applyNumberFormat="1" applyFont="1" applyBorder="1" applyAlignment="1" applyProtection="1">
      <alignment horizontal="center" vertical="center"/>
    </xf>
    <xf numFmtId="0" fontId="30" fillId="0" borderId="0" xfId="46" applyNumberFormat="1" applyFont="1" applyBorder="1" applyAlignment="1" applyProtection="1">
      <alignment vertical="center"/>
    </xf>
    <xf numFmtId="4" fontId="25" fillId="0" borderId="0" xfId="46" applyNumberFormat="1" applyFont="1" applyFill="1" applyBorder="1" applyAlignment="1" applyProtection="1">
      <alignment horizontal="center" vertical="center"/>
    </xf>
    <xf numFmtId="4" fontId="25" fillId="0" borderId="0" xfId="46" applyNumberFormat="1" applyFont="1" applyBorder="1" applyAlignment="1" applyProtection="1">
      <alignment horizontal="center" vertical="center"/>
    </xf>
    <xf numFmtId="4" fontId="25" fillId="0" borderId="16" xfId="46" applyNumberFormat="1" applyFont="1" applyBorder="1" applyAlignment="1" applyProtection="1">
      <alignment vertical="center"/>
    </xf>
    <xf numFmtId="0" fontId="30" fillId="0" borderId="0" xfId="63" applyNumberFormat="1" applyFont="1" applyBorder="1" applyAlignment="1" applyProtection="1">
      <alignment wrapText="1"/>
    </xf>
    <xf numFmtId="0" fontId="24" fillId="18" borderId="38" xfId="67" applyNumberFormat="1" applyFont="1" applyFill="1" applyBorder="1" applyAlignment="1" applyProtection="1">
      <alignment horizontal="left" vertical="top" wrapText="1"/>
    </xf>
    <xf numFmtId="0" fontId="26" fillId="18" borderId="32" xfId="67" quotePrefix="1" applyNumberFormat="1" applyFont="1" applyFill="1" applyBorder="1" applyAlignment="1" applyProtection="1">
      <alignment horizontal="left" vertical="center" wrapText="1"/>
    </xf>
    <xf numFmtId="0" fontId="26" fillId="18" borderId="32" xfId="67" quotePrefix="1" applyNumberFormat="1" applyFont="1" applyFill="1" applyBorder="1" applyAlignment="1" applyProtection="1">
      <alignment horizontal="center" vertical="center" wrapText="1"/>
    </xf>
    <xf numFmtId="0" fontId="26" fillId="18" borderId="32" xfId="67" applyNumberFormat="1" applyFont="1" applyFill="1" applyBorder="1" applyAlignment="1" applyProtection="1">
      <alignment horizontal="left" vertical="center" wrapText="1"/>
    </xf>
    <xf numFmtId="4" fontId="24" fillId="18" borderId="32" xfId="25" applyNumberFormat="1" applyFont="1" applyFill="1" applyBorder="1" applyAlignment="1" applyProtection="1">
      <alignment horizontal="center" vertical="center" shrinkToFit="1"/>
    </xf>
    <xf numFmtId="4" fontId="24" fillId="18" borderId="50" xfId="25" applyNumberFormat="1" applyFont="1" applyFill="1" applyBorder="1" applyAlignment="1" applyProtection="1">
      <alignment horizontal="center" vertical="center" shrinkToFit="1"/>
    </xf>
    <xf numFmtId="0" fontId="24" fillId="17" borderId="41" xfId="42" applyNumberFormat="1" applyFont="1" applyFill="1" applyBorder="1" applyAlignment="1" applyProtection="1">
      <alignment horizontal="right" wrapText="1"/>
    </xf>
    <xf numFmtId="0" fontId="26" fillId="17" borderId="42" xfId="42" applyNumberFormat="1" applyFont="1" applyFill="1" applyBorder="1" applyProtection="1">
      <alignment horizontal="left"/>
    </xf>
    <xf numFmtId="0" fontId="26" fillId="17" borderId="42" xfId="42" applyNumberFormat="1" applyFont="1" applyFill="1" applyBorder="1" applyAlignment="1" applyProtection="1">
      <alignment horizontal="center" vertical="center"/>
    </xf>
    <xf numFmtId="0" fontId="26" fillId="17" borderId="42" xfId="42" applyNumberFormat="1" applyFont="1" applyFill="1" applyBorder="1" applyAlignment="1" applyProtection="1">
      <alignment horizontal="left" vertical="center"/>
    </xf>
    <xf numFmtId="4" fontId="24" fillId="17" borderId="42" xfId="23" applyNumberFormat="1" applyFont="1" applyFill="1" applyBorder="1" applyAlignment="1" applyProtection="1">
      <alignment horizontal="center" vertical="center" shrinkToFit="1"/>
    </xf>
    <xf numFmtId="4" fontId="24" fillId="17" borderId="43" xfId="23" applyNumberFormat="1" applyFont="1" applyFill="1" applyBorder="1" applyAlignment="1" applyProtection="1">
      <alignment horizontal="center" vertical="center" shrinkToFit="1"/>
    </xf>
    <xf numFmtId="0" fontId="27" fillId="0" borderId="35" xfId="65" quotePrefix="1" applyNumberFormat="1" applyBorder="1" applyProtection="1">
      <alignment horizontal="left" vertical="top" wrapText="1"/>
    </xf>
    <xf numFmtId="0" fontId="25" fillId="0" borderId="19" xfId="63" applyNumberFormat="1" applyFont="1" applyBorder="1" applyAlignment="1" applyProtection="1">
      <alignment wrapText="1"/>
    </xf>
    <xf numFmtId="4" fontId="24" fillId="24" borderId="16" xfId="23" applyNumberFormat="1" applyFont="1" applyFill="1" applyBorder="1" applyAlignment="1" applyProtection="1">
      <alignment horizontal="center" vertical="center" shrinkToFit="1"/>
    </xf>
    <xf numFmtId="4" fontId="25" fillId="24" borderId="18" xfId="27" applyNumberFormat="1" applyFont="1" applyFill="1" applyBorder="1" applyAlignment="1" applyProtection="1">
      <alignment vertical="center" shrinkToFit="1"/>
    </xf>
    <xf numFmtId="4" fontId="25" fillId="24" borderId="18" xfId="25" applyNumberFormat="1" applyFont="1" applyFill="1" applyBorder="1" applyAlignment="1" applyProtection="1">
      <alignment horizontal="center" vertical="center" shrinkToFit="1"/>
    </xf>
    <xf numFmtId="0" fontId="30" fillId="28" borderId="15" xfId="0" applyFont="1" applyFill="1" applyBorder="1" applyAlignment="1" applyProtection="1">
      <alignment vertical="center"/>
      <protection locked="0"/>
    </xf>
    <xf numFmtId="0" fontId="30" fillId="28" borderId="16" xfId="0" applyFont="1" applyFill="1" applyBorder="1" applyAlignment="1" applyProtection="1">
      <alignment vertical="center"/>
      <protection locked="0"/>
    </xf>
    <xf numFmtId="0" fontId="26" fillId="28" borderId="17" xfId="0" applyFont="1" applyFill="1" applyBorder="1" applyAlignment="1">
      <alignment horizontal="center" vertical="center" wrapText="1"/>
    </xf>
    <xf numFmtId="4" fontId="26" fillId="28" borderId="46" xfId="25" applyNumberFormat="1" applyFont="1" applyFill="1" applyBorder="1" applyAlignment="1" applyProtection="1">
      <alignment horizontal="center" vertical="center" shrinkToFit="1"/>
    </xf>
    <xf numFmtId="4" fontId="26" fillId="28" borderId="40" xfId="0" applyNumberFormat="1" applyFont="1" applyFill="1" applyBorder="1" applyAlignment="1">
      <alignment horizontal="center" vertical="center" wrapText="1"/>
    </xf>
    <xf numFmtId="4" fontId="24" fillId="28" borderId="33" xfId="25" applyNumberFormat="1" applyFont="1" applyFill="1" applyBorder="1" applyAlignment="1" applyProtection="1">
      <alignment horizontal="center" vertical="center" shrinkToFit="1"/>
    </xf>
    <xf numFmtId="4" fontId="26" fillId="28" borderId="33" xfId="25" applyNumberFormat="1" applyFont="1" applyFill="1" applyBorder="1" applyAlignment="1" applyProtection="1">
      <alignment horizontal="center" vertical="center" shrinkToFit="1"/>
    </xf>
    <xf numFmtId="4" fontId="26" fillId="28" borderId="48" xfId="25" applyNumberFormat="1" applyFont="1" applyFill="1" applyBorder="1" applyAlignment="1" applyProtection="1">
      <alignment horizontal="center" vertical="center" shrinkToFit="1"/>
    </xf>
    <xf numFmtId="4" fontId="26" fillId="28" borderId="51" xfId="25" applyNumberFormat="1" applyFont="1" applyFill="1" applyBorder="1" applyAlignment="1" applyProtection="1">
      <alignment vertical="center" shrinkToFit="1"/>
    </xf>
    <xf numFmtId="4" fontId="26" fillId="28" borderId="17" xfId="0" applyNumberFormat="1" applyFont="1" applyFill="1" applyBorder="1" applyAlignment="1">
      <alignment horizontal="center" vertical="center" wrapText="1"/>
    </xf>
    <xf numFmtId="4" fontId="26" fillId="28" borderId="17" xfId="25" applyNumberFormat="1" applyFont="1" applyFill="1" applyBorder="1" applyAlignment="1" applyProtection="1">
      <alignment horizontal="center" vertical="center" shrinkToFit="1"/>
    </xf>
    <xf numFmtId="4" fontId="26" fillId="28" borderId="51" xfId="25" applyNumberFormat="1" applyFont="1" applyFill="1" applyBorder="1" applyAlignment="1" applyProtection="1">
      <alignment horizontal="center" vertical="center" shrinkToFit="1"/>
    </xf>
    <xf numFmtId="4" fontId="26" fillId="28" borderId="17" xfId="27" applyNumberFormat="1" applyFont="1" applyFill="1" applyBorder="1" applyAlignment="1" applyProtection="1">
      <alignment horizontal="center" vertical="center" shrinkToFit="1"/>
    </xf>
    <xf numFmtId="4" fontId="26" fillId="28" borderId="17" xfId="67" applyNumberFormat="1" applyFont="1" applyFill="1" applyBorder="1" applyAlignment="1" applyProtection="1">
      <alignment horizontal="center" vertical="center" wrapText="1"/>
    </xf>
    <xf numFmtId="4" fontId="33" fillId="28" borderId="17" xfId="25" applyNumberFormat="1" applyFont="1" applyFill="1" applyBorder="1" applyAlignment="1" applyProtection="1">
      <alignment horizontal="center" vertical="center" shrinkToFit="1"/>
    </xf>
    <xf numFmtId="4" fontId="24" fillId="28" borderId="46" xfId="25" applyNumberFormat="1" applyFont="1" applyFill="1" applyBorder="1" applyAlignment="1" applyProtection="1">
      <alignment horizontal="center" vertical="center" shrinkToFit="1"/>
    </xf>
    <xf numFmtId="4" fontId="24" fillId="28" borderId="33" xfId="23" applyNumberFormat="1" applyFont="1" applyFill="1" applyBorder="1" applyAlignment="1" applyProtection="1">
      <alignment horizontal="center" vertical="center" shrinkToFit="1"/>
    </xf>
    <xf numFmtId="4" fontId="30" fillId="28" borderId="40" xfId="0" applyNumberFormat="1" applyFont="1" applyFill="1" applyBorder="1" applyAlignment="1" applyProtection="1">
      <alignment vertical="center"/>
      <protection locked="0"/>
    </xf>
    <xf numFmtId="4" fontId="26" fillId="28" borderId="0" xfId="23" applyNumberFormat="1" applyFont="1" applyFill="1" applyBorder="1" applyAlignment="1" applyProtection="1">
      <alignment horizontal="right" vertical="center" shrinkToFit="1"/>
    </xf>
    <xf numFmtId="4" fontId="30" fillId="28" borderId="0" xfId="0" applyNumberFormat="1" applyFont="1" applyFill="1" applyAlignment="1" applyProtection="1">
      <alignment vertical="center"/>
      <protection locked="0"/>
    </xf>
    <xf numFmtId="4" fontId="30" fillId="28" borderId="0" xfId="0" applyNumberFormat="1" applyFont="1" applyFill="1" applyBorder="1" applyAlignment="1" applyProtection="1">
      <alignment vertical="center"/>
      <protection locked="0"/>
    </xf>
    <xf numFmtId="0" fontId="42" fillId="28" borderId="0" xfId="0" applyFont="1" applyFill="1" applyBorder="1" applyAlignment="1" applyProtection="1">
      <alignment vertical="center"/>
      <protection locked="0"/>
    </xf>
    <xf numFmtId="0" fontId="26" fillId="28" borderId="0" xfId="0" applyFont="1" applyFill="1" applyBorder="1" applyAlignment="1" applyProtection="1">
      <alignment vertical="center"/>
      <protection locked="0"/>
    </xf>
    <xf numFmtId="0" fontId="30" fillId="28" borderId="0" xfId="0" applyFont="1" applyFill="1" applyAlignment="1" applyProtection="1">
      <alignment vertical="center"/>
      <protection locked="0"/>
    </xf>
    <xf numFmtId="0" fontId="30" fillId="28" borderId="0" xfId="0" applyFont="1" applyFill="1" applyProtection="1">
      <protection locked="0"/>
    </xf>
    <xf numFmtId="4" fontId="24" fillId="18" borderId="0" xfId="25" applyNumberFormat="1" applyFont="1" applyFill="1" applyBorder="1" applyAlignment="1" applyProtection="1">
      <alignment horizontal="center" vertical="center" shrinkToFit="1"/>
    </xf>
    <xf numFmtId="0" fontId="30" fillId="0" borderId="0" xfId="0" applyFont="1" applyFill="1" applyBorder="1" applyProtection="1">
      <protection locked="0"/>
    </xf>
    <xf numFmtId="0" fontId="30" fillId="0" borderId="19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26" fillId="0" borderId="1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16" xfId="0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30" fillId="0" borderId="0" xfId="63" applyNumberFormat="1" applyFont="1" applyBorder="1" applyProtection="1">
      <alignment horizontal="left" wrapText="1"/>
    </xf>
    <xf numFmtId="0" fontId="30" fillId="0" borderId="16" xfId="63" applyNumberFormat="1" applyFont="1" applyBorder="1" applyProtection="1">
      <alignment horizontal="left" wrapText="1"/>
    </xf>
    <xf numFmtId="0" fontId="30" fillId="0" borderId="18" xfId="0" applyFont="1" applyFill="1" applyBorder="1" applyAlignment="1">
      <alignment horizontal="center" vertical="center" wrapText="1"/>
    </xf>
    <xf numFmtId="4" fontId="24" fillId="0" borderId="29" xfId="0" applyNumberFormat="1" applyFont="1" applyFill="1" applyBorder="1" applyAlignment="1">
      <alignment horizontal="center" vertical="center"/>
    </xf>
    <xf numFmtId="4" fontId="24" fillId="0" borderId="17" xfId="0" applyNumberFormat="1" applyFont="1" applyFill="1" applyBorder="1" applyAlignment="1">
      <alignment horizontal="center" vertical="center"/>
    </xf>
    <xf numFmtId="4" fontId="24" fillId="0" borderId="33" xfId="0" applyNumberFormat="1" applyFont="1" applyFill="1" applyBorder="1" applyAlignment="1">
      <alignment horizontal="center" vertical="center"/>
    </xf>
    <xf numFmtId="4" fontId="30" fillId="0" borderId="29" xfId="0" applyNumberFormat="1" applyFont="1" applyFill="1" applyBorder="1" applyAlignment="1">
      <alignment horizontal="center" vertical="center"/>
    </xf>
    <xf numFmtId="4" fontId="30" fillId="0" borderId="17" xfId="0" applyNumberFormat="1" applyFont="1" applyFill="1" applyBorder="1" applyAlignment="1">
      <alignment horizontal="center" vertical="center"/>
    </xf>
    <xf numFmtId="4" fontId="30" fillId="0" borderId="33" xfId="0" applyNumberFormat="1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right" vertical="center" wrapText="1"/>
    </xf>
    <xf numFmtId="0" fontId="41" fillId="0" borderId="0" xfId="0" applyFont="1" applyFill="1" applyBorder="1" applyAlignment="1">
      <alignment horizontal="right" vertical="top" wrapText="1"/>
    </xf>
    <xf numFmtId="4" fontId="27" fillId="24" borderId="39" xfId="71" applyNumberFormat="1" applyFont="1" applyFill="1" applyBorder="1" applyProtection="1">
      <alignment horizontal="right" vertical="top" shrinkToFit="1"/>
    </xf>
  </cellXfs>
  <cellStyles count="109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br" xfId="19"/>
    <cellStyle name="br 2" xfId="20"/>
    <cellStyle name="br 2 2" xfId="105"/>
    <cellStyle name="col" xfId="21"/>
    <cellStyle name="col 2" xfId="22"/>
    <cellStyle name="col 2 2" xfId="106"/>
    <cellStyle name="st24" xfId="23"/>
    <cellStyle name="st25" xfId="24"/>
    <cellStyle name="st25_оконч вариант роспись" xfId="25"/>
    <cellStyle name="st26" xfId="26"/>
    <cellStyle name="st26_оконч вариант роспись" xfId="27"/>
    <cellStyle name="st27" xfId="28"/>
    <cellStyle name="st36" xfId="29"/>
    <cellStyle name="style0" xfId="30"/>
    <cellStyle name="style0 2" xfId="31"/>
    <cellStyle name="td" xfId="32"/>
    <cellStyle name="td 2" xfId="33"/>
    <cellStyle name="tr" xfId="34"/>
    <cellStyle name="tr 2" xfId="35"/>
    <cellStyle name="tr 2 2" xfId="107"/>
    <cellStyle name="xl21" xfId="36"/>
    <cellStyle name="xl21 2" xfId="37"/>
    <cellStyle name="xl22" xfId="38"/>
    <cellStyle name="xl22 2" xfId="39"/>
    <cellStyle name="xl23" xfId="40"/>
    <cellStyle name="xl23 2" xfId="41"/>
    <cellStyle name="xl24" xfId="42"/>
    <cellStyle name="xl24 2" xfId="43"/>
    <cellStyle name="xl25" xfId="44"/>
    <cellStyle name="xl25 2" xfId="45"/>
    <cellStyle name="xl25_оконч вариант роспись" xfId="46"/>
    <cellStyle name="xl26" xfId="47"/>
    <cellStyle name="xl26 2" xfId="48"/>
    <cellStyle name="xl27" xfId="49"/>
    <cellStyle name="xl27 2" xfId="50"/>
    <cellStyle name="xl28" xfId="51"/>
    <cellStyle name="xl28 2" xfId="52"/>
    <cellStyle name="xl29" xfId="53"/>
    <cellStyle name="xl29 2" xfId="54"/>
    <cellStyle name="xl30" xfId="55"/>
    <cellStyle name="xl30 2" xfId="56"/>
    <cellStyle name="xl31" xfId="57"/>
    <cellStyle name="xl31 2" xfId="58"/>
    <cellStyle name="xl32" xfId="59"/>
    <cellStyle name="xl32 2" xfId="60"/>
    <cellStyle name="xl33" xfId="61"/>
    <cellStyle name="xl33 2" xfId="62"/>
    <cellStyle name="xl33_оконч вариант роспись" xfId="63"/>
    <cellStyle name="xl34" xfId="64"/>
    <cellStyle name="xl34 2" xfId="65"/>
    <cellStyle name="xl34_1ММ " xfId="66"/>
    <cellStyle name="xl34_оконч вариант роспись" xfId="67"/>
    <cellStyle name="xl35" xfId="68"/>
    <cellStyle name="xl35 2" xfId="69"/>
    <cellStyle name="xl36" xfId="70"/>
    <cellStyle name="xl36 2" xfId="71"/>
    <cellStyle name="xl36_1ММ " xfId="72"/>
    <cellStyle name="xl37" xfId="73"/>
    <cellStyle name="xl37 2" xfId="74"/>
    <cellStyle name="xl38" xfId="75"/>
    <cellStyle name="xl38 2" xfId="76"/>
    <cellStyle name="xl38_оконч вариант роспись" xfId="77"/>
    <cellStyle name="xl39" xfId="78"/>
    <cellStyle name="xl39 2" xfId="79"/>
    <cellStyle name="Акцент1" xfId="80" builtinId="29" customBuiltin="1"/>
    <cellStyle name="Акцент2" xfId="81" builtinId="33" customBuiltin="1"/>
    <cellStyle name="Акцент3" xfId="82" builtinId="37" customBuiltin="1"/>
    <cellStyle name="Акцент4" xfId="83" builtinId="41" customBuiltin="1"/>
    <cellStyle name="Акцент5" xfId="84" builtinId="45" customBuiltin="1"/>
    <cellStyle name="Акцент6" xfId="85" builtinId="49" customBuiltin="1"/>
    <cellStyle name="Ввод " xfId="86" builtinId="20" customBuiltin="1"/>
    <cellStyle name="Вывод" xfId="87" builtinId="21" customBuiltin="1"/>
    <cellStyle name="Вычисление" xfId="88" builtinId="22" customBuiltin="1"/>
    <cellStyle name="Заголовок 1" xfId="89" builtinId="16" customBuiltin="1"/>
    <cellStyle name="Заголовок 2" xfId="90" builtinId="17" customBuiltin="1"/>
    <cellStyle name="Заголовок 3" xfId="91" builtinId="18" customBuiltin="1"/>
    <cellStyle name="Заголовок 4" xfId="92" builtinId="19" customBuiltin="1"/>
    <cellStyle name="Итог" xfId="93" builtinId="25" customBuiltin="1"/>
    <cellStyle name="Контрольная ячейка" xfId="94" builtinId="23" customBuiltin="1"/>
    <cellStyle name="Название" xfId="95" builtinId="15" customBuiltin="1"/>
    <cellStyle name="Нейтральный" xfId="96" builtinId="28" customBuiltin="1"/>
    <cellStyle name="Обычный" xfId="0" builtinId="0"/>
    <cellStyle name="Обычный 2" xfId="97"/>
    <cellStyle name="Обычный 2 2" xfId="108"/>
    <cellStyle name="Обычный 6" xfId="98"/>
    <cellStyle name="Плохой" xfId="99" builtinId="27" customBuiltin="1"/>
    <cellStyle name="Пояснение" xfId="100" builtinId="53" customBuiltin="1"/>
    <cellStyle name="Примечание" xfId="101" builtinId="10" customBuiltin="1"/>
    <cellStyle name="Связанная ячейка" xfId="102" builtinId="24" customBuiltin="1"/>
    <cellStyle name="Текст предупреждения" xfId="103" builtinId="11" customBuiltin="1"/>
    <cellStyle name="Хороший" xfId="104" builtinId="26" customBuiltin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6963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924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1821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277"/>
  <sheetViews>
    <sheetView tabSelected="1" view="pageBreakPreview" topLeftCell="A217" zoomScale="85" zoomScaleNormal="70" zoomScaleSheetLayoutView="85" workbookViewId="0">
      <selection activeCell="H229" sqref="H229"/>
    </sheetView>
  </sheetViews>
  <sheetFormatPr defaultRowHeight="14.25" outlineLevelRow="5"/>
  <cols>
    <col min="1" max="1" width="57.7109375" style="156" customWidth="1"/>
    <col min="2" max="2" width="6.28515625" style="29" customWidth="1"/>
    <col min="3" max="3" width="5.42578125" style="29" customWidth="1"/>
    <col min="4" max="4" width="12" style="29" customWidth="1"/>
    <col min="5" max="5" width="4.85546875" style="102" bestFit="1" customWidth="1"/>
    <col min="6" max="6" width="10.28515625" style="96" customWidth="1"/>
    <col min="7" max="7" width="16.85546875" style="96" customWidth="1"/>
    <col min="8" max="8" width="22.7109375" style="131" customWidth="1"/>
    <col min="9" max="9" width="21.28515625" style="129" bestFit="1" customWidth="1"/>
    <col min="10" max="10" width="20.140625" style="129" bestFit="1" customWidth="1"/>
    <col min="11" max="11" width="14.85546875" style="266" customWidth="1"/>
    <col min="12" max="12" width="23.7109375" style="29" customWidth="1"/>
    <col min="13" max="13" width="17.28515625" style="29" bestFit="1" customWidth="1"/>
    <col min="14" max="14" width="22.5703125" style="29" customWidth="1"/>
    <col min="15" max="15" width="15.7109375" style="29" bestFit="1" customWidth="1"/>
    <col min="16" max="16384" width="9.140625" style="29"/>
  </cols>
  <sheetData>
    <row r="1" spans="1:13">
      <c r="A1" s="132"/>
      <c r="B1" s="26"/>
      <c r="C1" s="26"/>
      <c r="D1" s="26"/>
      <c r="E1" s="27"/>
      <c r="F1" s="28"/>
      <c r="G1" s="28"/>
      <c r="H1" s="103"/>
      <c r="I1" s="104"/>
      <c r="J1" s="105"/>
      <c r="K1" s="243"/>
    </row>
    <row r="2" spans="1:13" ht="12.75">
      <c r="A2" s="272" t="s">
        <v>0</v>
      </c>
      <c r="B2" s="273"/>
      <c r="C2" s="273"/>
      <c r="D2" s="273"/>
      <c r="E2" s="273"/>
      <c r="F2" s="273"/>
      <c r="G2" s="273"/>
      <c r="H2" s="273"/>
      <c r="I2" s="273"/>
      <c r="J2" s="274"/>
      <c r="K2" s="244"/>
    </row>
    <row r="3" spans="1:13" ht="12.75">
      <c r="A3" s="272" t="s">
        <v>1</v>
      </c>
      <c r="B3" s="273"/>
      <c r="C3" s="273"/>
      <c r="D3" s="273"/>
      <c r="E3" s="273"/>
      <c r="F3" s="273"/>
      <c r="G3" s="273"/>
      <c r="H3" s="273"/>
      <c r="I3" s="273"/>
      <c r="J3" s="274"/>
      <c r="K3" s="244"/>
    </row>
    <row r="4" spans="1:13" ht="12.75">
      <c r="A4" s="272" t="s">
        <v>2</v>
      </c>
      <c r="B4" s="273"/>
      <c r="C4" s="273"/>
      <c r="D4" s="273"/>
      <c r="E4" s="273"/>
      <c r="F4" s="273"/>
      <c r="G4" s="273"/>
      <c r="H4" s="273"/>
      <c r="I4" s="273"/>
      <c r="J4" s="274"/>
      <c r="K4" s="244"/>
    </row>
    <row r="5" spans="1:13">
      <c r="A5" s="10"/>
      <c r="B5" s="30"/>
      <c r="C5" s="30"/>
      <c r="D5" s="30"/>
      <c r="E5" s="31"/>
      <c r="F5" s="32"/>
      <c r="G5" s="32"/>
      <c r="H5" s="9"/>
      <c r="I5" s="2"/>
      <c r="J5" s="11"/>
      <c r="K5" s="244"/>
    </row>
    <row r="6" spans="1:13">
      <c r="A6" s="10"/>
      <c r="B6" s="30"/>
      <c r="C6" s="30"/>
      <c r="D6" s="30"/>
      <c r="E6" s="31"/>
      <c r="F6" s="32"/>
      <c r="G6" s="32"/>
      <c r="H6" s="9"/>
      <c r="I6" s="2"/>
      <c r="J6" s="11"/>
      <c r="K6" s="244"/>
    </row>
    <row r="7" spans="1:13">
      <c r="A7" s="10"/>
      <c r="B7" s="30"/>
      <c r="C7" s="30"/>
      <c r="D7" s="273" t="s">
        <v>3</v>
      </c>
      <c r="E7" s="273"/>
      <c r="F7" s="273"/>
      <c r="G7" s="273"/>
      <c r="H7" s="12"/>
      <c r="I7" s="13" t="s">
        <v>4</v>
      </c>
      <c r="J7" s="11"/>
      <c r="K7" s="244"/>
    </row>
    <row r="8" spans="1:13">
      <c r="A8" s="10"/>
      <c r="B8" s="30"/>
      <c r="C8" s="30"/>
      <c r="D8" s="33"/>
      <c r="E8" s="34"/>
      <c r="F8" s="35"/>
      <c r="G8" s="35"/>
      <c r="H8" s="9"/>
      <c r="I8" s="13">
        <v>503010</v>
      </c>
      <c r="J8" s="11"/>
      <c r="K8" s="244"/>
    </row>
    <row r="9" spans="1:13">
      <c r="A9" s="8" t="s">
        <v>185</v>
      </c>
      <c r="B9" s="36"/>
      <c r="C9" s="36"/>
      <c r="D9" s="273" t="s">
        <v>275</v>
      </c>
      <c r="E9" s="273"/>
      <c r="F9" s="273"/>
      <c r="G9" s="273"/>
      <c r="H9" s="14" t="s">
        <v>5</v>
      </c>
      <c r="I9" s="4"/>
      <c r="J9" s="11"/>
      <c r="K9" s="244"/>
    </row>
    <row r="10" spans="1:13">
      <c r="A10" s="270" t="s">
        <v>6</v>
      </c>
      <c r="B10" s="271"/>
      <c r="C10" s="271"/>
      <c r="D10" s="271"/>
      <c r="E10" s="271"/>
      <c r="F10" s="271"/>
      <c r="G10" s="32"/>
      <c r="H10" s="14" t="s">
        <v>7</v>
      </c>
      <c r="I10" s="15"/>
      <c r="J10" s="11"/>
      <c r="K10" s="244"/>
    </row>
    <row r="11" spans="1:13">
      <c r="A11" s="270" t="s">
        <v>8</v>
      </c>
      <c r="B11" s="271"/>
      <c r="C11" s="271"/>
      <c r="D11" s="271"/>
      <c r="E11" s="271"/>
      <c r="F11" s="271"/>
      <c r="G11" s="32"/>
      <c r="H11" s="14" t="s">
        <v>9</v>
      </c>
      <c r="I11" s="13"/>
      <c r="J11" s="11"/>
      <c r="K11" s="244"/>
    </row>
    <row r="12" spans="1:13">
      <c r="A12" s="8" t="s">
        <v>10</v>
      </c>
      <c r="B12" s="30"/>
      <c r="C12" s="30"/>
      <c r="D12" s="30"/>
      <c r="E12" s="31"/>
      <c r="F12" s="32"/>
      <c r="G12" s="32"/>
      <c r="H12" s="14" t="s">
        <v>11</v>
      </c>
      <c r="I12" s="4" t="s">
        <v>12</v>
      </c>
      <c r="J12" s="11"/>
      <c r="K12" s="244"/>
    </row>
    <row r="13" spans="1:13">
      <c r="A13" s="8" t="s">
        <v>13</v>
      </c>
      <c r="B13" s="30"/>
      <c r="C13" s="30"/>
      <c r="D13" s="30"/>
      <c r="E13" s="31"/>
      <c r="F13" s="32"/>
      <c r="G13" s="32"/>
      <c r="H13" s="14" t="s">
        <v>14</v>
      </c>
      <c r="I13" s="4" t="s">
        <v>15</v>
      </c>
      <c r="J13" s="11"/>
      <c r="K13" s="244"/>
    </row>
    <row r="14" spans="1:13">
      <c r="A14" s="10"/>
      <c r="B14" s="30"/>
      <c r="C14" s="30"/>
      <c r="D14" s="30"/>
      <c r="E14" s="31"/>
      <c r="F14" s="32"/>
      <c r="G14" s="32"/>
      <c r="H14" s="9"/>
      <c r="I14" s="2"/>
      <c r="J14" s="11"/>
      <c r="K14" s="244"/>
    </row>
    <row r="15" spans="1:13" ht="15" thickBot="1">
      <c r="A15" s="10"/>
      <c r="B15" s="30"/>
      <c r="C15" s="30"/>
      <c r="D15" s="30"/>
      <c r="E15" s="31"/>
      <c r="F15" s="32"/>
      <c r="G15" s="32"/>
      <c r="H15" s="9"/>
      <c r="I15" s="2"/>
      <c r="J15" s="11"/>
      <c r="K15" s="244"/>
    </row>
    <row r="16" spans="1:13" ht="105.75" thickBot="1">
      <c r="A16" s="133" t="s">
        <v>16</v>
      </c>
      <c r="B16" s="19" t="s">
        <v>17</v>
      </c>
      <c r="C16" s="20" t="s">
        <v>18</v>
      </c>
      <c r="D16" s="19" t="s">
        <v>19</v>
      </c>
      <c r="E16" s="19" t="s">
        <v>20</v>
      </c>
      <c r="F16" s="19" t="s">
        <v>21</v>
      </c>
      <c r="G16" s="19" t="s">
        <v>22</v>
      </c>
      <c r="H16" s="106" t="s">
        <v>237</v>
      </c>
      <c r="I16" s="106" t="s">
        <v>23</v>
      </c>
      <c r="J16" s="107" t="s">
        <v>24</v>
      </c>
      <c r="K16" s="245" t="s">
        <v>25</v>
      </c>
      <c r="L16" s="38"/>
      <c r="M16" s="30"/>
    </row>
    <row r="17" spans="1:14" ht="15.75" thickBot="1">
      <c r="A17" s="134">
        <v>1</v>
      </c>
      <c r="B17" s="21">
        <v>2</v>
      </c>
      <c r="C17" s="21">
        <v>3</v>
      </c>
      <c r="D17" s="21">
        <v>4</v>
      </c>
      <c r="E17" s="19">
        <v>5</v>
      </c>
      <c r="F17" s="19">
        <v>6</v>
      </c>
      <c r="G17" s="19">
        <v>7</v>
      </c>
      <c r="H17" s="106">
        <v>8</v>
      </c>
      <c r="I17" s="106">
        <v>9</v>
      </c>
      <c r="J17" s="108">
        <v>10</v>
      </c>
      <c r="K17" s="245"/>
      <c r="L17" s="39"/>
      <c r="M17" s="30"/>
    </row>
    <row r="18" spans="1:14" ht="15">
      <c r="A18" s="135"/>
      <c r="B18" s="40"/>
      <c r="C18" s="40"/>
      <c r="D18" s="40"/>
      <c r="E18" s="41"/>
      <c r="F18" s="41"/>
      <c r="G18" s="41"/>
      <c r="H18" s="109"/>
      <c r="I18" s="110"/>
      <c r="J18" s="111"/>
      <c r="K18" s="245"/>
      <c r="L18" s="39"/>
      <c r="M18" s="30"/>
    </row>
    <row r="19" spans="1:14" ht="30">
      <c r="A19" s="136" t="s">
        <v>220</v>
      </c>
      <c r="B19" s="42" t="s">
        <v>28</v>
      </c>
      <c r="C19" s="42" t="s">
        <v>221</v>
      </c>
      <c r="D19" s="42" t="s">
        <v>222</v>
      </c>
      <c r="E19" s="43" t="s">
        <v>29</v>
      </c>
      <c r="F19" s="44"/>
      <c r="G19" s="44"/>
      <c r="H19" s="112">
        <f>SUM(H20)</f>
        <v>148501.42000000001</v>
      </c>
      <c r="I19" s="112">
        <f>SUM(I20)</f>
        <v>148501.42000000001</v>
      </c>
      <c r="J19" s="113">
        <f>SUM(J20)</f>
        <v>148501.42000000001</v>
      </c>
      <c r="K19" s="246">
        <f>SUM(K20)</f>
        <v>0</v>
      </c>
      <c r="L19" s="39"/>
      <c r="M19" s="30"/>
    </row>
    <row r="20" spans="1:14">
      <c r="A20" s="177" t="s">
        <v>30</v>
      </c>
      <c r="B20" s="178" t="s">
        <v>28</v>
      </c>
      <c r="C20" s="178" t="s">
        <v>221</v>
      </c>
      <c r="D20" s="178" t="s">
        <v>222</v>
      </c>
      <c r="E20" s="179" t="s">
        <v>31</v>
      </c>
      <c r="F20" s="180"/>
      <c r="G20" s="180"/>
      <c r="H20" s="186">
        <v>148501.42000000001</v>
      </c>
      <c r="I20" s="186">
        <v>148501.42000000001</v>
      </c>
      <c r="J20" s="190">
        <v>148501.42000000001</v>
      </c>
      <c r="K20" s="247">
        <f>I20-J20</f>
        <v>0</v>
      </c>
      <c r="L20" s="45">
        <v>44986</v>
      </c>
      <c r="M20" s="30" t="s">
        <v>223</v>
      </c>
    </row>
    <row r="21" spans="1:14" s="48" customFormat="1" ht="60" outlineLevel="4">
      <c r="A21" s="136" t="s">
        <v>249</v>
      </c>
      <c r="B21" s="42" t="s">
        <v>28</v>
      </c>
      <c r="C21" s="42" t="s">
        <v>260</v>
      </c>
      <c r="D21" s="42">
        <v>9990020670</v>
      </c>
      <c r="E21" s="43" t="s">
        <v>29</v>
      </c>
      <c r="F21" s="44"/>
      <c r="G21" s="44"/>
      <c r="H21" s="112">
        <f>SUM(H22:H23)</f>
        <v>181431652</v>
      </c>
      <c r="I21" s="112">
        <f>SUM(I22:I23)</f>
        <v>181431652</v>
      </c>
      <c r="J21" s="113">
        <f>SUM(J22:J23)</f>
        <v>177911690</v>
      </c>
      <c r="K21" s="248">
        <f>SUM(K22:K23)</f>
        <v>3519962</v>
      </c>
      <c r="L21" s="45">
        <v>45200</v>
      </c>
      <c r="M21" s="30" t="s">
        <v>223</v>
      </c>
    </row>
    <row r="22" spans="1:14" s="169" customFormat="1" outlineLevel="4">
      <c r="A22" s="184" t="s">
        <v>250</v>
      </c>
      <c r="B22" s="187">
        <v>148</v>
      </c>
      <c r="C22" s="187" t="s">
        <v>260</v>
      </c>
      <c r="D22" s="187">
        <v>9990020670</v>
      </c>
      <c r="E22" s="56">
        <v>360</v>
      </c>
      <c r="F22" s="57"/>
      <c r="G22" s="57"/>
      <c r="H22" s="186">
        <v>180709962</v>
      </c>
      <c r="I22" s="186">
        <v>180709962</v>
      </c>
      <c r="J22" s="190">
        <v>177190000</v>
      </c>
      <c r="K22" s="249">
        <f>I22-J22</f>
        <v>3519962</v>
      </c>
      <c r="L22" s="45"/>
      <c r="M22" s="168"/>
    </row>
    <row r="23" spans="1:14" s="169" customFormat="1" outlineLevel="4">
      <c r="A23" s="138" t="s">
        <v>30</v>
      </c>
      <c r="B23" s="187">
        <v>148</v>
      </c>
      <c r="C23" s="187" t="s">
        <v>260</v>
      </c>
      <c r="D23" s="187">
        <v>9990020670</v>
      </c>
      <c r="E23" s="56">
        <v>244</v>
      </c>
      <c r="F23" s="57"/>
      <c r="G23" s="57"/>
      <c r="H23" s="186">
        <v>721690</v>
      </c>
      <c r="I23" s="186">
        <v>721690</v>
      </c>
      <c r="J23" s="190">
        <v>721690</v>
      </c>
      <c r="K23" s="249">
        <f>I23-J23</f>
        <v>0</v>
      </c>
      <c r="L23" s="45"/>
      <c r="M23" s="168"/>
    </row>
    <row r="24" spans="1:14" s="195" customFormat="1" ht="90" outlineLevel="4">
      <c r="A24" s="143" t="s">
        <v>32</v>
      </c>
      <c r="B24" s="42" t="s">
        <v>28</v>
      </c>
      <c r="C24" s="42" t="s">
        <v>33</v>
      </c>
      <c r="D24" s="42" t="s">
        <v>34</v>
      </c>
      <c r="E24" s="43" t="s">
        <v>29</v>
      </c>
      <c r="F24" s="44"/>
      <c r="G24" s="44"/>
      <c r="H24" s="112">
        <f>SUM(H25:H26)</f>
        <v>726000</v>
      </c>
      <c r="I24" s="112">
        <f>SUM(I25:I26)</f>
        <v>726000</v>
      </c>
      <c r="J24" s="113">
        <f>SUM(J25:J26)</f>
        <v>726000</v>
      </c>
      <c r="K24" s="250">
        <f>SUM(K25:K26)</f>
        <v>0</v>
      </c>
      <c r="L24" s="196"/>
      <c r="M24" s="197"/>
    </row>
    <row r="25" spans="1:14" s="49" customFormat="1" ht="38.25" outlineLevel="5">
      <c r="A25" s="138" t="s">
        <v>30</v>
      </c>
      <c r="B25" s="22" t="s">
        <v>28</v>
      </c>
      <c r="C25" s="22" t="s">
        <v>33</v>
      </c>
      <c r="D25" s="22" t="s">
        <v>34</v>
      </c>
      <c r="E25" s="23" t="s">
        <v>31</v>
      </c>
      <c r="F25" s="22" t="s">
        <v>205</v>
      </c>
      <c r="G25" s="22" t="s">
        <v>35</v>
      </c>
      <c r="H25" s="186">
        <f>76000+4000</f>
        <v>80000</v>
      </c>
      <c r="I25" s="186">
        <f>76000+4000</f>
        <v>80000</v>
      </c>
      <c r="J25" s="214">
        <v>80000</v>
      </c>
      <c r="K25" s="251">
        <v>0</v>
      </c>
      <c r="L25" s="46"/>
      <c r="M25" s="47"/>
    </row>
    <row r="26" spans="1:14" s="49" customFormat="1" ht="38.25" outlineLevel="5">
      <c r="A26" s="139" t="s">
        <v>36</v>
      </c>
      <c r="B26" s="22" t="s">
        <v>28</v>
      </c>
      <c r="C26" s="22" t="s">
        <v>33</v>
      </c>
      <c r="D26" s="22" t="s">
        <v>34</v>
      </c>
      <c r="E26" s="23" t="s">
        <v>37</v>
      </c>
      <c r="F26" s="22" t="s">
        <v>205</v>
      </c>
      <c r="G26" s="22" t="s">
        <v>35</v>
      </c>
      <c r="H26" s="186">
        <f>1254000-674000+66000</f>
        <v>646000</v>
      </c>
      <c r="I26" s="186">
        <f>1254000-674000+66000</f>
        <v>646000</v>
      </c>
      <c r="J26" s="241">
        <v>646000</v>
      </c>
      <c r="K26" s="251">
        <f>I26-J26</f>
        <v>0</v>
      </c>
      <c r="L26" s="46"/>
      <c r="M26" s="47"/>
      <c r="N26" s="208" t="e">
        <f>#REF!+H26-646000</f>
        <v>#REF!</v>
      </c>
    </row>
    <row r="27" spans="1:14" ht="45">
      <c r="A27" s="136" t="s">
        <v>224</v>
      </c>
      <c r="B27" s="42" t="s">
        <v>28</v>
      </c>
      <c r="C27" s="42" t="s">
        <v>225</v>
      </c>
      <c r="D27" s="42" t="s">
        <v>244</v>
      </c>
      <c r="E27" s="43" t="s">
        <v>29</v>
      </c>
      <c r="F27" s="44"/>
      <c r="G27" s="44"/>
      <c r="H27" s="112">
        <f>SUM(H28)</f>
        <v>300000</v>
      </c>
      <c r="I27" s="112">
        <f>SUM(I28)</f>
        <v>300000</v>
      </c>
      <c r="J27" s="113">
        <f>SUM(J28)</f>
        <v>300000</v>
      </c>
      <c r="K27" s="246">
        <f>SUM(K28)</f>
        <v>0</v>
      </c>
      <c r="L27" s="39"/>
      <c r="M27" s="30"/>
    </row>
    <row r="28" spans="1:14">
      <c r="A28" s="137" t="s">
        <v>30</v>
      </c>
      <c r="B28" s="22" t="s">
        <v>28</v>
      </c>
      <c r="C28" s="22" t="s">
        <v>225</v>
      </c>
      <c r="D28" s="22" t="s">
        <v>244</v>
      </c>
      <c r="E28" s="23" t="s">
        <v>31</v>
      </c>
      <c r="F28" s="24"/>
      <c r="G28" s="24"/>
      <c r="H28" s="186">
        <v>300000</v>
      </c>
      <c r="I28" s="186">
        <v>300000</v>
      </c>
      <c r="J28" s="190">
        <v>300000</v>
      </c>
      <c r="K28" s="252">
        <f>I28-J28</f>
        <v>0</v>
      </c>
      <c r="L28" s="45">
        <v>44986</v>
      </c>
      <c r="M28" s="30" t="s">
        <v>223</v>
      </c>
    </row>
    <row r="29" spans="1:14" s="48" customFormat="1" ht="30" outlineLevel="3">
      <c r="A29" s="136" t="s">
        <v>26</v>
      </c>
      <c r="B29" s="42" t="s">
        <v>28</v>
      </c>
      <c r="C29" s="42" t="s">
        <v>27</v>
      </c>
      <c r="D29" s="42" t="s">
        <v>38</v>
      </c>
      <c r="E29" s="43" t="s">
        <v>29</v>
      </c>
      <c r="F29" s="44"/>
      <c r="G29" s="44"/>
      <c r="H29" s="112">
        <f>SUM(H30:H31)</f>
        <v>17432700</v>
      </c>
      <c r="I29" s="112">
        <f>SUM(I30:I31)</f>
        <v>17432700</v>
      </c>
      <c r="J29" s="113">
        <f>SUM(J30:J31)</f>
        <v>17432652</v>
      </c>
      <c r="K29" s="253">
        <f>SUM(K30:K31)</f>
        <v>48</v>
      </c>
      <c r="L29" s="51"/>
      <c r="M29" s="52"/>
    </row>
    <row r="30" spans="1:14" s="49" customFormat="1" outlineLevel="5">
      <c r="A30" s="140" t="s">
        <v>30</v>
      </c>
      <c r="B30" s="22" t="s">
        <v>28</v>
      </c>
      <c r="C30" s="22" t="s">
        <v>27</v>
      </c>
      <c r="D30" s="22" t="s">
        <v>38</v>
      </c>
      <c r="E30" s="53" t="s">
        <v>31</v>
      </c>
      <c r="F30" s="54"/>
      <c r="G30" s="54"/>
      <c r="H30" s="186">
        <v>86700</v>
      </c>
      <c r="I30" s="186">
        <v>86700</v>
      </c>
      <c r="J30" s="190">
        <v>86700</v>
      </c>
      <c r="K30" s="253">
        <f>I30-J30</f>
        <v>0</v>
      </c>
      <c r="L30" s="46"/>
      <c r="M30" s="47"/>
    </row>
    <row r="31" spans="1:14" s="49" customFormat="1" ht="28.5" outlineLevel="5">
      <c r="A31" s="141" t="s">
        <v>36</v>
      </c>
      <c r="B31" s="22" t="s">
        <v>28</v>
      </c>
      <c r="C31" s="22" t="s">
        <v>27</v>
      </c>
      <c r="D31" s="22" t="s">
        <v>38</v>
      </c>
      <c r="E31" s="53" t="s">
        <v>37</v>
      </c>
      <c r="F31" s="54"/>
      <c r="G31" s="54"/>
      <c r="H31" s="186">
        <v>17346000</v>
      </c>
      <c r="I31" s="186">
        <v>17346000</v>
      </c>
      <c r="J31" s="190">
        <v>17345952</v>
      </c>
      <c r="K31" s="253">
        <f>I31-J31</f>
        <v>48</v>
      </c>
      <c r="L31" s="46"/>
      <c r="M31" s="47"/>
    </row>
    <row r="32" spans="1:14" s="48" customFormat="1" ht="45" outlineLevel="3">
      <c r="A32" s="136" t="s">
        <v>39</v>
      </c>
      <c r="B32" s="42" t="s">
        <v>28</v>
      </c>
      <c r="C32" s="42" t="s">
        <v>27</v>
      </c>
      <c r="D32" s="42" t="s">
        <v>40</v>
      </c>
      <c r="E32" s="43" t="s">
        <v>29</v>
      </c>
      <c r="F32" s="44"/>
      <c r="G32" s="44"/>
      <c r="H32" s="112">
        <f>SUM(H33)</f>
        <v>2289000</v>
      </c>
      <c r="I32" s="112">
        <f>SUM(I33)</f>
        <v>2289000</v>
      </c>
      <c r="J32" s="113">
        <f>SUM(J33)</f>
        <v>2289000</v>
      </c>
      <c r="K32" s="253">
        <f>SUM(K33)</f>
        <v>0</v>
      </c>
      <c r="L32" s="46"/>
      <c r="M32" s="47"/>
    </row>
    <row r="33" spans="1:13" s="49" customFormat="1" ht="57" outlineLevel="5">
      <c r="A33" s="140" t="s">
        <v>41</v>
      </c>
      <c r="B33" s="55" t="s">
        <v>28</v>
      </c>
      <c r="C33" s="55" t="s">
        <v>27</v>
      </c>
      <c r="D33" s="55" t="s">
        <v>40</v>
      </c>
      <c r="E33" s="53" t="s">
        <v>42</v>
      </c>
      <c r="F33" s="54"/>
      <c r="G33" s="54"/>
      <c r="H33" s="186">
        <v>2289000</v>
      </c>
      <c r="I33" s="186">
        <v>2289000</v>
      </c>
      <c r="J33" s="190">
        <v>2289000</v>
      </c>
      <c r="K33" s="253">
        <f>I33-J33</f>
        <v>0</v>
      </c>
      <c r="L33" s="46"/>
      <c r="M33" s="47"/>
    </row>
    <row r="34" spans="1:13" s="48" customFormat="1" ht="60" outlineLevel="3">
      <c r="A34" s="136" t="s">
        <v>43</v>
      </c>
      <c r="B34" s="42" t="s">
        <v>28</v>
      </c>
      <c r="C34" s="42" t="s">
        <v>27</v>
      </c>
      <c r="D34" s="42" t="s">
        <v>44</v>
      </c>
      <c r="E34" s="43" t="s">
        <v>29</v>
      </c>
      <c r="F34" s="44"/>
      <c r="G34" s="44"/>
      <c r="H34" s="112">
        <f>SUM(H35)</f>
        <v>6206700</v>
      </c>
      <c r="I34" s="112">
        <f>SUM(I35)</f>
        <v>5817728.9100000001</v>
      </c>
      <c r="J34" s="113">
        <f>SUM(J35)</f>
        <v>5817728.9100000001</v>
      </c>
      <c r="K34" s="253">
        <f>SUM(K35)</f>
        <v>0</v>
      </c>
      <c r="L34" s="46"/>
      <c r="M34" s="47"/>
    </row>
    <row r="35" spans="1:13" s="49" customFormat="1" ht="57" outlineLevel="5">
      <c r="A35" s="140" t="s">
        <v>41</v>
      </c>
      <c r="B35" s="55" t="s">
        <v>28</v>
      </c>
      <c r="C35" s="55" t="s">
        <v>27</v>
      </c>
      <c r="D35" s="55" t="s">
        <v>44</v>
      </c>
      <c r="E35" s="53" t="s">
        <v>42</v>
      </c>
      <c r="F35" s="54"/>
      <c r="G35" s="54"/>
      <c r="H35" s="186">
        <v>6206700</v>
      </c>
      <c r="I35" s="186">
        <v>5817728.9100000001</v>
      </c>
      <c r="J35" s="190">
        <v>5817728.9100000001</v>
      </c>
      <c r="K35" s="253">
        <f>I35-J35</f>
        <v>0</v>
      </c>
      <c r="L35" s="46"/>
      <c r="M35" s="47"/>
    </row>
    <row r="36" spans="1:13" s="48" customFormat="1" ht="90" outlineLevel="3">
      <c r="A36" s="143" t="s">
        <v>234</v>
      </c>
      <c r="B36" s="42" t="s">
        <v>28</v>
      </c>
      <c r="C36" s="42" t="s">
        <v>27</v>
      </c>
      <c r="D36" s="42" t="s">
        <v>183</v>
      </c>
      <c r="E36" s="43" t="s">
        <v>29</v>
      </c>
      <c r="F36" s="44"/>
      <c r="G36" s="44"/>
      <c r="H36" s="112">
        <f>SUM(H37)</f>
        <v>716200</v>
      </c>
      <c r="I36" s="112">
        <f>SUM(I37)</f>
        <v>716200</v>
      </c>
      <c r="J36" s="113">
        <f>SUM(J37)</f>
        <v>716200</v>
      </c>
      <c r="K36" s="253">
        <f>SUM(K37)</f>
        <v>0</v>
      </c>
      <c r="L36" s="46"/>
      <c r="M36" s="47"/>
    </row>
    <row r="37" spans="1:13" s="49" customFormat="1" ht="57" outlineLevel="5">
      <c r="A37" s="140" t="s">
        <v>41</v>
      </c>
      <c r="B37" s="55" t="s">
        <v>28</v>
      </c>
      <c r="C37" s="55" t="s">
        <v>27</v>
      </c>
      <c r="D37" s="55" t="s">
        <v>183</v>
      </c>
      <c r="E37" s="53" t="s">
        <v>42</v>
      </c>
      <c r="F37" s="54"/>
      <c r="G37" s="54"/>
      <c r="H37" s="186">
        <v>716200</v>
      </c>
      <c r="I37" s="186">
        <v>716200</v>
      </c>
      <c r="J37" s="190">
        <v>716200</v>
      </c>
      <c r="K37" s="253">
        <f>I37-J37</f>
        <v>0</v>
      </c>
      <c r="L37" s="46"/>
      <c r="M37" s="47"/>
    </row>
    <row r="38" spans="1:13" s="48" customFormat="1" ht="90" outlineLevel="3">
      <c r="A38" s="136" t="s">
        <v>235</v>
      </c>
      <c r="B38" s="42" t="s">
        <v>28</v>
      </c>
      <c r="C38" s="42" t="s">
        <v>27</v>
      </c>
      <c r="D38" s="42" t="s">
        <v>184</v>
      </c>
      <c r="E38" s="43" t="s">
        <v>29</v>
      </c>
      <c r="F38" s="44"/>
      <c r="G38" s="44"/>
      <c r="H38" s="112">
        <f>SUM(H39)</f>
        <v>7855400</v>
      </c>
      <c r="I38" s="112">
        <f>SUM(I39)</f>
        <v>7855400</v>
      </c>
      <c r="J38" s="113">
        <f>SUM(J39)</f>
        <v>7855400</v>
      </c>
      <c r="K38" s="253">
        <f>SUM(K39)</f>
        <v>0</v>
      </c>
      <c r="L38" s="46"/>
      <c r="M38" s="47"/>
    </row>
    <row r="39" spans="1:13" s="49" customFormat="1" ht="57" outlineLevel="5">
      <c r="A39" s="142" t="s">
        <v>41</v>
      </c>
      <c r="B39" s="55" t="s">
        <v>28</v>
      </c>
      <c r="C39" s="55" t="s">
        <v>27</v>
      </c>
      <c r="D39" s="55" t="s">
        <v>184</v>
      </c>
      <c r="E39" s="53" t="s">
        <v>42</v>
      </c>
      <c r="F39" s="54"/>
      <c r="G39" s="54"/>
      <c r="H39" s="186">
        <v>7855400</v>
      </c>
      <c r="I39" s="186">
        <v>7855400</v>
      </c>
      <c r="J39" s="190">
        <v>7855400</v>
      </c>
      <c r="K39" s="253">
        <f>I39-J39</f>
        <v>0</v>
      </c>
      <c r="L39" s="46"/>
      <c r="M39" s="47"/>
    </row>
    <row r="40" spans="1:13" s="48" customFormat="1" ht="30" outlineLevel="3">
      <c r="A40" s="143" t="s">
        <v>48</v>
      </c>
      <c r="B40" s="42" t="s">
        <v>28</v>
      </c>
      <c r="C40" s="42" t="s">
        <v>27</v>
      </c>
      <c r="D40" s="42" t="s">
        <v>49</v>
      </c>
      <c r="E40" s="43" t="s">
        <v>29</v>
      </c>
      <c r="F40" s="44"/>
      <c r="G40" s="44"/>
      <c r="H40" s="112">
        <f>SUM(H41:H48)</f>
        <v>268782979.24000001</v>
      </c>
      <c r="I40" s="112">
        <f>SUM(I41:I48)</f>
        <v>267872205.67000002</v>
      </c>
      <c r="J40" s="113">
        <f>SUM(J41:J48)</f>
        <v>267872142.03000003</v>
      </c>
      <c r="K40" s="253">
        <f>SUM(K41:K48)</f>
        <v>63.639999998733401</v>
      </c>
      <c r="L40" s="51"/>
      <c r="M40" s="52"/>
    </row>
    <row r="41" spans="1:13" s="49" customFormat="1" outlineLevel="5">
      <c r="A41" s="142" t="s">
        <v>50</v>
      </c>
      <c r="B41" s="55" t="s">
        <v>28</v>
      </c>
      <c r="C41" s="55" t="s">
        <v>27</v>
      </c>
      <c r="D41" s="55" t="s">
        <v>49</v>
      </c>
      <c r="E41" s="53" t="s">
        <v>51</v>
      </c>
      <c r="F41" s="54"/>
      <c r="G41" s="54"/>
      <c r="H41" s="186">
        <v>185218826</v>
      </c>
      <c r="I41" s="186">
        <v>185218826</v>
      </c>
      <c r="J41" s="190">
        <v>185218826</v>
      </c>
      <c r="K41" s="253">
        <f t="shared" ref="K41:K47" si="0">I41-J41</f>
        <v>0</v>
      </c>
      <c r="L41" s="46"/>
      <c r="M41" s="47"/>
    </row>
    <row r="42" spans="1:13" s="49" customFormat="1" ht="42.75" outlineLevel="5">
      <c r="A42" s="142" t="s">
        <v>52</v>
      </c>
      <c r="B42" s="55" t="s">
        <v>28</v>
      </c>
      <c r="C42" s="55" t="s">
        <v>27</v>
      </c>
      <c r="D42" s="55" t="s">
        <v>49</v>
      </c>
      <c r="E42" s="53" t="s">
        <v>53</v>
      </c>
      <c r="F42" s="54"/>
      <c r="G42" s="54"/>
      <c r="H42" s="186">
        <v>55936060</v>
      </c>
      <c r="I42" s="186">
        <v>55936060</v>
      </c>
      <c r="J42" s="190">
        <v>55936060</v>
      </c>
      <c r="K42" s="253">
        <f t="shared" si="0"/>
        <v>0</v>
      </c>
      <c r="L42" s="46"/>
      <c r="M42" s="47"/>
    </row>
    <row r="43" spans="1:13" s="49" customFormat="1" ht="28.5" outlineLevel="5">
      <c r="A43" s="142" t="s">
        <v>54</v>
      </c>
      <c r="B43" s="55" t="s">
        <v>28</v>
      </c>
      <c r="C43" s="55" t="s">
        <v>27</v>
      </c>
      <c r="D43" s="55" t="s">
        <v>49</v>
      </c>
      <c r="E43" s="53" t="s">
        <v>55</v>
      </c>
      <c r="F43" s="54"/>
      <c r="G43" s="54"/>
      <c r="H43" s="186">
        <f>6224380+2681300</f>
        <v>8905680</v>
      </c>
      <c r="I43" s="186">
        <f>6224380+2681300</f>
        <v>8905680</v>
      </c>
      <c r="J43" s="190">
        <v>8905676.8000000007</v>
      </c>
      <c r="K43" s="253">
        <f t="shared" si="0"/>
        <v>3.1999999992549419</v>
      </c>
      <c r="L43" s="46"/>
      <c r="M43" s="47"/>
    </row>
    <row r="44" spans="1:13" s="49" customFormat="1" outlineLevel="5">
      <c r="A44" s="142" t="s">
        <v>30</v>
      </c>
      <c r="B44" s="55" t="s">
        <v>28</v>
      </c>
      <c r="C44" s="55" t="s">
        <v>27</v>
      </c>
      <c r="D44" s="55" t="s">
        <v>49</v>
      </c>
      <c r="E44" s="53" t="s">
        <v>31</v>
      </c>
      <c r="F44" s="54"/>
      <c r="G44" s="54"/>
      <c r="H44" s="186">
        <v>9746177.2400000002</v>
      </c>
      <c r="I44" s="186">
        <v>9746177.2400000002</v>
      </c>
      <c r="J44" s="190">
        <v>9746116.8000000007</v>
      </c>
      <c r="K44" s="253">
        <f t="shared" si="0"/>
        <v>60.439999999478459</v>
      </c>
      <c r="L44" s="46"/>
      <c r="M44" s="47"/>
    </row>
    <row r="45" spans="1:13" s="49" customFormat="1" outlineLevel="5">
      <c r="A45" s="142" t="s">
        <v>175</v>
      </c>
      <c r="B45" s="55" t="s">
        <v>28</v>
      </c>
      <c r="C45" s="55" t="s">
        <v>27</v>
      </c>
      <c r="D45" s="55" t="s">
        <v>49</v>
      </c>
      <c r="E45" s="53">
        <v>247</v>
      </c>
      <c r="F45" s="54"/>
      <c r="G45" s="54"/>
      <c r="H45" s="186">
        <v>5176709</v>
      </c>
      <c r="I45" s="186">
        <v>5176709</v>
      </c>
      <c r="J45" s="190">
        <v>5176709</v>
      </c>
      <c r="K45" s="253">
        <f t="shared" si="0"/>
        <v>0</v>
      </c>
      <c r="L45" s="46"/>
      <c r="M45" s="47"/>
    </row>
    <row r="46" spans="1:13" s="49" customFormat="1" ht="57" outlineLevel="5">
      <c r="A46" s="142" t="s">
        <v>56</v>
      </c>
      <c r="B46" s="55" t="s">
        <v>28</v>
      </c>
      <c r="C46" s="55" t="s">
        <v>27</v>
      </c>
      <c r="D46" s="55" t="s">
        <v>49</v>
      </c>
      <c r="E46" s="53" t="s">
        <v>57</v>
      </c>
      <c r="F46" s="54"/>
      <c r="G46" s="54"/>
      <c r="H46" s="186">
        <v>3154274</v>
      </c>
      <c r="I46" s="186">
        <v>2243500.4300000002</v>
      </c>
      <c r="J46" s="190">
        <v>2243500.4300000002</v>
      </c>
      <c r="K46" s="253">
        <f t="shared" si="0"/>
        <v>0</v>
      </c>
      <c r="L46" s="46"/>
      <c r="M46" s="47"/>
    </row>
    <row r="47" spans="1:13" s="49" customFormat="1" ht="28.5" outlineLevel="5">
      <c r="A47" s="142" t="s">
        <v>58</v>
      </c>
      <c r="B47" s="55" t="s">
        <v>28</v>
      </c>
      <c r="C47" s="55" t="s">
        <v>27</v>
      </c>
      <c r="D47" s="55" t="s">
        <v>49</v>
      </c>
      <c r="E47" s="53" t="s">
        <v>59</v>
      </c>
      <c r="F47" s="54"/>
      <c r="G47" s="54"/>
      <c r="H47" s="186">
        <v>514810</v>
      </c>
      <c r="I47" s="186">
        <v>514810</v>
      </c>
      <c r="J47" s="190">
        <v>514810</v>
      </c>
      <c r="K47" s="253">
        <f t="shared" si="0"/>
        <v>0</v>
      </c>
      <c r="L47" s="46"/>
      <c r="M47" s="47"/>
    </row>
    <row r="48" spans="1:13" s="49" customFormat="1" outlineLevel="5">
      <c r="A48" s="142" t="s">
        <v>60</v>
      </c>
      <c r="B48" s="55" t="s">
        <v>28</v>
      </c>
      <c r="C48" s="55" t="s">
        <v>27</v>
      </c>
      <c r="D48" s="55" t="s">
        <v>49</v>
      </c>
      <c r="E48" s="53" t="s">
        <v>61</v>
      </c>
      <c r="F48" s="54"/>
      <c r="G48" s="54"/>
      <c r="H48" s="186">
        <v>130443</v>
      </c>
      <c r="I48" s="186">
        <v>130443</v>
      </c>
      <c r="J48" s="190">
        <v>130443</v>
      </c>
      <c r="K48" s="253">
        <f>I48-J48</f>
        <v>0</v>
      </c>
      <c r="L48" s="46"/>
      <c r="M48" s="47"/>
    </row>
    <row r="49" spans="1:13" s="195" customFormat="1" ht="60" outlineLevel="3">
      <c r="A49" s="143" t="s">
        <v>192</v>
      </c>
      <c r="B49" s="42" t="s">
        <v>28</v>
      </c>
      <c r="C49" s="42" t="s">
        <v>27</v>
      </c>
      <c r="D49" s="42" t="s">
        <v>193</v>
      </c>
      <c r="E49" s="43" t="s">
        <v>29</v>
      </c>
      <c r="F49" s="44"/>
      <c r="G49" s="44"/>
      <c r="H49" s="112">
        <f>SUM(H50:H51)</f>
        <v>36925960</v>
      </c>
      <c r="I49" s="112">
        <f>SUM(I50:I51)</f>
        <v>36925960</v>
      </c>
      <c r="J49" s="113">
        <f>SUM(J50:J51)</f>
        <v>36925960</v>
      </c>
      <c r="K49" s="248">
        <f>SUM(K50:K51)</f>
        <v>0</v>
      </c>
      <c r="L49" s="193"/>
      <c r="M49" s="194"/>
    </row>
    <row r="50" spans="1:13" s="49" customFormat="1" ht="57" outlineLevel="5">
      <c r="A50" s="210" t="s">
        <v>206</v>
      </c>
      <c r="B50" s="187" t="s">
        <v>28</v>
      </c>
      <c r="C50" s="187" t="s">
        <v>27</v>
      </c>
      <c r="D50" s="187" t="s">
        <v>193</v>
      </c>
      <c r="E50" s="56">
        <v>812</v>
      </c>
      <c r="F50" s="187" t="s">
        <v>194</v>
      </c>
      <c r="G50" s="187" t="s">
        <v>35</v>
      </c>
      <c r="H50" s="186">
        <f>5624685.78+56815.42</f>
        <v>5681501.2000000002</v>
      </c>
      <c r="I50" s="186">
        <f>5624685.78+56815.42</f>
        <v>5681501.2000000002</v>
      </c>
      <c r="J50" s="190">
        <f>5624686.13+56815.07</f>
        <v>5681501.2000000002</v>
      </c>
      <c r="K50" s="253">
        <f t="shared" ref="K50" si="1">I50-J50</f>
        <v>0</v>
      </c>
      <c r="L50" s="46"/>
      <c r="M50" s="47"/>
    </row>
    <row r="51" spans="1:13" s="49" customFormat="1" ht="38.25" outlineLevel="5">
      <c r="A51" s="211"/>
      <c r="B51" s="187" t="s">
        <v>28</v>
      </c>
      <c r="C51" s="187" t="s">
        <v>27</v>
      </c>
      <c r="D51" s="187" t="s">
        <v>193</v>
      </c>
      <c r="E51" s="56">
        <v>813</v>
      </c>
      <c r="F51" s="187" t="s">
        <v>194</v>
      </c>
      <c r="G51" s="187" t="s">
        <v>35</v>
      </c>
      <c r="H51" s="186">
        <v>31244458.800000001</v>
      </c>
      <c r="I51" s="186">
        <f>30932014.22+312444.58</f>
        <v>31244458.799999997</v>
      </c>
      <c r="J51" s="190">
        <f>30932013.87+312444.93</f>
        <v>31244458.800000001</v>
      </c>
      <c r="K51" s="253">
        <f>I51-J51</f>
        <v>0</v>
      </c>
      <c r="L51" s="46" t="s">
        <v>241</v>
      </c>
      <c r="M51" s="47"/>
    </row>
    <row r="52" spans="1:13" s="195" customFormat="1" ht="60" outlineLevel="3">
      <c r="A52" s="143" t="s">
        <v>196</v>
      </c>
      <c r="B52" s="42" t="s">
        <v>28</v>
      </c>
      <c r="C52" s="42" t="s">
        <v>27</v>
      </c>
      <c r="D52" s="42" t="s">
        <v>195</v>
      </c>
      <c r="E52" s="43" t="s">
        <v>29</v>
      </c>
      <c r="F52" s="44"/>
      <c r="G52" s="44"/>
      <c r="H52" s="112">
        <f>SUM(H53:H53)</f>
        <v>2964489.8400000003</v>
      </c>
      <c r="I52" s="112">
        <f>SUM(I53:I53)</f>
        <v>2964489.8400000003</v>
      </c>
      <c r="J52" s="113">
        <f>SUM(J53:J53)</f>
        <v>2964489.84</v>
      </c>
      <c r="K52" s="253">
        <f>SUM(K53:K53)</f>
        <v>0</v>
      </c>
      <c r="L52" s="196" t="s">
        <v>240</v>
      </c>
      <c r="M52" s="194"/>
    </row>
    <row r="53" spans="1:13" s="49" customFormat="1" ht="57" outlineLevel="5">
      <c r="A53" s="212" t="s">
        <v>206</v>
      </c>
      <c r="B53" s="187" t="s">
        <v>28</v>
      </c>
      <c r="C53" s="187" t="s">
        <v>27</v>
      </c>
      <c r="D53" s="187" t="s">
        <v>195</v>
      </c>
      <c r="E53" s="56">
        <v>812</v>
      </c>
      <c r="F53" s="187" t="s">
        <v>207</v>
      </c>
      <c r="G53" s="187" t="s">
        <v>35</v>
      </c>
      <c r="H53" s="186">
        <v>2964489.8400000003</v>
      </c>
      <c r="I53" s="186">
        <v>2964489.8400000003</v>
      </c>
      <c r="J53" s="190">
        <v>2964489.84</v>
      </c>
      <c r="K53" s="253">
        <f t="shared" ref="K53" si="2">I53-J53</f>
        <v>0</v>
      </c>
      <c r="L53" s="46"/>
      <c r="M53" s="47"/>
    </row>
    <row r="54" spans="1:13" s="195" customFormat="1" ht="60" outlineLevel="3">
      <c r="A54" s="143" t="s">
        <v>196</v>
      </c>
      <c r="B54" s="42" t="s">
        <v>28</v>
      </c>
      <c r="C54" s="42" t="s">
        <v>27</v>
      </c>
      <c r="D54" s="42" t="s">
        <v>195</v>
      </c>
      <c r="E54" s="43" t="s">
        <v>29</v>
      </c>
      <c r="F54" s="44"/>
      <c r="G54" s="44"/>
      <c r="H54" s="112">
        <f>SUM(H55:H55)</f>
        <v>16191070.16</v>
      </c>
      <c r="I54" s="112">
        <f>SUM(I55:I55)</f>
        <v>16191070.16</v>
      </c>
      <c r="J54" s="113">
        <f>SUM(J55:J55)</f>
        <v>16191070.16</v>
      </c>
      <c r="K54" s="253">
        <f>SUM(K55:K55)</f>
        <v>0</v>
      </c>
      <c r="L54" s="193"/>
      <c r="M54" s="194"/>
    </row>
    <row r="55" spans="1:13" s="49" customFormat="1" ht="57" outlineLevel="5">
      <c r="A55" s="212" t="s">
        <v>111</v>
      </c>
      <c r="B55" s="187" t="s">
        <v>28</v>
      </c>
      <c r="C55" s="187" t="s">
        <v>27</v>
      </c>
      <c r="D55" s="187" t="s">
        <v>195</v>
      </c>
      <c r="E55" s="56">
        <v>813</v>
      </c>
      <c r="F55" s="187" t="s">
        <v>207</v>
      </c>
      <c r="G55" s="187" t="s">
        <v>35</v>
      </c>
      <c r="H55" s="186">
        <v>16191070.16</v>
      </c>
      <c r="I55" s="186">
        <v>16191070.16</v>
      </c>
      <c r="J55" s="190">
        <v>16191070.16</v>
      </c>
      <c r="K55" s="253">
        <f>I55-J55</f>
        <v>0</v>
      </c>
      <c r="L55" s="46"/>
      <c r="M55" s="47"/>
    </row>
    <row r="56" spans="1:13" s="198" customFormat="1" ht="165" outlineLevel="5">
      <c r="A56" s="143" t="s">
        <v>232</v>
      </c>
      <c r="B56" s="42">
        <v>148</v>
      </c>
      <c r="C56" s="42" t="s">
        <v>228</v>
      </c>
      <c r="D56" s="42" t="s">
        <v>229</v>
      </c>
      <c r="E56" s="43" t="s">
        <v>29</v>
      </c>
      <c r="F56" s="44"/>
      <c r="G56" s="44"/>
      <c r="H56" s="112">
        <f>SUM(H57:H57)</f>
        <v>5307684.21</v>
      </c>
      <c r="I56" s="112">
        <f>SUM(I57:I57)</f>
        <v>5307684.21</v>
      </c>
      <c r="J56" s="113">
        <f>SUM(J57:J57)</f>
        <v>5247141.2699999996</v>
      </c>
      <c r="K56" s="248">
        <f>SUM(K57:K57)</f>
        <v>60542.94000000041</v>
      </c>
      <c r="L56" s="196" t="s">
        <v>230</v>
      </c>
      <c r="M56" s="197"/>
    </row>
    <row r="57" spans="1:13" s="49" customFormat="1" ht="38.25" outlineLevel="5">
      <c r="A57" s="212" t="s">
        <v>133</v>
      </c>
      <c r="B57" s="187">
        <v>148</v>
      </c>
      <c r="C57" s="187" t="s">
        <v>228</v>
      </c>
      <c r="D57" s="187" t="s">
        <v>229</v>
      </c>
      <c r="E57" s="56">
        <v>323</v>
      </c>
      <c r="F57" s="187" t="s">
        <v>231</v>
      </c>
      <c r="G57" s="187" t="s">
        <v>35</v>
      </c>
      <c r="H57" s="186">
        <v>5307684.21</v>
      </c>
      <c r="I57" s="186">
        <v>5307684.21</v>
      </c>
      <c r="J57" s="190">
        <v>5247141.2699999996</v>
      </c>
      <c r="K57" s="253">
        <f t="shared" ref="K57" si="3">I57-J57</f>
        <v>60542.94000000041</v>
      </c>
      <c r="L57" s="25"/>
      <c r="M57" s="176"/>
    </row>
    <row r="58" spans="1:13" s="58" customFormat="1" ht="60" outlineLevel="5">
      <c r="A58" s="143" t="s">
        <v>255</v>
      </c>
      <c r="B58" s="42" t="s">
        <v>28</v>
      </c>
      <c r="C58" s="42" t="s">
        <v>251</v>
      </c>
      <c r="D58" s="42" t="s">
        <v>252</v>
      </c>
      <c r="E58" s="43" t="s">
        <v>29</v>
      </c>
      <c r="F58" s="44"/>
      <c r="G58" s="44"/>
      <c r="H58" s="112">
        <f>SUM(H59:H64)</f>
        <v>459099</v>
      </c>
      <c r="I58" s="112">
        <f>SUM(I59:I64)</f>
        <v>459099</v>
      </c>
      <c r="J58" s="113">
        <f>SUM(J59:J64)</f>
        <v>459099</v>
      </c>
      <c r="K58" s="248">
        <f>SUM(K59:K64)</f>
        <v>0</v>
      </c>
      <c r="L58" s="46" t="s">
        <v>254</v>
      </c>
      <c r="M58" s="52"/>
    </row>
    <row r="59" spans="1:13" s="58" customFormat="1" ht="38.25" outlineLevel="5">
      <c r="A59" s="210" t="s">
        <v>30</v>
      </c>
      <c r="B59" s="187" t="s">
        <v>28</v>
      </c>
      <c r="C59" s="187" t="s">
        <v>251</v>
      </c>
      <c r="D59" s="187" t="s">
        <v>252</v>
      </c>
      <c r="E59" s="56">
        <v>244</v>
      </c>
      <c r="F59" s="187" t="s">
        <v>253</v>
      </c>
      <c r="G59" s="187" t="s">
        <v>35</v>
      </c>
      <c r="H59" s="186">
        <f>21901.06+21901.15</f>
        <v>43802.210000000006</v>
      </c>
      <c r="I59" s="186">
        <f>21901.06+21901.15</f>
        <v>43802.210000000006</v>
      </c>
      <c r="J59" s="214">
        <v>43802.21</v>
      </c>
      <c r="K59" s="254">
        <f>I59-J59</f>
        <v>0</v>
      </c>
      <c r="L59" s="46"/>
      <c r="M59" s="47"/>
    </row>
    <row r="60" spans="1:13" s="58" customFormat="1" ht="38.25" outlineLevel="5">
      <c r="A60" s="210" t="s">
        <v>30</v>
      </c>
      <c r="B60" s="187" t="s">
        <v>28</v>
      </c>
      <c r="C60" s="187" t="s">
        <v>251</v>
      </c>
      <c r="D60" s="187" t="s">
        <v>252</v>
      </c>
      <c r="E60" s="56">
        <v>244</v>
      </c>
      <c r="F60" s="187" t="s">
        <v>263</v>
      </c>
      <c r="G60" s="187" t="s">
        <v>35</v>
      </c>
      <c r="H60" s="186">
        <v>31795.439999999999</v>
      </c>
      <c r="I60" s="186">
        <v>31795.439999999999</v>
      </c>
      <c r="J60" s="214">
        <v>31795.439999999999</v>
      </c>
      <c r="K60" s="254">
        <f t="shared" ref="K60:K69" si="4">I60-J60</f>
        <v>0</v>
      </c>
      <c r="L60" s="46" t="s">
        <v>264</v>
      </c>
      <c r="M60" s="47"/>
    </row>
    <row r="61" spans="1:13" s="58" customFormat="1" ht="38.25" outlineLevel="5">
      <c r="A61" s="213" t="s">
        <v>175</v>
      </c>
      <c r="B61" s="187">
        <v>148</v>
      </c>
      <c r="C61" s="187" t="s">
        <v>251</v>
      </c>
      <c r="D61" s="187" t="s">
        <v>252</v>
      </c>
      <c r="E61" s="56">
        <v>247</v>
      </c>
      <c r="F61" s="187" t="s">
        <v>253</v>
      </c>
      <c r="G61" s="187" t="s">
        <v>35</v>
      </c>
      <c r="H61" s="186">
        <f>154916.14+154916.74</f>
        <v>309832.88</v>
      </c>
      <c r="I61" s="186">
        <f>154916.14+154916.74</f>
        <v>309832.88</v>
      </c>
      <c r="J61" s="214">
        <v>309832.88</v>
      </c>
      <c r="K61" s="254">
        <f t="shared" si="4"/>
        <v>0</v>
      </c>
      <c r="L61" s="46"/>
      <c r="M61" s="47"/>
    </row>
    <row r="62" spans="1:13" s="58" customFormat="1" ht="38.25" outlineLevel="5">
      <c r="A62" s="213" t="s">
        <v>175</v>
      </c>
      <c r="B62" s="187">
        <v>148</v>
      </c>
      <c r="C62" s="187" t="s">
        <v>251</v>
      </c>
      <c r="D62" s="187" t="s">
        <v>252</v>
      </c>
      <c r="E62" s="56">
        <v>247</v>
      </c>
      <c r="F62" s="187" t="s">
        <v>263</v>
      </c>
      <c r="G62" s="187" t="s">
        <v>35</v>
      </c>
      <c r="H62" s="186">
        <f>17906.8+17906.8</f>
        <v>35813.599999999999</v>
      </c>
      <c r="I62" s="186">
        <f>17906.8+17906.8</f>
        <v>35813.599999999999</v>
      </c>
      <c r="J62" s="214">
        <v>35813.599999999999</v>
      </c>
      <c r="K62" s="254">
        <f t="shared" si="4"/>
        <v>0</v>
      </c>
      <c r="L62" s="46" t="s">
        <v>264</v>
      </c>
      <c r="M62" s="47"/>
    </row>
    <row r="63" spans="1:13" s="58" customFormat="1" ht="38.25" outlineLevel="5">
      <c r="A63" s="213" t="s">
        <v>233</v>
      </c>
      <c r="B63" s="187" t="s">
        <v>28</v>
      </c>
      <c r="C63" s="187" t="s">
        <v>251</v>
      </c>
      <c r="D63" s="187" t="s">
        <v>252</v>
      </c>
      <c r="E63" s="56">
        <v>612</v>
      </c>
      <c r="F63" s="187" t="s">
        <v>253</v>
      </c>
      <c r="G63" s="187" t="s">
        <v>35</v>
      </c>
      <c r="H63" s="186">
        <f>10689.04+10689.08</f>
        <v>21378.120000000003</v>
      </c>
      <c r="I63" s="186">
        <f>10689.04+10689.08</f>
        <v>21378.120000000003</v>
      </c>
      <c r="J63" s="214">
        <v>21378.12</v>
      </c>
      <c r="K63" s="254">
        <f t="shared" si="4"/>
        <v>0</v>
      </c>
      <c r="L63" s="46"/>
      <c r="M63" s="47"/>
    </row>
    <row r="64" spans="1:13" s="58" customFormat="1" ht="38.25" outlineLevel="5">
      <c r="A64" s="213" t="s">
        <v>233</v>
      </c>
      <c r="B64" s="187" t="s">
        <v>28</v>
      </c>
      <c r="C64" s="187" t="s">
        <v>251</v>
      </c>
      <c r="D64" s="187" t="s">
        <v>252</v>
      </c>
      <c r="E64" s="56">
        <v>612</v>
      </c>
      <c r="F64" s="187" t="s">
        <v>263</v>
      </c>
      <c r="G64" s="187" t="s">
        <v>35</v>
      </c>
      <c r="H64" s="186">
        <f>8238.38+8238.37</f>
        <v>16476.75</v>
      </c>
      <c r="I64" s="186">
        <f>8238.38+8238.37</f>
        <v>16476.75</v>
      </c>
      <c r="J64" s="214">
        <v>16476.75</v>
      </c>
      <c r="K64" s="254">
        <f t="shared" si="4"/>
        <v>0</v>
      </c>
      <c r="L64" s="46" t="s">
        <v>264</v>
      </c>
      <c r="M64" s="47"/>
    </row>
    <row r="65" spans="1:13" s="58" customFormat="1" ht="60" outlineLevel="5">
      <c r="A65" s="143" t="s">
        <v>274</v>
      </c>
      <c r="B65" s="42" t="s">
        <v>28</v>
      </c>
      <c r="C65" s="42" t="s">
        <v>251</v>
      </c>
      <c r="D65" s="42" t="s">
        <v>273</v>
      </c>
      <c r="E65" s="43" t="s">
        <v>29</v>
      </c>
      <c r="F65" s="44"/>
      <c r="G65" s="44"/>
      <c r="H65" s="112">
        <f>SUM(H66:H69)</f>
        <v>58240.82</v>
      </c>
      <c r="I65" s="112">
        <f>SUM(I66:I69)</f>
        <v>58240.82</v>
      </c>
      <c r="J65" s="113">
        <f>SUM(J66:J69)</f>
        <v>58240.82</v>
      </c>
      <c r="K65" s="248">
        <f>SUM(K66:K69)</f>
        <v>0</v>
      </c>
      <c r="L65" s="46"/>
      <c r="M65" s="47"/>
    </row>
    <row r="66" spans="1:13" s="58" customFormat="1" ht="38.25" outlineLevel="5">
      <c r="A66" s="210" t="s">
        <v>30</v>
      </c>
      <c r="B66" s="187" t="s">
        <v>28</v>
      </c>
      <c r="C66" s="187" t="s">
        <v>251</v>
      </c>
      <c r="D66" s="187" t="s">
        <v>273</v>
      </c>
      <c r="E66" s="56">
        <v>244</v>
      </c>
      <c r="F66" s="187" t="s">
        <v>253</v>
      </c>
      <c r="G66" s="187" t="s">
        <v>35</v>
      </c>
      <c r="H66" s="186">
        <f>8119.32+8119.32</f>
        <v>16238.64</v>
      </c>
      <c r="I66" s="186">
        <f>8119.32+8119.32</f>
        <v>16238.64</v>
      </c>
      <c r="J66" s="214">
        <v>16238.64</v>
      </c>
      <c r="K66" s="254">
        <f t="shared" si="4"/>
        <v>0</v>
      </c>
      <c r="L66" s="46"/>
      <c r="M66" s="47"/>
    </row>
    <row r="67" spans="1:13" s="58" customFormat="1" ht="38.25" outlineLevel="5">
      <c r="A67" s="210" t="s">
        <v>30</v>
      </c>
      <c r="B67" s="187" t="s">
        <v>28</v>
      </c>
      <c r="C67" s="187" t="s">
        <v>251</v>
      </c>
      <c r="D67" s="187" t="s">
        <v>273</v>
      </c>
      <c r="E67" s="56">
        <v>244</v>
      </c>
      <c r="F67" s="187" t="s">
        <v>263</v>
      </c>
      <c r="G67" s="187" t="s">
        <v>35</v>
      </c>
      <c r="H67" s="186">
        <f>10998.22+10998.21</f>
        <v>21996.43</v>
      </c>
      <c r="I67" s="186">
        <f>10998.22+10998.21</f>
        <v>21996.43</v>
      </c>
      <c r="J67" s="214">
        <v>21996.43</v>
      </c>
      <c r="K67" s="254">
        <f t="shared" si="4"/>
        <v>0</v>
      </c>
      <c r="L67" s="46" t="s">
        <v>264</v>
      </c>
      <c r="M67" s="47"/>
    </row>
    <row r="68" spans="1:13" s="58" customFormat="1" ht="38.25" outlineLevel="5">
      <c r="A68" s="213" t="s">
        <v>233</v>
      </c>
      <c r="B68" s="187" t="s">
        <v>28</v>
      </c>
      <c r="C68" s="187" t="s">
        <v>251</v>
      </c>
      <c r="D68" s="187" t="s">
        <v>273</v>
      </c>
      <c r="E68" s="56">
        <v>612</v>
      </c>
      <c r="F68" s="187" t="s">
        <v>253</v>
      </c>
      <c r="G68" s="187" t="s">
        <v>35</v>
      </c>
      <c r="H68" s="186">
        <f>5310.92+5310.93</f>
        <v>10621.85</v>
      </c>
      <c r="I68" s="186">
        <f>5310.92+5310.93</f>
        <v>10621.85</v>
      </c>
      <c r="J68" s="214">
        <v>10621.85</v>
      </c>
      <c r="K68" s="254">
        <f t="shared" si="4"/>
        <v>0</v>
      </c>
      <c r="L68" s="46"/>
      <c r="M68" s="47"/>
    </row>
    <row r="69" spans="1:13" s="58" customFormat="1" ht="38.25" outlineLevel="5">
      <c r="A69" s="213" t="s">
        <v>233</v>
      </c>
      <c r="B69" s="187" t="s">
        <v>28</v>
      </c>
      <c r="C69" s="187" t="s">
        <v>251</v>
      </c>
      <c r="D69" s="187" t="s">
        <v>273</v>
      </c>
      <c r="E69" s="56">
        <v>612</v>
      </c>
      <c r="F69" s="187" t="s">
        <v>263</v>
      </c>
      <c r="G69" s="187" t="s">
        <v>35</v>
      </c>
      <c r="H69" s="186">
        <f>4691.95+4691.95</f>
        <v>9383.9</v>
      </c>
      <c r="I69" s="186">
        <f>4691.95+4691.95</f>
        <v>9383.9</v>
      </c>
      <c r="J69" s="214">
        <v>9383.9</v>
      </c>
      <c r="K69" s="254">
        <f t="shared" si="4"/>
        <v>0</v>
      </c>
      <c r="L69" s="46" t="s">
        <v>264</v>
      </c>
      <c r="M69" s="47"/>
    </row>
    <row r="70" spans="1:13" s="48" customFormat="1" ht="45" outlineLevel="3">
      <c r="A70" s="143" t="s">
        <v>46</v>
      </c>
      <c r="B70" s="42" t="s">
        <v>28</v>
      </c>
      <c r="C70" s="42" t="s">
        <v>197</v>
      </c>
      <c r="D70" s="42">
        <v>2310281022</v>
      </c>
      <c r="E70" s="43" t="s">
        <v>29</v>
      </c>
      <c r="F70" s="44"/>
      <c r="G70" s="44"/>
      <c r="H70" s="112">
        <f>SUM(H71)</f>
        <v>4250000</v>
      </c>
      <c r="I70" s="112">
        <f>SUM(I71)</f>
        <v>4250000</v>
      </c>
      <c r="J70" s="113">
        <f>SUM(J71)</f>
        <v>4249999</v>
      </c>
      <c r="K70" s="253">
        <f>SUM(K71)</f>
        <v>1</v>
      </c>
      <c r="L70" s="46"/>
      <c r="M70" s="47"/>
    </row>
    <row r="71" spans="1:13" s="49" customFormat="1" outlineLevel="5">
      <c r="A71" s="144" t="s">
        <v>30</v>
      </c>
      <c r="B71" s="187" t="s">
        <v>28</v>
      </c>
      <c r="C71" s="187" t="s">
        <v>197</v>
      </c>
      <c r="D71" s="187">
        <v>2310281022</v>
      </c>
      <c r="E71" s="56">
        <v>244</v>
      </c>
      <c r="F71" s="57"/>
      <c r="G71" s="57"/>
      <c r="H71" s="186">
        <v>4250000</v>
      </c>
      <c r="I71" s="186">
        <v>4250000</v>
      </c>
      <c r="J71" s="190">
        <v>4249999</v>
      </c>
      <c r="K71" s="253">
        <f>I71-J71</f>
        <v>1</v>
      </c>
      <c r="L71" s="46"/>
      <c r="M71" s="47"/>
    </row>
    <row r="72" spans="1:13" s="198" customFormat="1" ht="60" outlineLevel="5">
      <c r="A72" s="143" t="s">
        <v>199</v>
      </c>
      <c r="B72" s="42" t="s">
        <v>28</v>
      </c>
      <c r="C72" s="42" t="s">
        <v>197</v>
      </c>
      <c r="D72" s="42" t="s">
        <v>198</v>
      </c>
      <c r="E72" s="43" t="s">
        <v>29</v>
      </c>
      <c r="F72" s="44"/>
      <c r="G72" s="44"/>
      <c r="H72" s="112">
        <f>SUM(H73:H73)</f>
        <v>15967470</v>
      </c>
      <c r="I72" s="112">
        <f>SUM(I73:I73)</f>
        <v>15967470</v>
      </c>
      <c r="J72" s="113">
        <f>SUM(J73:J73)</f>
        <v>15967470</v>
      </c>
      <c r="K72" s="253">
        <f>SUM(K73:K73)</f>
        <v>0</v>
      </c>
      <c r="L72" s="193"/>
      <c r="M72" s="194"/>
    </row>
    <row r="73" spans="1:13" s="58" customFormat="1" ht="57" outlineLevel="5">
      <c r="A73" s="212" t="s">
        <v>206</v>
      </c>
      <c r="B73" s="187" t="s">
        <v>28</v>
      </c>
      <c r="C73" s="187" t="s">
        <v>197</v>
      </c>
      <c r="D73" s="187" t="s">
        <v>198</v>
      </c>
      <c r="E73" s="56">
        <v>812</v>
      </c>
      <c r="F73" s="187" t="s">
        <v>200</v>
      </c>
      <c r="G73" s="187" t="s">
        <v>35</v>
      </c>
      <c r="H73" s="186">
        <f>15807800+159670</f>
        <v>15967470</v>
      </c>
      <c r="I73" s="186">
        <f t="shared" ref="I73:J73" si="5">15807800+159670</f>
        <v>15967470</v>
      </c>
      <c r="J73" s="190">
        <f t="shared" si="5"/>
        <v>15967470</v>
      </c>
      <c r="K73" s="253">
        <f>I73-J73</f>
        <v>0</v>
      </c>
      <c r="L73" s="46"/>
      <c r="M73" s="47"/>
    </row>
    <row r="74" spans="1:13" s="49" customFormat="1" ht="45" outlineLevel="5">
      <c r="A74" s="143" t="s">
        <v>173</v>
      </c>
      <c r="B74" s="42">
        <v>148</v>
      </c>
      <c r="C74" s="42" t="s">
        <v>197</v>
      </c>
      <c r="D74" s="42">
        <v>2330281320</v>
      </c>
      <c r="E74" s="43" t="s">
        <v>29</v>
      </c>
      <c r="F74" s="44"/>
      <c r="G74" s="44"/>
      <c r="H74" s="112">
        <f>SUM(H75:H75)</f>
        <v>750000</v>
      </c>
      <c r="I74" s="112">
        <f>SUM(I75:I75)</f>
        <v>750000</v>
      </c>
      <c r="J74" s="113">
        <f>SUM(J75:J75)</f>
        <v>750000</v>
      </c>
      <c r="K74" s="253">
        <f>SUM(K75)</f>
        <v>0</v>
      </c>
      <c r="L74" s="46"/>
      <c r="M74" s="47"/>
    </row>
    <row r="75" spans="1:13" s="50" customFormat="1" outlineLevel="5">
      <c r="A75" s="144" t="s">
        <v>30</v>
      </c>
      <c r="B75" s="187" t="s">
        <v>28</v>
      </c>
      <c r="C75" s="187" t="s">
        <v>197</v>
      </c>
      <c r="D75" s="187">
        <v>2330281320</v>
      </c>
      <c r="E75" s="56">
        <v>244</v>
      </c>
      <c r="F75" s="57"/>
      <c r="G75" s="187"/>
      <c r="H75" s="186">
        <v>750000</v>
      </c>
      <c r="I75" s="186">
        <v>750000</v>
      </c>
      <c r="J75" s="190">
        <v>750000</v>
      </c>
      <c r="K75" s="253">
        <f>I75-J75</f>
        <v>0</v>
      </c>
      <c r="L75" s="46"/>
      <c r="M75" s="47"/>
    </row>
    <row r="76" spans="1:13" s="48" customFormat="1" ht="60" outlineLevel="3">
      <c r="A76" s="143" t="s">
        <v>239</v>
      </c>
      <c r="B76" s="42" t="s">
        <v>28</v>
      </c>
      <c r="C76" s="42" t="s">
        <v>201</v>
      </c>
      <c r="D76" s="42">
        <v>6510900110</v>
      </c>
      <c r="E76" s="43" t="s">
        <v>29</v>
      </c>
      <c r="F76" s="44"/>
      <c r="G76" s="44"/>
      <c r="H76" s="112">
        <f>SUM(H77:H77)</f>
        <v>499500</v>
      </c>
      <c r="I76" s="112">
        <f>SUM(I77:I77)</f>
        <v>499500</v>
      </c>
      <c r="J76" s="113">
        <f>SUM(J77:J77)</f>
        <v>499500</v>
      </c>
      <c r="K76" s="248">
        <f>SUM(K77:K77)</f>
        <v>0</v>
      </c>
      <c r="L76" s="46"/>
      <c r="M76" s="47"/>
    </row>
    <row r="77" spans="1:13" s="48" customFormat="1" ht="28.5" outlineLevel="3">
      <c r="A77" s="144" t="s">
        <v>208</v>
      </c>
      <c r="B77" s="187" t="s">
        <v>28</v>
      </c>
      <c r="C77" s="187" t="s">
        <v>201</v>
      </c>
      <c r="D77" s="187">
        <v>6510900110</v>
      </c>
      <c r="E77" s="56">
        <v>244</v>
      </c>
      <c r="F77" s="57"/>
      <c r="G77" s="57"/>
      <c r="H77" s="186">
        <v>499500</v>
      </c>
      <c r="I77" s="186">
        <v>499500</v>
      </c>
      <c r="J77" s="190">
        <v>499500</v>
      </c>
      <c r="K77" s="253">
        <v>0</v>
      </c>
      <c r="L77" s="46" t="s">
        <v>238</v>
      </c>
      <c r="M77" s="47"/>
    </row>
    <row r="78" spans="1:13" s="48" customFormat="1" ht="75" outlineLevel="3">
      <c r="A78" s="143" t="s">
        <v>63</v>
      </c>
      <c r="B78" s="42" t="s">
        <v>28</v>
      </c>
      <c r="C78" s="42" t="s">
        <v>64</v>
      </c>
      <c r="D78" s="42" t="s">
        <v>65</v>
      </c>
      <c r="E78" s="43" t="s">
        <v>29</v>
      </c>
      <c r="F78" s="44"/>
      <c r="G78" s="44"/>
      <c r="H78" s="112">
        <f>SUM(H79:H80)</f>
        <v>190766965</v>
      </c>
      <c r="I78" s="112">
        <f>SUM(I79:I80)</f>
        <v>188679516</v>
      </c>
      <c r="J78" s="113">
        <f>SUM(J79:J80)</f>
        <v>188679516</v>
      </c>
      <c r="K78" s="253">
        <f>SUM(K79:K80)</f>
        <v>0</v>
      </c>
      <c r="L78" s="46"/>
      <c r="M78" s="47"/>
    </row>
    <row r="79" spans="1:13" s="49" customFormat="1" outlineLevel="5">
      <c r="A79" s="142" t="s">
        <v>30</v>
      </c>
      <c r="B79" s="55" t="s">
        <v>28</v>
      </c>
      <c r="C79" s="55" t="s">
        <v>64</v>
      </c>
      <c r="D79" s="55" t="s">
        <v>65</v>
      </c>
      <c r="E79" s="53" t="s">
        <v>31</v>
      </c>
      <c r="F79" s="54"/>
      <c r="G79" s="54"/>
      <c r="H79" s="186">
        <v>979516</v>
      </c>
      <c r="I79" s="186">
        <v>979516</v>
      </c>
      <c r="J79" s="190">
        <v>979516</v>
      </c>
      <c r="K79" s="253">
        <f>I79-J79</f>
        <v>0</v>
      </c>
      <c r="L79" s="46"/>
      <c r="M79" s="47"/>
    </row>
    <row r="80" spans="1:13" s="49" customFormat="1" ht="28.5" outlineLevel="5">
      <c r="A80" s="145" t="s">
        <v>36</v>
      </c>
      <c r="B80" s="55" t="s">
        <v>28</v>
      </c>
      <c r="C80" s="55" t="s">
        <v>64</v>
      </c>
      <c r="D80" s="55" t="s">
        <v>65</v>
      </c>
      <c r="E80" s="53" t="s">
        <v>66</v>
      </c>
      <c r="F80" s="54"/>
      <c r="G80" s="54"/>
      <c r="H80" s="186">
        <v>189787449</v>
      </c>
      <c r="I80" s="186">
        <v>187700000</v>
      </c>
      <c r="J80" s="190">
        <v>187700000</v>
      </c>
      <c r="K80" s="253">
        <f>I80-J80</f>
        <v>0</v>
      </c>
      <c r="L80" s="46"/>
      <c r="M80" s="47"/>
    </row>
    <row r="81" spans="1:13" s="48" customFormat="1" ht="60" outlineLevel="3">
      <c r="A81" s="143" t="s">
        <v>67</v>
      </c>
      <c r="B81" s="42" t="s">
        <v>28</v>
      </c>
      <c r="C81" s="42" t="s">
        <v>64</v>
      </c>
      <c r="D81" s="42" t="s">
        <v>68</v>
      </c>
      <c r="E81" s="43" t="s">
        <v>29</v>
      </c>
      <c r="F81" s="44"/>
      <c r="G81" s="44"/>
      <c r="H81" s="114">
        <f>SUM(H82:H82)</f>
        <v>33364200</v>
      </c>
      <c r="I81" s="114">
        <f>SUM(I82:I82)</f>
        <v>33364200</v>
      </c>
      <c r="J81" s="115">
        <f>SUM(J82:J82)</f>
        <v>33364200</v>
      </c>
      <c r="K81" s="253">
        <f>SUM(K82:K82)</f>
        <v>0</v>
      </c>
      <c r="L81" s="46"/>
      <c r="M81" s="47"/>
    </row>
    <row r="82" spans="1:13" s="49" customFormat="1" ht="38.25" outlineLevel="5">
      <c r="A82" s="142" t="s">
        <v>69</v>
      </c>
      <c r="B82" s="55" t="s">
        <v>28</v>
      </c>
      <c r="C82" s="55" t="s">
        <v>64</v>
      </c>
      <c r="D82" s="55" t="s">
        <v>68</v>
      </c>
      <c r="E82" s="53">
        <v>540</v>
      </c>
      <c r="F82" s="55" t="s">
        <v>209</v>
      </c>
      <c r="G82" s="55" t="s">
        <v>35</v>
      </c>
      <c r="H82" s="186">
        <v>33364200</v>
      </c>
      <c r="I82" s="186">
        <v>33364200</v>
      </c>
      <c r="J82" s="190">
        <v>33364200</v>
      </c>
      <c r="K82" s="253">
        <f>I82-J82</f>
        <v>0</v>
      </c>
      <c r="L82" s="46"/>
      <c r="M82" s="47"/>
    </row>
    <row r="83" spans="1:13" s="48" customFormat="1" ht="30" outlineLevel="3">
      <c r="A83" s="143" t="s">
        <v>48</v>
      </c>
      <c r="B83" s="42" t="s">
        <v>28</v>
      </c>
      <c r="C83" s="42" t="s">
        <v>70</v>
      </c>
      <c r="D83" s="42" t="s">
        <v>71</v>
      </c>
      <c r="E83" s="43" t="s">
        <v>29</v>
      </c>
      <c r="F83" s="44"/>
      <c r="G83" s="44"/>
      <c r="H83" s="112">
        <f>SUM(H84:H96)</f>
        <v>3667148491.1400003</v>
      </c>
      <c r="I83" s="112">
        <f>SUM(I84:I96)</f>
        <v>3667148491.1400003</v>
      </c>
      <c r="J83" s="113">
        <f>SUM(J84:J96)</f>
        <v>3666304318.8099999</v>
      </c>
      <c r="K83" s="253">
        <f>SUM(K84:K96)</f>
        <v>844172.32999998156</v>
      </c>
      <c r="L83" s="51"/>
      <c r="M83" s="52"/>
    </row>
    <row r="84" spans="1:13" s="49" customFormat="1" outlineLevel="5">
      <c r="A84" s="142" t="s">
        <v>50</v>
      </c>
      <c r="B84" s="55" t="s">
        <v>28</v>
      </c>
      <c r="C84" s="55" t="s">
        <v>70</v>
      </c>
      <c r="D84" s="55" t="s">
        <v>71</v>
      </c>
      <c r="E84" s="53" t="s">
        <v>51</v>
      </c>
      <c r="F84" s="54"/>
      <c r="G84" s="54"/>
      <c r="H84" s="186">
        <v>304137635.88</v>
      </c>
      <c r="I84" s="186">
        <v>304137635.88</v>
      </c>
      <c r="J84" s="190">
        <v>303568060.30000001</v>
      </c>
      <c r="K84" s="253">
        <f t="shared" ref="K84:K108" si="6">I84-J84</f>
        <v>569575.57999998331</v>
      </c>
      <c r="L84" s="46"/>
      <c r="M84" s="47"/>
    </row>
    <row r="85" spans="1:13" s="49" customFormat="1" ht="28.5" outlineLevel="5">
      <c r="A85" s="142" t="s">
        <v>265</v>
      </c>
      <c r="B85" s="55" t="s">
        <v>28</v>
      </c>
      <c r="C85" s="55" t="s">
        <v>70</v>
      </c>
      <c r="D85" s="55" t="s">
        <v>71</v>
      </c>
      <c r="E85" s="53">
        <v>112</v>
      </c>
      <c r="F85" s="54"/>
      <c r="G85" s="54"/>
      <c r="H85" s="186">
        <v>363752</v>
      </c>
      <c r="I85" s="186">
        <v>363752</v>
      </c>
      <c r="J85" s="190">
        <v>326682</v>
      </c>
      <c r="K85" s="253">
        <f t="shared" si="6"/>
        <v>37070</v>
      </c>
      <c r="L85" s="46" t="s">
        <v>264</v>
      </c>
      <c r="M85" s="47"/>
    </row>
    <row r="86" spans="1:13" s="49" customFormat="1" ht="42.75" outlineLevel="5">
      <c r="A86" s="142" t="s">
        <v>52</v>
      </c>
      <c r="B86" s="55" t="s">
        <v>28</v>
      </c>
      <c r="C86" s="55" t="s">
        <v>70</v>
      </c>
      <c r="D86" s="55" t="s">
        <v>71</v>
      </c>
      <c r="E86" s="53" t="s">
        <v>53</v>
      </c>
      <c r="F86" s="54"/>
      <c r="G86" s="54"/>
      <c r="H86" s="186">
        <v>91987272</v>
      </c>
      <c r="I86" s="186">
        <v>91987272</v>
      </c>
      <c r="J86" s="190">
        <v>91865622.280000001</v>
      </c>
      <c r="K86" s="253">
        <f t="shared" si="6"/>
        <v>121649.71999999881</v>
      </c>
      <c r="L86" s="46"/>
      <c r="M86" s="47"/>
    </row>
    <row r="87" spans="1:13" s="49" customFormat="1" ht="28.5" outlineLevel="5">
      <c r="A87" s="142" t="s">
        <v>54</v>
      </c>
      <c r="B87" s="55" t="s">
        <v>28</v>
      </c>
      <c r="C87" s="55" t="s">
        <v>70</v>
      </c>
      <c r="D87" s="55" t="s">
        <v>71</v>
      </c>
      <c r="E87" s="53" t="s">
        <v>55</v>
      </c>
      <c r="F87" s="54"/>
      <c r="G87" s="54"/>
      <c r="H87" s="186">
        <v>3899916</v>
      </c>
      <c r="I87" s="186">
        <v>3899916</v>
      </c>
      <c r="J87" s="190">
        <v>3885050.38</v>
      </c>
      <c r="K87" s="253">
        <f t="shared" si="6"/>
        <v>14865.620000000112</v>
      </c>
      <c r="L87" s="46"/>
      <c r="M87" s="47"/>
    </row>
    <row r="88" spans="1:13" s="49" customFormat="1" ht="28.5" outlineLevel="5">
      <c r="A88" s="142" t="s">
        <v>243</v>
      </c>
      <c r="B88" s="55" t="s">
        <v>28</v>
      </c>
      <c r="C88" s="55" t="s">
        <v>70</v>
      </c>
      <c r="D88" s="55" t="s">
        <v>71</v>
      </c>
      <c r="E88" s="53" t="s">
        <v>242</v>
      </c>
      <c r="F88" s="54"/>
      <c r="G88" s="54"/>
      <c r="H88" s="186">
        <v>16400000</v>
      </c>
      <c r="I88" s="186">
        <v>16400000</v>
      </c>
      <c r="J88" s="190">
        <v>16400000</v>
      </c>
      <c r="K88" s="253">
        <f t="shared" si="6"/>
        <v>0</v>
      </c>
      <c r="L88" s="46" t="s">
        <v>241</v>
      </c>
      <c r="M88" s="47"/>
    </row>
    <row r="89" spans="1:13" s="49" customFormat="1" outlineLevel="5">
      <c r="A89" s="142" t="s">
        <v>30</v>
      </c>
      <c r="B89" s="55" t="s">
        <v>28</v>
      </c>
      <c r="C89" s="55" t="s">
        <v>70</v>
      </c>
      <c r="D89" s="55" t="s">
        <v>71</v>
      </c>
      <c r="E89" s="53" t="s">
        <v>31</v>
      </c>
      <c r="F89" s="54"/>
      <c r="G89" s="54"/>
      <c r="H89" s="186">
        <v>62501701.189999998</v>
      </c>
      <c r="I89" s="186">
        <v>62501701.189999998</v>
      </c>
      <c r="J89" s="190">
        <v>62421409.259999998</v>
      </c>
      <c r="K89" s="253">
        <f t="shared" si="6"/>
        <v>80291.929999999702</v>
      </c>
      <c r="L89" s="46"/>
      <c r="M89" s="47"/>
    </row>
    <row r="90" spans="1:13" s="49" customFormat="1" outlineLevel="5">
      <c r="A90" s="142" t="s">
        <v>175</v>
      </c>
      <c r="B90" s="55" t="s">
        <v>28</v>
      </c>
      <c r="C90" s="55" t="s">
        <v>70</v>
      </c>
      <c r="D90" s="55" t="s">
        <v>71</v>
      </c>
      <c r="E90" s="53">
        <v>247</v>
      </c>
      <c r="F90" s="54"/>
      <c r="G90" s="54"/>
      <c r="H90" s="186">
        <v>8540851</v>
      </c>
      <c r="I90" s="186">
        <v>8540851</v>
      </c>
      <c r="J90" s="190">
        <v>8525951.1500000004</v>
      </c>
      <c r="K90" s="253">
        <f t="shared" si="6"/>
        <v>14899.849999999627</v>
      </c>
      <c r="L90" s="46"/>
      <c r="M90" s="47"/>
    </row>
    <row r="91" spans="1:13" s="49" customFormat="1" ht="57" outlineLevel="5">
      <c r="A91" s="142" t="s">
        <v>56</v>
      </c>
      <c r="B91" s="55" t="s">
        <v>28</v>
      </c>
      <c r="C91" s="55" t="s">
        <v>70</v>
      </c>
      <c r="D91" s="55" t="s">
        <v>71</v>
      </c>
      <c r="E91" s="53" t="s">
        <v>57</v>
      </c>
      <c r="F91" s="54"/>
      <c r="G91" s="54"/>
      <c r="H91" s="186">
        <v>3109384697.0500002</v>
      </c>
      <c r="I91" s="186">
        <v>3109384697.0500002</v>
      </c>
      <c r="J91" s="190">
        <v>3109384697.0500002</v>
      </c>
      <c r="K91" s="253">
        <f>I91-J91</f>
        <v>0</v>
      </c>
      <c r="L91" s="46"/>
      <c r="M91" s="47"/>
    </row>
    <row r="92" spans="1:13" s="49" customFormat="1" outlineLevel="5">
      <c r="A92" s="142" t="s">
        <v>233</v>
      </c>
      <c r="B92" s="55" t="s">
        <v>28</v>
      </c>
      <c r="C92" s="55" t="s">
        <v>70</v>
      </c>
      <c r="D92" s="55" t="s">
        <v>71</v>
      </c>
      <c r="E92" s="53" t="s">
        <v>45</v>
      </c>
      <c r="F92" s="54"/>
      <c r="G92" s="54"/>
      <c r="H92" s="186">
        <v>68412285.019999996</v>
      </c>
      <c r="I92" s="186">
        <v>68412285.019999996</v>
      </c>
      <c r="J92" s="190">
        <v>68412285.019999996</v>
      </c>
      <c r="K92" s="253">
        <f t="shared" si="6"/>
        <v>0</v>
      </c>
      <c r="L92" s="46"/>
      <c r="M92" s="47"/>
    </row>
    <row r="93" spans="1:13" s="49" customFormat="1" ht="42.75" outlineLevel="5">
      <c r="A93" s="142" t="s">
        <v>138</v>
      </c>
      <c r="B93" s="187" t="s">
        <v>28</v>
      </c>
      <c r="C93" s="187" t="s">
        <v>70</v>
      </c>
      <c r="D93" s="187" t="s">
        <v>71</v>
      </c>
      <c r="E93" s="56">
        <v>831</v>
      </c>
      <c r="F93" s="57"/>
      <c r="G93" s="57"/>
      <c r="H93" s="186">
        <v>1000</v>
      </c>
      <c r="I93" s="186">
        <v>1000</v>
      </c>
      <c r="J93" s="190">
        <v>1000</v>
      </c>
      <c r="K93" s="253">
        <f t="shared" ref="K93" si="7">I93-J93</f>
        <v>0</v>
      </c>
      <c r="L93" s="45">
        <v>45200</v>
      </c>
      <c r="M93" s="30" t="s">
        <v>223</v>
      </c>
    </row>
    <row r="94" spans="1:13" s="49" customFormat="1" ht="28.5" outlineLevel="5">
      <c r="A94" s="142" t="s">
        <v>58</v>
      </c>
      <c r="B94" s="55" t="s">
        <v>28</v>
      </c>
      <c r="C94" s="55" t="s">
        <v>70</v>
      </c>
      <c r="D94" s="55" t="s">
        <v>71</v>
      </c>
      <c r="E94" s="53" t="s">
        <v>59</v>
      </c>
      <c r="F94" s="54"/>
      <c r="G94" s="54"/>
      <c r="H94" s="186">
        <v>1457834</v>
      </c>
      <c r="I94" s="186">
        <v>1457834</v>
      </c>
      <c r="J94" s="190">
        <v>1457834</v>
      </c>
      <c r="K94" s="253">
        <f t="shared" si="6"/>
        <v>0</v>
      </c>
      <c r="L94" s="46"/>
      <c r="M94" s="47"/>
    </row>
    <row r="95" spans="1:13" s="49" customFormat="1" outlineLevel="5">
      <c r="A95" s="142" t="s">
        <v>60</v>
      </c>
      <c r="B95" s="55" t="s">
        <v>28</v>
      </c>
      <c r="C95" s="55" t="s">
        <v>70</v>
      </c>
      <c r="D95" s="55" t="s">
        <v>71</v>
      </c>
      <c r="E95" s="53" t="s">
        <v>61</v>
      </c>
      <c r="F95" s="54"/>
      <c r="G95" s="54"/>
      <c r="H95" s="186">
        <v>49138</v>
      </c>
      <c r="I95" s="186">
        <v>49138</v>
      </c>
      <c r="J95" s="190">
        <v>49137</v>
      </c>
      <c r="K95" s="253">
        <f t="shared" si="6"/>
        <v>1</v>
      </c>
      <c r="L95" s="46"/>
      <c r="M95" s="47"/>
    </row>
    <row r="96" spans="1:13" s="49" customFormat="1" outlineLevel="5">
      <c r="A96" s="142" t="s">
        <v>62</v>
      </c>
      <c r="B96" s="55" t="s">
        <v>28</v>
      </c>
      <c r="C96" s="55" t="s">
        <v>70</v>
      </c>
      <c r="D96" s="55" t="s">
        <v>71</v>
      </c>
      <c r="E96" s="53">
        <v>853</v>
      </c>
      <c r="F96" s="54"/>
      <c r="G96" s="54"/>
      <c r="H96" s="186">
        <f>13409-1000</f>
        <v>12409</v>
      </c>
      <c r="I96" s="186">
        <f>13409-1000</f>
        <v>12409</v>
      </c>
      <c r="J96" s="190">
        <v>6590.37</v>
      </c>
      <c r="K96" s="253">
        <f t="shared" si="6"/>
        <v>5818.63</v>
      </c>
      <c r="L96" s="46"/>
      <c r="M96" s="47"/>
    </row>
    <row r="97" spans="1:13" s="58" customFormat="1" ht="105" outlineLevel="5">
      <c r="A97" s="143" t="s">
        <v>174</v>
      </c>
      <c r="B97" s="42" t="s">
        <v>28</v>
      </c>
      <c r="C97" s="42" t="s">
        <v>70</v>
      </c>
      <c r="D97" s="42">
        <v>2220681950</v>
      </c>
      <c r="E97" s="43" t="s">
        <v>29</v>
      </c>
      <c r="F97" s="59"/>
      <c r="G97" s="59"/>
      <c r="H97" s="116">
        <f>SUM(H98:H98)</f>
        <v>2175600</v>
      </c>
      <c r="I97" s="116">
        <f>SUM(I98:I98)</f>
        <v>2175600</v>
      </c>
      <c r="J97" s="117">
        <f>SUM(J98:J98)</f>
        <v>2175600</v>
      </c>
      <c r="K97" s="255">
        <f>SUM(K98:K98)</f>
        <v>0</v>
      </c>
      <c r="L97" s="46"/>
      <c r="M97" s="47"/>
    </row>
    <row r="98" spans="1:13" s="49" customFormat="1" outlineLevel="5">
      <c r="A98" s="142" t="s">
        <v>50</v>
      </c>
      <c r="B98" s="55" t="s">
        <v>28</v>
      </c>
      <c r="C98" s="55" t="s">
        <v>70</v>
      </c>
      <c r="D98" s="55">
        <v>2220681950</v>
      </c>
      <c r="E98" s="53">
        <v>631</v>
      </c>
      <c r="F98" s="54"/>
      <c r="G98" s="54"/>
      <c r="H98" s="186">
        <v>2175600</v>
      </c>
      <c r="I98" s="186">
        <v>2175600</v>
      </c>
      <c r="J98" s="190">
        <v>2175600</v>
      </c>
      <c r="K98" s="253">
        <f t="shared" si="6"/>
        <v>0</v>
      </c>
      <c r="L98" s="46"/>
      <c r="M98" s="47"/>
    </row>
    <row r="99" spans="1:13" s="195" customFormat="1" ht="95.25" customHeight="1" outlineLevel="5">
      <c r="A99" s="143" t="s">
        <v>187</v>
      </c>
      <c r="B99" s="42">
        <v>148</v>
      </c>
      <c r="C99" s="42">
        <v>1003</v>
      </c>
      <c r="D99" s="42" t="s">
        <v>190</v>
      </c>
      <c r="E99" s="43">
        <v>322</v>
      </c>
      <c r="F99" s="44" t="s">
        <v>216</v>
      </c>
      <c r="G99" s="44" t="s">
        <v>35</v>
      </c>
      <c r="H99" s="112">
        <v>15823600</v>
      </c>
      <c r="I99" s="112">
        <v>15823600</v>
      </c>
      <c r="J99" s="113">
        <v>15823600</v>
      </c>
      <c r="K99" s="256">
        <f>I99-J99</f>
        <v>0</v>
      </c>
      <c r="L99" s="196"/>
      <c r="M99" s="197"/>
    </row>
    <row r="100" spans="1:13" s="195" customFormat="1" ht="37.5" customHeight="1" outlineLevel="3">
      <c r="A100" s="143" t="s">
        <v>72</v>
      </c>
      <c r="B100" s="42" t="s">
        <v>28</v>
      </c>
      <c r="C100" s="42" t="s">
        <v>73</v>
      </c>
      <c r="D100" s="42" t="s">
        <v>74</v>
      </c>
      <c r="E100" s="43" t="s">
        <v>29</v>
      </c>
      <c r="F100" s="44"/>
      <c r="G100" s="44"/>
      <c r="H100" s="112">
        <f>SUM(H101:H101)</f>
        <v>130280800</v>
      </c>
      <c r="I100" s="112">
        <f>SUM(I101:I101)</f>
        <v>130280800</v>
      </c>
      <c r="J100" s="113">
        <f>SUM(J101:J101)</f>
        <v>130280800</v>
      </c>
      <c r="K100" s="253">
        <f>SUM(K101:K101)</f>
        <v>0</v>
      </c>
      <c r="L100" s="196"/>
      <c r="M100" s="197"/>
    </row>
    <row r="101" spans="1:13" s="49" customFormat="1" ht="38.25" outlineLevel="5">
      <c r="A101" s="142" t="s">
        <v>75</v>
      </c>
      <c r="B101" s="55" t="s">
        <v>28</v>
      </c>
      <c r="C101" s="55" t="s">
        <v>73</v>
      </c>
      <c r="D101" s="55" t="s">
        <v>74</v>
      </c>
      <c r="E101" s="53" t="s">
        <v>76</v>
      </c>
      <c r="F101" s="55" t="s">
        <v>215</v>
      </c>
      <c r="G101" s="55" t="s">
        <v>35</v>
      </c>
      <c r="H101" s="186">
        <v>130280800</v>
      </c>
      <c r="I101" s="186">
        <v>130280800</v>
      </c>
      <c r="J101" s="190">
        <v>130280800</v>
      </c>
      <c r="K101" s="253">
        <f>I101-J101</f>
        <v>0</v>
      </c>
      <c r="L101" s="46"/>
      <c r="M101" s="47"/>
    </row>
    <row r="102" spans="1:13" s="195" customFormat="1" ht="47.25" customHeight="1" outlineLevel="3">
      <c r="A102" s="143" t="s">
        <v>77</v>
      </c>
      <c r="B102" s="42" t="s">
        <v>28</v>
      </c>
      <c r="C102" s="42" t="s">
        <v>73</v>
      </c>
      <c r="D102" s="42" t="s">
        <v>78</v>
      </c>
      <c r="E102" s="43" t="s">
        <v>29</v>
      </c>
      <c r="F102" s="44"/>
      <c r="G102" s="44"/>
      <c r="H102" s="112">
        <f>SUM(H103:H103)</f>
        <v>178709300</v>
      </c>
      <c r="I102" s="112">
        <f>SUM(I103:I103)</f>
        <v>178709300</v>
      </c>
      <c r="J102" s="113">
        <f>SUM(J103:J103)</f>
        <v>178709300</v>
      </c>
      <c r="K102" s="253">
        <f>SUM(K103:K103)</f>
        <v>0</v>
      </c>
      <c r="L102" s="196"/>
      <c r="M102" s="197"/>
    </row>
    <row r="103" spans="1:13" s="49" customFormat="1" ht="38.25" outlineLevel="5">
      <c r="A103" s="147" t="s">
        <v>75</v>
      </c>
      <c r="B103" s="55" t="s">
        <v>28</v>
      </c>
      <c r="C103" s="55" t="s">
        <v>73</v>
      </c>
      <c r="D103" s="55" t="s">
        <v>78</v>
      </c>
      <c r="E103" s="53" t="s">
        <v>76</v>
      </c>
      <c r="F103" s="55" t="s">
        <v>214</v>
      </c>
      <c r="G103" s="55" t="s">
        <v>35</v>
      </c>
      <c r="H103" s="186">
        <v>178709300</v>
      </c>
      <c r="I103" s="186">
        <v>178709300</v>
      </c>
      <c r="J103" s="190">
        <v>178709300</v>
      </c>
      <c r="K103" s="253">
        <f>I103-J103</f>
        <v>0</v>
      </c>
      <c r="L103" s="46"/>
      <c r="M103" s="47"/>
    </row>
    <row r="104" spans="1:13" s="195" customFormat="1" ht="15" outlineLevel="3">
      <c r="A104" s="143" t="s">
        <v>79</v>
      </c>
      <c r="B104" s="42" t="s">
        <v>28</v>
      </c>
      <c r="C104" s="42" t="s">
        <v>73</v>
      </c>
      <c r="D104" s="42" t="s">
        <v>80</v>
      </c>
      <c r="E104" s="43" t="s">
        <v>29</v>
      </c>
      <c r="F104" s="44"/>
      <c r="G104" s="44"/>
      <c r="H104" s="112">
        <f>SUM(H105)</f>
        <v>240140800</v>
      </c>
      <c r="I104" s="112">
        <f>SUM(I105)</f>
        <v>240140800</v>
      </c>
      <c r="J104" s="113">
        <f>SUM(J105)</f>
        <v>240140800</v>
      </c>
      <c r="K104" s="253">
        <f>SUM(K105)</f>
        <v>0</v>
      </c>
      <c r="L104" s="196"/>
      <c r="M104" s="197"/>
    </row>
    <row r="105" spans="1:13" s="49" customFormat="1" outlineLevel="5">
      <c r="A105" s="142" t="s">
        <v>75</v>
      </c>
      <c r="B105" s="55" t="s">
        <v>28</v>
      </c>
      <c r="C105" s="55" t="s">
        <v>73</v>
      </c>
      <c r="D105" s="55" t="s">
        <v>80</v>
      </c>
      <c r="E105" s="53" t="s">
        <v>76</v>
      </c>
      <c r="F105" s="54"/>
      <c r="G105" s="54"/>
      <c r="H105" s="186">
        <v>240140800</v>
      </c>
      <c r="I105" s="186">
        <v>240140800</v>
      </c>
      <c r="J105" s="190">
        <v>240140800</v>
      </c>
      <c r="K105" s="253">
        <f>I105-J105</f>
        <v>0</v>
      </c>
      <c r="L105" s="46"/>
      <c r="M105" s="47"/>
    </row>
    <row r="106" spans="1:13" s="48" customFormat="1" ht="45" outlineLevel="3">
      <c r="A106" s="143" t="s">
        <v>81</v>
      </c>
      <c r="B106" s="42" t="s">
        <v>28</v>
      </c>
      <c r="C106" s="42" t="s">
        <v>73</v>
      </c>
      <c r="D106" s="42">
        <v>2210252520</v>
      </c>
      <c r="E106" s="43" t="s">
        <v>29</v>
      </c>
      <c r="F106" s="44"/>
      <c r="G106" s="44"/>
      <c r="H106" s="112">
        <f>SUM(H107:H108)</f>
        <v>120387</v>
      </c>
      <c r="I106" s="112">
        <f>SUM(I107:I108)</f>
        <v>120387</v>
      </c>
      <c r="J106" s="113">
        <f>SUM(J107:J108)</f>
        <v>120198.19</v>
      </c>
      <c r="K106" s="253">
        <f>SUM(K107:K108)</f>
        <v>188.81</v>
      </c>
      <c r="L106" s="46"/>
      <c r="M106" s="47"/>
    </row>
    <row r="107" spans="1:13" s="49" customFormat="1" outlineLevel="5">
      <c r="A107" s="142" t="s">
        <v>30</v>
      </c>
      <c r="B107" s="55" t="s">
        <v>28</v>
      </c>
      <c r="C107" s="55" t="s">
        <v>73</v>
      </c>
      <c r="D107" s="55">
        <v>2210252520</v>
      </c>
      <c r="E107" s="53" t="s">
        <v>31</v>
      </c>
      <c r="F107" s="54"/>
      <c r="G107" s="54"/>
      <c r="H107" s="186">
        <v>687</v>
      </c>
      <c r="I107" s="186">
        <v>687</v>
      </c>
      <c r="J107" s="190">
        <v>498.19</v>
      </c>
      <c r="K107" s="253">
        <f t="shared" si="6"/>
        <v>188.81</v>
      </c>
      <c r="L107" s="46"/>
      <c r="M107" s="47"/>
    </row>
    <row r="108" spans="1:13" s="49" customFormat="1" ht="28.5" outlineLevel="5">
      <c r="A108" s="145" t="s">
        <v>36</v>
      </c>
      <c r="B108" s="55" t="s">
        <v>28</v>
      </c>
      <c r="C108" s="55" t="s">
        <v>73</v>
      </c>
      <c r="D108" s="55">
        <v>2210252520</v>
      </c>
      <c r="E108" s="53">
        <v>321</v>
      </c>
      <c r="F108" s="54"/>
      <c r="G108" s="54"/>
      <c r="H108" s="186">
        <v>119700</v>
      </c>
      <c r="I108" s="186">
        <v>119700</v>
      </c>
      <c r="J108" s="190">
        <v>119700</v>
      </c>
      <c r="K108" s="253">
        <f t="shared" si="6"/>
        <v>0</v>
      </c>
      <c r="L108" s="46"/>
      <c r="M108" s="47"/>
    </row>
    <row r="109" spans="1:13" s="48" customFormat="1" ht="90" outlineLevel="3">
      <c r="A109" s="143" t="s">
        <v>82</v>
      </c>
      <c r="B109" s="42" t="s">
        <v>28</v>
      </c>
      <c r="C109" s="42" t="s">
        <v>73</v>
      </c>
      <c r="D109" s="42" t="s">
        <v>83</v>
      </c>
      <c r="E109" s="43" t="s">
        <v>29</v>
      </c>
      <c r="F109" s="44"/>
      <c r="G109" s="44"/>
      <c r="H109" s="112">
        <f>SUM(H110:H111)</f>
        <v>6603686</v>
      </c>
      <c r="I109" s="112">
        <f>SUM(I110:I111)</f>
        <v>6603686</v>
      </c>
      <c r="J109" s="113">
        <f>SUM(J110:J111)</f>
        <v>6362147</v>
      </c>
      <c r="K109" s="253">
        <f>SUM(K110:K111)</f>
        <v>241539</v>
      </c>
      <c r="L109" s="51"/>
      <c r="M109" s="52"/>
    </row>
    <row r="110" spans="1:13" s="49" customFormat="1" outlineLevel="5">
      <c r="A110" s="142" t="s">
        <v>30</v>
      </c>
      <c r="B110" s="55" t="s">
        <v>28</v>
      </c>
      <c r="C110" s="55" t="s">
        <v>73</v>
      </c>
      <c r="D110" s="55" t="s">
        <v>83</v>
      </c>
      <c r="E110" s="53" t="s">
        <v>31</v>
      </c>
      <c r="F110" s="54"/>
      <c r="G110" s="54"/>
      <c r="H110" s="186">
        <v>70856</v>
      </c>
      <c r="I110" s="186">
        <v>70856</v>
      </c>
      <c r="J110" s="190">
        <v>68147</v>
      </c>
      <c r="K110" s="253">
        <f t="shared" ref="K110:K141" si="8">I110-J110</f>
        <v>2709</v>
      </c>
      <c r="L110" s="46"/>
      <c r="M110" s="47"/>
    </row>
    <row r="111" spans="1:13" s="50" customFormat="1" ht="28.5" outlineLevel="5">
      <c r="A111" s="148" t="s">
        <v>36</v>
      </c>
      <c r="B111" s="22" t="s">
        <v>28</v>
      </c>
      <c r="C111" s="22" t="s">
        <v>73</v>
      </c>
      <c r="D111" s="22" t="s">
        <v>83</v>
      </c>
      <c r="E111" s="23" t="s">
        <v>66</v>
      </c>
      <c r="F111" s="24"/>
      <c r="G111" s="24"/>
      <c r="H111" s="186">
        <v>6532830</v>
      </c>
      <c r="I111" s="186">
        <v>6532830</v>
      </c>
      <c r="J111" s="190">
        <v>6294000</v>
      </c>
      <c r="K111" s="253">
        <f t="shared" si="8"/>
        <v>238830</v>
      </c>
      <c r="L111" s="46"/>
      <c r="M111" s="47"/>
    </row>
    <row r="112" spans="1:13" s="48" customFormat="1" ht="75" outlineLevel="3">
      <c r="A112" s="143" t="s">
        <v>84</v>
      </c>
      <c r="B112" s="42" t="s">
        <v>28</v>
      </c>
      <c r="C112" s="42" t="s">
        <v>73</v>
      </c>
      <c r="D112" s="42" t="s">
        <v>85</v>
      </c>
      <c r="E112" s="43" t="s">
        <v>29</v>
      </c>
      <c r="F112" s="44"/>
      <c r="G112" s="44"/>
      <c r="H112" s="112">
        <f>SUM(H113:H114)</f>
        <v>3447333</v>
      </c>
      <c r="I112" s="112">
        <f>SUM(I113:I114)</f>
        <v>3406881.4</v>
      </c>
      <c r="J112" s="113">
        <f>SUM(J113:J114)</f>
        <v>3406875.6</v>
      </c>
      <c r="K112" s="253">
        <f>SUM(K113:K114)</f>
        <v>5.8000000000029104</v>
      </c>
      <c r="L112" s="51"/>
      <c r="M112" s="52"/>
    </row>
    <row r="113" spans="1:13" s="49" customFormat="1" outlineLevel="5">
      <c r="A113" s="142" t="s">
        <v>30</v>
      </c>
      <c r="B113" s="55" t="s">
        <v>28</v>
      </c>
      <c r="C113" s="55" t="s">
        <v>73</v>
      </c>
      <c r="D113" s="55" t="s">
        <v>85</v>
      </c>
      <c r="E113" s="53" t="s">
        <v>31</v>
      </c>
      <c r="F113" s="54"/>
      <c r="G113" s="54"/>
      <c r="H113" s="186">
        <v>27333</v>
      </c>
      <c r="I113" s="186">
        <v>26881.4</v>
      </c>
      <c r="J113" s="190">
        <v>26875.599999999999</v>
      </c>
      <c r="K113" s="253">
        <f>I113-J113</f>
        <v>5.8000000000029104</v>
      </c>
      <c r="L113" s="46"/>
      <c r="M113" s="47"/>
    </row>
    <row r="114" spans="1:13" s="50" customFormat="1" ht="28.5" outlineLevel="5">
      <c r="A114" s="148" t="s">
        <v>36</v>
      </c>
      <c r="B114" s="22" t="s">
        <v>28</v>
      </c>
      <c r="C114" s="22" t="s">
        <v>73</v>
      </c>
      <c r="D114" s="22" t="s">
        <v>85</v>
      </c>
      <c r="E114" s="23" t="s">
        <v>66</v>
      </c>
      <c r="F114" s="24"/>
      <c r="G114" s="24"/>
      <c r="H114" s="186">
        <v>3420000</v>
      </c>
      <c r="I114" s="186">
        <v>3380000</v>
      </c>
      <c r="J114" s="190">
        <v>3380000</v>
      </c>
      <c r="K114" s="253">
        <f>I114-J114</f>
        <v>0</v>
      </c>
      <c r="L114" s="46"/>
      <c r="M114" s="47"/>
    </row>
    <row r="115" spans="1:13" s="48" customFormat="1" ht="30" outlineLevel="3">
      <c r="A115" s="143" t="s">
        <v>86</v>
      </c>
      <c r="B115" s="42" t="s">
        <v>28</v>
      </c>
      <c r="C115" s="42" t="s">
        <v>73</v>
      </c>
      <c r="D115" s="42" t="s">
        <v>87</v>
      </c>
      <c r="E115" s="43" t="s">
        <v>29</v>
      </c>
      <c r="F115" s="44"/>
      <c r="G115" s="44"/>
      <c r="H115" s="112">
        <f>SUM(H116:H118)</f>
        <v>609707900</v>
      </c>
      <c r="I115" s="112">
        <f>SUM(I116:I118)</f>
        <v>609707900</v>
      </c>
      <c r="J115" s="113">
        <f>SUM(J116:J118)</f>
        <v>609619866.99000001</v>
      </c>
      <c r="K115" s="253">
        <f>SUM(K116:K118)</f>
        <v>88033.009999999776</v>
      </c>
      <c r="L115" s="51"/>
      <c r="M115" s="52"/>
    </row>
    <row r="116" spans="1:13" s="50" customFormat="1" ht="42.75" outlineLevel="5">
      <c r="A116" s="149" t="s">
        <v>36</v>
      </c>
      <c r="B116" s="67" t="s">
        <v>28</v>
      </c>
      <c r="C116" s="67" t="s">
        <v>73</v>
      </c>
      <c r="D116" s="67" t="s">
        <v>87</v>
      </c>
      <c r="E116" s="68">
        <v>321</v>
      </c>
      <c r="F116" s="67"/>
      <c r="G116" s="67"/>
      <c r="H116" s="186">
        <v>0</v>
      </c>
      <c r="I116" s="186">
        <v>0</v>
      </c>
      <c r="J116" s="191">
        <v>-6311</v>
      </c>
      <c r="K116" s="253">
        <f t="shared" ref="K116" si="9">I116-J116</f>
        <v>6311</v>
      </c>
      <c r="L116" s="46"/>
      <c r="M116" s="47"/>
    </row>
    <row r="117" spans="1:13" s="49" customFormat="1" ht="38.25" outlineLevel="5">
      <c r="A117" s="150" t="s">
        <v>30</v>
      </c>
      <c r="B117" s="22" t="s">
        <v>28</v>
      </c>
      <c r="C117" s="22" t="s">
        <v>73</v>
      </c>
      <c r="D117" s="22" t="s">
        <v>87</v>
      </c>
      <c r="E117" s="23" t="s">
        <v>31</v>
      </c>
      <c r="F117" s="22" t="s">
        <v>213</v>
      </c>
      <c r="G117" s="22" t="s">
        <v>35</v>
      </c>
      <c r="H117" s="186">
        <v>5508963</v>
      </c>
      <c r="I117" s="186">
        <v>5508963</v>
      </c>
      <c r="J117" s="190">
        <v>5447859.4900000002</v>
      </c>
      <c r="K117" s="253">
        <f t="shared" ref="K117:K118" si="10">I117-J117</f>
        <v>61103.509999999776</v>
      </c>
      <c r="L117" s="46"/>
      <c r="M117" s="47"/>
    </row>
    <row r="118" spans="1:13" s="49" customFormat="1" ht="38.25" outlineLevel="5">
      <c r="A118" s="148" t="s">
        <v>36</v>
      </c>
      <c r="B118" s="22" t="s">
        <v>28</v>
      </c>
      <c r="C118" s="22" t="s">
        <v>73</v>
      </c>
      <c r="D118" s="22" t="s">
        <v>87</v>
      </c>
      <c r="E118" s="23" t="s">
        <v>37</v>
      </c>
      <c r="F118" s="22" t="s">
        <v>213</v>
      </c>
      <c r="G118" s="22" t="s">
        <v>35</v>
      </c>
      <c r="H118" s="186">
        <v>604198937</v>
      </c>
      <c r="I118" s="186">
        <v>604198937</v>
      </c>
      <c r="J118" s="190">
        <v>604178318.5</v>
      </c>
      <c r="K118" s="253">
        <f t="shared" si="10"/>
        <v>20618.5</v>
      </c>
      <c r="L118" s="46"/>
      <c r="M118" s="47"/>
    </row>
    <row r="119" spans="1:13" s="48" customFormat="1" ht="15" outlineLevel="3">
      <c r="A119" s="143" t="s">
        <v>88</v>
      </c>
      <c r="B119" s="42" t="s">
        <v>28</v>
      </c>
      <c r="C119" s="42" t="s">
        <v>73</v>
      </c>
      <c r="D119" s="42" t="s">
        <v>89</v>
      </c>
      <c r="E119" s="43" t="s">
        <v>29</v>
      </c>
      <c r="F119" s="44"/>
      <c r="G119" s="44"/>
      <c r="H119" s="112">
        <f>SUM(H120:H121)</f>
        <v>427096640</v>
      </c>
      <c r="I119" s="112">
        <f>SUM(I120:I121)</f>
        <v>424013138</v>
      </c>
      <c r="J119" s="113">
        <f>SUM(J120:J121)</f>
        <v>423941879.94</v>
      </c>
      <c r="K119" s="253">
        <f>SUM(K120:K121)</f>
        <v>71258.05999997817</v>
      </c>
      <c r="L119" s="51"/>
      <c r="M119" s="52"/>
    </row>
    <row r="120" spans="1:13" s="49" customFormat="1" outlineLevel="5">
      <c r="A120" s="142" t="s">
        <v>30</v>
      </c>
      <c r="B120" s="55" t="s">
        <v>28</v>
      </c>
      <c r="C120" s="55" t="s">
        <v>73</v>
      </c>
      <c r="D120" s="55" t="s">
        <v>89</v>
      </c>
      <c r="E120" s="53" t="s">
        <v>31</v>
      </c>
      <c r="F120" s="54"/>
      <c r="G120" s="54"/>
      <c r="H120" s="186">
        <v>4516100</v>
      </c>
      <c r="I120" s="186">
        <v>4370805</v>
      </c>
      <c r="J120" s="190">
        <v>4360124.1500000004</v>
      </c>
      <c r="K120" s="253">
        <f>I120-J120</f>
        <v>10680.849999999627</v>
      </c>
      <c r="L120" s="46"/>
      <c r="M120" s="47"/>
    </row>
    <row r="121" spans="1:13" s="50" customFormat="1" ht="28.5" outlineLevel="5">
      <c r="A121" s="148" t="s">
        <v>36</v>
      </c>
      <c r="B121" s="22" t="s">
        <v>28</v>
      </c>
      <c r="C121" s="22" t="s">
        <v>73</v>
      </c>
      <c r="D121" s="22" t="s">
        <v>89</v>
      </c>
      <c r="E121" s="23" t="s">
        <v>66</v>
      </c>
      <c r="F121" s="24"/>
      <c r="G121" s="24"/>
      <c r="H121" s="186">
        <v>422580540</v>
      </c>
      <c r="I121" s="186">
        <v>419642333</v>
      </c>
      <c r="J121" s="190">
        <v>419581755.79000002</v>
      </c>
      <c r="K121" s="253">
        <f>I121-J121</f>
        <v>60577.209999978542</v>
      </c>
      <c r="L121" s="46"/>
      <c r="M121" s="47"/>
    </row>
    <row r="122" spans="1:13" s="48" customFormat="1" ht="45" outlineLevel="3">
      <c r="A122" s="143" t="s">
        <v>90</v>
      </c>
      <c r="B122" s="42" t="s">
        <v>28</v>
      </c>
      <c r="C122" s="42" t="s">
        <v>73</v>
      </c>
      <c r="D122" s="42" t="s">
        <v>91</v>
      </c>
      <c r="E122" s="43" t="s">
        <v>29</v>
      </c>
      <c r="F122" s="44"/>
      <c r="G122" s="44"/>
      <c r="H122" s="112">
        <f>SUM(H123:H124)</f>
        <v>78155600</v>
      </c>
      <c r="I122" s="112">
        <f>SUM(I123:I124)</f>
        <v>77289373</v>
      </c>
      <c r="J122" s="113">
        <f>SUM(J123:J124)</f>
        <v>77281790.239999995</v>
      </c>
      <c r="K122" s="253">
        <f>SUM(K123:K124)</f>
        <v>7582.7600000042003</v>
      </c>
      <c r="L122" s="51"/>
      <c r="M122" s="52"/>
    </row>
    <row r="123" spans="1:13" s="49" customFormat="1" outlineLevel="5">
      <c r="A123" s="142" t="s">
        <v>30</v>
      </c>
      <c r="B123" s="55" t="s">
        <v>28</v>
      </c>
      <c r="C123" s="55" t="s">
        <v>73</v>
      </c>
      <c r="D123" s="55" t="s">
        <v>91</v>
      </c>
      <c r="E123" s="53" t="s">
        <v>31</v>
      </c>
      <c r="F123" s="54"/>
      <c r="G123" s="54"/>
      <c r="H123" s="186">
        <v>856940</v>
      </c>
      <c r="I123" s="186">
        <v>844826</v>
      </c>
      <c r="J123" s="190">
        <v>843562.47</v>
      </c>
      <c r="K123" s="253">
        <f t="shared" si="8"/>
        <v>1263.5300000000279</v>
      </c>
      <c r="L123" s="46"/>
      <c r="M123" s="47"/>
    </row>
    <row r="124" spans="1:13" s="50" customFormat="1" ht="28.5" outlineLevel="5">
      <c r="A124" s="148" t="s">
        <v>36</v>
      </c>
      <c r="B124" s="22" t="s">
        <v>28</v>
      </c>
      <c r="C124" s="22" t="s">
        <v>73</v>
      </c>
      <c r="D124" s="22" t="s">
        <v>91</v>
      </c>
      <c r="E124" s="23" t="s">
        <v>66</v>
      </c>
      <c r="F124" s="24"/>
      <c r="G124" s="24"/>
      <c r="H124" s="186">
        <v>77298660</v>
      </c>
      <c r="I124" s="186">
        <v>76444547</v>
      </c>
      <c r="J124" s="190">
        <v>76438227.769999996</v>
      </c>
      <c r="K124" s="253">
        <f t="shared" si="8"/>
        <v>6319.2300000041723</v>
      </c>
      <c r="L124" s="46"/>
      <c r="M124" s="47"/>
    </row>
    <row r="125" spans="1:13" s="48" customFormat="1" ht="15" outlineLevel="3">
      <c r="A125" s="143" t="s">
        <v>92</v>
      </c>
      <c r="B125" s="42" t="s">
        <v>28</v>
      </c>
      <c r="C125" s="42" t="s">
        <v>73</v>
      </c>
      <c r="D125" s="42" t="s">
        <v>93</v>
      </c>
      <c r="E125" s="43" t="s">
        <v>29</v>
      </c>
      <c r="F125" s="44"/>
      <c r="G125" s="44"/>
      <c r="H125" s="112">
        <f>SUM(H126:H127)</f>
        <v>22022900</v>
      </c>
      <c r="I125" s="112">
        <f>SUM(I126:I127)</f>
        <v>21332948</v>
      </c>
      <c r="J125" s="113">
        <f>SUM(J126:J127)</f>
        <v>21324216.07</v>
      </c>
      <c r="K125" s="253">
        <f>SUM(K126:K127)</f>
        <v>8731.929999999993</v>
      </c>
      <c r="L125" s="51"/>
      <c r="M125" s="52"/>
    </row>
    <row r="126" spans="1:13" s="49" customFormat="1" outlineLevel="5">
      <c r="A126" s="142" t="s">
        <v>30</v>
      </c>
      <c r="B126" s="55" t="s">
        <v>28</v>
      </c>
      <c r="C126" s="55" t="s">
        <v>73</v>
      </c>
      <c r="D126" s="55" t="s">
        <v>93</v>
      </c>
      <c r="E126" s="53" t="s">
        <v>31</v>
      </c>
      <c r="F126" s="54"/>
      <c r="G126" s="54"/>
      <c r="H126" s="186">
        <v>285280</v>
      </c>
      <c r="I126" s="186">
        <v>277602</v>
      </c>
      <c r="J126" s="190">
        <v>277428.07</v>
      </c>
      <c r="K126" s="253">
        <f t="shared" si="8"/>
        <v>173.92999999999302</v>
      </c>
      <c r="L126" s="46"/>
      <c r="M126" s="47"/>
    </row>
    <row r="127" spans="1:13" s="50" customFormat="1" ht="28.5" outlineLevel="5">
      <c r="A127" s="148" t="s">
        <v>36</v>
      </c>
      <c r="B127" s="22" t="s">
        <v>28</v>
      </c>
      <c r="C127" s="22" t="s">
        <v>73</v>
      </c>
      <c r="D127" s="22" t="s">
        <v>93</v>
      </c>
      <c r="E127" s="23" t="s">
        <v>66</v>
      </c>
      <c r="F127" s="24"/>
      <c r="G127" s="24"/>
      <c r="H127" s="186">
        <v>21737620</v>
      </c>
      <c r="I127" s="186">
        <v>21055346</v>
      </c>
      <c r="J127" s="190">
        <v>21046788</v>
      </c>
      <c r="K127" s="253">
        <f t="shared" si="8"/>
        <v>8558</v>
      </c>
      <c r="L127" s="46"/>
      <c r="M127" s="47"/>
    </row>
    <row r="128" spans="1:13" s="48" customFormat="1" ht="30" outlineLevel="3">
      <c r="A128" s="143" t="s">
        <v>94</v>
      </c>
      <c r="B128" s="42" t="s">
        <v>28</v>
      </c>
      <c r="C128" s="42" t="s">
        <v>73</v>
      </c>
      <c r="D128" s="42" t="s">
        <v>95</v>
      </c>
      <c r="E128" s="43" t="s">
        <v>29</v>
      </c>
      <c r="F128" s="44"/>
      <c r="G128" s="44"/>
      <c r="H128" s="112">
        <f>SUM(H129:H130)</f>
        <v>186811142</v>
      </c>
      <c r="I128" s="112">
        <f>SUM(I129:I130)</f>
        <v>186779127</v>
      </c>
      <c r="J128" s="113">
        <f>SUM(J129:J130)</f>
        <v>186668859.54999998</v>
      </c>
      <c r="K128" s="253">
        <f>SUM(K129:K130)</f>
        <v>110267.45000000368</v>
      </c>
      <c r="L128" s="51"/>
      <c r="M128" s="52"/>
    </row>
    <row r="129" spans="1:13" s="49" customFormat="1" outlineLevel="5">
      <c r="A129" s="142" t="s">
        <v>30</v>
      </c>
      <c r="B129" s="55" t="s">
        <v>28</v>
      </c>
      <c r="C129" s="55" t="s">
        <v>73</v>
      </c>
      <c r="D129" s="55" t="s">
        <v>95</v>
      </c>
      <c r="E129" s="53" t="s">
        <v>31</v>
      </c>
      <c r="F129" s="54"/>
      <c r="G129" s="54"/>
      <c r="H129" s="186">
        <v>1839675</v>
      </c>
      <c r="I129" s="186">
        <v>1807660</v>
      </c>
      <c r="J129" s="190">
        <v>1783284.89</v>
      </c>
      <c r="K129" s="253">
        <f>I129-J129</f>
        <v>24375.110000000102</v>
      </c>
      <c r="L129" s="46"/>
      <c r="M129" s="47"/>
    </row>
    <row r="130" spans="1:13" s="49" customFormat="1" ht="28.5" outlineLevel="5">
      <c r="A130" s="145" t="s">
        <v>36</v>
      </c>
      <c r="B130" s="55" t="s">
        <v>28</v>
      </c>
      <c r="C130" s="55" t="s">
        <v>73</v>
      </c>
      <c r="D130" s="55" t="s">
        <v>95</v>
      </c>
      <c r="E130" s="53" t="s">
        <v>37</v>
      </c>
      <c r="F130" s="54"/>
      <c r="G130" s="54"/>
      <c r="H130" s="186">
        <v>184971467</v>
      </c>
      <c r="I130" s="186">
        <v>184971467</v>
      </c>
      <c r="J130" s="190">
        <v>184885574.66</v>
      </c>
      <c r="K130" s="253">
        <f t="shared" si="8"/>
        <v>85892.340000003576</v>
      </c>
      <c r="L130" s="46"/>
      <c r="M130" s="47"/>
    </row>
    <row r="131" spans="1:13" s="48" customFormat="1" ht="60" outlineLevel="3">
      <c r="A131" s="143" t="s">
        <v>96</v>
      </c>
      <c r="B131" s="42" t="s">
        <v>28</v>
      </c>
      <c r="C131" s="42" t="s">
        <v>73</v>
      </c>
      <c r="D131" s="42" t="s">
        <v>97</v>
      </c>
      <c r="E131" s="43" t="s">
        <v>29</v>
      </c>
      <c r="F131" s="44"/>
      <c r="G131" s="44"/>
      <c r="H131" s="112">
        <f>SUM(H132:H133)</f>
        <v>14581200</v>
      </c>
      <c r="I131" s="112">
        <f>SUM(I132:I133)</f>
        <v>14581200</v>
      </c>
      <c r="J131" s="113">
        <f>SUM(J132:J133)</f>
        <v>14557689.74</v>
      </c>
      <c r="K131" s="253">
        <f>SUM(K132:K133)</f>
        <v>23510.259999999398</v>
      </c>
      <c r="L131" s="51"/>
      <c r="M131" s="52"/>
    </row>
    <row r="132" spans="1:13" s="49" customFormat="1" outlineLevel="5">
      <c r="A132" s="142" t="s">
        <v>30</v>
      </c>
      <c r="B132" s="55" t="s">
        <v>28</v>
      </c>
      <c r="C132" s="55" t="s">
        <v>73</v>
      </c>
      <c r="D132" s="55" t="s">
        <v>97</v>
      </c>
      <c r="E132" s="53" t="s">
        <v>31</v>
      </c>
      <c r="F132" s="54"/>
      <c r="G132" s="54"/>
      <c r="H132" s="186">
        <v>158537</v>
      </c>
      <c r="I132" s="186">
        <v>158537</v>
      </c>
      <c r="J132" s="190">
        <v>155708.6</v>
      </c>
      <c r="K132" s="253">
        <f t="shared" si="8"/>
        <v>2828.3999999999942</v>
      </c>
      <c r="L132" s="46"/>
      <c r="M132" s="47"/>
    </row>
    <row r="133" spans="1:13" s="49" customFormat="1" ht="28.5" outlineLevel="5">
      <c r="A133" s="145" t="s">
        <v>36</v>
      </c>
      <c r="B133" s="55" t="s">
        <v>28</v>
      </c>
      <c r="C133" s="55" t="s">
        <v>73</v>
      </c>
      <c r="D133" s="55" t="s">
        <v>97</v>
      </c>
      <c r="E133" s="53" t="s">
        <v>37</v>
      </c>
      <c r="F133" s="54"/>
      <c r="G133" s="54"/>
      <c r="H133" s="186">
        <v>14422663</v>
      </c>
      <c r="I133" s="186">
        <v>14422663</v>
      </c>
      <c r="J133" s="190">
        <v>14401981.140000001</v>
      </c>
      <c r="K133" s="253">
        <f>I133-J133</f>
        <v>20681.859999999404</v>
      </c>
      <c r="L133" s="46"/>
      <c r="M133" s="47"/>
    </row>
    <row r="134" spans="1:13" s="48" customFormat="1" ht="45" outlineLevel="3">
      <c r="A134" s="143" t="s">
        <v>98</v>
      </c>
      <c r="B134" s="42" t="s">
        <v>28</v>
      </c>
      <c r="C134" s="42" t="s">
        <v>73</v>
      </c>
      <c r="D134" s="42" t="s">
        <v>99</v>
      </c>
      <c r="E134" s="43" t="s">
        <v>29</v>
      </c>
      <c r="F134" s="44"/>
      <c r="G134" s="44"/>
      <c r="H134" s="112">
        <f>SUM(H135:H136)</f>
        <v>956683178</v>
      </c>
      <c r="I134" s="112">
        <f>SUM(I135:I136)</f>
        <v>956367418</v>
      </c>
      <c r="J134" s="113">
        <f>SUM(J135:J136)</f>
        <v>956157024.01999998</v>
      </c>
      <c r="K134" s="253">
        <f>SUM(K135:K136)</f>
        <v>210393.98000003304</v>
      </c>
      <c r="L134" s="51"/>
      <c r="M134" s="52"/>
    </row>
    <row r="135" spans="1:13" s="49" customFormat="1" outlineLevel="5">
      <c r="A135" s="142" t="s">
        <v>30</v>
      </c>
      <c r="B135" s="55" t="s">
        <v>28</v>
      </c>
      <c r="C135" s="55" t="s">
        <v>73</v>
      </c>
      <c r="D135" s="55" t="s">
        <v>99</v>
      </c>
      <c r="E135" s="53" t="s">
        <v>31</v>
      </c>
      <c r="F135" s="54"/>
      <c r="G135" s="54"/>
      <c r="H135" s="186">
        <v>7195978</v>
      </c>
      <c r="I135" s="186">
        <v>6953003</v>
      </c>
      <c r="J135" s="190">
        <v>6944000.8600000003</v>
      </c>
      <c r="K135" s="253">
        <f t="shared" si="8"/>
        <v>9002.1399999996647</v>
      </c>
      <c r="L135" s="46"/>
      <c r="M135" s="47"/>
    </row>
    <row r="136" spans="1:13" s="50" customFormat="1" ht="28.5" outlineLevel="5">
      <c r="A136" s="148" t="s">
        <v>36</v>
      </c>
      <c r="B136" s="22" t="s">
        <v>28</v>
      </c>
      <c r="C136" s="22" t="s">
        <v>73</v>
      </c>
      <c r="D136" s="22" t="s">
        <v>99</v>
      </c>
      <c r="E136" s="23" t="s">
        <v>66</v>
      </c>
      <c r="F136" s="24"/>
      <c r="G136" s="24"/>
      <c r="H136" s="186">
        <v>949487200</v>
      </c>
      <c r="I136" s="186">
        <v>949414415</v>
      </c>
      <c r="J136" s="190">
        <v>949213023.15999997</v>
      </c>
      <c r="K136" s="253">
        <f t="shared" si="8"/>
        <v>201391.84000003338</v>
      </c>
      <c r="L136" s="46"/>
      <c r="M136" s="47"/>
    </row>
    <row r="137" spans="1:13" s="48" customFormat="1" ht="45" outlineLevel="3">
      <c r="A137" s="143" t="s">
        <v>100</v>
      </c>
      <c r="B137" s="42" t="s">
        <v>28</v>
      </c>
      <c r="C137" s="42" t="s">
        <v>73</v>
      </c>
      <c r="D137" s="42" t="s">
        <v>101</v>
      </c>
      <c r="E137" s="43" t="s">
        <v>29</v>
      </c>
      <c r="F137" s="44"/>
      <c r="G137" s="44"/>
      <c r="H137" s="112">
        <f>SUM(H138:H139)</f>
        <v>600</v>
      </c>
      <c r="I137" s="112">
        <f>SUM(I138:I139)</f>
        <v>0</v>
      </c>
      <c r="J137" s="113">
        <f>SUM(J138:J139)</f>
        <v>0</v>
      </c>
      <c r="K137" s="253">
        <f>SUM(K138:K139)</f>
        <v>0</v>
      </c>
      <c r="L137" s="51"/>
      <c r="M137" s="52"/>
    </row>
    <row r="138" spans="1:13" s="49" customFormat="1" outlineLevel="5">
      <c r="A138" s="142" t="s">
        <v>30</v>
      </c>
      <c r="B138" s="55" t="s">
        <v>28</v>
      </c>
      <c r="C138" s="55" t="s">
        <v>73</v>
      </c>
      <c r="D138" s="55" t="s">
        <v>101</v>
      </c>
      <c r="E138" s="53" t="s">
        <v>31</v>
      </c>
      <c r="F138" s="54"/>
      <c r="G138" s="54"/>
      <c r="H138" s="186">
        <v>30</v>
      </c>
      <c r="I138" s="186">
        <v>0</v>
      </c>
      <c r="J138" s="190">
        <v>0</v>
      </c>
      <c r="K138" s="253">
        <f t="shared" si="8"/>
        <v>0</v>
      </c>
      <c r="L138" s="46"/>
      <c r="M138" s="47"/>
    </row>
    <row r="139" spans="1:13" s="49" customFormat="1" ht="28.5" outlineLevel="5">
      <c r="A139" s="145" t="s">
        <v>36</v>
      </c>
      <c r="B139" s="55" t="s">
        <v>28</v>
      </c>
      <c r="C139" s="55" t="s">
        <v>73</v>
      </c>
      <c r="D139" s="55" t="s">
        <v>101</v>
      </c>
      <c r="E139" s="53" t="s">
        <v>37</v>
      </c>
      <c r="F139" s="54"/>
      <c r="G139" s="54"/>
      <c r="H139" s="186">
        <v>570</v>
      </c>
      <c r="I139" s="186">
        <v>0</v>
      </c>
      <c r="J139" s="190">
        <v>0</v>
      </c>
      <c r="K139" s="253">
        <f t="shared" si="8"/>
        <v>0</v>
      </c>
      <c r="L139" s="46"/>
      <c r="M139" s="47"/>
    </row>
    <row r="140" spans="1:13" s="48" customFormat="1" ht="60" outlineLevel="3">
      <c r="A140" s="143" t="s">
        <v>102</v>
      </c>
      <c r="B140" s="42" t="s">
        <v>28</v>
      </c>
      <c r="C140" s="42" t="s">
        <v>73</v>
      </c>
      <c r="D140" s="42" t="s">
        <v>103</v>
      </c>
      <c r="E140" s="43" t="s">
        <v>29</v>
      </c>
      <c r="F140" s="44"/>
      <c r="G140" s="44"/>
      <c r="H140" s="112">
        <f>SUM(H141:H142)</f>
        <v>9672700</v>
      </c>
      <c r="I140" s="112">
        <f>SUM(I141:I142)</f>
        <v>9671390</v>
      </c>
      <c r="J140" s="113">
        <f>SUM(J141:J142)</f>
        <v>9670919.9699999988</v>
      </c>
      <c r="K140" s="253">
        <f>SUM(K141:K142)</f>
        <v>470.03000000066822</v>
      </c>
      <c r="L140" s="51"/>
      <c r="M140" s="52"/>
    </row>
    <row r="141" spans="1:13" s="49" customFormat="1" outlineLevel="5">
      <c r="A141" s="142" t="s">
        <v>30</v>
      </c>
      <c r="B141" s="55" t="s">
        <v>28</v>
      </c>
      <c r="C141" s="55" t="s">
        <v>73</v>
      </c>
      <c r="D141" s="55" t="s">
        <v>103</v>
      </c>
      <c r="E141" s="53" t="s">
        <v>31</v>
      </c>
      <c r="F141" s="54"/>
      <c r="G141" s="54"/>
      <c r="H141" s="186">
        <v>69939</v>
      </c>
      <c r="I141" s="186">
        <v>68629</v>
      </c>
      <c r="J141" s="190">
        <v>68601.94</v>
      </c>
      <c r="K141" s="253">
        <f t="shared" si="8"/>
        <v>27.059999999997672</v>
      </c>
      <c r="L141" s="46"/>
      <c r="M141" s="47"/>
    </row>
    <row r="142" spans="1:13" s="49" customFormat="1" ht="28.5" outlineLevel="5">
      <c r="A142" s="145" t="s">
        <v>36</v>
      </c>
      <c r="B142" s="55" t="s">
        <v>28</v>
      </c>
      <c r="C142" s="55" t="s">
        <v>73</v>
      </c>
      <c r="D142" s="55" t="s">
        <v>103</v>
      </c>
      <c r="E142" s="53" t="s">
        <v>37</v>
      </c>
      <c r="F142" s="54"/>
      <c r="G142" s="54"/>
      <c r="H142" s="186">
        <v>9602761</v>
      </c>
      <c r="I142" s="186">
        <v>9602761</v>
      </c>
      <c r="J142" s="190">
        <v>9602318.0299999993</v>
      </c>
      <c r="K142" s="253">
        <f>I142-J142</f>
        <v>442.97000000067055</v>
      </c>
      <c r="L142" s="46"/>
      <c r="M142" s="47"/>
    </row>
    <row r="143" spans="1:13" s="48" customFormat="1" ht="90" outlineLevel="3">
      <c r="A143" s="143" t="s">
        <v>257</v>
      </c>
      <c r="B143" s="42" t="s">
        <v>28</v>
      </c>
      <c r="C143" s="42" t="s">
        <v>73</v>
      </c>
      <c r="D143" s="42" t="s">
        <v>256</v>
      </c>
      <c r="E143" s="43" t="s">
        <v>29</v>
      </c>
      <c r="F143" s="44"/>
      <c r="G143" s="44"/>
      <c r="H143" s="112">
        <f>SUM(H144:H145)</f>
        <v>1656101.25</v>
      </c>
      <c r="I143" s="112">
        <f>SUM(I144:I145)</f>
        <v>1599613.77</v>
      </c>
      <c r="J143" s="113">
        <f>SUM(J144:J145)</f>
        <v>1596554.9</v>
      </c>
      <c r="K143" s="253">
        <f>SUM(K144:K145)</f>
        <v>3058.8700000001118</v>
      </c>
      <c r="L143" s="46" t="s">
        <v>254</v>
      </c>
      <c r="M143" s="52"/>
    </row>
    <row r="144" spans="1:13" s="170" customFormat="1" outlineLevel="5">
      <c r="A144" s="144" t="s">
        <v>30</v>
      </c>
      <c r="B144" s="187" t="s">
        <v>28</v>
      </c>
      <c r="C144" s="187" t="s">
        <v>73</v>
      </c>
      <c r="D144" s="187" t="s">
        <v>256</v>
      </c>
      <c r="E144" s="56" t="s">
        <v>31</v>
      </c>
      <c r="F144" s="57"/>
      <c r="G144" s="57"/>
      <c r="H144" s="186">
        <v>67063.48</v>
      </c>
      <c r="I144" s="186">
        <v>10576</v>
      </c>
      <c r="J144" s="190">
        <v>10328.75</v>
      </c>
      <c r="K144" s="253">
        <f t="shared" ref="K144:K145" si="11">I144-J144</f>
        <v>247.25</v>
      </c>
      <c r="L144" s="167"/>
      <c r="M144" s="168"/>
    </row>
    <row r="145" spans="1:13" s="170" customFormat="1" ht="28.5" outlineLevel="5">
      <c r="A145" s="174" t="s">
        <v>36</v>
      </c>
      <c r="B145" s="187" t="s">
        <v>28</v>
      </c>
      <c r="C145" s="187" t="s">
        <v>73</v>
      </c>
      <c r="D145" s="187" t="s">
        <v>256</v>
      </c>
      <c r="E145" s="56" t="s">
        <v>37</v>
      </c>
      <c r="F145" s="57"/>
      <c r="G145" s="57"/>
      <c r="H145" s="186">
        <v>1589037.77</v>
      </c>
      <c r="I145" s="186">
        <v>1589037.77</v>
      </c>
      <c r="J145" s="190">
        <v>1586226.15</v>
      </c>
      <c r="K145" s="253">
        <f t="shared" si="11"/>
        <v>2811.6200000001118</v>
      </c>
      <c r="L145" s="167"/>
      <c r="M145" s="168"/>
    </row>
    <row r="146" spans="1:13" s="195" customFormat="1" ht="45" outlineLevel="3">
      <c r="A146" s="143" t="s">
        <v>104</v>
      </c>
      <c r="B146" s="42" t="s">
        <v>28</v>
      </c>
      <c r="C146" s="42" t="s">
        <v>73</v>
      </c>
      <c r="D146" s="42" t="s">
        <v>105</v>
      </c>
      <c r="E146" s="43" t="s">
        <v>29</v>
      </c>
      <c r="F146" s="44"/>
      <c r="G146" s="44"/>
      <c r="H146" s="112">
        <f>SUM(H147:H150)</f>
        <v>2711170</v>
      </c>
      <c r="I146" s="112">
        <f>SUM(I147:I150)</f>
        <v>2711170</v>
      </c>
      <c r="J146" s="113">
        <f>SUM(J147:J150)</f>
        <v>2705889.01</v>
      </c>
      <c r="K146" s="253">
        <f>SUM(K147:K150)</f>
        <v>5280.9900000000143</v>
      </c>
      <c r="L146" s="193"/>
      <c r="M146" s="194"/>
    </row>
    <row r="147" spans="1:13" s="49" customFormat="1" ht="38.25" outlineLevel="5">
      <c r="A147" s="142" t="s">
        <v>30</v>
      </c>
      <c r="B147" s="55" t="s">
        <v>28</v>
      </c>
      <c r="C147" s="55" t="s">
        <v>73</v>
      </c>
      <c r="D147" s="55" t="s">
        <v>105</v>
      </c>
      <c r="E147" s="53" t="s">
        <v>31</v>
      </c>
      <c r="F147" s="55" t="s">
        <v>212</v>
      </c>
      <c r="G147" s="55" t="s">
        <v>35</v>
      </c>
      <c r="H147" s="186">
        <f>15896+7094</f>
        <v>22990</v>
      </c>
      <c r="I147" s="186">
        <f>15896+7094</f>
        <v>22990</v>
      </c>
      <c r="J147" s="190">
        <f>15896-686.5+7094</f>
        <v>22303.5</v>
      </c>
      <c r="K147" s="249">
        <f t="shared" ref="K147:K150" si="12">I147-J147</f>
        <v>686.5</v>
      </c>
      <c r="L147" s="69"/>
      <c r="M147" s="69"/>
    </row>
    <row r="148" spans="1:13" s="49" customFormat="1" ht="38.25" outlineLevel="5">
      <c r="A148" s="145" t="s">
        <v>36</v>
      </c>
      <c r="B148" s="55" t="s">
        <v>28</v>
      </c>
      <c r="C148" s="55" t="s">
        <v>73</v>
      </c>
      <c r="D148" s="55" t="s">
        <v>105</v>
      </c>
      <c r="E148" s="53" t="s">
        <v>37</v>
      </c>
      <c r="F148" s="55" t="s">
        <v>212</v>
      </c>
      <c r="G148" s="55" t="s">
        <v>35</v>
      </c>
      <c r="H148" s="186">
        <f>1429204+637806</f>
        <v>2067010</v>
      </c>
      <c r="I148" s="186">
        <v>2067010</v>
      </c>
      <c r="J148" s="190">
        <v>2067010</v>
      </c>
      <c r="K148" s="249">
        <f>I148-J148</f>
        <v>0</v>
      </c>
      <c r="L148" s="69"/>
      <c r="M148" s="69"/>
    </row>
    <row r="149" spans="1:13" s="49" customFormat="1" outlineLevel="5">
      <c r="A149" s="142" t="s">
        <v>30</v>
      </c>
      <c r="B149" s="55" t="s">
        <v>28</v>
      </c>
      <c r="C149" s="55" t="s">
        <v>73</v>
      </c>
      <c r="D149" s="55" t="s">
        <v>105</v>
      </c>
      <c r="E149" s="53" t="s">
        <v>31</v>
      </c>
      <c r="F149" s="55"/>
      <c r="G149" s="55"/>
      <c r="H149" s="186">
        <v>3790</v>
      </c>
      <c r="I149" s="186">
        <v>3790</v>
      </c>
      <c r="J149" s="190">
        <v>10.65</v>
      </c>
      <c r="K149" s="249">
        <f t="shared" si="12"/>
        <v>3779.35</v>
      </c>
      <c r="L149" s="69"/>
      <c r="M149" s="69"/>
    </row>
    <row r="150" spans="1:13" s="49" customFormat="1" ht="25.5" outlineLevel="5">
      <c r="A150" s="185" t="s">
        <v>36</v>
      </c>
      <c r="B150" s="55" t="s">
        <v>28</v>
      </c>
      <c r="C150" s="55" t="s">
        <v>73</v>
      </c>
      <c r="D150" s="55" t="s">
        <v>105</v>
      </c>
      <c r="E150" s="53" t="s">
        <v>37</v>
      </c>
      <c r="F150" s="55"/>
      <c r="G150" s="55"/>
      <c r="H150" s="186">
        <v>617380</v>
      </c>
      <c r="I150" s="186">
        <v>617380</v>
      </c>
      <c r="J150" s="190">
        <v>616564.86</v>
      </c>
      <c r="K150" s="249">
        <f t="shared" si="12"/>
        <v>815.14000000001397</v>
      </c>
      <c r="L150" s="69"/>
      <c r="M150" s="69"/>
    </row>
    <row r="151" spans="1:13" s="195" customFormat="1" ht="75" outlineLevel="3">
      <c r="A151" s="143" t="s">
        <v>106</v>
      </c>
      <c r="B151" s="42" t="s">
        <v>28</v>
      </c>
      <c r="C151" s="42" t="s">
        <v>73</v>
      </c>
      <c r="D151" s="42" t="s">
        <v>107</v>
      </c>
      <c r="E151" s="43" t="s">
        <v>29</v>
      </c>
      <c r="F151" s="44"/>
      <c r="G151" s="44"/>
      <c r="H151" s="112">
        <f>SUM(H152:H153)</f>
        <v>12620300</v>
      </c>
      <c r="I151" s="112">
        <f>SUM(I152:I153)</f>
        <v>12620300</v>
      </c>
      <c r="J151" s="113">
        <f>SUM(J152:J153)</f>
        <v>12611475.790000001</v>
      </c>
      <c r="K151" s="253">
        <f>SUM(K152:K153)</f>
        <v>8824.2099999991769</v>
      </c>
      <c r="L151" s="193"/>
      <c r="M151" s="194"/>
    </row>
    <row r="152" spans="1:13" s="60" customFormat="1" ht="38.25" outlineLevel="3">
      <c r="A152" s="142" t="s">
        <v>30</v>
      </c>
      <c r="B152" s="55" t="s">
        <v>28</v>
      </c>
      <c r="C152" s="55" t="s">
        <v>73</v>
      </c>
      <c r="D152" s="55" t="s">
        <v>107</v>
      </c>
      <c r="E152" s="53">
        <v>244</v>
      </c>
      <c r="F152" s="55" t="s">
        <v>211</v>
      </c>
      <c r="G152" s="55" t="s">
        <v>35</v>
      </c>
      <c r="H152" s="186">
        <v>65990</v>
      </c>
      <c r="I152" s="186">
        <v>65990</v>
      </c>
      <c r="J152" s="190">
        <v>59968.41</v>
      </c>
      <c r="K152" s="253">
        <f>I152-J152</f>
        <v>6021.5899999999965</v>
      </c>
      <c r="L152" s="46"/>
      <c r="M152" s="47"/>
    </row>
    <row r="153" spans="1:13" s="50" customFormat="1" ht="38.25" outlineLevel="5">
      <c r="A153" s="148" t="s">
        <v>36</v>
      </c>
      <c r="B153" s="22" t="s">
        <v>28</v>
      </c>
      <c r="C153" s="22" t="s">
        <v>73</v>
      </c>
      <c r="D153" s="22" t="s">
        <v>107</v>
      </c>
      <c r="E153" s="23" t="s">
        <v>66</v>
      </c>
      <c r="F153" s="55" t="s">
        <v>211</v>
      </c>
      <c r="G153" s="22" t="s">
        <v>35</v>
      </c>
      <c r="H153" s="186">
        <v>12554310</v>
      </c>
      <c r="I153" s="186">
        <v>12554310</v>
      </c>
      <c r="J153" s="190">
        <v>12551507.380000001</v>
      </c>
      <c r="K153" s="253">
        <f>I153-J153</f>
        <v>2802.6199999991804</v>
      </c>
      <c r="L153" s="46"/>
      <c r="M153" s="47"/>
    </row>
    <row r="154" spans="1:13" s="195" customFormat="1" ht="90" outlineLevel="3">
      <c r="A154" s="143" t="s">
        <v>191</v>
      </c>
      <c r="B154" s="42" t="s">
        <v>28</v>
      </c>
      <c r="C154" s="42" t="s">
        <v>73</v>
      </c>
      <c r="D154" s="42" t="s">
        <v>108</v>
      </c>
      <c r="E154" s="43" t="s">
        <v>29</v>
      </c>
      <c r="F154" s="44"/>
      <c r="G154" s="44"/>
      <c r="H154" s="112">
        <f>SUM(H155:H155)</f>
        <v>114000</v>
      </c>
      <c r="I154" s="112">
        <f>SUM(I155:I155)</f>
        <v>114000</v>
      </c>
      <c r="J154" s="113">
        <f>SUM(J155:J155)</f>
        <v>75161.759999999995</v>
      </c>
      <c r="K154" s="253">
        <f>SUM(K155:K155)</f>
        <v>38838.240000000005</v>
      </c>
      <c r="L154" s="193"/>
      <c r="M154" s="194"/>
    </row>
    <row r="155" spans="1:13" s="50" customFormat="1" ht="38.25" outlineLevel="5">
      <c r="A155" s="148" t="s">
        <v>36</v>
      </c>
      <c r="B155" s="22" t="s">
        <v>28</v>
      </c>
      <c r="C155" s="22" t="s">
        <v>73</v>
      </c>
      <c r="D155" s="22" t="s">
        <v>108</v>
      </c>
      <c r="E155" s="23" t="s">
        <v>66</v>
      </c>
      <c r="F155" s="55" t="s">
        <v>210</v>
      </c>
      <c r="G155" s="22" t="s">
        <v>35</v>
      </c>
      <c r="H155" s="186">
        <v>114000</v>
      </c>
      <c r="I155" s="186">
        <v>114000</v>
      </c>
      <c r="J155" s="190">
        <v>75161.759999999995</v>
      </c>
      <c r="K155" s="253">
        <f>I155-J155</f>
        <v>38838.240000000005</v>
      </c>
      <c r="L155" s="46"/>
      <c r="M155" s="47"/>
    </row>
    <row r="156" spans="1:13" s="48" customFormat="1" ht="90" outlineLevel="3">
      <c r="A156" s="143" t="s">
        <v>268</v>
      </c>
      <c r="B156" s="42" t="s">
        <v>28</v>
      </c>
      <c r="C156" s="42" t="s">
        <v>73</v>
      </c>
      <c r="D156" s="42" t="s">
        <v>109</v>
      </c>
      <c r="E156" s="43" t="s">
        <v>29</v>
      </c>
      <c r="F156" s="44"/>
      <c r="G156" s="44"/>
      <c r="H156" s="112">
        <f>SUM(H157:H158)</f>
        <v>10801384</v>
      </c>
      <c r="I156" s="112">
        <f>SUM(I157:I158)</f>
        <v>10146057.5</v>
      </c>
      <c r="J156" s="113">
        <f>SUM(J157:J158)</f>
        <v>9550578.9400000013</v>
      </c>
      <c r="K156" s="253">
        <f>SUM(K157:K158)</f>
        <v>595478.55999999936</v>
      </c>
      <c r="L156" s="51"/>
      <c r="M156" s="52"/>
    </row>
    <row r="157" spans="1:13" s="49" customFormat="1" outlineLevel="5">
      <c r="A157" s="142" t="s">
        <v>30</v>
      </c>
      <c r="B157" s="55" t="s">
        <v>28</v>
      </c>
      <c r="C157" s="55" t="s">
        <v>73</v>
      </c>
      <c r="D157" s="55" t="s">
        <v>109</v>
      </c>
      <c r="E157" s="53" t="s">
        <v>31</v>
      </c>
      <c r="F157" s="54"/>
      <c r="G157" s="54"/>
      <c r="H157" s="186">
        <v>96448</v>
      </c>
      <c r="I157" s="186">
        <v>96448</v>
      </c>
      <c r="J157" s="190">
        <v>73793.3</v>
      </c>
      <c r="K157" s="253">
        <f>I157-J157</f>
        <v>22654.699999999997</v>
      </c>
      <c r="L157" s="46"/>
      <c r="M157" s="47"/>
    </row>
    <row r="158" spans="1:13" s="49" customFormat="1" ht="28.5" outlineLevel="5">
      <c r="A158" s="145" t="s">
        <v>36</v>
      </c>
      <c r="B158" s="55" t="s">
        <v>28</v>
      </c>
      <c r="C158" s="55" t="s">
        <v>73</v>
      </c>
      <c r="D158" s="55" t="s">
        <v>109</v>
      </c>
      <c r="E158" s="53" t="s">
        <v>37</v>
      </c>
      <c r="F158" s="54"/>
      <c r="G158" s="54"/>
      <c r="H158" s="186">
        <v>10704936</v>
      </c>
      <c r="I158" s="186">
        <v>10049609.5</v>
      </c>
      <c r="J158" s="190">
        <v>9476785.6400000006</v>
      </c>
      <c r="K158" s="253">
        <f>I158-J158</f>
        <v>572823.8599999994</v>
      </c>
      <c r="L158" s="46"/>
      <c r="M158" s="47"/>
    </row>
    <row r="159" spans="1:13" s="48" customFormat="1" ht="90" outlineLevel="3">
      <c r="A159" s="143" t="s">
        <v>236</v>
      </c>
      <c r="B159" s="42" t="s">
        <v>28</v>
      </c>
      <c r="C159" s="42" t="s">
        <v>73</v>
      </c>
      <c r="D159" s="42" t="s">
        <v>110</v>
      </c>
      <c r="E159" s="43" t="s">
        <v>29</v>
      </c>
      <c r="F159" s="44"/>
      <c r="G159" s="44"/>
      <c r="H159" s="112">
        <f>SUM(H160:H162)</f>
        <v>643416</v>
      </c>
      <c r="I159" s="112">
        <f>SUM(I160:I162)</f>
        <v>643416</v>
      </c>
      <c r="J159" s="113">
        <f>SUM(J160:J162)</f>
        <v>535656.61</v>
      </c>
      <c r="K159" s="253">
        <f>SUM(K160:K162)</f>
        <v>107759.38999999997</v>
      </c>
      <c r="L159" s="51"/>
      <c r="M159" s="52"/>
    </row>
    <row r="160" spans="1:13" s="49" customFormat="1" outlineLevel="5">
      <c r="A160" s="142" t="s">
        <v>30</v>
      </c>
      <c r="B160" s="55" t="s">
        <v>28</v>
      </c>
      <c r="C160" s="55" t="s">
        <v>73</v>
      </c>
      <c r="D160" s="55" t="s">
        <v>110</v>
      </c>
      <c r="E160" s="53" t="s">
        <v>31</v>
      </c>
      <c r="F160" s="54"/>
      <c r="G160" s="54"/>
      <c r="H160" s="186">
        <v>4724</v>
      </c>
      <c r="I160" s="186">
        <v>4724</v>
      </c>
      <c r="J160" s="190">
        <v>3493.61</v>
      </c>
      <c r="K160" s="253">
        <f>I160-J160</f>
        <v>1230.3899999999999</v>
      </c>
      <c r="L160" s="46"/>
      <c r="M160" s="47"/>
    </row>
    <row r="161" spans="1:13" s="49" customFormat="1" ht="28.5" outlineLevel="5">
      <c r="A161" s="145" t="s">
        <v>36</v>
      </c>
      <c r="B161" s="55" t="s">
        <v>28</v>
      </c>
      <c r="C161" s="55" t="s">
        <v>73</v>
      </c>
      <c r="D161" s="55" t="s">
        <v>110</v>
      </c>
      <c r="E161" s="53" t="s">
        <v>37</v>
      </c>
      <c r="F161" s="54"/>
      <c r="G161" s="54"/>
      <c r="H161" s="186">
        <v>404626</v>
      </c>
      <c r="I161" s="186">
        <v>404626</v>
      </c>
      <c r="J161" s="190">
        <v>306152.08</v>
      </c>
      <c r="K161" s="253">
        <f>I161-J161</f>
        <v>98473.919999999984</v>
      </c>
      <c r="L161" s="46"/>
      <c r="M161" s="47"/>
    </row>
    <row r="162" spans="1:13" s="49" customFormat="1" ht="57" outlineLevel="5">
      <c r="A162" s="142" t="s">
        <v>111</v>
      </c>
      <c r="B162" s="55" t="s">
        <v>28</v>
      </c>
      <c r="C162" s="55" t="s">
        <v>73</v>
      </c>
      <c r="D162" s="55" t="s">
        <v>110</v>
      </c>
      <c r="E162" s="53" t="s">
        <v>112</v>
      </c>
      <c r="F162" s="54"/>
      <c r="G162" s="54"/>
      <c r="H162" s="186">
        <v>234066</v>
      </c>
      <c r="I162" s="186">
        <v>234066</v>
      </c>
      <c r="J162" s="190">
        <v>226010.92</v>
      </c>
      <c r="K162" s="253">
        <f>I162-J162</f>
        <v>8055.0799999999872</v>
      </c>
      <c r="L162" s="46"/>
      <c r="M162" s="47"/>
    </row>
    <row r="163" spans="1:13" s="48" customFormat="1" ht="45" outlineLevel="3">
      <c r="A163" s="143" t="s">
        <v>113</v>
      </c>
      <c r="B163" s="42" t="s">
        <v>28</v>
      </c>
      <c r="C163" s="42" t="s">
        <v>73</v>
      </c>
      <c r="D163" s="42" t="s">
        <v>114</v>
      </c>
      <c r="E163" s="43" t="s">
        <v>29</v>
      </c>
      <c r="F163" s="44"/>
      <c r="G163" s="44"/>
      <c r="H163" s="112">
        <f>SUM(H164:H165)</f>
        <v>37104237</v>
      </c>
      <c r="I163" s="112">
        <f>SUM(I164:I165)</f>
        <v>37104237</v>
      </c>
      <c r="J163" s="113">
        <f>SUM(J164:J165)</f>
        <v>37104236.329999998</v>
      </c>
      <c r="K163" s="253">
        <f>SUM(K164:K165)</f>
        <v>0.66999999998370185</v>
      </c>
      <c r="L163" s="51"/>
      <c r="M163" s="52"/>
    </row>
    <row r="164" spans="1:13" s="49" customFormat="1" outlineLevel="5">
      <c r="A164" s="142" t="s">
        <v>30</v>
      </c>
      <c r="B164" s="55" t="s">
        <v>28</v>
      </c>
      <c r="C164" s="55" t="s">
        <v>73</v>
      </c>
      <c r="D164" s="55" t="s">
        <v>114</v>
      </c>
      <c r="E164" s="53" t="s">
        <v>31</v>
      </c>
      <c r="F164" s="54"/>
      <c r="G164" s="54"/>
      <c r="H164" s="186">
        <v>279686</v>
      </c>
      <c r="I164" s="186">
        <v>279686</v>
      </c>
      <c r="J164" s="190">
        <v>279685.33</v>
      </c>
      <c r="K164" s="253">
        <f>I164-J164</f>
        <v>0.66999999998370185</v>
      </c>
      <c r="L164" s="46"/>
      <c r="M164" s="47"/>
    </row>
    <row r="165" spans="1:13" s="50" customFormat="1" ht="28.5" outlineLevel="5">
      <c r="A165" s="148" t="s">
        <v>36</v>
      </c>
      <c r="B165" s="22" t="s">
        <v>28</v>
      </c>
      <c r="C165" s="22" t="s">
        <v>73</v>
      </c>
      <c r="D165" s="22" t="s">
        <v>114</v>
      </c>
      <c r="E165" s="23" t="s">
        <v>66</v>
      </c>
      <c r="F165" s="24"/>
      <c r="G165" s="24"/>
      <c r="H165" s="186">
        <v>36824551</v>
      </c>
      <c r="I165" s="186">
        <v>36824551</v>
      </c>
      <c r="J165" s="190">
        <v>36824551</v>
      </c>
      <c r="K165" s="253">
        <f>I165-J165</f>
        <v>0</v>
      </c>
      <c r="L165" s="46"/>
      <c r="M165" s="47"/>
    </row>
    <row r="166" spans="1:13" s="50" customFormat="1" ht="60" outlineLevel="5">
      <c r="A166" s="143" t="s">
        <v>115</v>
      </c>
      <c r="B166" s="42" t="s">
        <v>28</v>
      </c>
      <c r="C166" s="42" t="s">
        <v>73</v>
      </c>
      <c r="D166" s="42" t="s">
        <v>116</v>
      </c>
      <c r="E166" s="43" t="s">
        <v>29</v>
      </c>
      <c r="F166" s="44"/>
      <c r="G166" s="44"/>
      <c r="H166" s="112">
        <f>SUM(H167)</f>
        <v>2080000</v>
      </c>
      <c r="I166" s="119">
        <f>SUM(I167)</f>
        <v>0</v>
      </c>
      <c r="J166" s="113">
        <f>SUM(J167)</f>
        <v>0</v>
      </c>
      <c r="K166" s="253">
        <f>SUM(K167)</f>
        <v>0</v>
      </c>
      <c r="L166" s="46"/>
      <c r="M166" s="47"/>
    </row>
    <row r="167" spans="1:13" s="48" customFormat="1" ht="28.5" outlineLevel="3">
      <c r="A167" s="148" t="s">
        <v>36</v>
      </c>
      <c r="B167" s="22" t="s">
        <v>28</v>
      </c>
      <c r="C167" s="22" t="s">
        <v>73</v>
      </c>
      <c r="D167" s="22" t="s">
        <v>116</v>
      </c>
      <c r="E167" s="23" t="s">
        <v>66</v>
      </c>
      <c r="F167" s="24"/>
      <c r="G167" s="24"/>
      <c r="H167" s="186">
        <v>2080000</v>
      </c>
      <c r="I167" s="186">
        <v>0</v>
      </c>
      <c r="J167" s="118">
        <v>0</v>
      </c>
      <c r="K167" s="253">
        <f>I167-J167</f>
        <v>0</v>
      </c>
      <c r="L167" s="51"/>
      <c r="M167" s="52"/>
    </row>
    <row r="168" spans="1:13" s="48" customFormat="1" ht="75" outlineLevel="3">
      <c r="A168" s="143" t="s">
        <v>117</v>
      </c>
      <c r="B168" s="42" t="s">
        <v>28</v>
      </c>
      <c r="C168" s="42" t="s">
        <v>73</v>
      </c>
      <c r="D168" s="42" t="s">
        <v>118</v>
      </c>
      <c r="E168" s="43" t="s">
        <v>29</v>
      </c>
      <c r="F168" s="44"/>
      <c r="G168" s="44"/>
      <c r="H168" s="112">
        <f>SUM(H169)</f>
        <v>2256000</v>
      </c>
      <c r="I168" s="112">
        <f>SUM(I169)</f>
        <v>0</v>
      </c>
      <c r="J168" s="113">
        <f>SUM(J169)</f>
        <v>0</v>
      </c>
      <c r="K168" s="253">
        <f>SUM(K169)</f>
        <v>0</v>
      </c>
      <c r="L168" s="46"/>
      <c r="M168" s="47"/>
    </row>
    <row r="169" spans="1:13" s="50" customFormat="1" ht="28.5" outlineLevel="5">
      <c r="A169" s="150" t="s">
        <v>119</v>
      </c>
      <c r="B169" s="22" t="s">
        <v>28</v>
      </c>
      <c r="C169" s="22" t="s">
        <v>73</v>
      </c>
      <c r="D169" s="22" t="s">
        <v>118</v>
      </c>
      <c r="E169" s="23" t="s">
        <v>66</v>
      </c>
      <c r="F169" s="24"/>
      <c r="G169" s="24"/>
      <c r="H169" s="186">
        <v>2256000</v>
      </c>
      <c r="I169" s="186">
        <v>0</v>
      </c>
      <c r="J169" s="118">
        <v>0</v>
      </c>
      <c r="K169" s="253">
        <f>I169-J169</f>
        <v>0</v>
      </c>
      <c r="L169" s="46"/>
      <c r="M169" s="47"/>
    </row>
    <row r="170" spans="1:13" s="49" customFormat="1" ht="45" outlineLevel="5">
      <c r="A170" s="143" t="s">
        <v>120</v>
      </c>
      <c r="B170" s="42" t="s">
        <v>28</v>
      </c>
      <c r="C170" s="42" t="s">
        <v>73</v>
      </c>
      <c r="D170" s="42" t="s">
        <v>121</v>
      </c>
      <c r="E170" s="43" t="s">
        <v>29</v>
      </c>
      <c r="F170" s="44"/>
      <c r="G170" s="44"/>
      <c r="H170" s="112">
        <f>SUM(H171:H172)</f>
        <v>120065098.75</v>
      </c>
      <c r="I170" s="112">
        <f>SUM(I171:I172)</f>
        <v>119969205.23</v>
      </c>
      <c r="J170" s="113">
        <f>SUM(J171:J172)</f>
        <v>119943877.09</v>
      </c>
      <c r="K170" s="253">
        <f>SUM(K171:K172)</f>
        <v>25328.140000002924</v>
      </c>
      <c r="L170" s="46"/>
      <c r="M170" s="47"/>
    </row>
    <row r="171" spans="1:13" s="75" customFormat="1" outlineLevel="3">
      <c r="A171" s="142" t="s">
        <v>30</v>
      </c>
      <c r="B171" s="55" t="s">
        <v>28</v>
      </c>
      <c r="C171" s="55" t="s">
        <v>73</v>
      </c>
      <c r="D171" s="55" t="s">
        <v>121</v>
      </c>
      <c r="E171" s="53" t="s">
        <v>31</v>
      </c>
      <c r="F171" s="54"/>
      <c r="G171" s="54"/>
      <c r="H171" s="186">
        <v>817348.52</v>
      </c>
      <c r="I171" s="186">
        <v>721455</v>
      </c>
      <c r="J171" s="190">
        <v>718327.06</v>
      </c>
      <c r="K171" s="253">
        <f>I171-J171</f>
        <v>3127.9399999999441</v>
      </c>
      <c r="L171" s="73"/>
      <c r="M171" s="74"/>
    </row>
    <row r="172" spans="1:13" s="78" customFormat="1" ht="28.5" outlineLevel="5">
      <c r="A172" s="145" t="s">
        <v>36</v>
      </c>
      <c r="B172" s="55" t="s">
        <v>28</v>
      </c>
      <c r="C172" s="55" t="s">
        <v>73</v>
      </c>
      <c r="D172" s="55" t="s">
        <v>121</v>
      </c>
      <c r="E172" s="53" t="s">
        <v>37</v>
      </c>
      <c r="F172" s="54"/>
      <c r="G172" s="54"/>
      <c r="H172" s="186">
        <v>119247750.23</v>
      </c>
      <c r="I172" s="186">
        <v>119247750.23</v>
      </c>
      <c r="J172" s="190">
        <v>119225550.03</v>
      </c>
      <c r="K172" s="253">
        <f>I172-J172</f>
        <v>22200.20000000298</v>
      </c>
      <c r="L172" s="46" t="s">
        <v>227</v>
      </c>
      <c r="M172" s="77"/>
    </row>
    <row r="173" spans="1:13" s="48" customFormat="1" ht="60" outlineLevel="3">
      <c r="A173" s="151" t="s">
        <v>67</v>
      </c>
      <c r="B173" s="70" t="s">
        <v>28</v>
      </c>
      <c r="C173" s="70" t="s">
        <v>73</v>
      </c>
      <c r="D173" s="70" t="s">
        <v>68</v>
      </c>
      <c r="E173" s="71" t="s">
        <v>29</v>
      </c>
      <c r="F173" s="72"/>
      <c r="G173" s="72"/>
      <c r="H173" s="119">
        <f>SUM(H174:H174)</f>
        <v>0</v>
      </c>
      <c r="I173" s="119">
        <f>SUM(I174:I174)</f>
        <v>0</v>
      </c>
      <c r="J173" s="120">
        <f>SUM(J174:J174)</f>
        <v>0</v>
      </c>
      <c r="K173" s="257">
        <f>SUM(K174:K174)</f>
        <v>0</v>
      </c>
      <c r="L173" s="51"/>
      <c r="M173" s="52"/>
    </row>
    <row r="174" spans="1:13" s="49" customFormat="1" ht="38.25" outlineLevel="5">
      <c r="A174" s="152" t="s">
        <v>30</v>
      </c>
      <c r="B174" s="188" t="s">
        <v>28</v>
      </c>
      <c r="C174" s="188" t="s">
        <v>73</v>
      </c>
      <c r="D174" s="188" t="s">
        <v>68</v>
      </c>
      <c r="E174" s="189" t="s">
        <v>31</v>
      </c>
      <c r="F174" s="76" t="s">
        <v>186</v>
      </c>
      <c r="G174" s="67" t="s">
        <v>35</v>
      </c>
      <c r="H174" s="121">
        <v>0</v>
      </c>
      <c r="I174" s="121">
        <v>0</v>
      </c>
      <c r="J174" s="191">
        <v>0</v>
      </c>
      <c r="K174" s="253">
        <f t="shared" ref="K174" si="13">I174-J174</f>
        <v>0</v>
      </c>
      <c r="L174" s="46"/>
      <c r="M174" s="47"/>
    </row>
    <row r="175" spans="1:13" s="49" customFormat="1" ht="60" outlineLevel="5">
      <c r="A175" s="143" t="s">
        <v>67</v>
      </c>
      <c r="B175" s="42" t="s">
        <v>28</v>
      </c>
      <c r="C175" s="42" t="s">
        <v>73</v>
      </c>
      <c r="D175" s="42" t="s">
        <v>68</v>
      </c>
      <c r="E175" s="43" t="s">
        <v>29</v>
      </c>
      <c r="F175" s="44"/>
      <c r="G175" s="44"/>
      <c r="H175" s="112">
        <f>SUM(H176:H178)</f>
        <v>390310600</v>
      </c>
      <c r="I175" s="112">
        <f>SUM(I176:I178)</f>
        <v>390310600</v>
      </c>
      <c r="J175" s="113">
        <f>SUM(J176:J178)</f>
        <v>390303183.36000001</v>
      </c>
      <c r="K175" s="253">
        <f>SUM(K176:K178)</f>
        <v>7416.6399999805726</v>
      </c>
      <c r="L175" s="46"/>
      <c r="M175" s="47"/>
    </row>
    <row r="176" spans="1:13" s="50" customFormat="1" ht="38.25" outlineLevel="5">
      <c r="A176" s="142" t="s">
        <v>54</v>
      </c>
      <c r="B176" s="55" t="s">
        <v>28</v>
      </c>
      <c r="C176" s="55" t="s">
        <v>73</v>
      </c>
      <c r="D176" s="55" t="s">
        <v>68</v>
      </c>
      <c r="E176" s="53" t="s">
        <v>55</v>
      </c>
      <c r="F176" s="24" t="s">
        <v>209</v>
      </c>
      <c r="G176" s="187" t="s">
        <v>35</v>
      </c>
      <c r="H176" s="186">
        <v>5474416</v>
      </c>
      <c r="I176" s="186">
        <v>5474416</v>
      </c>
      <c r="J176" s="190">
        <v>5474339.6699999999</v>
      </c>
      <c r="K176" s="253">
        <f t="shared" ref="K176:K187" si="14">I176-J176</f>
        <v>76.330000000074506</v>
      </c>
      <c r="L176" s="46"/>
      <c r="M176" s="47"/>
    </row>
    <row r="177" spans="1:13" s="81" customFormat="1" ht="38.25" outlineLevel="5">
      <c r="A177" s="142" t="s">
        <v>30</v>
      </c>
      <c r="B177" s="55" t="s">
        <v>28</v>
      </c>
      <c r="C177" s="55" t="s">
        <v>73</v>
      </c>
      <c r="D177" s="55" t="s">
        <v>68</v>
      </c>
      <c r="E177" s="53" t="s">
        <v>31</v>
      </c>
      <c r="F177" s="24" t="s">
        <v>209</v>
      </c>
      <c r="G177" s="55" t="s">
        <v>35</v>
      </c>
      <c r="H177" s="186">
        <v>2538048.86</v>
      </c>
      <c r="I177" s="186">
        <v>2538048.86</v>
      </c>
      <c r="J177" s="190">
        <f>2534413.2-1489.13</f>
        <v>2532924.0700000003</v>
      </c>
      <c r="K177" s="253">
        <f t="shared" si="14"/>
        <v>5124.7899999995716</v>
      </c>
      <c r="L177" s="45">
        <v>44986</v>
      </c>
      <c r="M177" s="30" t="s">
        <v>223</v>
      </c>
    </row>
    <row r="178" spans="1:13" s="50" customFormat="1" ht="38.25" outlineLevel="5">
      <c r="A178" s="148" t="s">
        <v>36</v>
      </c>
      <c r="B178" s="22" t="s">
        <v>28</v>
      </c>
      <c r="C178" s="22" t="s">
        <v>73</v>
      </c>
      <c r="D178" s="22" t="s">
        <v>68</v>
      </c>
      <c r="E178" s="23">
        <v>321</v>
      </c>
      <c r="F178" s="24" t="s">
        <v>209</v>
      </c>
      <c r="G178" s="22" t="s">
        <v>35</v>
      </c>
      <c r="H178" s="186">
        <v>382298135.13999999</v>
      </c>
      <c r="I178" s="186">
        <v>382298135.13999999</v>
      </c>
      <c r="J178" s="190">
        <v>382295919.62</v>
      </c>
      <c r="K178" s="253">
        <f>I178-J178</f>
        <v>2215.5199999809265</v>
      </c>
      <c r="L178" s="45">
        <v>45139</v>
      </c>
      <c r="M178" s="30" t="s">
        <v>223</v>
      </c>
    </row>
    <row r="179" spans="1:13" s="60" customFormat="1" ht="30" outlineLevel="5">
      <c r="A179" s="143" t="s">
        <v>226</v>
      </c>
      <c r="B179" s="42">
        <v>148</v>
      </c>
      <c r="C179" s="42">
        <v>1003</v>
      </c>
      <c r="D179" s="42">
        <v>9990020680</v>
      </c>
      <c r="E179" s="43">
        <v>321</v>
      </c>
      <c r="F179" s="80"/>
      <c r="G179" s="42"/>
      <c r="H179" s="112">
        <v>351285000</v>
      </c>
      <c r="I179" s="112">
        <v>351285000</v>
      </c>
      <c r="J179" s="113">
        <v>346910000</v>
      </c>
      <c r="K179" s="249">
        <f>I179-J179</f>
        <v>4375000</v>
      </c>
      <c r="L179" s="61"/>
      <c r="M179" s="62"/>
    </row>
    <row r="180" spans="1:13" s="64" customFormat="1" ht="90" outlineLevel="5">
      <c r="A180" s="143" t="s">
        <v>247</v>
      </c>
      <c r="B180" s="42">
        <v>148</v>
      </c>
      <c r="C180" s="42">
        <v>1003</v>
      </c>
      <c r="D180" s="42" t="s">
        <v>245</v>
      </c>
      <c r="E180" s="171">
        <v>313</v>
      </c>
      <c r="F180" s="173" t="s">
        <v>246</v>
      </c>
      <c r="G180" s="172" t="s">
        <v>35</v>
      </c>
      <c r="H180" s="112">
        <v>133000</v>
      </c>
      <c r="I180" s="112">
        <v>133000</v>
      </c>
      <c r="J180" s="113">
        <v>133000</v>
      </c>
      <c r="K180" s="253">
        <f>I180-J180</f>
        <v>0</v>
      </c>
      <c r="L180" s="46"/>
      <c r="M180" s="47"/>
    </row>
    <row r="181" spans="1:13" s="66" customFormat="1" ht="90" outlineLevel="5">
      <c r="A181" s="143" t="s">
        <v>189</v>
      </c>
      <c r="B181" s="44">
        <v>148</v>
      </c>
      <c r="C181" s="44">
        <v>1003</v>
      </c>
      <c r="D181" s="44">
        <v>9990099300</v>
      </c>
      <c r="E181" s="43" t="s">
        <v>29</v>
      </c>
      <c r="F181" s="44"/>
      <c r="G181" s="44"/>
      <c r="H181" s="114">
        <f>H182+H183</f>
        <v>19761208</v>
      </c>
      <c r="I181" s="114">
        <f>I182+I183</f>
        <v>19761208</v>
      </c>
      <c r="J181" s="115">
        <f>J182+J183</f>
        <v>19750606.689999998</v>
      </c>
      <c r="K181" s="256">
        <f>SUM(K182:K183)</f>
        <v>10601.310000000594</v>
      </c>
      <c r="L181" s="46" t="s">
        <v>248</v>
      </c>
      <c r="M181" s="47"/>
    </row>
    <row r="182" spans="1:13" s="201" customFormat="1" outlineLevel="3">
      <c r="A182" s="146" t="s">
        <v>30</v>
      </c>
      <c r="B182" s="22">
        <v>148</v>
      </c>
      <c r="C182" s="22">
        <v>1003</v>
      </c>
      <c r="D182" s="24">
        <v>9990099300</v>
      </c>
      <c r="E182" s="23">
        <v>244</v>
      </c>
      <c r="F182" s="63"/>
      <c r="G182" s="22"/>
      <c r="H182" s="186">
        <v>89925</v>
      </c>
      <c r="I182" s="186">
        <v>89925</v>
      </c>
      <c r="J182" s="190">
        <v>85748.33</v>
      </c>
      <c r="K182" s="253">
        <f>I182-J182</f>
        <v>4176.6699999999983</v>
      </c>
      <c r="L182" s="199"/>
      <c r="M182" s="200"/>
    </row>
    <row r="183" spans="1:13" s="79" customFormat="1" ht="28.5" outlineLevel="5">
      <c r="A183" s="146" t="s">
        <v>119</v>
      </c>
      <c r="B183" s="22">
        <v>148</v>
      </c>
      <c r="C183" s="22">
        <v>1003</v>
      </c>
      <c r="D183" s="24">
        <v>9990099300</v>
      </c>
      <c r="E183" s="23">
        <v>321</v>
      </c>
      <c r="F183" s="65"/>
      <c r="G183" s="22"/>
      <c r="H183" s="186">
        <v>19671283</v>
      </c>
      <c r="I183" s="186">
        <v>19671283</v>
      </c>
      <c r="J183" s="190">
        <v>19664858.359999999</v>
      </c>
      <c r="K183" s="253">
        <f>I183-J183</f>
        <v>6424.640000000596</v>
      </c>
      <c r="L183" s="46"/>
      <c r="M183" s="47"/>
    </row>
    <row r="184" spans="1:13" s="204" customFormat="1" ht="30" outlineLevel="5">
      <c r="A184" s="154" t="s">
        <v>203</v>
      </c>
      <c r="B184" s="42">
        <v>148</v>
      </c>
      <c r="C184" s="42">
        <v>1004</v>
      </c>
      <c r="D184" s="42">
        <v>2230131440</v>
      </c>
      <c r="E184" s="43" t="s">
        <v>29</v>
      </c>
      <c r="F184" s="44"/>
      <c r="G184" s="44"/>
      <c r="H184" s="116">
        <f>SUM(H185)</f>
        <v>857427100</v>
      </c>
      <c r="I184" s="116">
        <f>SUM(I185)</f>
        <v>857427100</v>
      </c>
      <c r="J184" s="117">
        <f>SUM(J185)</f>
        <v>857427100</v>
      </c>
      <c r="K184" s="253">
        <f>SUM(K185:K185)</f>
        <v>0</v>
      </c>
      <c r="L184" s="202"/>
      <c r="M184" s="203"/>
    </row>
    <row r="185" spans="1:13" s="49" customFormat="1" outlineLevel="5">
      <c r="A185" s="153" t="s">
        <v>204</v>
      </c>
      <c r="B185" s="187">
        <v>148</v>
      </c>
      <c r="C185" s="187">
        <v>1004</v>
      </c>
      <c r="D185" s="187">
        <v>2230131440</v>
      </c>
      <c r="E185" s="56">
        <v>530</v>
      </c>
      <c r="F185" s="187"/>
      <c r="G185" s="187"/>
      <c r="H185" s="186">
        <v>857427100</v>
      </c>
      <c r="I185" s="186">
        <v>857427100</v>
      </c>
      <c r="J185" s="190">
        <v>857427100</v>
      </c>
      <c r="K185" s="253">
        <f t="shared" si="14"/>
        <v>0</v>
      </c>
      <c r="L185" s="46"/>
      <c r="M185" s="47"/>
    </row>
    <row r="186" spans="1:13" s="48" customFormat="1" ht="30" outlineLevel="3">
      <c r="A186" s="154" t="s">
        <v>202</v>
      </c>
      <c r="B186" s="42">
        <v>148</v>
      </c>
      <c r="C186" s="42">
        <v>1004</v>
      </c>
      <c r="D186" s="42">
        <v>2230131460</v>
      </c>
      <c r="E186" s="43" t="s">
        <v>29</v>
      </c>
      <c r="F186" s="44"/>
      <c r="G186" s="44"/>
      <c r="H186" s="116">
        <f>SUM(H187)</f>
        <v>3437353100</v>
      </c>
      <c r="I186" s="116">
        <f>SUM(I187)</f>
        <v>3437353100</v>
      </c>
      <c r="J186" s="117">
        <f>SUM(J187)</f>
        <v>3437353100</v>
      </c>
      <c r="K186" s="256">
        <f>SUM(K187:K187)</f>
        <v>0</v>
      </c>
      <c r="L186" s="51"/>
      <c r="M186" s="52"/>
    </row>
    <row r="187" spans="1:13" s="49" customFormat="1" outlineLevel="5">
      <c r="A187" s="153" t="s">
        <v>204</v>
      </c>
      <c r="B187" s="187">
        <v>148</v>
      </c>
      <c r="C187" s="187">
        <v>1004</v>
      </c>
      <c r="D187" s="187">
        <v>2230131460</v>
      </c>
      <c r="E187" s="56">
        <v>530</v>
      </c>
      <c r="F187" s="187"/>
      <c r="G187" s="187"/>
      <c r="H187" s="186">
        <v>3437353100</v>
      </c>
      <c r="I187" s="186">
        <v>3437353100</v>
      </c>
      <c r="J187" s="190">
        <v>3437353100</v>
      </c>
      <c r="K187" s="253">
        <f t="shared" si="14"/>
        <v>0</v>
      </c>
      <c r="L187" s="46"/>
      <c r="M187" s="47"/>
    </row>
    <row r="188" spans="1:13" s="50" customFormat="1" ht="60" outlineLevel="5">
      <c r="A188" s="143" t="s">
        <v>123</v>
      </c>
      <c r="B188" s="42" t="s">
        <v>28</v>
      </c>
      <c r="C188" s="42" t="s">
        <v>122</v>
      </c>
      <c r="D188" s="42" t="s">
        <v>124</v>
      </c>
      <c r="E188" s="43" t="s">
        <v>29</v>
      </c>
      <c r="F188" s="44"/>
      <c r="G188" s="44"/>
      <c r="H188" s="112">
        <f>SUM(H189:H190)</f>
        <v>746098193</v>
      </c>
      <c r="I188" s="112">
        <f>SUM(I189:I190)</f>
        <v>745752590.98000002</v>
      </c>
      <c r="J188" s="113">
        <f>SUM(J189:J190)</f>
        <v>744954430.54999995</v>
      </c>
      <c r="K188" s="258">
        <f>SUM(K189:K190)</f>
        <v>798160.43000003335</v>
      </c>
      <c r="L188" s="46"/>
      <c r="M188" s="47"/>
    </row>
    <row r="189" spans="1:13" s="48" customFormat="1" outlineLevel="3">
      <c r="A189" s="142" t="s">
        <v>30</v>
      </c>
      <c r="B189" s="55" t="s">
        <v>28</v>
      </c>
      <c r="C189" s="55" t="s">
        <v>122</v>
      </c>
      <c r="D189" s="55" t="s">
        <v>124</v>
      </c>
      <c r="E189" s="53" t="s">
        <v>31</v>
      </c>
      <c r="F189" s="54"/>
      <c r="G189" s="54"/>
      <c r="H189" s="186">
        <v>808749</v>
      </c>
      <c r="I189" s="186">
        <v>808749</v>
      </c>
      <c r="J189" s="190">
        <v>767657.66</v>
      </c>
      <c r="K189" s="253">
        <f t="shared" ref="K189:K216" si="15">I189-J189</f>
        <v>41091.339999999967</v>
      </c>
      <c r="L189" s="51"/>
      <c r="M189" s="52"/>
    </row>
    <row r="190" spans="1:13" s="49" customFormat="1" ht="28.5" outlineLevel="5">
      <c r="A190" s="150" t="s">
        <v>119</v>
      </c>
      <c r="B190" s="22" t="s">
        <v>28</v>
      </c>
      <c r="C190" s="22" t="s">
        <v>122</v>
      </c>
      <c r="D190" s="22" t="s">
        <v>124</v>
      </c>
      <c r="E190" s="23" t="s">
        <v>66</v>
      </c>
      <c r="F190" s="24"/>
      <c r="G190" s="24"/>
      <c r="H190" s="186">
        <v>745289444</v>
      </c>
      <c r="I190" s="186">
        <v>744943841.98000002</v>
      </c>
      <c r="J190" s="190">
        <v>744186772.88999999</v>
      </c>
      <c r="K190" s="253">
        <f t="shared" si="15"/>
        <v>757069.09000003338</v>
      </c>
      <c r="L190" s="46"/>
      <c r="M190" s="47"/>
    </row>
    <row r="191" spans="1:13" s="50" customFormat="1" ht="60" outlineLevel="5">
      <c r="A191" s="143" t="s">
        <v>125</v>
      </c>
      <c r="B191" s="42" t="s">
        <v>28</v>
      </c>
      <c r="C191" s="42" t="s">
        <v>122</v>
      </c>
      <c r="D191" s="42" t="s">
        <v>126</v>
      </c>
      <c r="E191" s="43" t="s">
        <v>29</v>
      </c>
      <c r="F191" s="44"/>
      <c r="G191" s="44"/>
      <c r="H191" s="112">
        <f>SUM(H192:H193)</f>
        <v>13119630</v>
      </c>
      <c r="I191" s="112">
        <f>SUM(I192:I193)</f>
        <v>8244880.46</v>
      </c>
      <c r="J191" s="113">
        <f>SUM(J192:J193)</f>
        <v>8244846.1299999999</v>
      </c>
      <c r="K191" s="258">
        <f>SUM(K192:K193)</f>
        <v>34.329999999999984</v>
      </c>
      <c r="L191" s="46"/>
      <c r="M191" s="47"/>
    </row>
    <row r="192" spans="1:13" s="49" customFormat="1" outlineLevel="5">
      <c r="A192" s="142" t="s">
        <v>30</v>
      </c>
      <c r="B192" s="55" t="s">
        <v>28</v>
      </c>
      <c r="C192" s="55" t="s">
        <v>122</v>
      </c>
      <c r="D192" s="55" t="s">
        <v>126</v>
      </c>
      <c r="E192" s="53" t="s">
        <v>31</v>
      </c>
      <c r="F192" s="54"/>
      <c r="G192" s="54"/>
      <c r="H192" s="186">
        <v>50000</v>
      </c>
      <c r="I192" s="186">
        <v>340.46</v>
      </c>
      <c r="J192" s="190">
        <v>306.13</v>
      </c>
      <c r="K192" s="253">
        <f t="shared" si="15"/>
        <v>34.329999999999984</v>
      </c>
      <c r="L192" s="82"/>
      <c r="M192" s="83"/>
    </row>
    <row r="193" spans="1:13" s="78" customFormat="1" ht="28.5" outlineLevel="5">
      <c r="A193" s="148" t="s">
        <v>36</v>
      </c>
      <c r="B193" s="22" t="s">
        <v>28</v>
      </c>
      <c r="C193" s="22" t="s">
        <v>122</v>
      </c>
      <c r="D193" s="22">
        <v>2230171320</v>
      </c>
      <c r="E193" s="23" t="s">
        <v>66</v>
      </c>
      <c r="F193" s="24"/>
      <c r="G193" s="24"/>
      <c r="H193" s="186">
        <v>13069630</v>
      </c>
      <c r="I193" s="186">
        <v>8244540</v>
      </c>
      <c r="J193" s="190">
        <v>8244540</v>
      </c>
      <c r="K193" s="253">
        <f t="shared" si="15"/>
        <v>0</v>
      </c>
      <c r="L193" s="46"/>
      <c r="M193" s="47"/>
    </row>
    <row r="194" spans="1:13" s="50" customFormat="1" ht="30" outlineLevel="5">
      <c r="A194" s="154" t="s">
        <v>171</v>
      </c>
      <c r="B194" s="42" t="s">
        <v>28</v>
      </c>
      <c r="C194" s="42" t="s">
        <v>122</v>
      </c>
      <c r="D194" s="42" t="s">
        <v>172</v>
      </c>
      <c r="E194" s="43" t="s">
        <v>29</v>
      </c>
      <c r="F194" s="44"/>
      <c r="G194" s="44"/>
      <c r="H194" s="116">
        <f>SUM(H195:H196)</f>
        <v>11499785350</v>
      </c>
      <c r="I194" s="116">
        <f>SUM(I195:I196)</f>
        <v>11498895109.99</v>
      </c>
      <c r="J194" s="117">
        <f>SUM(J195:J196)</f>
        <v>11498837975.43</v>
      </c>
      <c r="K194" s="255">
        <f>SUM(K195:K196)</f>
        <v>57134.559999465942</v>
      </c>
      <c r="L194" s="165"/>
      <c r="M194" s="69"/>
    </row>
    <row r="195" spans="1:13" s="50" customFormat="1" ht="28.5" outlineLevel="5">
      <c r="A195" s="145" t="s">
        <v>36</v>
      </c>
      <c r="B195" s="84" t="s">
        <v>28</v>
      </c>
      <c r="C195" s="55" t="s">
        <v>122</v>
      </c>
      <c r="D195" s="55" t="s">
        <v>172</v>
      </c>
      <c r="E195" s="53">
        <v>244</v>
      </c>
      <c r="F195" s="84"/>
      <c r="G195" s="55" t="s">
        <v>35</v>
      </c>
      <c r="H195" s="186">
        <v>2306450</v>
      </c>
      <c r="I195" s="186">
        <v>1416209.99</v>
      </c>
      <c r="J195" s="192">
        <v>1416209.99</v>
      </c>
      <c r="K195" s="253">
        <f>I195-J195</f>
        <v>0</v>
      </c>
      <c r="L195" s="165"/>
      <c r="M195" s="69"/>
    </row>
    <row r="196" spans="1:13" s="49" customFormat="1" ht="38.25" outlineLevel="5">
      <c r="A196" s="148" t="s">
        <v>36</v>
      </c>
      <c r="B196" s="22" t="s">
        <v>28</v>
      </c>
      <c r="C196" s="22" t="s">
        <v>122</v>
      </c>
      <c r="D196" s="22" t="s">
        <v>172</v>
      </c>
      <c r="E196" s="23" t="s">
        <v>66</v>
      </c>
      <c r="F196" s="22" t="s">
        <v>217</v>
      </c>
      <c r="G196" s="22" t="s">
        <v>35</v>
      </c>
      <c r="H196" s="186">
        <f>11034840600-54740000-60521700+577900000</f>
        <v>11497478900</v>
      </c>
      <c r="I196" s="186">
        <f>11034840600-54740000-60521700+577900000</f>
        <v>11497478900</v>
      </c>
      <c r="J196" s="214">
        <v>11497421765.440001</v>
      </c>
      <c r="K196" s="253">
        <f>I196-J196</f>
        <v>57134.559999465942</v>
      </c>
      <c r="L196" s="46"/>
      <c r="M196" s="47"/>
    </row>
    <row r="197" spans="1:13" s="50" customFormat="1" ht="30" outlineLevel="5">
      <c r="A197" s="143" t="s">
        <v>127</v>
      </c>
      <c r="B197" s="42" t="s">
        <v>28</v>
      </c>
      <c r="C197" s="42" t="s">
        <v>122</v>
      </c>
      <c r="D197" s="42" t="s">
        <v>128</v>
      </c>
      <c r="E197" s="43" t="s">
        <v>29</v>
      </c>
      <c r="F197" s="44"/>
      <c r="G197" s="44"/>
      <c r="H197" s="112">
        <f>SUM(H198:H199)</f>
        <v>48970133.329999998</v>
      </c>
      <c r="I197" s="112">
        <f>SUM(I198:I199)</f>
        <v>39576737.350000001</v>
      </c>
      <c r="J197" s="113">
        <f>SUM(J198:J199)</f>
        <v>39576737.350000001</v>
      </c>
      <c r="K197" s="253">
        <f>SUM(K198:K199)</f>
        <v>0</v>
      </c>
      <c r="L197" s="46"/>
      <c r="M197" s="47"/>
    </row>
    <row r="198" spans="1:13" s="48" customFormat="1" outlineLevel="3">
      <c r="A198" s="142" t="s">
        <v>30</v>
      </c>
      <c r="B198" s="55" t="s">
        <v>28</v>
      </c>
      <c r="C198" s="55" t="s">
        <v>122</v>
      </c>
      <c r="D198" s="55" t="s">
        <v>128</v>
      </c>
      <c r="E198" s="53" t="s">
        <v>31</v>
      </c>
      <c r="F198" s="54"/>
      <c r="G198" s="54"/>
      <c r="H198" s="186">
        <v>15741933.33</v>
      </c>
      <c r="I198" s="186">
        <v>15636737.35</v>
      </c>
      <c r="J198" s="190">
        <v>15636737.35</v>
      </c>
      <c r="K198" s="253">
        <f t="shared" si="15"/>
        <v>0</v>
      </c>
      <c r="L198" s="51"/>
      <c r="M198" s="52"/>
    </row>
    <row r="199" spans="1:13" s="49" customFormat="1" ht="28.5" outlineLevel="5">
      <c r="A199" s="148" t="s">
        <v>36</v>
      </c>
      <c r="B199" s="22" t="s">
        <v>28</v>
      </c>
      <c r="C199" s="22" t="s">
        <v>122</v>
      </c>
      <c r="D199" s="22" t="s">
        <v>128</v>
      </c>
      <c r="E199" s="23" t="s">
        <v>66</v>
      </c>
      <c r="F199" s="24"/>
      <c r="G199" s="22"/>
      <c r="H199" s="186">
        <v>33228200</v>
      </c>
      <c r="I199" s="186">
        <v>23940000</v>
      </c>
      <c r="J199" s="190">
        <v>23940000</v>
      </c>
      <c r="K199" s="253">
        <f t="shared" si="15"/>
        <v>0</v>
      </c>
      <c r="L199" s="46"/>
      <c r="M199" s="47"/>
    </row>
    <row r="200" spans="1:13" s="48" customFormat="1" ht="30" outlineLevel="3">
      <c r="A200" s="143" t="s">
        <v>129</v>
      </c>
      <c r="B200" s="42" t="s">
        <v>28</v>
      </c>
      <c r="C200" s="42" t="s">
        <v>122</v>
      </c>
      <c r="D200" s="42" t="s">
        <v>130</v>
      </c>
      <c r="E200" s="43" t="s">
        <v>29</v>
      </c>
      <c r="F200" s="44"/>
      <c r="G200" s="44"/>
      <c r="H200" s="119">
        <f>SUM(H201)</f>
        <v>25000</v>
      </c>
      <c r="I200" s="119">
        <f>SUM(I201)</f>
        <v>0</v>
      </c>
      <c r="J200" s="113">
        <f>SUM(J201)</f>
        <v>0</v>
      </c>
      <c r="K200" s="253">
        <f>SUM(K201)</f>
        <v>0</v>
      </c>
      <c r="L200" s="51"/>
      <c r="M200" s="52"/>
    </row>
    <row r="201" spans="1:13" s="50" customFormat="1" ht="28.5" outlineLevel="5">
      <c r="A201" s="148" t="s">
        <v>36</v>
      </c>
      <c r="B201" s="22" t="s">
        <v>28</v>
      </c>
      <c r="C201" s="22" t="s">
        <v>122</v>
      </c>
      <c r="D201" s="22" t="s">
        <v>130</v>
      </c>
      <c r="E201" s="23" t="s">
        <v>66</v>
      </c>
      <c r="F201" s="24"/>
      <c r="G201" s="24"/>
      <c r="H201" s="186">
        <v>25000</v>
      </c>
      <c r="I201" s="186">
        <v>0</v>
      </c>
      <c r="J201" s="118">
        <v>0</v>
      </c>
      <c r="K201" s="253">
        <f t="shared" ref="K201" si="16">I201-J201</f>
        <v>0</v>
      </c>
      <c r="L201" s="46"/>
      <c r="M201" s="47"/>
    </row>
    <row r="202" spans="1:13" s="48" customFormat="1" ht="90" outlineLevel="3">
      <c r="A202" s="143" t="s">
        <v>131</v>
      </c>
      <c r="B202" s="42" t="s">
        <v>28</v>
      </c>
      <c r="C202" s="42" t="s">
        <v>122</v>
      </c>
      <c r="D202" s="42" t="s">
        <v>132</v>
      </c>
      <c r="E202" s="43" t="s">
        <v>29</v>
      </c>
      <c r="F202" s="44"/>
      <c r="G202" s="44"/>
      <c r="H202" s="112">
        <f>SUM(H203:H203)</f>
        <v>103188</v>
      </c>
      <c r="I202" s="112">
        <f>SUM(I203:I203)</f>
        <v>103188</v>
      </c>
      <c r="J202" s="113">
        <f>SUM(J203:J203)</f>
        <v>103188</v>
      </c>
      <c r="K202" s="253">
        <f>SUM(K203:K203)</f>
        <v>0</v>
      </c>
      <c r="L202" s="51"/>
      <c r="M202" s="52"/>
    </row>
    <row r="203" spans="1:13" s="49" customFormat="1" ht="38.25" outlineLevel="5">
      <c r="A203" s="142" t="s">
        <v>133</v>
      </c>
      <c r="B203" s="55" t="s">
        <v>28</v>
      </c>
      <c r="C203" s="55" t="s">
        <v>122</v>
      </c>
      <c r="D203" s="55" t="s">
        <v>132</v>
      </c>
      <c r="E203" s="53">
        <v>112</v>
      </c>
      <c r="F203" s="55" t="s">
        <v>219</v>
      </c>
      <c r="G203" s="55" t="s">
        <v>35</v>
      </c>
      <c r="H203" s="186">
        <v>103188</v>
      </c>
      <c r="I203" s="186">
        <v>103188</v>
      </c>
      <c r="J203" s="190">
        <v>103188</v>
      </c>
      <c r="K203" s="253">
        <f t="shared" si="15"/>
        <v>0</v>
      </c>
      <c r="L203" s="46"/>
      <c r="M203" s="47"/>
    </row>
    <row r="204" spans="1:13" s="48" customFormat="1" ht="75" outlineLevel="3">
      <c r="A204" s="143" t="s">
        <v>134</v>
      </c>
      <c r="B204" s="42" t="s">
        <v>28</v>
      </c>
      <c r="C204" s="42" t="s">
        <v>122</v>
      </c>
      <c r="D204" s="42" t="s">
        <v>135</v>
      </c>
      <c r="E204" s="43" t="s">
        <v>29</v>
      </c>
      <c r="F204" s="44"/>
      <c r="G204" s="44"/>
      <c r="H204" s="112">
        <f>SUM(H205:H205)</f>
        <v>4300</v>
      </c>
      <c r="I204" s="112">
        <f>SUM(I205:I205)</f>
        <v>0</v>
      </c>
      <c r="J204" s="113">
        <f>SUM(J205:J205)</f>
        <v>0</v>
      </c>
      <c r="K204" s="253">
        <f>SUM(K205:K205)</f>
        <v>0</v>
      </c>
      <c r="L204" s="51"/>
      <c r="M204" s="52"/>
    </row>
    <row r="205" spans="1:13" s="49" customFormat="1" ht="28.5" outlineLevel="5">
      <c r="A205" s="145" t="s">
        <v>36</v>
      </c>
      <c r="B205" s="55" t="s">
        <v>28</v>
      </c>
      <c r="C205" s="55" t="s">
        <v>122</v>
      </c>
      <c r="D205" s="55" t="s">
        <v>135</v>
      </c>
      <c r="E205" s="53">
        <v>112</v>
      </c>
      <c r="F205" s="54"/>
      <c r="G205" s="54"/>
      <c r="H205" s="186">
        <v>4300</v>
      </c>
      <c r="I205" s="186">
        <v>0</v>
      </c>
      <c r="J205" s="190">
        <v>0</v>
      </c>
      <c r="K205" s="253">
        <f>I205-J205</f>
        <v>0</v>
      </c>
      <c r="L205" s="46"/>
      <c r="M205" s="47"/>
    </row>
    <row r="206" spans="1:13" s="49" customFormat="1" ht="30" outlineLevel="5">
      <c r="A206" s="143" t="s">
        <v>48</v>
      </c>
      <c r="B206" s="42" t="s">
        <v>28</v>
      </c>
      <c r="C206" s="42" t="s">
        <v>136</v>
      </c>
      <c r="D206" s="42" t="s">
        <v>137</v>
      </c>
      <c r="E206" s="43" t="s">
        <v>29</v>
      </c>
      <c r="F206" s="44"/>
      <c r="G206" s="44"/>
      <c r="H206" s="112">
        <f>SUM(H207:H216)</f>
        <v>623757913.26999998</v>
      </c>
      <c r="I206" s="112">
        <f>SUM(I207:I216)</f>
        <v>623667449.99000001</v>
      </c>
      <c r="J206" s="113">
        <f>SUM(J207:J216)</f>
        <v>623159542.78000009</v>
      </c>
      <c r="K206" s="253">
        <f>SUM(K207:K216)</f>
        <v>507907.20999999624</v>
      </c>
      <c r="L206" s="46"/>
      <c r="M206" s="47"/>
    </row>
    <row r="207" spans="1:13" s="49" customFormat="1" outlineLevel="5">
      <c r="A207" s="142" t="s">
        <v>50</v>
      </c>
      <c r="B207" s="55" t="s">
        <v>28</v>
      </c>
      <c r="C207" s="55" t="s">
        <v>136</v>
      </c>
      <c r="D207" s="55" t="s">
        <v>137</v>
      </c>
      <c r="E207" s="53" t="s">
        <v>51</v>
      </c>
      <c r="F207" s="54"/>
      <c r="G207" s="54"/>
      <c r="H207" s="186">
        <v>434008610</v>
      </c>
      <c r="I207" s="186">
        <v>434008610</v>
      </c>
      <c r="J207" s="190">
        <v>434008610</v>
      </c>
      <c r="K207" s="253">
        <f t="shared" si="15"/>
        <v>0</v>
      </c>
      <c r="L207" s="46"/>
      <c r="M207" s="47"/>
    </row>
    <row r="208" spans="1:13" s="49" customFormat="1" outlineLevel="5">
      <c r="A208" s="142" t="s">
        <v>62</v>
      </c>
      <c r="B208" s="55" t="s">
        <v>28</v>
      </c>
      <c r="C208" s="55" t="s">
        <v>136</v>
      </c>
      <c r="D208" s="55" t="s">
        <v>141</v>
      </c>
      <c r="E208" s="53">
        <v>112</v>
      </c>
      <c r="F208" s="54"/>
      <c r="G208" s="54"/>
      <c r="H208" s="186">
        <v>37844.9</v>
      </c>
      <c r="I208" s="186">
        <v>37844.9</v>
      </c>
      <c r="J208" s="190">
        <v>37844.9</v>
      </c>
      <c r="K208" s="253">
        <f>I208-J208</f>
        <v>0</v>
      </c>
      <c r="L208" s="46"/>
      <c r="M208" s="47"/>
    </row>
    <row r="209" spans="1:13" s="49" customFormat="1" ht="42.75" outlineLevel="5">
      <c r="A209" s="142" t="s">
        <v>52</v>
      </c>
      <c r="B209" s="55" t="s">
        <v>28</v>
      </c>
      <c r="C209" s="55" t="s">
        <v>136</v>
      </c>
      <c r="D209" s="55" t="s">
        <v>137</v>
      </c>
      <c r="E209" s="53" t="s">
        <v>53</v>
      </c>
      <c r="F209" s="54"/>
      <c r="G209" s="54"/>
      <c r="H209" s="186">
        <v>131032725.09999999</v>
      </c>
      <c r="I209" s="186">
        <v>131032725.09999999</v>
      </c>
      <c r="J209" s="190">
        <v>130791077.47</v>
      </c>
      <c r="K209" s="253">
        <f t="shared" si="15"/>
        <v>241647.62999999523</v>
      </c>
      <c r="L209" s="46"/>
      <c r="M209" s="47"/>
    </row>
    <row r="210" spans="1:13" s="49" customFormat="1" ht="28.5" outlineLevel="5">
      <c r="A210" s="142" t="s">
        <v>54</v>
      </c>
      <c r="B210" s="55" t="s">
        <v>28</v>
      </c>
      <c r="C210" s="55" t="s">
        <v>136</v>
      </c>
      <c r="D210" s="55" t="s">
        <v>137</v>
      </c>
      <c r="E210" s="53" t="s">
        <v>55</v>
      </c>
      <c r="F210" s="54"/>
      <c r="G210" s="54"/>
      <c r="H210" s="186">
        <v>29594000</v>
      </c>
      <c r="I210" s="186">
        <v>29594000</v>
      </c>
      <c r="J210" s="190">
        <v>29588128.010000002</v>
      </c>
      <c r="K210" s="253">
        <f t="shared" si="15"/>
        <v>5871.9899999983609</v>
      </c>
      <c r="L210" s="46"/>
      <c r="M210" s="47"/>
    </row>
    <row r="211" spans="1:13" s="49" customFormat="1" outlineLevel="5">
      <c r="A211" s="142" t="s">
        <v>30</v>
      </c>
      <c r="B211" s="55" t="s">
        <v>28</v>
      </c>
      <c r="C211" s="55" t="s">
        <v>136</v>
      </c>
      <c r="D211" s="55" t="s">
        <v>137</v>
      </c>
      <c r="E211" s="53" t="s">
        <v>31</v>
      </c>
      <c r="F211" s="54"/>
      <c r="G211" s="54"/>
      <c r="H211" s="186">
        <v>21796364.420000002</v>
      </c>
      <c r="I211" s="186">
        <v>21788729.420000002</v>
      </c>
      <c r="J211" s="190">
        <v>21625965.719999999</v>
      </c>
      <c r="K211" s="253">
        <f t="shared" si="15"/>
        <v>162763.70000000298</v>
      </c>
      <c r="L211" s="46"/>
      <c r="M211" s="47"/>
    </row>
    <row r="212" spans="1:13" s="49" customFormat="1" outlineLevel="5">
      <c r="A212" s="142" t="s">
        <v>175</v>
      </c>
      <c r="B212" s="55" t="s">
        <v>28</v>
      </c>
      <c r="C212" s="55" t="s">
        <v>136</v>
      </c>
      <c r="D212" s="55" t="s">
        <v>137</v>
      </c>
      <c r="E212" s="53">
        <v>247</v>
      </c>
      <c r="F212" s="54"/>
      <c r="G212" s="54"/>
      <c r="H212" s="186">
        <v>6563282</v>
      </c>
      <c r="I212" s="186">
        <v>6563282</v>
      </c>
      <c r="J212" s="190">
        <v>6481195.1100000003</v>
      </c>
      <c r="K212" s="253">
        <f t="shared" si="15"/>
        <v>82086.889999999665</v>
      </c>
      <c r="L212" s="46"/>
      <c r="M212" s="47"/>
    </row>
    <row r="213" spans="1:13" s="49" customFormat="1" ht="42.75" outlineLevel="5">
      <c r="A213" s="142" t="s">
        <v>138</v>
      </c>
      <c r="B213" s="55" t="s">
        <v>28</v>
      </c>
      <c r="C213" s="55" t="s">
        <v>136</v>
      </c>
      <c r="D213" s="55" t="s">
        <v>137</v>
      </c>
      <c r="E213" s="53" t="s">
        <v>178</v>
      </c>
      <c r="F213" s="54"/>
      <c r="G213" s="54"/>
      <c r="H213" s="186">
        <v>123028.35</v>
      </c>
      <c r="I213" s="186">
        <v>40200.07</v>
      </c>
      <c r="J213" s="190">
        <v>37200.07</v>
      </c>
      <c r="K213" s="253">
        <f t="shared" si="15"/>
        <v>3000</v>
      </c>
      <c r="L213" s="46"/>
      <c r="M213" s="47"/>
    </row>
    <row r="214" spans="1:13" s="49" customFormat="1" ht="28.5" outlineLevel="5">
      <c r="A214" s="142" t="s">
        <v>58</v>
      </c>
      <c r="B214" s="55" t="s">
        <v>28</v>
      </c>
      <c r="C214" s="55" t="s">
        <v>136</v>
      </c>
      <c r="D214" s="55" t="s">
        <v>137</v>
      </c>
      <c r="E214" s="53" t="s">
        <v>59</v>
      </c>
      <c r="F214" s="54"/>
      <c r="G214" s="54"/>
      <c r="H214" s="186">
        <v>509359</v>
      </c>
      <c r="I214" s="186">
        <v>509359</v>
      </c>
      <c r="J214" s="190">
        <v>502098</v>
      </c>
      <c r="K214" s="253">
        <f t="shared" si="15"/>
        <v>7261</v>
      </c>
      <c r="L214" s="46"/>
      <c r="M214" s="47"/>
    </row>
    <row r="215" spans="1:13" s="48" customFormat="1" outlineLevel="3">
      <c r="A215" s="142" t="s">
        <v>60</v>
      </c>
      <c r="B215" s="55" t="s">
        <v>28</v>
      </c>
      <c r="C215" s="55" t="s">
        <v>136</v>
      </c>
      <c r="D215" s="55" t="s">
        <v>137</v>
      </c>
      <c r="E215" s="53" t="s">
        <v>61</v>
      </c>
      <c r="F215" s="54"/>
      <c r="G215" s="54"/>
      <c r="H215" s="186">
        <v>87699.5</v>
      </c>
      <c r="I215" s="186">
        <v>87699.5</v>
      </c>
      <c r="J215" s="190">
        <v>82423.5</v>
      </c>
      <c r="K215" s="253">
        <f t="shared" si="15"/>
        <v>5276</v>
      </c>
      <c r="L215" s="51"/>
      <c r="M215" s="52"/>
    </row>
    <row r="216" spans="1:13" s="49" customFormat="1" outlineLevel="5">
      <c r="A216" s="142" t="s">
        <v>62</v>
      </c>
      <c r="B216" s="55" t="s">
        <v>28</v>
      </c>
      <c r="C216" s="55" t="s">
        <v>136</v>
      </c>
      <c r="D216" s="55" t="s">
        <v>137</v>
      </c>
      <c r="E216" s="53" t="s">
        <v>139</v>
      </c>
      <c r="F216" s="54"/>
      <c r="G216" s="54"/>
      <c r="H216" s="186">
        <v>5000</v>
      </c>
      <c r="I216" s="186">
        <v>5000</v>
      </c>
      <c r="J216" s="190">
        <v>5000</v>
      </c>
      <c r="K216" s="253">
        <f t="shared" si="15"/>
        <v>0</v>
      </c>
      <c r="L216" s="46"/>
      <c r="M216" s="47"/>
    </row>
    <row r="217" spans="1:13" s="49" customFormat="1" ht="30" outlineLevel="5">
      <c r="A217" s="143" t="s">
        <v>140</v>
      </c>
      <c r="B217" s="42" t="s">
        <v>28</v>
      </c>
      <c r="C217" s="42" t="s">
        <v>136</v>
      </c>
      <c r="D217" s="42" t="s">
        <v>141</v>
      </c>
      <c r="E217" s="43" t="s">
        <v>29</v>
      </c>
      <c r="F217" s="44"/>
      <c r="G217" s="44"/>
      <c r="H217" s="112">
        <f>SUM(H218:H225)</f>
        <v>251563646.52000001</v>
      </c>
      <c r="I217" s="112">
        <f>SUM(I218:I225)</f>
        <v>250576625.11000001</v>
      </c>
      <c r="J217" s="113">
        <f>SUM(J218:J225)</f>
        <v>250392249.09999999</v>
      </c>
      <c r="K217" s="253">
        <f>SUM(K218:K225)</f>
        <v>184376.00999999931</v>
      </c>
      <c r="L217" s="46"/>
      <c r="M217" s="47"/>
    </row>
    <row r="218" spans="1:13" s="49" customFormat="1" ht="28.5" outlineLevel="5">
      <c r="A218" s="142" t="s">
        <v>142</v>
      </c>
      <c r="B218" s="55" t="s">
        <v>28</v>
      </c>
      <c r="C218" s="55" t="s">
        <v>136</v>
      </c>
      <c r="D218" s="55" t="s">
        <v>141</v>
      </c>
      <c r="E218" s="53" t="s">
        <v>143</v>
      </c>
      <c r="F218" s="54"/>
      <c r="G218" s="54"/>
      <c r="H218" s="186">
        <v>181662100</v>
      </c>
      <c r="I218" s="186">
        <v>181662100</v>
      </c>
      <c r="J218" s="190">
        <v>181662100</v>
      </c>
      <c r="K218" s="253">
        <f t="shared" ref="K218:K234" si="17">I218-J218</f>
        <v>0</v>
      </c>
      <c r="L218" s="46"/>
      <c r="M218" s="47"/>
    </row>
    <row r="219" spans="1:13" s="49" customFormat="1" ht="42.75" outlineLevel="5">
      <c r="A219" s="142" t="s">
        <v>144</v>
      </c>
      <c r="B219" s="55" t="s">
        <v>28</v>
      </c>
      <c r="C219" s="55" t="s">
        <v>136</v>
      </c>
      <c r="D219" s="55" t="s">
        <v>141</v>
      </c>
      <c r="E219" s="53" t="s">
        <v>145</v>
      </c>
      <c r="F219" s="54"/>
      <c r="G219" s="54"/>
      <c r="H219" s="186">
        <v>1000000</v>
      </c>
      <c r="I219" s="186">
        <v>941606.31</v>
      </c>
      <c r="J219" s="190">
        <v>941606.31</v>
      </c>
      <c r="K219" s="253">
        <f t="shared" si="17"/>
        <v>0</v>
      </c>
      <c r="L219" s="46"/>
      <c r="M219" s="47"/>
    </row>
    <row r="220" spans="1:13" s="49" customFormat="1" ht="42.75" outlineLevel="5">
      <c r="A220" s="142" t="s">
        <v>146</v>
      </c>
      <c r="B220" s="55" t="s">
        <v>28</v>
      </c>
      <c r="C220" s="55" t="s">
        <v>136</v>
      </c>
      <c r="D220" s="55" t="s">
        <v>141</v>
      </c>
      <c r="E220" s="53" t="s">
        <v>147</v>
      </c>
      <c r="F220" s="54"/>
      <c r="G220" s="54"/>
      <c r="H220" s="186">
        <v>54020270</v>
      </c>
      <c r="I220" s="186">
        <v>54020270</v>
      </c>
      <c r="J220" s="190">
        <v>53923717.57</v>
      </c>
      <c r="K220" s="253">
        <f t="shared" si="17"/>
        <v>96552.429999999702</v>
      </c>
      <c r="L220" s="46"/>
      <c r="M220" s="47"/>
    </row>
    <row r="221" spans="1:13" s="49" customFormat="1" ht="28.5" outlineLevel="5">
      <c r="A221" s="142" t="s">
        <v>54</v>
      </c>
      <c r="B221" s="55" t="s">
        <v>28</v>
      </c>
      <c r="C221" s="55" t="s">
        <v>136</v>
      </c>
      <c r="D221" s="55" t="s">
        <v>141</v>
      </c>
      <c r="E221" s="53" t="s">
        <v>55</v>
      </c>
      <c r="F221" s="54"/>
      <c r="G221" s="54"/>
      <c r="H221" s="186">
        <v>4791381.3</v>
      </c>
      <c r="I221" s="186">
        <v>4791381.3</v>
      </c>
      <c r="J221" s="190">
        <v>4791381.3</v>
      </c>
      <c r="K221" s="253">
        <f t="shared" si="17"/>
        <v>0</v>
      </c>
      <c r="L221" s="46"/>
      <c r="M221" s="47"/>
    </row>
    <row r="222" spans="1:13" s="49" customFormat="1" outlineLevel="5">
      <c r="A222" s="142" t="s">
        <v>30</v>
      </c>
      <c r="B222" s="55" t="s">
        <v>28</v>
      </c>
      <c r="C222" s="55" t="s">
        <v>136</v>
      </c>
      <c r="D222" s="55" t="s">
        <v>141</v>
      </c>
      <c r="E222" s="53" t="s">
        <v>31</v>
      </c>
      <c r="F222" s="54"/>
      <c r="G222" s="54"/>
      <c r="H222" s="186">
        <v>6344489.2199999997</v>
      </c>
      <c r="I222" s="186">
        <v>6253270.0599999996</v>
      </c>
      <c r="J222" s="190">
        <v>6165446.5</v>
      </c>
      <c r="K222" s="253">
        <f t="shared" si="17"/>
        <v>87823.55999999959</v>
      </c>
      <c r="L222" s="46"/>
      <c r="M222" s="47"/>
    </row>
    <row r="223" spans="1:13" s="49" customFormat="1" outlineLevel="5">
      <c r="A223" s="142" t="s">
        <v>175</v>
      </c>
      <c r="B223" s="55" t="s">
        <v>28</v>
      </c>
      <c r="C223" s="55" t="s">
        <v>136</v>
      </c>
      <c r="D223" s="55" t="s">
        <v>141</v>
      </c>
      <c r="E223" s="53">
        <v>247</v>
      </c>
      <c r="F223" s="54"/>
      <c r="G223" s="54"/>
      <c r="H223" s="186">
        <v>2722011</v>
      </c>
      <c r="I223" s="186">
        <v>2490397.44</v>
      </c>
      <c r="J223" s="190">
        <v>2490397.42</v>
      </c>
      <c r="K223" s="253">
        <f t="shared" si="17"/>
        <v>2.0000000018626451E-2</v>
      </c>
      <c r="L223" s="46"/>
      <c r="M223" s="47"/>
    </row>
    <row r="224" spans="1:13" s="48" customFormat="1" ht="28.5" outlineLevel="3">
      <c r="A224" s="142" t="s">
        <v>58</v>
      </c>
      <c r="B224" s="55" t="s">
        <v>28</v>
      </c>
      <c r="C224" s="55" t="s">
        <v>136</v>
      </c>
      <c r="D224" s="55" t="s">
        <v>141</v>
      </c>
      <c r="E224" s="53" t="s">
        <v>59</v>
      </c>
      <c r="F224" s="54"/>
      <c r="G224" s="54"/>
      <c r="H224" s="186">
        <v>1004395</v>
      </c>
      <c r="I224" s="186">
        <v>398600</v>
      </c>
      <c r="J224" s="190">
        <v>398600</v>
      </c>
      <c r="K224" s="253">
        <f t="shared" si="17"/>
        <v>0</v>
      </c>
      <c r="L224" s="51"/>
      <c r="M224" s="52"/>
    </row>
    <row r="225" spans="1:15" s="49" customFormat="1" outlineLevel="3">
      <c r="A225" s="142" t="s">
        <v>60</v>
      </c>
      <c r="B225" s="55" t="s">
        <v>28</v>
      </c>
      <c r="C225" s="55" t="s">
        <v>136</v>
      </c>
      <c r="D225" s="55" t="s">
        <v>141</v>
      </c>
      <c r="E225" s="53" t="s">
        <v>61</v>
      </c>
      <c r="F225" s="54"/>
      <c r="G225" s="54"/>
      <c r="H225" s="186">
        <v>19000</v>
      </c>
      <c r="I225" s="186">
        <v>19000</v>
      </c>
      <c r="J225" s="190">
        <v>19000</v>
      </c>
      <c r="K225" s="253">
        <f t="shared" si="17"/>
        <v>0</v>
      </c>
      <c r="L225" s="46"/>
      <c r="M225" s="47"/>
    </row>
    <row r="226" spans="1:15" s="78" customFormat="1" ht="45" outlineLevel="5">
      <c r="A226" s="143" t="s">
        <v>170</v>
      </c>
      <c r="B226" s="42" t="s">
        <v>28</v>
      </c>
      <c r="C226" s="42" t="s">
        <v>136</v>
      </c>
      <c r="D226" s="42" t="s">
        <v>176</v>
      </c>
      <c r="E226" s="43" t="s">
        <v>29</v>
      </c>
      <c r="F226" s="44"/>
      <c r="G226" s="44"/>
      <c r="H226" s="112">
        <f>SUM(H227:H228)</f>
        <v>1055664842</v>
      </c>
      <c r="I226" s="112">
        <f>SUM(I227:I228)</f>
        <v>1055098928.42</v>
      </c>
      <c r="J226" s="113">
        <f>SUM(J227:J228)</f>
        <v>1054881866.77</v>
      </c>
      <c r="K226" s="253">
        <f>SUM(K227:K228)</f>
        <v>217061.65000000037</v>
      </c>
      <c r="L226" s="46" t="s">
        <v>227</v>
      </c>
      <c r="M226" s="47"/>
    </row>
    <row r="227" spans="1:15" s="49" customFormat="1" outlineLevel="5">
      <c r="A227" s="142" t="s">
        <v>30</v>
      </c>
      <c r="B227" s="55" t="s">
        <v>28</v>
      </c>
      <c r="C227" s="55" t="s">
        <v>136</v>
      </c>
      <c r="D227" s="55" t="s">
        <v>176</v>
      </c>
      <c r="E227" s="53">
        <v>244</v>
      </c>
      <c r="F227" s="54"/>
      <c r="G227" s="54"/>
      <c r="H227" s="242">
        <v>5252000</v>
      </c>
      <c r="I227" s="242">
        <v>4686086.42</v>
      </c>
      <c r="J227" s="190">
        <v>4569024.7699999996</v>
      </c>
      <c r="K227" s="253">
        <f>I227-J227</f>
        <v>117061.65000000037</v>
      </c>
      <c r="L227" s="293"/>
      <c r="M227" s="69"/>
    </row>
    <row r="228" spans="1:15" s="183" customFormat="1" ht="42.75" outlineLevel="5">
      <c r="A228" s="142" t="s">
        <v>47</v>
      </c>
      <c r="B228" s="55" t="s">
        <v>28</v>
      </c>
      <c r="C228" s="55" t="s">
        <v>136</v>
      </c>
      <c r="D228" s="55" t="s">
        <v>176</v>
      </c>
      <c r="E228" s="53">
        <v>321</v>
      </c>
      <c r="F228" s="54" t="s">
        <v>218</v>
      </c>
      <c r="G228" s="55" t="s">
        <v>35</v>
      </c>
      <c r="H228" s="186">
        <f>997892200+52520642</f>
        <v>1050412842</v>
      </c>
      <c r="I228" s="186">
        <v>1050412842</v>
      </c>
      <c r="J228" s="190">
        <v>1050312842</v>
      </c>
      <c r="K228" s="253">
        <f>I228-J228</f>
        <v>100000</v>
      </c>
      <c r="L228" s="181"/>
      <c r="M228" s="209"/>
      <c r="N228" s="182"/>
      <c r="O228" s="182"/>
    </row>
    <row r="229" spans="1:15" s="183" customFormat="1" ht="60" outlineLevel="5">
      <c r="A229" s="143" t="s">
        <v>262</v>
      </c>
      <c r="B229" s="42" t="s">
        <v>28</v>
      </c>
      <c r="C229" s="42" t="s">
        <v>136</v>
      </c>
      <c r="D229" s="42" t="s">
        <v>261</v>
      </c>
      <c r="E229" s="43" t="s">
        <v>29</v>
      </c>
      <c r="F229" s="44"/>
      <c r="G229" s="44"/>
      <c r="H229" s="112">
        <f>SUM(H230:H230)</f>
        <v>27858586</v>
      </c>
      <c r="I229" s="112">
        <f>SUM(I230:I230)</f>
        <v>27858586</v>
      </c>
      <c r="J229" s="113">
        <f>SUM(J230:J230)</f>
        <v>27858586</v>
      </c>
      <c r="K229" s="248">
        <f>SUM(K230:K230)</f>
        <v>0</v>
      </c>
      <c r="L229" s="215"/>
      <c r="M229" s="268"/>
      <c r="N229" s="268"/>
      <c r="O229" s="268"/>
    </row>
    <row r="230" spans="1:15" s="49" customFormat="1" ht="38.25" outlineLevel="5">
      <c r="A230" s="144" t="s">
        <v>233</v>
      </c>
      <c r="B230" s="187" t="s">
        <v>28</v>
      </c>
      <c r="C230" s="187" t="s">
        <v>136</v>
      </c>
      <c r="D230" s="187" t="s">
        <v>261</v>
      </c>
      <c r="E230" s="56">
        <v>612</v>
      </c>
      <c r="F230" s="238" t="s">
        <v>266</v>
      </c>
      <c r="G230" s="238" t="s">
        <v>35</v>
      </c>
      <c r="H230" s="186">
        <f>27580000+278586</f>
        <v>27858586</v>
      </c>
      <c r="I230" s="186">
        <f>27580000+278586</f>
        <v>27858586</v>
      </c>
      <c r="J230" s="190">
        <f>27580000+278586</f>
        <v>27858586</v>
      </c>
      <c r="K230" s="253">
        <f t="shared" ref="K230" si="18">I230-J230</f>
        <v>0</v>
      </c>
      <c r="L230" s="46"/>
      <c r="M230" s="47"/>
      <c r="N230" s="269"/>
      <c r="O230" s="269"/>
    </row>
    <row r="231" spans="1:15" s="48" customFormat="1" ht="75" outlineLevel="3">
      <c r="A231" s="143" t="s">
        <v>148</v>
      </c>
      <c r="B231" s="42" t="s">
        <v>28</v>
      </c>
      <c r="C231" s="42" t="s">
        <v>136</v>
      </c>
      <c r="D231" s="42" t="s">
        <v>149</v>
      </c>
      <c r="E231" s="43" t="s">
        <v>29</v>
      </c>
      <c r="F231" s="44"/>
      <c r="G231" s="44"/>
      <c r="H231" s="112">
        <f>SUM(H232)</f>
        <v>23183600</v>
      </c>
      <c r="I231" s="112">
        <f>SUM(I232)</f>
        <v>23183600</v>
      </c>
      <c r="J231" s="113">
        <f>SUM(J232)</f>
        <v>23183600</v>
      </c>
      <c r="K231" s="253">
        <f>SUM(K232)</f>
        <v>0</v>
      </c>
      <c r="L231" s="51"/>
      <c r="M231" s="52"/>
    </row>
    <row r="232" spans="1:15" s="49" customFormat="1" ht="28.5" outlineLevel="5">
      <c r="A232" s="142" t="s">
        <v>150</v>
      </c>
      <c r="B232" s="55" t="s">
        <v>28</v>
      </c>
      <c r="C232" s="55" t="s">
        <v>136</v>
      </c>
      <c r="D232" s="55" t="s">
        <v>149</v>
      </c>
      <c r="E232" s="53">
        <v>633</v>
      </c>
      <c r="F232" s="54"/>
      <c r="G232" s="54"/>
      <c r="H232" s="186">
        <v>23183600</v>
      </c>
      <c r="I232" s="186">
        <v>23183600</v>
      </c>
      <c r="J232" s="190">
        <v>23183600</v>
      </c>
      <c r="K232" s="253">
        <f t="shared" si="17"/>
        <v>0</v>
      </c>
      <c r="L232" s="46"/>
      <c r="M232" s="47"/>
    </row>
    <row r="233" spans="1:15" s="48" customFormat="1" ht="45" outlineLevel="3">
      <c r="A233" s="143" t="s">
        <v>179</v>
      </c>
      <c r="B233" s="42" t="s">
        <v>28</v>
      </c>
      <c r="C233" s="42" t="s">
        <v>136</v>
      </c>
      <c r="D233" s="42" t="s">
        <v>180</v>
      </c>
      <c r="E233" s="43" t="s">
        <v>29</v>
      </c>
      <c r="F233" s="44"/>
      <c r="G233" s="44"/>
      <c r="H233" s="112">
        <f>SUM(H234)</f>
        <v>1000000</v>
      </c>
      <c r="I233" s="112">
        <f>SUM(I234)</f>
        <v>1000000</v>
      </c>
      <c r="J233" s="113">
        <f>SUM(J234)</f>
        <v>1000000</v>
      </c>
      <c r="K233" s="253">
        <f>SUM(K234)</f>
        <v>0</v>
      </c>
      <c r="L233" s="46"/>
      <c r="M233" s="47"/>
    </row>
    <row r="234" spans="1:15" s="49" customFormat="1" ht="28.5" outlineLevel="5">
      <c r="A234" s="142" t="s">
        <v>150</v>
      </c>
      <c r="B234" s="55" t="s">
        <v>28</v>
      </c>
      <c r="C234" s="55" t="s">
        <v>136</v>
      </c>
      <c r="D234" s="55" t="s">
        <v>180</v>
      </c>
      <c r="E234" s="53">
        <v>633</v>
      </c>
      <c r="F234" s="54"/>
      <c r="G234" s="54"/>
      <c r="H234" s="186">
        <v>1000000</v>
      </c>
      <c r="I234" s="186">
        <v>1000000</v>
      </c>
      <c r="J234" s="190">
        <v>1000000</v>
      </c>
      <c r="K234" s="253">
        <f t="shared" si="17"/>
        <v>0</v>
      </c>
      <c r="L234" s="46"/>
      <c r="M234" s="47"/>
    </row>
    <row r="235" spans="1:15" s="48" customFormat="1" ht="75" outlineLevel="3">
      <c r="A235" s="143" t="s">
        <v>181</v>
      </c>
      <c r="B235" s="42" t="s">
        <v>28</v>
      </c>
      <c r="C235" s="42" t="s">
        <v>136</v>
      </c>
      <c r="D235" s="42" t="s">
        <v>182</v>
      </c>
      <c r="E235" s="43" t="s">
        <v>29</v>
      </c>
      <c r="F235" s="44"/>
      <c r="G235" s="44"/>
      <c r="H235" s="112">
        <f>SUM(H236)</f>
        <v>5000000</v>
      </c>
      <c r="I235" s="112">
        <f>SUM(I236)</f>
        <v>5000000</v>
      </c>
      <c r="J235" s="113">
        <f>SUM(J236)</f>
        <v>5000000</v>
      </c>
      <c r="K235" s="253">
        <f>SUM(K236)</f>
        <v>0</v>
      </c>
      <c r="L235" s="46"/>
      <c r="M235" s="47"/>
    </row>
    <row r="236" spans="1:15" s="49" customFormat="1" ht="28.5" outlineLevel="5">
      <c r="A236" s="142" t="s">
        <v>150</v>
      </c>
      <c r="B236" s="55" t="s">
        <v>28</v>
      </c>
      <c r="C236" s="55" t="s">
        <v>136</v>
      </c>
      <c r="D236" s="55" t="s">
        <v>182</v>
      </c>
      <c r="E236" s="53">
        <v>633</v>
      </c>
      <c r="F236" s="54"/>
      <c r="G236" s="54"/>
      <c r="H236" s="186">
        <v>5000000</v>
      </c>
      <c r="I236" s="186">
        <v>5000000</v>
      </c>
      <c r="J236" s="190">
        <v>5000000</v>
      </c>
      <c r="K236" s="253">
        <f>I236-J236</f>
        <v>0</v>
      </c>
      <c r="L236" s="46"/>
      <c r="M236" s="47"/>
    </row>
    <row r="237" spans="1:15" s="85" customFormat="1" ht="30" outlineLevel="5">
      <c r="A237" s="143" t="s">
        <v>188</v>
      </c>
      <c r="B237" s="42" t="s">
        <v>28</v>
      </c>
      <c r="C237" s="42" t="s">
        <v>136</v>
      </c>
      <c r="D237" s="42">
        <v>3020085140</v>
      </c>
      <c r="E237" s="43" t="s">
        <v>29</v>
      </c>
      <c r="F237" s="44"/>
      <c r="G237" s="44"/>
      <c r="H237" s="112">
        <f>SUM(H238)</f>
        <v>6379400</v>
      </c>
      <c r="I237" s="112">
        <f>SUM(I238)</f>
        <v>6379400</v>
      </c>
      <c r="J237" s="113">
        <f>SUM(J238)</f>
        <v>6379400</v>
      </c>
      <c r="K237" s="253">
        <f>SUM(K238)</f>
        <v>0</v>
      </c>
      <c r="L237" s="46" t="s">
        <v>241</v>
      </c>
      <c r="M237" s="47"/>
    </row>
    <row r="238" spans="1:15" s="85" customFormat="1" outlineLevel="5">
      <c r="A238" s="142" t="s">
        <v>30</v>
      </c>
      <c r="B238" s="55" t="s">
        <v>28</v>
      </c>
      <c r="C238" s="55" t="s">
        <v>136</v>
      </c>
      <c r="D238" s="55">
        <v>3020085140</v>
      </c>
      <c r="E238" s="53">
        <v>612</v>
      </c>
      <c r="F238" s="54"/>
      <c r="G238" s="54"/>
      <c r="H238" s="186">
        <v>6379400</v>
      </c>
      <c r="I238" s="186">
        <v>6379400</v>
      </c>
      <c r="J238" s="190">
        <v>6379400</v>
      </c>
      <c r="K238" s="253">
        <f t="shared" ref="K238" si="19">I238-J238</f>
        <v>0</v>
      </c>
      <c r="L238" s="46"/>
      <c r="M238" s="47"/>
    </row>
    <row r="239" spans="1:15" s="85" customFormat="1" ht="30" outlineLevel="5">
      <c r="A239" s="143" t="s">
        <v>226</v>
      </c>
      <c r="B239" s="42" t="s">
        <v>28</v>
      </c>
      <c r="C239" s="42" t="s">
        <v>136</v>
      </c>
      <c r="D239" s="42">
        <v>9990020680</v>
      </c>
      <c r="E239" s="43">
        <v>633</v>
      </c>
      <c r="F239" s="44"/>
      <c r="G239" s="44"/>
      <c r="H239" s="112">
        <v>300000000</v>
      </c>
      <c r="I239" s="112">
        <v>300000000</v>
      </c>
      <c r="J239" s="113">
        <v>300000000</v>
      </c>
      <c r="K239" s="253">
        <f>I239-J239</f>
        <v>0</v>
      </c>
      <c r="L239" s="46"/>
      <c r="M239" s="47"/>
    </row>
    <row r="240" spans="1:15" s="85" customFormat="1" ht="30" outlineLevel="5">
      <c r="A240" s="143" t="s">
        <v>226</v>
      </c>
      <c r="B240" s="42" t="s">
        <v>28</v>
      </c>
      <c r="C240" s="42" t="s">
        <v>136</v>
      </c>
      <c r="D240" s="42">
        <v>9990020680</v>
      </c>
      <c r="E240" s="43">
        <v>811</v>
      </c>
      <c r="F240" s="44"/>
      <c r="G240" s="44"/>
      <c r="H240" s="112">
        <v>8233600</v>
      </c>
      <c r="I240" s="112">
        <v>8233600</v>
      </c>
      <c r="J240" s="113">
        <v>7266816</v>
      </c>
      <c r="K240" s="253">
        <f>I240-J240</f>
        <v>966784</v>
      </c>
      <c r="L240" s="46" t="s">
        <v>269</v>
      </c>
      <c r="M240" s="47"/>
    </row>
    <row r="241" spans="1:14" s="85" customFormat="1" ht="30.75" outlineLevel="5" thickBot="1">
      <c r="A241" s="143" t="s">
        <v>151</v>
      </c>
      <c r="B241" s="42" t="s">
        <v>28</v>
      </c>
      <c r="C241" s="42" t="s">
        <v>136</v>
      </c>
      <c r="D241" s="42">
        <v>9990081810</v>
      </c>
      <c r="E241" s="43">
        <v>244</v>
      </c>
      <c r="F241" s="44"/>
      <c r="G241" s="44"/>
      <c r="H241" s="112">
        <v>210000</v>
      </c>
      <c r="I241" s="112">
        <v>210000</v>
      </c>
      <c r="J241" s="113">
        <v>210000</v>
      </c>
      <c r="K241" s="253">
        <f>I241-J241</f>
        <v>0</v>
      </c>
      <c r="L241" s="46" t="s">
        <v>269</v>
      </c>
      <c r="M241" s="47"/>
    </row>
    <row r="242" spans="1:14" ht="45.75" thickBot="1">
      <c r="A242" s="143" t="s">
        <v>267</v>
      </c>
      <c r="B242" s="42">
        <v>148</v>
      </c>
      <c r="C242" s="42">
        <v>1006</v>
      </c>
      <c r="D242" s="42">
        <v>9990099950</v>
      </c>
      <c r="E242" s="43">
        <v>244</v>
      </c>
      <c r="F242" s="44"/>
      <c r="G242" s="44"/>
      <c r="H242" s="112">
        <v>1009670.83</v>
      </c>
      <c r="I242" s="112">
        <v>1009670.83</v>
      </c>
      <c r="J242" s="175">
        <v>1009670.83</v>
      </c>
      <c r="K242" s="249">
        <f>I242-J242</f>
        <v>0</v>
      </c>
      <c r="L242" s="86" t="s">
        <v>177</v>
      </c>
      <c r="M242" s="87">
        <f>H199+H196+H193+H190+H165+H155+H153+H136+H127+H124+H121+H114+H111+H80+H180+H166+H200+H168</f>
        <v>14013897334</v>
      </c>
      <c r="N242" s="89"/>
    </row>
    <row r="243" spans="1:14" ht="30.75" thickBot="1">
      <c r="A243" s="226" t="s">
        <v>272</v>
      </c>
      <c r="B243" s="227">
        <v>148</v>
      </c>
      <c r="C243" s="227">
        <v>1006</v>
      </c>
      <c r="D243" s="227">
        <v>9990099970</v>
      </c>
      <c r="E243" s="228">
        <v>831</v>
      </c>
      <c r="F243" s="229"/>
      <c r="G243" s="229"/>
      <c r="H243" s="230">
        <v>61213.15</v>
      </c>
      <c r="I243" s="230">
        <v>61213.15</v>
      </c>
      <c r="J243" s="231">
        <v>61213.15</v>
      </c>
      <c r="K243" s="249">
        <f>I243-J243</f>
        <v>0</v>
      </c>
      <c r="L243" s="87" t="s">
        <v>153</v>
      </c>
      <c r="M243" s="88">
        <f>H19+H21+H24+H27+H29+H32+H34+H36+H38+H40+H49+H52+H54+H56+H58+H65+H76+H79+H81+H83+H97+H99+H100+H102+H104+H106+H110+H113+H115+H120+H123+H126+H128+H131+H135+H137+H140+H143+H146+H152+H156+H159+H164+H170+H175+H179+H181+H184+H186+H189+H192+H195+H198+H202+H204+H206+H217+H226+H229+H231+H233+H235+H237+H239+H240+H241+H242+H243+H70+H72+H74</f>
        <v>13187028315.93</v>
      </c>
      <c r="N243" s="89"/>
    </row>
    <row r="244" spans="1:14" ht="15.75" thickBot="1">
      <c r="A244" s="232" t="s">
        <v>152</v>
      </c>
      <c r="B244" s="233"/>
      <c r="C244" s="233"/>
      <c r="D244" s="233"/>
      <c r="E244" s="234"/>
      <c r="F244" s="235"/>
      <c r="G244" s="235"/>
      <c r="H244" s="236">
        <f>H19+H21+H24+H27+H29+H32+H34+H36+H38+H40+H49+H52+H54+H56+H58+H65+H76+H78+H81+H83+H97+H99+H100+H102+H104+H106+H109+H112+H115+H119+H122+H125+H128+H131+H134+H137+H140+H143+H146+H151+H154+H156+H159+H163+H170+H173+H175+H179+H180+H181+H184+H186+H188+H191+H194+H197+H202+H204+H206+H217+H226+H229+H231+H233+H235+H237+H239+H240+H241+H242+H243+H200+H168+H166+H70+H72+H74</f>
        <v>27200925649.930008</v>
      </c>
      <c r="I244" s="236">
        <f>I19+I21+I24+I27+I29+I32+I34+I36+I38+I40+I49+I52+I54+I56+I58+I65+I76+I78+I81+I83+I97+I99+I100+I102+I104+I106+I109+I112+I115+I119+I122+I125+I128+I131+I134+I137+I140+I143+I146+I151+I154+I156+I159+I163+I170+I173+I175+I179+I180+I181+I184+I186+I188+I191+I194+I197+I202+I204+I206+I217+I226+I229+I231+I233+I235+I237+I239+I240+I241+I242+I243+I200+I168+I166+I70+I72+I74</f>
        <v>27170188245.350002</v>
      </c>
      <c r="J244" s="237">
        <f>J19+J21+J24+J27+J29+J32+J34+J36+J38+J40+J49+J52+J54+J56+J58+J65+J76+J78+J81+J83+J97+J99+J100+J102+J104+J106+J109+J112+J115+J119+J122+J125+J128+J131+J134+J137+J140+J143+J146+J151+J154+J156+J159+J163+J170+J173+J175+J179+J180+J181+J184+J186+J188+J191+J194+J197+J202+J204+J206+J217+J226+J229+J231+J233+J235+J237+J239+J240+J241+J242+J243+J200+J168+J166+J70+J72+J74</f>
        <v>27157092429.139996</v>
      </c>
      <c r="K244" s="259">
        <f>K19+K21+K24+K27+K29+K32+K34+K36+K38+K40+K49+K52+K54+K56+K58+K65+K76+K78+K81+K83+K97+K99+K100+K102+K104+K106+K109+K112+K115+K119+K122+K125+K128+K131+K134+K137+K140+K143+K146+K151+K154+K156+K159+K163+K170+K173+K175+K179+K180+K181+K184+K186+K188+K191+K194+K197+K202+K204+K206+K217+K226+K229+K231+K233+K235+K237+K239+K240+K241+K242+K243+K200+K168+K166+K70+K72+K74</f>
        <v>13095816.209999476</v>
      </c>
      <c r="L244" s="87" t="s">
        <v>154</v>
      </c>
      <c r="M244" s="87">
        <f>I244</f>
        <v>27170188245.350002</v>
      </c>
    </row>
    <row r="245" spans="1:14" ht="15" thickBot="1">
      <c r="A245" s="218"/>
      <c r="B245" s="219"/>
      <c r="C245" s="219"/>
      <c r="D245" s="219"/>
      <c r="E245" s="220"/>
      <c r="F245" s="221"/>
      <c r="G245" s="221"/>
      <c r="H245" s="222"/>
      <c r="I245" s="223"/>
      <c r="J245" s="224"/>
      <c r="K245" s="260"/>
      <c r="L245" s="87" t="s">
        <v>155</v>
      </c>
      <c r="M245" s="87">
        <f>J244</f>
        <v>27157092429.139996</v>
      </c>
    </row>
    <row r="246" spans="1:14" ht="15" thickBot="1">
      <c r="A246" s="239"/>
      <c r="B246" s="225"/>
      <c r="C246" s="225"/>
      <c r="D246" s="225"/>
      <c r="E246" s="278"/>
      <c r="F246" s="278"/>
      <c r="G246" s="278"/>
      <c r="H246" s="278"/>
      <c r="I246" s="278"/>
      <c r="J246" s="279"/>
      <c r="K246" s="261"/>
      <c r="L246" s="90" t="s">
        <v>25</v>
      </c>
      <c r="M246" s="91">
        <f>M244-M245</f>
        <v>13095816.210006714</v>
      </c>
    </row>
    <row r="247" spans="1:14" ht="15">
      <c r="A247" s="272" t="s">
        <v>156</v>
      </c>
      <c r="B247" s="273"/>
      <c r="C247" s="273"/>
      <c r="D247" s="273"/>
      <c r="E247" s="273"/>
      <c r="F247" s="273"/>
      <c r="G247" s="273"/>
      <c r="H247" s="273"/>
      <c r="I247" s="273"/>
      <c r="J247" s="240"/>
      <c r="K247" s="262"/>
      <c r="L247" s="166"/>
      <c r="M247" s="18"/>
    </row>
    <row r="248" spans="1:14" ht="15">
      <c r="A248" s="272" t="s">
        <v>157</v>
      </c>
      <c r="B248" s="273"/>
      <c r="C248" s="273"/>
      <c r="D248" s="273"/>
      <c r="E248" s="273"/>
      <c r="F248" s="273"/>
      <c r="G248" s="273"/>
      <c r="H248" s="273"/>
      <c r="I248" s="273"/>
      <c r="J248" s="240"/>
      <c r="K248" s="263"/>
      <c r="L248" s="216"/>
      <c r="M248" s="217"/>
    </row>
    <row r="249" spans="1:14" ht="76.5">
      <c r="A249" s="1" t="s">
        <v>158</v>
      </c>
      <c r="B249" s="92" t="s">
        <v>159</v>
      </c>
      <c r="C249" s="93" t="s">
        <v>160</v>
      </c>
      <c r="D249" s="280" t="s">
        <v>23</v>
      </c>
      <c r="E249" s="280"/>
      <c r="F249" s="280"/>
      <c r="G249" s="92" t="s">
        <v>24</v>
      </c>
      <c r="H249" s="1" t="s">
        <v>161</v>
      </c>
      <c r="I249" s="5"/>
      <c r="J249" s="122"/>
      <c r="K249" s="263"/>
      <c r="L249" s="216"/>
      <c r="M249" s="217"/>
    </row>
    <row r="250" spans="1:14" ht="42.75">
      <c r="A250" s="3" t="s">
        <v>162</v>
      </c>
      <c r="B250" s="37" t="s">
        <v>163</v>
      </c>
      <c r="C250" s="95"/>
      <c r="D250" s="281">
        <f>I244</f>
        <v>27170188245.350002</v>
      </c>
      <c r="E250" s="282"/>
      <c r="F250" s="283"/>
      <c r="G250" s="16">
        <f>J244</f>
        <v>27157092429.139996</v>
      </c>
      <c r="H250" s="123">
        <f>K244</f>
        <v>13095816.209999476</v>
      </c>
      <c r="I250" s="5"/>
      <c r="J250" s="122"/>
      <c r="K250" s="264"/>
      <c r="L250" s="47"/>
      <c r="M250" s="217"/>
    </row>
    <row r="251" spans="1:14" ht="15">
      <c r="A251" s="3" t="s">
        <v>164</v>
      </c>
      <c r="B251" s="37" t="s">
        <v>165</v>
      </c>
      <c r="C251" s="37"/>
      <c r="D251" s="275"/>
      <c r="E251" s="276"/>
      <c r="F251" s="277"/>
      <c r="G251" s="16"/>
      <c r="H251" s="124"/>
      <c r="I251" s="5"/>
      <c r="J251" s="122"/>
      <c r="K251" s="265"/>
      <c r="L251" s="30"/>
      <c r="M251" s="217"/>
    </row>
    <row r="252" spans="1:14">
      <c r="A252" s="7" t="s">
        <v>166</v>
      </c>
      <c r="B252" s="37" t="s">
        <v>167</v>
      </c>
      <c r="C252" s="37"/>
      <c r="D252" s="284"/>
      <c r="E252" s="285"/>
      <c r="F252" s="286"/>
      <c r="G252" s="97"/>
      <c r="H252" s="17"/>
      <c r="I252" s="5"/>
      <c r="J252" s="122"/>
      <c r="M252" s="98"/>
    </row>
    <row r="253" spans="1:14">
      <c r="A253" s="3" t="s">
        <v>168</v>
      </c>
      <c r="B253" s="37" t="s">
        <v>169</v>
      </c>
      <c r="C253" s="37"/>
      <c r="D253" s="275"/>
      <c r="E253" s="276"/>
      <c r="F253" s="277"/>
      <c r="G253" s="97"/>
      <c r="H253" s="6"/>
      <c r="I253" s="5"/>
      <c r="J253" s="122"/>
      <c r="M253" s="89"/>
    </row>
    <row r="254" spans="1:14">
      <c r="A254" s="8"/>
      <c r="B254" s="30"/>
      <c r="C254" s="30"/>
      <c r="D254" s="30"/>
      <c r="E254" s="31"/>
      <c r="F254" s="32"/>
      <c r="G254" s="94"/>
      <c r="H254" s="9"/>
      <c r="I254" s="5"/>
      <c r="J254" s="122"/>
      <c r="M254" s="89"/>
    </row>
    <row r="255" spans="1:14">
      <c r="A255" s="10"/>
      <c r="B255" s="30"/>
      <c r="C255" s="30"/>
      <c r="D255" s="30"/>
      <c r="E255" s="31"/>
      <c r="F255" s="32"/>
      <c r="G255" s="32"/>
      <c r="H255" s="94"/>
      <c r="I255" s="5"/>
      <c r="J255" s="122"/>
      <c r="M255" s="89"/>
    </row>
    <row r="256" spans="1:14">
      <c r="A256" s="10"/>
      <c r="B256" s="30"/>
      <c r="C256" s="30"/>
      <c r="D256" s="30"/>
      <c r="E256" s="31"/>
      <c r="F256" s="32"/>
      <c r="G256" s="32"/>
      <c r="H256" s="94"/>
      <c r="I256" s="5"/>
      <c r="J256" s="122"/>
      <c r="M256" s="89"/>
    </row>
    <row r="257" spans="1:12">
      <c r="A257" s="10"/>
      <c r="B257" s="30"/>
      <c r="C257" s="30"/>
      <c r="D257" s="30"/>
      <c r="E257" s="31"/>
      <c r="F257" s="32"/>
      <c r="G257" s="32"/>
      <c r="H257" s="32"/>
      <c r="I257" s="5"/>
      <c r="J257" s="11"/>
    </row>
    <row r="258" spans="1:12">
      <c r="A258" s="10"/>
      <c r="B258" s="30"/>
      <c r="C258" s="30"/>
      <c r="D258" s="30"/>
      <c r="E258" s="31"/>
      <c r="F258" s="32"/>
      <c r="G258" s="32"/>
      <c r="H258" s="9"/>
      <c r="I258" s="5"/>
      <c r="J258" s="122"/>
      <c r="L258" s="89"/>
    </row>
    <row r="259" spans="1:12" ht="15.75">
      <c r="A259" s="287" t="s">
        <v>270</v>
      </c>
      <c r="B259" s="288"/>
      <c r="C259" s="288"/>
      <c r="D259" s="158"/>
      <c r="E259" s="158"/>
      <c r="F259" s="158"/>
      <c r="G259" s="292" t="s">
        <v>271</v>
      </c>
      <c r="H259" s="292"/>
      <c r="I259" s="5"/>
      <c r="J259" s="11"/>
    </row>
    <row r="260" spans="1:12" ht="15.75">
      <c r="A260" s="205"/>
      <c r="B260" s="206"/>
      <c r="C260" s="206"/>
      <c r="D260" s="159"/>
      <c r="E260" s="160"/>
      <c r="F260" s="161"/>
      <c r="G260" s="207"/>
      <c r="H260" s="207"/>
      <c r="I260" s="2"/>
      <c r="J260" s="11"/>
      <c r="L260" s="89"/>
    </row>
    <row r="261" spans="1:12" ht="15.75">
      <c r="A261" s="205"/>
      <c r="B261" s="206"/>
      <c r="C261" s="206"/>
      <c r="D261" s="159"/>
      <c r="E261" s="160"/>
      <c r="F261" s="161"/>
      <c r="G261" s="207"/>
      <c r="H261" s="207"/>
      <c r="I261" s="2"/>
      <c r="J261" s="11"/>
      <c r="L261" s="89"/>
    </row>
    <row r="262" spans="1:12" ht="15.75">
      <c r="A262" s="162"/>
      <c r="B262" s="163"/>
      <c r="C262" s="164"/>
      <c r="D262" s="163"/>
      <c r="E262" s="160"/>
      <c r="F262" s="161"/>
      <c r="G262" s="161"/>
      <c r="H262" s="161"/>
      <c r="I262" s="2"/>
      <c r="J262" s="11"/>
    </row>
    <row r="263" spans="1:12" ht="15.75">
      <c r="A263" s="289" t="s">
        <v>258</v>
      </c>
      <c r="B263" s="290"/>
      <c r="C263" s="290"/>
      <c r="D263" s="159"/>
      <c r="E263" s="160"/>
      <c r="F263" s="161"/>
      <c r="G263" s="291" t="s">
        <v>259</v>
      </c>
      <c r="H263" s="291"/>
      <c r="I263" s="5"/>
      <c r="J263" s="11"/>
    </row>
    <row r="264" spans="1:12">
      <c r="A264" s="10"/>
      <c r="B264" s="30"/>
      <c r="C264" s="30"/>
      <c r="D264" s="30"/>
      <c r="E264" s="31"/>
      <c r="F264" s="32"/>
      <c r="G264" s="32"/>
      <c r="H264" s="9"/>
      <c r="I264" s="2"/>
      <c r="J264" s="11"/>
    </row>
    <row r="265" spans="1:12" ht="15" thickBot="1">
      <c r="A265" s="155"/>
      <c r="B265" s="99"/>
      <c r="C265" s="99"/>
      <c r="D265" s="99"/>
      <c r="E265" s="100"/>
      <c r="F265" s="101"/>
      <c r="G265" s="101"/>
      <c r="H265" s="125"/>
      <c r="I265" s="126"/>
      <c r="J265" s="127"/>
    </row>
    <row r="268" spans="1:12">
      <c r="H268" s="128"/>
    </row>
    <row r="277" spans="1:11">
      <c r="A277" s="157"/>
      <c r="E277" s="29"/>
      <c r="F277" s="29"/>
      <c r="G277" s="29"/>
      <c r="H277" s="130"/>
      <c r="I277" s="130"/>
      <c r="J277" s="130"/>
      <c r="K277" s="267"/>
    </row>
  </sheetData>
  <mergeCells count="19">
    <mergeCell ref="D252:F252"/>
    <mergeCell ref="D253:F253"/>
    <mergeCell ref="A259:C259"/>
    <mergeCell ref="A263:C263"/>
    <mergeCell ref="G263:H263"/>
    <mergeCell ref="G259:H259"/>
    <mergeCell ref="D251:F251"/>
    <mergeCell ref="A11:F11"/>
    <mergeCell ref="E246:J246"/>
    <mergeCell ref="A247:I247"/>
    <mergeCell ref="A248:I248"/>
    <mergeCell ref="D249:F249"/>
    <mergeCell ref="D250:F250"/>
    <mergeCell ref="A10:F10"/>
    <mergeCell ref="A2:J2"/>
    <mergeCell ref="A3:J3"/>
    <mergeCell ref="A4:J4"/>
    <mergeCell ref="D7:G7"/>
    <mergeCell ref="D9:G9"/>
  </mergeCells>
  <pageMargins left="0.35433070866141736" right="3.937007874015748E-2" top="0.15748031496062992" bottom="0.15748031496062992" header="0.31496062992125984" footer="0.31496062992125984"/>
  <pageSetup paperSize="9" scale="55" fitToHeight="8" orientation="portrait" r:id="rId1"/>
  <rowBreaks count="4" manualBreakCount="4">
    <brk id="46" max="9" man="1"/>
    <brk id="111" max="9" man="1"/>
    <brk id="150" max="9" man="1"/>
    <brk id="18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1ММ</vt:lpstr>
      <vt:lpstr>'1ММ'!Заголовки_для_печати</vt:lpstr>
      <vt:lpstr>'1ММ'!Область_печати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 Муртазалиев</cp:lastModifiedBy>
  <cp:lastPrinted>2024-01-11T11:44:22Z</cp:lastPrinted>
  <dcterms:created xsi:type="dcterms:W3CDTF">2020-02-07T09:07:07Z</dcterms:created>
  <dcterms:modified xsi:type="dcterms:W3CDTF">2024-01-11T12:41:33Z</dcterms:modified>
</cp:coreProperties>
</file>