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1\Share\~Обменник\1мм 2023\"/>
    </mc:Choice>
  </mc:AlternateContent>
  <xr:revisionPtr revIDLastSave="0" documentId="13_ncr:1_{9EEE43CF-6C6E-47FF-950E-799041AB10E6}" xr6:coauthVersionLast="47" xr6:coauthVersionMax="47" xr10:uidLastSave="{00000000-0000-0000-0000-000000000000}"/>
  <bookViews>
    <workbookView xWindow="10710" yWindow="0" windowWidth="13365" windowHeight="12840" xr2:uid="{00000000-000D-0000-FFFF-FFFF00000000}"/>
  </bookViews>
  <sheets>
    <sheet name="1ММ" sheetId="9" r:id="rId1"/>
  </sheets>
  <definedNames>
    <definedName name="_xlnm._FilterDatabase" localSheetId="0" hidden="1">'1ММ'!$A$19:$M$287</definedName>
    <definedName name="_xlnm.Print_Titles" localSheetId="0">'1ММ'!$16:$16</definedName>
    <definedName name="_xlnm.Print_Area" localSheetId="0">'1ММ'!$A$1:$J$299</definedName>
  </definedNames>
  <calcPr calcId="181029"/>
</workbook>
</file>

<file path=xl/calcChain.xml><?xml version="1.0" encoding="utf-8"?>
<calcChain xmlns="http://schemas.openxmlformats.org/spreadsheetml/2006/main">
  <c r="K200" i="9" l="1"/>
  <c r="J73" i="9" l="1"/>
  <c r="I73" i="9"/>
  <c r="H73" i="9"/>
  <c r="I71" i="9"/>
  <c r="I62" i="9"/>
  <c r="J126" i="9"/>
  <c r="J162" i="9"/>
  <c r="J190" i="9"/>
  <c r="J220" i="9"/>
  <c r="K78" i="9"/>
  <c r="K76" i="9"/>
  <c r="K74" i="9"/>
  <c r="L165" i="9"/>
  <c r="J23" i="9" l="1"/>
  <c r="L163" i="9"/>
  <c r="K79" i="9"/>
  <c r="J71" i="9"/>
  <c r="J65" i="9"/>
  <c r="J62" i="9"/>
  <c r="J60" i="9"/>
  <c r="I265" i="9"/>
  <c r="I226" i="9"/>
  <c r="I65" i="9"/>
  <c r="K267" i="9"/>
  <c r="K266" i="9" s="1"/>
  <c r="J266" i="9"/>
  <c r="I266" i="9"/>
  <c r="H266" i="9"/>
  <c r="K104" i="9"/>
  <c r="H107" i="9"/>
  <c r="I23" i="9"/>
  <c r="H23" i="9"/>
  <c r="K24" i="9"/>
  <c r="K23" i="9" s="1"/>
  <c r="H21" i="9"/>
  <c r="I21" i="9"/>
  <c r="J21" i="9"/>
  <c r="K25" i="9"/>
  <c r="K226" i="9" l="1"/>
  <c r="K201" i="9" l="1"/>
  <c r="K110" i="9"/>
  <c r="J56" i="9"/>
  <c r="I162" i="9"/>
  <c r="H162" i="9"/>
  <c r="K167" i="9"/>
  <c r="K72" i="9"/>
  <c r="K71" i="9"/>
  <c r="K70" i="9" s="1"/>
  <c r="K75" i="9"/>
  <c r="I70" i="9" l="1"/>
  <c r="J70" i="9"/>
  <c r="K77" i="9" l="1"/>
  <c r="K73" i="9" s="1"/>
  <c r="K22" i="9"/>
  <c r="K21" i="9" s="1"/>
  <c r="K20" i="9"/>
  <c r="K19" i="9" s="1"/>
  <c r="H244" i="9"/>
  <c r="K161" i="9"/>
  <c r="K160" i="9"/>
  <c r="K159" i="9" s="1"/>
  <c r="J159" i="9"/>
  <c r="I159" i="9"/>
  <c r="H159" i="9"/>
  <c r="H100" i="9"/>
  <c r="H50" i="9"/>
  <c r="K68" i="9" l="1"/>
  <c r="M278" i="9" l="1"/>
  <c r="H214" i="9"/>
  <c r="H65" i="9"/>
  <c r="I56" i="9" l="1"/>
  <c r="H56" i="9"/>
  <c r="K57" i="9"/>
  <c r="I139" i="9" l="1"/>
  <c r="J139" i="9"/>
  <c r="K141" i="9"/>
  <c r="J213" i="9"/>
  <c r="K264" i="9"/>
  <c r="J205" i="9"/>
  <c r="I205" i="9"/>
  <c r="K58" i="9"/>
  <c r="K56" i="9" s="1"/>
  <c r="K55" i="9"/>
  <c r="I196" i="9"/>
  <c r="J207" i="9"/>
  <c r="I207" i="9"/>
  <c r="H95" i="9" l="1"/>
  <c r="H26" i="9"/>
  <c r="K61" i="9"/>
  <c r="K62" i="9"/>
  <c r="K99" i="9"/>
  <c r="K276" i="9"/>
  <c r="H64" i="9"/>
  <c r="I59" i="9"/>
  <c r="J59" i="9"/>
  <c r="K63" i="9"/>
  <c r="I64" i="9"/>
  <c r="J64" i="9"/>
  <c r="K65" i="9"/>
  <c r="H59" i="9" l="1"/>
  <c r="H70" i="9"/>
  <c r="K66" i="9" l="1"/>
  <c r="K64" i="9" s="1"/>
  <c r="K216" i="9"/>
  <c r="J217" i="9"/>
  <c r="K157" i="9" l="1"/>
  <c r="K128" i="9"/>
  <c r="I240" i="9"/>
  <c r="I250" i="9"/>
  <c r="H87" i="9" l="1"/>
  <c r="I26" i="9"/>
  <c r="J26" i="9"/>
  <c r="K31" i="9"/>
  <c r="I87" i="9"/>
  <c r="J87" i="9"/>
  <c r="H90" i="9"/>
  <c r="K225" i="9" l="1"/>
  <c r="K277" i="9" l="1"/>
  <c r="K129" i="9"/>
  <c r="K130" i="9"/>
  <c r="K33" i="9"/>
  <c r="K32" i="9" s="1"/>
  <c r="K27" i="9"/>
  <c r="J173" i="9"/>
  <c r="J180" i="9"/>
  <c r="J187" i="9"/>
  <c r="J196" i="9"/>
  <c r="J234" i="9"/>
  <c r="J230" i="9"/>
  <c r="J227" i="9"/>
  <c r="J274" i="9"/>
  <c r="J272" i="9"/>
  <c r="J270" i="9"/>
  <c r="J268" i="9"/>
  <c r="J250" i="9"/>
  <c r="J240" i="9"/>
  <c r="J238" i="9"/>
  <c r="J236" i="9"/>
  <c r="J211" i="9"/>
  <c r="J209" i="9"/>
  <c r="J185" i="9"/>
  <c r="J183" i="9"/>
  <c r="J176" i="9"/>
  <c r="J171" i="9"/>
  <c r="J168" i="9"/>
  <c r="J155" i="9"/>
  <c r="J152" i="9"/>
  <c r="J149" i="9"/>
  <c r="J146" i="9"/>
  <c r="J143" i="9"/>
  <c r="J136" i="9"/>
  <c r="J133" i="9"/>
  <c r="J123" i="9"/>
  <c r="J120" i="9"/>
  <c r="J117" i="9"/>
  <c r="J115" i="9"/>
  <c r="J113" i="9"/>
  <c r="J111" i="9"/>
  <c r="J202" i="9"/>
  <c r="J108" i="9"/>
  <c r="J95" i="9"/>
  <c r="J93" i="9"/>
  <c r="J90" i="9"/>
  <c r="J85" i="9"/>
  <c r="J82" i="9"/>
  <c r="J80" i="9"/>
  <c r="J67" i="9"/>
  <c r="J47" i="9"/>
  <c r="J45" i="9"/>
  <c r="J43" i="9"/>
  <c r="J41" i="9"/>
  <c r="J39" i="9"/>
  <c r="J36" i="9"/>
  <c r="J34" i="9"/>
  <c r="J32" i="9"/>
  <c r="J19" i="9"/>
  <c r="K233" i="9"/>
  <c r="I230" i="9"/>
  <c r="H230" i="9"/>
  <c r="K232" i="9"/>
  <c r="K192" i="9"/>
  <c r="I126" i="9"/>
  <c r="I36" i="9"/>
  <c r="I34" i="9"/>
  <c r="I32" i="9"/>
  <c r="I19" i="9"/>
  <c r="I136" i="9"/>
  <c r="I133" i="9"/>
  <c r="I123" i="9"/>
  <c r="I120" i="9"/>
  <c r="I202" i="9"/>
  <c r="I95" i="9"/>
  <c r="I93" i="9"/>
  <c r="I90" i="9"/>
  <c r="I47" i="9"/>
  <c r="I272" i="9"/>
  <c r="I261" i="9"/>
  <c r="I227" i="9"/>
  <c r="I220" i="9"/>
  <c r="H205" i="9" l="1"/>
  <c r="H32" i="9"/>
  <c r="H19" i="9"/>
  <c r="K135" i="9" l="1"/>
  <c r="K134" i="9"/>
  <c r="K133" i="9" s="1"/>
  <c r="K131" i="9"/>
  <c r="K132" i="9"/>
  <c r="K127" i="9"/>
  <c r="K125" i="9"/>
  <c r="K124" i="9"/>
  <c r="K123" i="9" s="1"/>
  <c r="K102" i="9"/>
  <c r="K92" i="9"/>
  <c r="K231" i="9"/>
  <c r="K230" i="9" s="1"/>
  <c r="H34" i="9"/>
  <c r="K35" i="9"/>
  <c r="K34" i="9" s="1"/>
  <c r="H238" i="9"/>
  <c r="I211" i="9"/>
  <c r="H211" i="9"/>
  <c r="K212" i="9"/>
  <c r="K211" i="9" s="1"/>
  <c r="I209" i="9"/>
  <c r="H209" i="9"/>
  <c r="K210" i="9"/>
  <c r="K209" i="9" s="1"/>
  <c r="K224" i="9"/>
  <c r="K222" i="9"/>
  <c r="H190" i="9"/>
  <c r="K126" i="9" l="1"/>
  <c r="H108" i="9"/>
  <c r="H93" i="9"/>
  <c r="H82" i="9"/>
  <c r="H67" i="9"/>
  <c r="H47" i="9"/>
  <c r="H43" i="9"/>
  <c r="H41" i="9"/>
  <c r="H39" i="9"/>
  <c r="H36" i="9"/>
  <c r="H207" i="9" l="1"/>
  <c r="H213" i="9"/>
  <c r="K91" i="9"/>
  <c r="K90" i="9" s="1"/>
  <c r="I82" i="9"/>
  <c r="K83" i="9"/>
  <c r="K69" i="9"/>
  <c r="K67" i="9" s="1"/>
  <c r="I67" i="9"/>
  <c r="H80" i="9"/>
  <c r="I80" i="9"/>
  <c r="K81" i="9"/>
  <c r="K80" i="9" s="1"/>
  <c r="K144" i="9" l="1"/>
  <c r="I152" i="9"/>
  <c r="K275" i="9"/>
  <c r="K274" i="9" s="1"/>
  <c r="I274" i="9"/>
  <c r="H274" i="9"/>
  <c r="K273" i="9"/>
  <c r="K272" i="9" s="1"/>
  <c r="H272" i="9"/>
  <c r="K271" i="9"/>
  <c r="K270" i="9" s="1"/>
  <c r="I270" i="9"/>
  <c r="H270" i="9"/>
  <c r="K269" i="9"/>
  <c r="K268" i="9" s="1"/>
  <c r="I268" i="9"/>
  <c r="H268" i="9"/>
  <c r="K263" i="9"/>
  <c r="K262" i="9"/>
  <c r="H261" i="9"/>
  <c r="K260" i="9"/>
  <c r="K259" i="9"/>
  <c r="K258" i="9"/>
  <c r="K257" i="9"/>
  <c r="K256" i="9"/>
  <c r="K255" i="9"/>
  <c r="K254" i="9"/>
  <c r="K253" i="9"/>
  <c r="K252" i="9"/>
  <c r="K251" i="9"/>
  <c r="H250" i="9"/>
  <c r="K249" i="9"/>
  <c r="K248" i="9"/>
  <c r="K246" i="9"/>
  <c r="K245" i="9"/>
  <c r="K244" i="9"/>
  <c r="K243" i="9"/>
  <c r="K242" i="9"/>
  <c r="K241" i="9"/>
  <c r="H240" i="9"/>
  <c r="K239" i="9"/>
  <c r="K238" i="9" s="1"/>
  <c r="I238" i="9"/>
  <c r="K237" i="9"/>
  <c r="K236" i="9" s="1"/>
  <c r="I236" i="9"/>
  <c r="H236" i="9"/>
  <c r="K235" i="9"/>
  <c r="K234" i="9" s="1"/>
  <c r="I234" i="9"/>
  <c r="H234" i="9"/>
  <c r="K229" i="9"/>
  <c r="K228" i="9"/>
  <c r="K227" i="9" s="1"/>
  <c r="H227" i="9"/>
  <c r="K223" i="9"/>
  <c r="K221" i="9"/>
  <c r="H220" i="9"/>
  <c r="K219" i="9"/>
  <c r="K218" i="9"/>
  <c r="I217" i="9"/>
  <c r="H217" i="9"/>
  <c r="K215" i="9"/>
  <c r="K214" i="9"/>
  <c r="K213" i="9" s="1"/>
  <c r="I213" i="9"/>
  <c r="K208" i="9"/>
  <c r="K207" i="9" s="1"/>
  <c r="K206" i="9"/>
  <c r="K205" i="9" s="1"/>
  <c r="K199" i="9"/>
  <c r="K198" i="9"/>
  <c r="K197" i="9"/>
  <c r="H196" i="9"/>
  <c r="K195" i="9"/>
  <c r="K194" i="9"/>
  <c r="K193" i="9"/>
  <c r="K191" i="9"/>
  <c r="K190" i="9" s="1"/>
  <c r="I190" i="9"/>
  <c r="K189" i="9"/>
  <c r="K188" i="9"/>
  <c r="K187" i="9" s="1"/>
  <c r="I187" i="9"/>
  <c r="H187" i="9"/>
  <c r="K186" i="9"/>
  <c r="K185" i="9" s="1"/>
  <c r="I185" i="9"/>
  <c r="H185" i="9"/>
  <c r="K184" i="9"/>
  <c r="K183" i="9" s="1"/>
  <c r="I183" i="9"/>
  <c r="H183" i="9"/>
  <c r="K182" i="9"/>
  <c r="K181" i="9"/>
  <c r="K180" i="9" s="1"/>
  <c r="I180" i="9"/>
  <c r="H180" i="9"/>
  <c r="K179" i="9"/>
  <c r="K178" i="9"/>
  <c r="K177" i="9"/>
  <c r="I176" i="9"/>
  <c r="H176" i="9"/>
  <c r="K175" i="9"/>
  <c r="K174" i="9"/>
  <c r="I173" i="9"/>
  <c r="H173" i="9"/>
  <c r="K172" i="9"/>
  <c r="K171" i="9" s="1"/>
  <c r="I171" i="9"/>
  <c r="H171" i="9"/>
  <c r="K170" i="9"/>
  <c r="K169" i="9"/>
  <c r="K168" i="9" s="1"/>
  <c r="I168" i="9"/>
  <c r="H168" i="9"/>
  <c r="K158" i="9"/>
  <c r="K156" i="9"/>
  <c r="K155" i="9" s="1"/>
  <c r="I155" i="9"/>
  <c r="H155" i="9"/>
  <c r="K154" i="9"/>
  <c r="K153" i="9"/>
  <c r="K152" i="9" s="1"/>
  <c r="H152" i="9"/>
  <c r="K151" i="9"/>
  <c r="K150" i="9"/>
  <c r="K149" i="9" s="1"/>
  <c r="I149" i="9"/>
  <c r="H149" i="9"/>
  <c r="K148" i="9"/>
  <c r="K147" i="9"/>
  <c r="K146" i="9" s="1"/>
  <c r="I146" i="9"/>
  <c r="H146" i="9"/>
  <c r="K145" i="9"/>
  <c r="I143" i="9"/>
  <c r="H143" i="9"/>
  <c r="K142" i="9"/>
  <c r="K140" i="9"/>
  <c r="K139" i="9" s="1"/>
  <c r="H139" i="9"/>
  <c r="K138" i="9"/>
  <c r="K137" i="9"/>
  <c r="H136" i="9"/>
  <c r="H133" i="9"/>
  <c r="H126" i="9"/>
  <c r="H123" i="9"/>
  <c r="K122" i="9"/>
  <c r="K121" i="9"/>
  <c r="K120" i="9" s="1"/>
  <c r="H120" i="9"/>
  <c r="K119" i="9"/>
  <c r="K118" i="9"/>
  <c r="K117" i="9" s="1"/>
  <c r="I117" i="9"/>
  <c r="H117" i="9"/>
  <c r="K116" i="9"/>
  <c r="K115" i="9" s="1"/>
  <c r="I115" i="9"/>
  <c r="H115" i="9"/>
  <c r="K114" i="9"/>
  <c r="K113" i="9" s="1"/>
  <c r="I113" i="9"/>
  <c r="H113" i="9"/>
  <c r="K112" i="9"/>
  <c r="K111" i="9" s="1"/>
  <c r="I111" i="9"/>
  <c r="H111" i="9"/>
  <c r="K204" i="9"/>
  <c r="K203" i="9"/>
  <c r="K202" i="9" s="1"/>
  <c r="H202" i="9"/>
  <c r="K109" i="9"/>
  <c r="K108" i="9" s="1"/>
  <c r="I108" i="9"/>
  <c r="K107" i="9"/>
  <c r="K106" i="9"/>
  <c r="K105" i="9"/>
  <c r="K103" i="9"/>
  <c r="K101" i="9"/>
  <c r="K98" i="9"/>
  <c r="K97" i="9"/>
  <c r="K96" i="9"/>
  <c r="K94" i="9"/>
  <c r="K93" i="9" s="1"/>
  <c r="K89" i="9"/>
  <c r="K87" i="9" s="1"/>
  <c r="K86" i="9"/>
  <c r="K85" i="9" s="1"/>
  <c r="I85" i="9"/>
  <c r="H85" i="9"/>
  <c r="K84" i="9"/>
  <c r="K82" i="9" s="1"/>
  <c r="K60" i="9"/>
  <c r="K59" i="9" s="1"/>
  <c r="K54" i="9"/>
  <c r="K53" i="9"/>
  <c r="K52" i="9"/>
  <c r="K51" i="9"/>
  <c r="K50" i="9"/>
  <c r="K49" i="9"/>
  <c r="K48" i="9"/>
  <c r="K46" i="9"/>
  <c r="K45" i="9" s="1"/>
  <c r="I45" i="9"/>
  <c r="H45" i="9"/>
  <c r="K44" i="9"/>
  <c r="K43" i="9" s="1"/>
  <c r="I43" i="9"/>
  <c r="K42" i="9"/>
  <c r="K41" i="9" s="1"/>
  <c r="I41" i="9"/>
  <c r="K40" i="9"/>
  <c r="K39" i="9" s="1"/>
  <c r="I39" i="9"/>
  <c r="K38" i="9"/>
  <c r="K37" i="9"/>
  <c r="K30" i="9"/>
  <c r="K29" i="9"/>
  <c r="K28" i="9"/>
  <c r="K217" i="9" l="1"/>
  <c r="M279" i="9"/>
  <c r="K26" i="9"/>
  <c r="K196" i="9"/>
  <c r="K250" i="9"/>
  <c r="I278" i="9"/>
  <c r="M280" i="9" s="1"/>
  <c r="K136" i="9"/>
  <c r="K173" i="9"/>
  <c r="K176" i="9"/>
  <c r="K220" i="9"/>
  <c r="K143" i="9"/>
  <c r="H278" i="9"/>
  <c r="K47" i="9"/>
  <c r="K36" i="9"/>
  <c r="K100" i="9"/>
  <c r="K95" i="9" s="1"/>
  <c r="K247" i="9"/>
  <c r="K240" i="9" s="1"/>
  <c r="D284" i="9" l="1"/>
  <c r="K164" i="9" l="1"/>
  <c r="K163" i="9" l="1"/>
  <c r="K165" i="9"/>
  <c r="K166" i="9"/>
  <c r="K265" i="9"/>
  <c r="K261" i="9" s="1"/>
  <c r="J261" i="9"/>
  <c r="K162" i="9" l="1"/>
  <c r="K278" i="9" s="1"/>
  <c r="J278" i="9"/>
  <c r="H284" i="9" l="1"/>
  <c r="G284" i="9"/>
  <c r="M281" i="9"/>
  <c r="M282" i="9" s="1"/>
</calcChain>
</file>

<file path=xl/sharedStrings.xml><?xml version="1.0" encoding="utf-8"?>
<sst xmlns="http://schemas.openxmlformats.org/spreadsheetml/2006/main" count="1349" uniqueCount="290">
  <si>
    <t>Отчет</t>
  </si>
  <si>
    <t>об исполнении  бюджетной сметы  учреждений и организаций, финансируемых</t>
  </si>
  <si>
    <t>из бюджетов субъектов Российской Федерации и местных бюджетов</t>
  </si>
  <si>
    <t>Форма № 1 ММ по ОКУД</t>
  </si>
  <si>
    <t>КОДЫ</t>
  </si>
  <si>
    <t>Дата</t>
  </si>
  <si>
    <t>Учреждение - Министерство труда и социального развития РД</t>
  </si>
  <si>
    <t>по ОКПО</t>
  </si>
  <si>
    <t>Главный распорядитель (распорядитель)_________________________________</t>
  </si>
  <si>
    <t>по ППП</t>
  </si>
  <si>
    <t>Периодичность: месячная</t>
  </si>
  <si>
    <t>по ОКУД</t>
  </si>
  <si>
    <t>08</t>
  </si>
  <si>
    <t>Единица измерения: руб.</t>
  </si>
  <si>
    <t>по ОКЕИ</t>
  </si>
  <si>
    <t>383</t>
  </si>
  <si>
    <t>Наименование</t>
  </si>
  <si>
    <t>Мин</t>
  </si>
  <si>
    <t>РЗ</t>
  </si>
  <si>
    <t>ЦСР</t>
  </si>
  <si>
    <t>ВР</t>
  </si>
  <si>
    <t>Доп. кл.</t>
  </si>
  <si>
    <t>Рег. Класс</t>
  </si>
  <si>
    <t>Профинансировано</t>
  </si>
  <si>
    <t>Кассовый расход</t>
  </si>
  <si>
    <t>Остаток</t>
  </si>
  <si>
    <t>Развитие предпринимательской инициативы граждан</t>
  </si>
  <si>
    <t>0401</t>
  </si>
  <si>
    <t>148</t>
  </si>
  <si>
    <t>000</t>
  </si>
  <si>
    <t>Прочая закупка товаров, работ и услуг</t>
  </si>
  <si>
    <t>244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</si>
  <si>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</si>
  <si>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0311</t>
  </si>
  <si>
    <t>47000R0860</t>
  </si>
  <si>
    <t>Респуб.бюджет</t>
  </si>
  <si>
    <t>Федеральные средства</t>
  </si>
  <si>
    <t>Пособия и компенсации гражданам и иные социальные выплаты, кроме публичных нормативных обязательств</t>
  </si>
  <si>
    <t>321</t>
  </si>
  <si>
    <t>Оказание государственной услуги по организации временного трудоустройства безработных граждан, испытывающих трудности в поиске работы</t>
  </si>
  <si>
    <t>2310181013</t>
  </si>
  <si>
    <t>2310181016</t>
  </si>
  <si>
    <t>Оказание содействия в трудоустройстве незанятых инвалидов на оборудованные (оснащенные) для них рабочие места</t>
  </si>
  <si>
    <t>2310181017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</si>
  <si>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</si>
  <si>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</si>
  <si>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Субсидирование части затрат на компенсацию расходов по оплате труда инвалидов занятых на предприятиях образованных общественными организациями инвалидов</t>
  </si>
  <si>
    <t>2310181019</t>
  </si>
  <si>
    <t>612</t>
  </si>
  <si>
    <t>Организация профессионального обучения и дополнительного профессионального образования безработных граждан</t>
  </si>
  <si>
    <t>Пособия, компенсации и иные социальные выплаты гражданам, кроме публичных нормативных обязательств</t>
  </si>
  <si>
    <t>Расходы на обеспечение деятельности (оказание услуг) государственных учреждений</t>
  </si>
  <si>
    <t>2310800590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</si>
  <si>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</si>
  <si>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</si>
  <si>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</si>
  <si>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</si>
  <si>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работ, услуг в сфере информационно-коммуникационных технологий</t>
  </si>
  <si>
    <t>242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</si>
  <si>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</si>
  <si>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</si>
  <si>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</si>
  <si>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</si>
  <si>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</si>
  <si>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</si>
  <si>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</si>
  <si>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Ежемесячная доплата к пенсиям лицам, замещавшим государственные должности Республики Дагестан, и пенсия за выслугу лет лицам, замещавшим должности государственной гражданской службы Республики Дагестан</t>
  </si>
  <si>
    <t>1001</t>
  </si>
  <si>
    <t>2210728960</t>
  </si>
  <si>
    <t>313</t>
  </si>
  <si>
    <t>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</si>
  <si>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2310552900</t>
  </si>
  <si>
    <t>Межбюджетные трансферты бюджету Пенсионного фонда Российской Федерации</t>
  </si>
  <si>
    <t>1002</t>
  </si>
  <si>
    <t>2220300590</t>
  </si>
  <si>
    <t>Обеспечение жильем отдельных категорий граждан, установленных федеральным законом "О ветеранах"</t>
  </si>
  <si>
    <t>1003</t>
  </si>
  <si>
    <t>0511351350</t>
  </si>
  <si>
    <t>Субсидии гражданам на приобретение жилья</t>
  </si>
  <si>
    <t>322</t>
  </si>
  <si>
    <t>Обеспечение жильем отдельных категорий граждан, установленных федеральным законом "О социальной защите инвалидов в Российской Федерации"</t>
  </si>
  <si>
    <t>0511351760</t>
  </si>
  <si>
    <t>Доплата к субсидии на обеспечение жильем ВБД</t>
  </si>
  <si>
    <t>1620115300</t>
  </si>
  <si>
    <t>Социальна поддержка Героев Советского Союза, Героев Российской Федерации и полных кавалеров ордена Славы</t>
  </si>
  <si>
    <t xml:space="preserve">Дополнительные меры по улучшению материального обеспечения участников Великой Отечественной войны 1941-1945 годов и бывших несовершеннолетних узников концлагерей, гетто и других мест принудительного содержания, созданных фашистами и их союзниками в </t>
  </si>
  <si>
    <t>2210471140</t>
  </si>
  <si>
    <t>Дополнительные меры социальной поддержки инвалидов и ветеранов боевых действий в Афганистане, членов семей погибших (умерших) инвалидов и ветеранов боевых действий в Афганистане</t>
  </si>
  <si>
    <t>2210471180</t>
  </si>
  <si>
    <t>Оплата жилищно-коммунальных услуг отдельным категориям граждан</t>
  </si>
  <si>
    <t>2210852500</t>
  </si>
  <si>
    <t>Ежемесячная денежная выплата ветеранам труда</t>
  </si>
  <si>
    <t>2210872003</t>
  </si>
  <si>
    <t>Ежемесячная денежная выплата реабилитированным лицам и лицам, признанным пострадавшими от политических репрессий</t>
  </si>
  <si>
    <t>2210872004</t>
  </si>
  <si>
    <t>Ежемесячная денежная выплата труженикам тыла</t>
  </si>
  <si>
    <t>2210872005</t>
  </si>
  <si>
    <t>Ежемесячная денежная выплата по оплате жилого помещения и коммунальных услуг ветеранам труда</t>
  </si>
  <si>
    <t>2210872007</t>
  </si>
  <si>
    <t>Ежемесячная денежная выплата по оплате жилого помещения и коммунальных услуг реабилитированным лицам и лицам, признанным пострадавшими от политических репрессий</t>
  </si>
  <si>
    <t>2210872008</t>
  </si>
  <si>
    <t>Ежемесячная денежная выплата отдельным категориям граждан, работающим и проживающим в сельской местности и поселках городского типа</t>
  </si>
  <si>
    <t>2210872009</t>
  </si>
  <si>
    <t>Ежемесячная денежная выплата по оплате абонентской платы за телефон участникам Великой Отечественной войны</t>
  </si>
  <si>
    <t>2210872014</t>
  </si>
  <si>
    <t>Ежемесячная денежная выплата по оплате жилого помещения и коммунальных услуг участникам Великой Отечественной войны и приравненным к ним лицам</t>
  </si>
  <si>
    <t>2210872015</t>
  </si>
  <si>
    <t>Компенсация отдельным категориям граждан оплаты взноса на капитальный ремонт общего имущества в многоквартирном доме</t>
  </si>
  <si>
    <t>22108R4620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</si>
  <si>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</si>
  <si>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2211152200</t>
  </si>
  <si>
    <t>2211252400</t>
  </si>
  <si>
    <t>Выплата социального пособия на погребение умерших, которые не подлежали обязательному социальному страхованию на случай временной нетрудоспособности и в связи с материнством на день смерти и не являлись пенсионерами, а также в случае рождения мертво</t>
  </si>
  <si>
    <t>2211471150</t>
  </si>
  <si>
    <t>2211471160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</si>
  <si>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</si>
  <si>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</si>
  <si>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Дополнительное ежемесячное материальное обеспечение граждан за особые заслуги перед Республикой Дагестан</t>
  </si>
  <si>
    <t>2211971120</t>
  </si>
  <si>
    <t xml:space="preserve"> Единовременное пособие в случае гибели (смерти) или причинения вреда здоровью народного дружинника в связи с его участием в охране общественного порядка</t>
  </si>
  <si>
    <t>2212871170</t>
  </si>
  <si>
    <t>Единовременное пособие в случае гибели или получения  работником добровольной пожарной охраны и добровольным пожарным увечья, заболевания, приведших к стойкой утрате трудоспособности</t>
  </si>
  <si>
    <t>2212971180</t>
  </si>
  <si>
    <t>Пособия, компенсации, меры социальной поддержки по публичным нормативным обязательствам</t>
  </si>
  <si>
    <t>Осуществление ежемесячной денежной выплаты по оплате жилого помещения и коммунальных услуг многодетным семьям</t>
  </si>
  <si>
    <t>2230472055</t>
  </si>
  <si>
    <t>1004</t>
  </si>
  <si>
    <t>Выплата ежемесячного пособия на ребенка в соответствии с Федеральным законом от 19 мая 1995 года N 81-ФЗ "О государственных пособиях гражданам, имеющим детей"</t>
  </si>
  <si>
    <t>2230171310</t>
  </si>
  <si>
    <t>Единовременная денежная выплаты на детей, поступающих в первый класс, из малоимущих многодетных семей, проживающих в Республике Дагестан</t>
  </si>
  <si>
    <t>2230171320</t>
  </si>
  <si>
    <t>Дополнительные меры социальной поддержки семей, имеющих детей</t>
  </si>
  <si>
    <t>2230471330</t>
  </si>
  <si>
    <t>Единовременное денежное поощрение при награждении орденом "Родительская слава"</t>
  </si>
  <si>
    <t>2230471340</t>
  </si>
  <si>
    <t xml:space="preserve">Перевозка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</t>
  </si>
  <si>
    <t>2230859400</t>
  </si>
  <si>
    <t>Приобретение товаров, работ, услуг в пользу граждан в целях их социального обеспечения</t>
  </si>
  <si>
    <t>Перевозка в пределах территории Республики Дагестан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</si>
  <si>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2230889400</t>
  </si>
  <si>
    <t>Осуществление ежемесячной выплаты в связи с рождением (усыновлением) первого ребенка</t>
  </si>
  <si>
    <t>223P155730</t>
  </si>
  <si>
    <t>1006</t>
  </si>
  <si>
    <t>2210300590</t>
  </si>
  <si>
    <t>Исполнение судебных актов Российской Федерации и мировых соглашений по возмещению причиненного вреда</t>
  </si>
  <si>
    <t>853</t>
  </si>
  <si>
    <t>Финансовое обеспечение выполнения функций государственных органов</t>
  </si>
  <si>
    <t>2210920000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</si>
  <si>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</si>
  <si>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</si>
  <si>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</si>
  <si>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</si>
  <si>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</si>
  <si>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</si>
  <si>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Предоставление на конкурсной основе субсидий (грантов) социально ориентированным некоммерческим организациям Республики Дагестан на реализацию проектов социальной направленности</t>
  </si>
  <si>
    <t>2240180850</t>
  </si>
  <si>
    <t>Субсидии (гранты в форме субсидий), подлежащие казначейскому сопровождению</t>
  </si>
  <si>
    <t>Независимая оценка качества оказания услуг организациями социальной сферы</t>
  </si>
  <si>
    <t>Итого</t>
  </si>
  <si>
    <t>ЛБО</t>
  </si>
  <si>
    <t>ПОФ</t>
  </si>
  <si>
    <t>К/Р</t>
  </si>
  <si>
    <t>1. Сведения о движении средств бюджетов субъектов Российской Федерации</t>
  </si>
  <si>
    <t>и местных бюджетов на счетах учреждений</t>
  </si>
  <si>
    <t>Наименование текущего счета</t>
  </si>
  <si>
    <t>Код строки</t>
  </si>
  <si>
    <t>Остаток на начало года</t>
  </si>
  <si>
    <t>Остаток на конец отчетного периода</t>
  </si>
  <si>
    <t>Средства для перевода учреждениям, находящимся в ведении главного распорядителя (распорядителя), и на другие мероприятия</t>
  </si>
  <si>
    <t>010</t>
  </si>
  <si>
    <t>Средства на расходы учреждения</t>
  </si>
  <si>
    <t>020</t>
  </si>
  <si>
    <t>Средства в иностранной валюте</t>
  </si>
  <si>
    <t>030</t>
  </si>
  <si>
    <t>То же в пересчете на рубли</t>
  </si>
  <si>
    <t>040</t>
  </si>
  <si>
    <t>Оказание государственной социальной помощи на основании социального контракта отдельным категориям граждан</t>
  </si>
  <si>
    <t>Осуществление ежемесячных выплат на детей в возрасте от 3 до 7 лет включительно</t>
  </si>
  <si>
    <t>22301R3020</t>
  </si>
  <si>
    <t>Профессиональное обучение и дополнительное профессиональное образование безработных инвалидов молодого возраста</t>
  </si>
  <si>
    <t>Финансовое обеспечение предоставления социальных услуг негосударственными организациями, индивидуальными предпринимателями, социально ориентированными некоммерческими организациями, осуществляющими деятельность по социальному обслуживанию населения</t>
  </si>
  <si>
    <t>Закупка энергетических ресурсов</t>
  </si>
  <si>
    <t>22127R4040</t>
  </si>
  <si>
    <t>21-53020-00000-00000</t>
  </si>
  <si>
    <t>БА</t>
  </si>
  <si>
    <t>831</t>
  </si>
  <si>
    <t>Предоставлении субсидии Дагестанскому региональному отделению Общероссийского общественного фонда "Победа"</t>
  </si>
  <si>
    <t>2240181920</t>
  </si>
  <si>
    <t>Предоставлении субсидии Дагестанскому региональному отделению Всероссийской общественной организации ветеранов (пенсионеров) войны, труда, Вооруженных Сил и правоохранительных органов</t>
  </si>
  <si>
    <t>2240181930</t>
  </si>
  <si>
    <t>2310181110</t>
  </si>
  <si>
    <t>2310181120</t>
  </si>
  <si>
    <t xml:space="preserve">                                                                </t>
  </si>
  <si>
    <t>22-52900-00000-00000</t>
  </si>
  <si>
    <t>Обеспечение жильем отдельных категорий граждан, установленных Федеральным законом от 12 января 1995 года №5 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 за счет средств резервного фонда Правительства Российской Федерации</t>
  </si>
  <si>
    <t>22-52500-00000-00000</t>
  </si>
  <si>
    <t>Реализация мероприятий в сфере реабилитации и абилитации инвалидов</t>
  </si>
  <si>
    <t>Предоставление отдельным категориям граждан единовременной денежной выплаты на оплату расходов, связанных с приобретением и установкой внутридомового газового оборудования и проведением газопровода внутри земельного участка</t>
  </si>
  <si>
    <t>0511351340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</si>
  <si>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157-ФЗ "Об иммунопрофилактике инфекционных болезней</t>
  </si>
  <si>
    <t>Реализация дополнительных мероприятий, направленных на снижение напряженности на рынке труда субъектов Российской Федерации, по организации временного трудоустройства</t>
  </si>
  <si>
    <t>380P252980</t>
  </si>
  <si>
    <t>23-52980-00000-00000</t>
  </si>
  <si>
    <t>380P253000</t>
  </si>
  <si>
    <t>Реализация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</si>
  <si>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0705</t>
  </si>
  <si>
    <t>231P252920</t>
  </si>
  <si>
    <t>Организация профессионального обучения и дополнительного профессионального образования работников промышленных предприятий</t>
  </si>
  <si>
    <t>23-52920-00000-00000</t>
  </si>
  <si>
    <t>0909</t>
  </si>
  <si>
    <t>Ежемесячное пособие в связи с рождением и воспитанием ребенка</t>
  </si>
  <si>
    <t>Ежемесячная денежная выплата на ребенка в возрасте от восьми до семнадцати лет</t>
  </si>
  <si>
    <t>Субвенции</t>
  </si>
  <si>
    <t>23-50860-00000-00000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</si>
  <si>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</si>
  <si>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23-53000-00000-00000</t>
  </si>
  <si>
    <t>Субсидии (гранты в форме субсидий), не подлежащие казначейскому сопровождению</t>
  </si>
  <si>
    <t>23-52900-00000-00000</t>
  </si>
  <si>
    <t>23-52400-00000-00000</t>
  </si>
  <si>
    <t>23-52200-00000-00000</t>
  </si>
  <si>
    <t>23-54620-00000-00000</t>
  </si>
  <si>
    <t>23-52500-00000-00000</t>
  </si>
  <si>
    <t>23-51760-00000-00000</t>
  </si>
  <si>
    <t>23-51350-00000-00000</t>
  </si>
  <si>
    <t>23-51340-00000-00000</t>
  </si>
  <si>
    <t>23-53020-00000-00000</t>
  </si>
  <si>
    <t>21-52200-00000-00000</t>
  </si>
  <si>
    <t>23-54040-00000-00000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</si>
  <si>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</t>
  </si>
  <si>
    <t>2230153800</t>
  </si>
  <si>
    <t>23-59000-00000-00400</t>
  </si>
  <si>
    <t>20-55730-00000-00000</t>
  </si>
  <si>
    <t>2212784040</t>
  </si>
  <si>
    <t>Реализация мероприятий направленных на  противодействие коррупции</t>
  </si>
  <si>
    <t>0113</t>
  </si>
  <si>
    <t>4200199590</t>
  </si>
  <si>
    <t>добавил</t>
  </si>
  <si>
    <t>Реализация мероприятий, направленных на профилактику правонарушений и преступлений несовершеннолетних</t>
  </si>
  <si>
    <t>0314</t>
  </si>
  <si>
    <t>Резервный фонд Правительства Республики Дагестан</t>
  </si>
  <si>
    <t>с 1.02.2023</t>
  </si>
  <si>
    <t>22-55730-00000-00000</t>
  </si>
  <si>
    <t>0402</t>
  </si>
  <si>
    <t>999005Р410</t>
  </si>
  <si>
    <t>добавил 01.04.2023</t>
  </si>
  <si>
    <t>23-5Р410-00000-00000</t>
  </si>
  <si>
    <t>На предоставление субсидий отдельным категориям граждан на покупку и установку газоиспользующего оборудования и проведение работ внутри границ их земельных участков в рамках реализвции мероприятий по осуществлению подключения (технологического присоединения) газоиспользующего оборудования и объектов капитального строительства к газораспределительным сетям при догазификации, за счет средств резервного фонда Правительства Российской Федерации</t>
  </si>
  <si>
    <t>Субсидии бюджетным учреждениям на иные цели</t>
  </si>
  <si>
    <t xml:space="preserve">Содействие занятости граждан, освобожденных из учреждений, исполняющих наказание в виде лишения свободы, зарегистрированных в органах государственной службы занятости населения Республики Дагестан в целях поиска подходящей работы </t>
  </si>
  <si>
    <t>Содействие временной занятости несовершеннолетних граждан в возрасте от 14 до 18 лет, в том числе состоящих на учете в комиссиях по делам несовершеннолетних и защите их прав при администрациях муниципальных образований, зарегистрированных в органах гос</t>
  </si>
  <si>
    <t>Возмещение затрат, связанных с погребением умерших реабилитированных лиц, а также возмещение расходов по погребению умерших, личность которых не установлена органами внутренних дел в определенные законодательством Российской Федерации сроки"</t>
  </si>
  <si>
    <t>Утверждено бюджетных ассигнований (лимитов бюджетных обязательств)                      на 2023 год</t>
  </si>
  <si>
    <t>добавил 01.05.2023</t>
  </si>
  <si>
    <t>21-52500-00000-00000</t>
  </si>
  <si>
    <t>21-54040-00000-00000</t>
  </si>
  <si>
    <t>Организация системы комплексной реабилитации и ресоциализации потребителей наркотических средств и психотропных веществ успешно завершивших курс комплексной реабилитации</t>
  </si>
  <si>
    <t>добавил 01.06.2023</t>
  </si>
  <si>
    <t>добавил 01.07.2023</t>
  </si>
  <si>
    <t>243</t>
  </si>
  <si>
    <t>Закупка товаров, работ, услуг в целях капитального ремонта государственного (муниципального) имущества</t>
  </si>
  <si>
    <t>380005П020</t>
  </si>
  <si>
    <t>Реализация дополнительных мероприятий, направленных на снижение напряженности на рынке труда Республики Дагестан, за счет средств резервного фонда Правительства Российской Федерации</t>
  </si>
  <si>
    <t>21-52900-00000-00000</t>
  </si>
  <si>
    <t>20-53020-00000-00000</t>
  </si>
  <si>
    <t>(22-52900-00000-00000)</t>
  </si>
  <si>
    <t>0660199590</t>
  </si>
  <si>
    <t>999005Т090</t>
  </si>
  <si>
    <t>23-5Т090-00000-00000</t>
  </si>
  <si>
    <t>Предоставление выплат гражданам Донецкой Народной Республики, Луганской Народной Республики, Украины и лицам без гражданства, вынуждено покинувшим территории Донецкой Народной Республики, Луганской Народной Республики</t>
  </si>
  <si>
    <t>187 строка</t>
  </si>
  <si>
    <t>Первый заместитель министра</t>
  </si>
  <si>
    <t>Р. Алиев</t>
  </si>
  <si>
    <t>0309</t>
  </si>
  <si>
    <t>Резервный фонд Правительства Республики Дагестан по предупреждению и ликвидации чрезвычайных ситуаций и последствий стихийных бедствий</t>
  </si>
  <si>
    <t>Иные выплаты населению</t>
  </si>
  <si>
    <t>0505</t>
  </si>
  <si>
    <t>16700R8130</t>
  </si>
  <si>
    <t>23-58130-00000-00000</t>
  </si>
  <si>
    <t>добавил 01.09.2023</t>
  </si>
  <si>
    <t>Реализация мероприятий в рамках региональной программы устойчивого экономического развития предприятий энергетики и жилищно-коммунального хозяйства</t>
  </si>
  <si>
    <t>2210872020</t>
  </si>
  <si>
    <t xml:space="preserve">Ежемесячная денежная выплата по оплате жилого помещения и коммунальных услуг гражданам Российской Федерации, призванным на военную службу по мобилизации в Вооруженные Силы Российской Федерации, а также гражданам Российской Федерации, принимающим участие </t>
  </si>
  <si>
    <r>
      <t>223</t>
    </r>
    <r>
      <rPr>
        <b/>
        <i/>
        <u/>
        <sz val="9"/>
        <rFont val="Arial cry"/>
        <charset val="204"/>
      </rPr>
      <t>P</t>
    </r>
    <r>
      <rPr>
        <i/>
        <u/>
        <sz val="9"/>
        <rFont val="Arial cry"/>
        <charset val="204"/>
      </rPr>
      <t>155730</t>
    </r>
  </si>
  <si>
    <t xml:space="preserve">Начальник управления </t>
  </si>
  <si>
    <t>Э. Маметова</t>
  </si>
  <si>
    <t xml:space="preserve"> на 1 октября 2023 года</t>
  </si>
  <si>
    <t>0310</t>
  </si>
  <si>
    <t>222P35163F</t>
  </si>
  <si>
    <t>Субсидии на создание системы долговременного ухода за гражданами пожилого возраста и инвалидами из резервного фонда Правительства РФ</t>
  </si>
  <si>
    <r>
      <t>(22-5</t>
    </r>
    <r>
      <rPr>
        <b/>
        <i/>
        <u/>
        <sz val="10"/>
        <rFont val="Arial cry"/>
        <charset val="204"/>
      </rPr>
      <t>П</t>
    </r>
    <r>
      <rPr>
        <i/>
        <u/>
        <sz val="10"/>
        <rFont val="Arial cry"/>
        <charset val="204"/>
      </rPr>
      <t>020-00000-00000)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</si>
</sst>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51">
    <font>
      <sz val="11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name val="Calibri"/>
      <family val="2"/>
    </font>
    <font>
      <b/>
      <sz val="10"/>
      <color indexed="8"/>
      <name val="Arial Cyr"/>
    </font>
    <font>
      <sz val="10"/>
      <color indexed="8"/>
      <name val="Arial Cyr"/>
    </font>
    <font>
      <b/>
      <sz val="12"/>
      <color indexed="8"/>
      <name val="Arial Cy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name val="Calibri"/>
      <family val="2"/>
    </font>
    <font>
      <b/>
      <sz val="11"/>
      <name val="Arial cry"/>
      <charset val="204"/>
    </font>
    <font>
      <sz val="11"/>
      <name val="Arial cry"/>
      <charset val="204"/>
    </font>
    <font>
      <b/>
      <sz val="10"/>
      <name val="Arial cry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  <font>
      <sz val="10"/>
      <name val="Arial cry"/>
      <charset val="204"/>
    </font>
    <font>
      <b/>
      <i/>
      <u/>
      <sz val="10"/>
      <name val="Arial cry"/>
      <charset val="204"/>
    </font>
    <font>
      <i/>
      <u/>
      <sz val="10"/>
      <name val="Arial cry"/>
      <charset val="204"/>
    </font>
    <font>
      <sz val="10"/>
      <color indexed="8"/>
      <name val="Arial cry"/>
      <charset val="204"/>
    </font>
    <font>
      <b/>
      <u/>
      <sz val="10"/>
      <name val="Arial cry"/>
      <charset val="204"/>
    </font>
    <font>
      <u/>
      <sz val="10"/>
      <name val="Arial cry"/>
      <charset val="204"/>
    </font>
    <font>
      <sz val="10"/>
      <color indexed="10"/>
      <name val="Arial cry"/>
      <charset val="204"/>
    </font>
    <font>
      <sz val="10"/>
      <name val="Calibri"/>
      <family val="2"/>
    </font>
    <font>
      <b/>
      <i/>
      <u/>
      <sz val="11"/>
      <name val="Arial cry"/>
      <charset val="204"/>
    </font>
    <font>
      <i/>
      <u/>
      <sz val="11"/>
      <name val="Arial cry"/>
      <charset val="204"/>
    </font>
    <font>
      <b/>
      <u/>
      <sz val="11"/>
      <name val="Arial cry"/>
      <charset val="204"/>
    </font>
    <font>
      <i/>
      <sz val="11"/>
      <name val="Arial cry"/>
      <charset val="204"/>
    </font>
    <font>
      <u/>
      <sz val="11"/>
      <name val="Arial cry"/>
      <charset val="204"/>
    </font>
    <font>
      <sz val="11"/>
      <color rgb="FF000000"/>
      <name val="Arial Cyr"/>
    </font>
    <font>
      <sz val="11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name val="Arial cry"/>
      <charset val="204"/>
    </font>
    <font>
      <sz val="9"/>
      <name val="Arial cry"/>
      <charset val="204"/>
    </font>
    <font>
      <i/>
      <u/>
      <sz val="9"/>
      <name val="Arial cry"/>
      <charset val="204"/>
    </font>
    <font>
      <b/>
      <i/>
      <u/>
      <sz val="9"/>
      <name val="Arial cry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5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24" fillId="0" borderId="0"/>
    <xf numFmtId="0" fontId="3" fillId="0" borderId="0"/>
    <xf numFmtId="0" fontId="24" fillId="0" borderId="0"/>
    <xf numFmtId="164" fontId="4" fillId="11" borderId="1">
      <alignment horizontal="right" vertical="top" shrinkToFit="1"/>
    </xf>
    <xf numFmtId="164" fontId="5" fillId="7" borderId="1">
      <alignment horizontal="right" vertical="top" shrinkToFit="1"/>
    </xf>
    <xf numFmtId="164" fontId="5" fillId="7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0">
      <alignment horizontal="right" shrinkToFit="1"/>
    </xf>
    <xf numFmtId="165" fontId="5" fillId="0" borderId="0">
      <alignment horizontal="right" shrinkToFit="1"/>
    </xf>
    <xf numFmtId="0" fontId="5" fillId="0" borderId="0"/>
    <xf numFmtId="0" fontId="28" fillId="0" borderId="0"/>
    <xf numFmtId="0" fontId="5" fillId="0" borderId="0"/>
    <xf numFmtId="0" fontId="28" fillId="0" borderId="0"/>
    <xf numFmtId="0" fontId="3" fillId="0" borderId="0"/>
    <xf numFmtId="0" fontId="24" fillId="0" borderId="0"/>
    <xf numFmtId="0" fontId="5" fillId="10" borderId="0"/>
    <xf numFmtId="0" fontId="28" fillId="21" borderId="0"/>
    <xf numFmtId="0" fontId="5" fillId="0" borderId="2">
      <alignment horizontal="center" vertical="center" wrapText="1"/>
    </xf>
    <xf numFmtId="0" fontId="28" fillId="0" borderId="36">
      <alignment horizontal="center" vertical="center" wrapText="1"/>
    </xf>
    <xf numFmtId="0" fontId="5" fillId="0" borderId="1">
      <alignment horizontal="center" vertical="center" shrinkToFit="1"/>
    </xf>
    <xf numFmtId="0" fontId="28" fillId="0" borderId="37">
      <alignment horizontal="center" vertical="center" shrinkToFit="1"/>
    </xf>
    <xf numFmtId="0" fontId="4" fillId="0" borderId="3">
      <alignment horizontal="left"/>
    </xf>
    <xf numFmtId="0" fontId="29" fillId="0" borderId="38">
      <alignment horizontal="left"/>
    </xf>
    <xf numFmtId="0" fontId="5" fillId="0" borderId="4"/>
    <xf numFmtId="0" fontId="28" fillId="0" borderId="39"/>
    <xf numFmtId="0" fontId="5" fillId="0" borderId="4"/>
    <xf numFmtId="0" fontId="5" fillId="0" borderId="0">
      <alignment horizontal="left" vertical="top" wrapText="1"/>
    </xf>
    <xf numFmtId="0" fontId="28" fillId="0" borderId="0">
      <alignment horizontal="left" vertical="top" wrapText="1"/>
    </xf>
    <xf numFmtId="0" fontId="6" fillId="0" borderId="0">
      <alignment horizontal="center" wrapText="1"/>
    </xf>
    <xf numFmtId="0" fontId="30" fillId="0" borderId="0">
      <alignment horizontal="center" wrapText="1"/>
    </xf>
    <xf numFmtId="0" fontId="6" fillId="0" borderId="0">
      <alignment horizontal="center"/>
    </xf>
    <xf numFmtId="0" fontId="30" fillId="0" borderId="0">
      <alignment horizontal="center"/>
    </xf>
    <xf numFmtId="0" fontId="5" fillId="0" borderId="0">
      <alignment wrapText="1"/>
    </xf>
    <xf numFmtId="0" fontId="28" fillId="0" borderId="0">
      <alignment wrapText="1"/>
    </xf>
    <xf numFmtId="0" fontId="5" fillId="0" borderId="0">
      <alignment horizontal="right"/>
    </xf>
    <xf numFmtId="0" fontId="28" fillId="0" borderId="0">
      <alignment horizontal="right"/>
    </xf>
    <xf numFmtId="4" fontId="4" fillId="11" borderId="1">
      <alignment horizontal="right" vertical="top" shrinkToFit="1"/>
    </xf>
    <xf numFmtId="4" fontId="29" fillId="22" borderId="37">
      <alignment horizontal="right" vertical="top" shrinkToFit="1"/>
    </xf>
    <xf numFmtId="0" fontId="5" fillId="0" borderId="0"/>
    <xf numFmtId="0" fontId="28" fillId="0" borderId="0"/>
    <xf numFmtId="0" fontId="5" fillId="0" borderId="0">
      <alignment horizontal="left" wrapText="1"/>
    </xf>
    <xf numFmtId="0" fontId="28" fillId="0" borderId="0">
      <alignment horizontal="left" wrapText="1"/>
    </xf>
    <xf numFmtId="0" fontId="5" fillId="0" borderId="0">
      <alignment horizontal="left" wrapText="1"/>
    </xf>
    <xf numFmtId="0" fontId="5" fillId="0" borderId="1">
      <alignment horizontal="left" vertical="top" wrapText="1"/>
    </xf>
    <xf numFmtId="0" fontId="28" fillId="0" borderId="37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4" fillId="0" borderId="1">
      <alignment horizontal="left" vertical="top" wrapText="1"/>
    </xf>
    <xf numFmtId="0" fontId="29" fillId="0" borderId="37">
      <alignment horizontal="left" vertical="top" wrapText="1"/>
    </xf>
    <xf numFmtId="4" fontId="5" fillId="7" borderId="1">
      <alignment horizontal="right" vertical="top" shrinkToFit="1"/>
    </xf>
    <xf numFmtId="4" fontId="28" fillId="23" borderId="37">
      <alignment horizontal="right" vertical="top" shrinkToFit="1"/>
    </xf>
    <xf numFmtId="4" fontId="5" fillId="7" borderId="1">
      <alignment horizontal="right" vertical="top" shrinkToFit="1"/>
    </xf>
    <xf numFmtId="0" fontId="5" fillId="10" borderId="0">
      <alignment horizontal="center"/>
    </xf>
    <xf numFmtId="0" fontId="28" fillId="21" borderId="0">
      <alignment horizontal="center"/>
    </xf>
    <xf numFmtId="4" fontId="5" fillId="0" borderId="1">
      <alignment horizontal="right" vertical="top" shrinkToFit="1"/>
    </xf>
    <xf numFmtId="4" fontId="28" fillId="0" borderId="37">
      <alignment horizontal="right" vertical="top" shrinkToFit="1"/>
    </xf>
    <xf numFmtId="4" fontId="5" fillId="0" borderId="1">
      <alignment horizontal="right" vertical="top" shrinkToFit="1"/>
    </xf>
    <xf numFmtId="4" fontId="5" fillId="0" borderId="0">
      <alignment horizontal="right" shrinkToFit="1"/>
    </xf>
    <xf numFmtId="4" fontId="28" fillId="0" borderId="0">
      <alignment horizontal="right" shrinkToFit="1"/>
    </xf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7" fillId="3" borderId="5" applyNumberFormat="0" applyAlignment="0" applyProtection="0"/>
    <xf numFmtId="0" fontId="8" fillId="10" borderId="6" applyNumberFormat="0" applyAlignment="0" applyProtection="0"/>
    <xf numFmtId="0" fontId="9" fillId="10" borderId="5" applyNumberFormat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15" borderId="11" applyNumberFormat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24" fillId="0" borderId="0"/>
    <xf numFmtId="0" fontId="22" fillId="0" borderId="0"/>
    <xf numFmtId="0" fontId="23" fillId="0" borderId="0"/>
    <xf numFmtId="0" fontId="17" fillId="16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5" borderId="12" applyNumberFormat="0" applyFont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377">
    <xf numFmtId="0" fontId="0" fillId="0" borderId="0" xfId="0"/>
    <xf numFmtId="0" fontId="27" fillId="0" borderId="0" xfId="0" applyFont="1" applyAlignment="1">
      <alignment horizontal="center"/>
    </xf>
    <xf numFmtId="0" fontId="27" fillId="0" borderId="19" xfId="0" applyFont="1" applyBorder="1" applyAlignment="1">
      <alignment horizontal="center"/>
    </xf>
    <xf numFmtId="0" fontId="31" fillId="0" borderId="15" xfId="63" applyFont="1" applyBorder="1">
      <alignment horizontal="left" wrapText="1"/>
    </xf>
    <xf numFmtId="0" fontId="31" fillId="0" borderId="14" xfId="63" applyFont="1" applyBorder="1">
      <alignment horizontal="left" wrapText="1"/>
    </xf>
    <xf numFmtId="0" fontId="31" fillId="0" borderId="0" xfId="0" applyFont="1" applyAlignment="1">
      <alignment horizontal="left" vertical="top" wrapText="1"/>
    </xf>
    <xf numFmtId="0" fontId="31" fillId="0" borderId="19" xfId="0" applyFont="1" applyBorder="1" applyAlignment="1">
      <alignment horizontal="left" vertical="top" wrapText="1"/>
    </xf>
    <xf numFmtId="0" fontId="46" fillId="0" borderId="0" xfId="0" applyFont="1" applyAlignment="1">
      <alignment horizontal="right" vertical="top" wrapText="1"/>
    </xf>
    <xf numFmtId="0" fontId="47" fillId="0" borderId="0" xfId="0" applyFont="1" applyAlignment="1">
      <alignment horizontal="right" vertical="center" wrapText="1"/>
    </xf>
    <xf numFmtId="0" fontId="47" fillId="0" borderId="0" xfId="0" applyFont="1" applyAlignment="1">
      <alignment horizontal="center" vertical="center" wrapText="1"/>
    </xf>
    <xf numFmtId="0" fontId="47" fillId="0" borderId="19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19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4" fontId="31" fillId="0" borderId="35" xfId="0" applyNumberFormat="1" applyFont="1" applyBorder="1" applyAlignment="1">
      <alignment horizontal="center" vertical="center"/>
    </xf>
    <xf numFmtId="4" fontId="31" fillId="0" borderId="17" xfId="0" applyNumberFormat="1" applyFont="1" applyBorder="1" applyAlignment="1">
      <alignment horizontal="center" vertical="center"/>
    </xf>
    <xf numFmtId="4" fontId="31" fillId="0" borderId="31" xfId="0" applyNumberFormat="1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0" xfId="0" applyFont="1" applyAlignment="1" applyProtection="1">
      <alignment vertical="center"/>
      <protection locked="0"/>
    </xf>
    <xf numFmtId="0" fontId="26" fillId="0" borderId="30" xfId="0" applyFont="1" applyBorder="1" applyAlignment="1">
      <alignment vertical="center" wrapText="1"/>
    </xf>
    <xf numFmtId="49" fontId="26" fillId="0" borderId="18" xfId="0" applyNumberFormat="1" applyFont="1" applyBorder="1" applyAlignment="1">
      <alignment horizontal="center" vertical="center"/>
    </xf>
    <xf numFmtId="4" fontId="26" fillId="0" borderId="0" xfId="0" applyNumberFormat="1" applyFont="1" applyAlignment="1" applyProtection="1">
      <alignment vertical="center"/>
      <protection locked="0"/>
    </xf>
    <xf numFmtId="4" fontId="26" fillId="0" borderId="18" xfId="0" applyNumberFormat="1" applyFont="1" applyBorder="1" applyAlignment="1">
      <alignment horizontal="center" vertical="center"/>
    </xf>
    <xf numFmtId="0" fontId="26" fillId="0" borderId="30" xfId="0" applyFont="1" applyBorder="1" applyAlignment="1">
      <alignment horizontal="left" vertical="center" wrapText="1"/>
    </xf>
    <xf numFmtId="0" fontId="26" fillId="0" borderId="19" xfId="0" applyFont="1" applyBorder="1" applyAlignment="1">
      <alignment wrapText="1"/>
    </xf>
    <xf numFmtId="0" fontId="26" fillId="0" borderId="19" xfId="0" applyFont="1" applyBorder="1" applyAlignment="1" applyProtection="1">
      <alignment wrapText="1"/>
      <protection locked="0"/>
    </xf>
    <xf numFmtId="0" fontId="26" fillId="0" borderId="16" xfId="0" applyFont="1" applyBorder="1" applyAlignment="1" applyProtection="1">
      <alignment vertical="center"/>
      <protection locked="0"/>
    </xf>
    <xf numFmtId="0" fontId="26" fillId="0" borderId="32" xfId="0" applyFont="1" applyBorder="1" applyAlignment="1" applyProtection="1">
      <alignment vertical="center"/>
      <protection locked="0"/>
    </xf>
    <xf numFmtId="0" fontId="26" fillId="0" borderId="18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49" fontId="26" fillId="0" borderId="18" xfId="0" applyNumberFormat="1" applyFont="1" applyBorder="1" applyAlignment="1">
      <alignment horizontal="left" vertical="center"/>
    </xf>
    <xf numFmtId="4" fontId="27" fillId="0" borderId="18" xfId="0" applyNumberFormat="1" applyFont="1" applyBorder="1" applyAlignment="1">
      <alignment horizontal="center" vertical="center"/>
    </xf>
    <xf numFmtId="0" fontId="25" fillId="17" borderId="30" xfId="42" applyFont="1" applyFill="1" applyBorder="1" applyAlignment="1">
      <alignment horizontal="right" wrapText="1"/>
    </xf>
    <xf numFmtId="4" fontId="26" fillId="0" borderId="20" xfId="0" applyNumberFormat="1" applyFont="1" applyBorder="1" applyAlignment="1">
      <alignment horizontal="center" vertical="center"/>
    </xf>
    <xf numFmtId="4" fontId="27" fillId="17" borderId="0" xfId="23" applyNumberFormat="1" applyFont="1" applyFill="1" applyBorder="1" applyAlignment="1">
      <alignment horizontal="center" vertical="center" shrinkToFit="1"/>
    </xf>
    <xf numFmtId="0" fontId="27" fillId="17" borderId="50" xfId="0" applyFont="1" applyFill="1" applyBorder="1" applyAlignment="1">
      <alignment horizontal="center" vertical="center" wrapText="1"/>
    </xf>
    <xf numFmtId="49" fontId="27" fillId="17" borderId="50" xfId="0" applyNumberFormat="1" applyFont="1" applyFill="1" applyBorder="1" applyAlignment="1">
      <alignment horizontal="center" vertical="center" wrapText="1"/>
    </xf>
    <xf numFmtId="0" fontId="27" fillId="17" borderId="50" xfId="0" applyFont="1" applyFill="1" applyBorder="1" applyAlignment="1">
      <alignment horizontal="center" vertical="top" wrapText="1"/>
    </xf>
    <xf numFmtId="0" fontId="31" fillId="19" borderId="18" xfId="67" quotePrefix="1" applyFont="1" applyFill="1" applyBorder="1" applyAlignment="1">
      <alignment horizontal="left" vertical="center" wrapText="1"/>
    </xf>
    <xf numFmtId="0" fontId="31" fillId="19" borderId="18" xfId="67" quotePrefix="1" applyFont="1" applyFill="1" applyBorder="1" applyAlignment="1">
      <alignment horizontal="center" vertical="center" wrapText="1"/>
    </xf>
    <xf numFmtId="0" fontId="31" fillId="19" borderId="18" xfId="67" applyFont="1" applyFill="1" applyBorder="1" applyAlignment="1">
      <alignment horizontal="left" vertical="center" wrapText="1"/>
    </xf>
    <xf numFmtId="4" fontId="26" fillId="24" borderId="18" xfId="27" applyNumberFormat="1" applyFont="1" applyFill="1" applyBorder="1" applyAlignment="1">
      <alignment horizontal="center" vertical="center" shrinkToFit="1"/>
    </xf>
    <xf numFmtId="0" fontId="31" fillId="0" borderId="14" xfId="0" applyFont="1" applyBorder="1" applyProtection="1">
      <protection locked="0"/>
    </xf>
    <xf numFmtId="0" fontId="31" fillId="0" borderId="14" xfId="0" applyFont="1" applyBorder="1" applyAlignment="1" applyProtection="1">
      <alignment horizontal="center" vertical="center"/>
      <protection locked="0"/>
    </xf>
    <xf numFmtId="0" fontId="31" fillId="0" borderId="14" xfId="0" applyFont="1" applyBorder="1" applyAlignment="1" applyProtection="1">
      <alignment vertical="center"/>
      <protection locked="0"/>
    </xf>
    <xf numFmtId="0" fontId="31" fillId="0" borderId="15" xfId="0" applyFont="1" applyBorder="1" applyAlignment="1" applyProtection="1">
      <alignment vertical="center"/>
      <protection locked="0"/>
    </xf>
    <xf numFmtId="0" fontId="31" fillId="0" borderId="0" xfId="0" applyFont="1" applyProtection="1">
      <protection locked="0"/>
    </xf>
    <xf numFmtId="0" fontId="31" fillId="0" borderId="16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27" fillId="0" borderId="0" xfId="0" applyFont="1" applyProtection="1"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31" fillId="0" borderId="0" xfId="0" applyFont="1"/>
    <xf numFmtId="49" fontId="31" fillId="0" borderId="18" xfId="0" applyNumberFormat="1" applyFont="1" applyBorder="1" applyAlignment="1">
      <alignment horizontal="center" vertical="center"/>
    </xf>
    <xf numFmtId="0" fontId="27" fillId="17" borderId="17" xfId="0" applyFont="1" applyFill="1" applyBorder="1" applyAlignment="1">
      <alignment horizontal="center" vertical="center" wrapText="1"/>
    </xf>
    <xf numFmtId="0" fontId="27" fillId="17" borderId="46" xfId="0" applyFont="1" applyFill="1" applyBorder="1" applyAlignment="1">
      <alignment horizontal="center" vertical="center" wrapText="1"/>
    </xf>
    <xf numFmtId="0" fontId="31" fillId="0" borderId="46" xfId="0" applyFont="1" applyBorder="1" applyProtection="1">
      <protection locked="0"/>
    </xf>
    <xf numFmtId="0" fontId="27" fillId="17" borderId="0" xfId="0" applyFont="1" applyFill="1" applyAlignment="1">
      <alignment horizontal="center" vertical="top" wrapText="1"/>
    </xf>
    <xf numFmtId="0" fontId="27" fillId="17" borderId="0" xfId="0" applyFont="1" applyFill="1" applyAlignment="1">
      <alignment horizontal="center" vertical="center" wrapText="1"/>
    </xf>
    <xf numFmtId="0" fontId="27" fillId="18" borderId="18" xfId="67" quotePrefix="1" applyFont="1" applyFill="1" applyBorder="1" applyAlignment="1">
      <alignment horizontal="left" vertical="center" wrapText="1"/>
    </xf>
    <xf numFmtId="0" fontId="27" fillId="18" borderId="18" xfId="67" quotePrefix="1" applyFont="1" applyFill="1" applyBorder="1" applyAlignment="1">
      <alignment horizontal="center" vertical="center" wrapText="1"/>
    </xf>
    <xf numFmtId="0" fontId="27" fillId="18" borderId="18" xfId="67" applyFont="1" applyFill="1" applyBorder="1" applyAlignment="1">
      <alignment horizontal="left" vertical="center" wrapText="1"/>
    </xf>
    <xf numFmtId="14" fontId="31" fillId="0" borderId="46" xfId="0" applyNumberFormat="1" applyFont="1" applyBorder="1" applyProtection="1">
      <protection locked="0"/>
    </xf>
    <xf numFmtId="4" fontId="27" fillId="18" borderId="17" xfId="25" applyNumberFormat="1" applyFont="1" applyFill="1" applyBorder="1" applyAlignment="1">
      <alignment horizontal="center" vertical="center" shrinkToFit="1"/>
    </xf>
    <xf numFmtId="4" fontId="31" fillId="0" borderId="46" xfId="0" applyNumberFormat="1" applyFont="1" applyBorder="1" applyProtection="1">
      <protection locked="0"/>
    </xf>
    <xf numFmtId="4" fontId="31" fillId="0" borderId="0" xfId="0" applyNumberFormat="1" applyFont="1" applyProtection="1">
      <protection locked="0"/>
    </xf>
    <xf numFmtId="0" fontId="27" fillId="18" borderId="0" xfId="0" applyFont="1" applyFill="1" applyProtection="1">
      <protection locked="0"/>
    </xf>
    <xf numFmtId="4" fontId="27" fillId="19" borderId="17" xfId="25" applyNumberFormat="1" applyFont="1" applyFill="1" applyBorder="1" applyAlignment="1">
      <alignment horizontal="center" vertical="center" shrinkToFit="1"/>
    </xf>
    <xf numFmtId="0" fontId="32" fillId="18" borderId="1" xfId="67" quotePrefix="1" applyFont="1" applyFill="1" applyAlignment="1">
      <alignment horizontal="left" vertical="center" wrapText="1"/>
    </xf>
    <xf numFmtId="0" fontId="32" fillId="18" borderId="1" xfId="67" quotePrefix="1" applyFont="1" applyFill="1" applyAlignment="1">
      <alignment horizontal="center" vertical="center" wrapText="1"/>
    </xf>
    <xf numFmtId="0" fontId="32" fillId="18" borderId="1" xfId="67" applyFont="1" applyFill="1" applyAlignment="1">
      <alignment horizontal="left" vertical="center" wrapText="1"/>
    </xf>
    <xf numFmtId="4" fontId="27" fillId="18" borderId="22" xfId="25" applyNumberFormat="1" applyFont="1" applyFill="1" applyBorder="1" applyAlignment="1">
      <alignment horizontal="center" vertical="center" shrinkToFit="1"/>
    </xf>
    <xf numFmtId="0" fontId="27" fillId="19" borderId="0" xfId="0" applyFont="1" applyFill="1" applyProtection="1">
      <protection locked="0"/>
    </xf>
    <xf numFmtId="0" fontId="33" fillId="19" borderId="1" xfId="67" quotePrefix="1" applyFont="1" applyFill="1" applyAlignment="1">
      <alignment horizontal="left" vertical="center" wrapText="1"/>
    </xf>
    <xf numFmtId="0" fontId="33" fillId="19" borderId="1" xfId="67" quotePrefix="1" applyFont="1" applyFill="1" applyAlignment="1">
      <alignment horizontal="center" vertical="center" wrapText="1"/>
    </xf>
    <xf numFmtId="0" fontId="33" fillId="19" borderId="1" xfId="67" applyFont="1" applyFill="1" applyAlignment="1">
      <alignment horizontal="left" vertical="center" wrapText="1"/>
    </xf>
    <xf numFmtId="4" fontId="27" fillId="19" borderId="21" xfId="25" applyNumberFormat="1" applyFont="1" applyFill="1" applyBorder="1" applyAlignment="1">
      <alignment horizontal="center" vertical="center" shrinkToFit="1"/>
    </xf>
    <xf numFmtId="0" fontId="31" fillId="19" borderId="0" xfId="0" applyFont="1" applyFill="1" applyProtection="1">
      <protection locked="0"/>
    </xf>
    <xf numFmtId="4" fontId="27" fillId="18" borderId="46" xfId="25" applyNumberFormat="1" applyFont="1" applyFill="1" applyBorder="1" applyAlignment="1">
      <alignment horizontal="center" vertical="center" shrinkToFit="1"/>
    </xf>
    <xf numFmtId="4" fontId="27" fillId="18" borderId="0" xfId="25" applyNumberFormat="1" applyFont="1" applyFill="1" applyBorder="1" applyAlignment="1">
      <alignment horizontal="center" vertical="center" shrinkToFit="1"/>
    </xf>
    <xf numFmtId="0" fontId="31" fillId="0" borderId="18" xfId="67" quotePrefix="1" applyFont="1" applyBorder="1" applyAlignment="1">
      <alignment horizontal="center" vertical="center" wrapText="1"/>
    </xf>
    <xf numFmtId="0" fontId="31" fillId="0" borderId="18" xfId="67" applyFont="1" applyBorder="1" applyAlignment="1">
      <alignment horizontal="left" vertical="center" wrapText="1"/>
    </xf>
    <xf numFmtId="4" fontId="27" fillId="26" borderId="17" xfId="25" applyNumberFormat="1" applyFont="1" applyFill="1" applyBorder="1" applyAlignment="1">
      <alignment horizontal="center" vertical="center" shrinkToFit="1"/>
    </xf>
    <xf numFmtId="4" fontId="27" fillId="0" borderId="17" xfId="25" applyNumberFormat="1" applyFont="1" applyFill="1" applyBorder="1" applyAlignment="1">
      <alignment horizontal="center" vertical="center" shrinkToFit="1"/>
    </xf>
    <xf numFmtId="0" fontId="31" fillId="0" borderId="18" xfId="67" quotePrefix="1" applyFont="1" applyBorder="1" applyAlignment="1">
      <alignment horizontal="left" vertical="center" wrapText="1"/>
    </xf>
    <xf numFmtId="0" fontId="31" fillId="24" borderId="18" xfId="67" quotePrefix="1" applyFont="1" applyFill="1" applyBorder="1" applyAlignment="1">
      <alignment horizontal="left" vertical="center" wrapText="1"/>
    </xf>
    <xf numFmtId="0" fontId="31" fillId="24" borderId="18" xfId="67" quotePrefix="1" applyFont="1" applyFill="1" applyBorder="1" applyAlignment="1">
      <alignment horizontal="center" vertical="center" wrapText="1"/>
    </xf>
    <xf numFmtId="0" fontId="31" fillId="24" borderId="18" xfId="67" applyFont="1" applyFill="1" applyBorder="1" applyAlignment="1">
      <alignment horizontal="left" vertical="center" wrapText="1"/>
    </xf>
    <xf numFmtId="0" fontId="31" fillId="18" borderId="0" xfId="0" applyFont="1" applyFill="1" applyProtection="1">
      <protection locked="0"/>
    </xf>
    <xf numFmtId="4" fontId="27" fillId="25" borderId="17" xfId="25" applyNumberFormat="1" applyFont="1" applyFill="1" applyBorder="1" applyAlignment="1">
      <alignment horizontal="center" vertical="center" shrinkToFit="1"/>
    </xf>
    <xf numFmtId="0" fontId="31" fillId="18" borderId="18" xfId="67" applyFont="1" applyFill="1" applyBorder="1" applyAlignment="1">
      <alignment horizontal="left" vertical="center" wrapText="1"/>
    </xf>
    <xf numFmtId="4" fontId="27" fillId="18" borderId="17" xfId="27" applyNumberFormat="1" applyFont="1" applyFill="1" applyBorder="1" applyAlignment="1">
      <alignment horizontal="center" vertical="center" shrinkToFit="1"/>
    </xf>
    <xf numFmtId="0" fontId="27" fillId="18" borderId="18" xfId="67" applyFont="1" applyFill="1" applyBorder="1" applyAlignment="1">
      <alignment horizontal="center" vertical="center" wrapText="1"/>
    </xf>
    <xf numFmtId="4" fontId="27" fillId="18" borderId="17" xfId="67" applyNumberFormat="1" applyFont="1" applyFill="1" applyBorder="1" applyAlignment="1">
      <alignment horizontal="center" vertical="center" wrapText="1"/>
    </xf>
    <xf numFmtId="4" fontId="27" fillId="18" borderId="46" xfId="67" applyNumberFormat="1" applyFont="1" applyFill="1" applyBorder="1" applyAlignment="1">
      <alignment horizontal="center" vertical="center" wrapText="1"/>
    </xf>
    <xf numFmtId="4" fontId="27" fillId="18" borderId="0" xfId="67" applyNumberFormat="1" applyFont="1" applyFill="1" applyBorder="1" applyAlignment="1">
      <alignment horizontal="center" vertical="center" wrapText="1"/>
    </xf>
    <xf numFmtId="0" fontId="34" fillId="19" borderId="18" xfId="66" applyFont="1" applyFill="1" applyBorder="1" applyAlignment="1">
      <alignment horizontal="left" vertical="center" wrapText="1"/>
    </xf>
    <xf numFmtId="4" fontId="27" fillId="20" borderId="17" xfId="25" applyNumberFormat="1" applyFont="1" applyFill="1" applyBorder="1" applyAlignment="1">
      <alignment horizontal="center" vertical="center" shrinkToFit="1"/>
    </xf>
    <xf numFmtId="0" fontId="27" fillId="20" borderId="0" xfId="0" applyFont="1" applyFill="1" applyProtection="1">
      <protection locked="0"/>
    </xf>
    <xf numFmtId="0" fontId="31" fillId="19" borderId="18" xfId="66" applyFont="1" applyFill="1" applyBorder="1" applyAlignment="1">
      <alignment horizontal="left" vertical="center" wrapText="1"/>
    </xf>
    <xf numFmtId="0" fontId="33" fillId="19" borderId="18" xfId="67" quotePrefix="1" applyFont="1" applyFill="1" applyBorder="1" applyAlignment="1">
      <alignment horizontal="left" vertical="center" wrapText="1"/>
    </xf>
    <xf numFmtId="0" fontId="33" fillId="19" borderId="18" xfId="67" quotePrefix="1" applyFont="1" applyFill="1" applyBorder="1" applyAlignment="1">
      <alignment horizontal="center" vertical="center" wrapText="1"/>
    </xf>
    <xf numFmtId="4" fontId="28" fillId="24" borderId="0" xfId="71" applyFill="1" applyBorder="1">
      <alignment horizontal="right" vertical="top" shrinkToFit="1"/>
    </xf>
    <xf numFmtId="0" fontId="35" fillId="18" borderId="18" xfId="67" quotePrefix="1" applyFont="1" applyFill="1" applyBorder="1" applyAlignment="1">
      <alignment horizontal="left" vertical="center" wrapText="1"/>
    </xf>
    <xf numFmtId="0" fontId="35" fillId="18" borderId="18" xfId="67" quotePrefix="1" applyFont="1" applyFill="1" applyBorder="1" applyAlignment="1">
      <alignment horizontal="center" vertical="center" wrapText="1"/>
    </xf>
    <xf numFmtId="0" fontId="35" fillId="18" borderId="18" xfId="67" applyFont="1" applyFill="1" applyBorder="1" applyAlignment="1">
      <alignment horizontal="left" vertical="center" wrapText="1"/>
    </xf>
    <xf numFmtId="4" fontId="35" fillId="18" borderId="17" xfId="25" applyNumberFormat="1" applyFont="1" applyFill="1" applyBorder="1" applyAlignment="1">
      <alignment horizontal="center" vertical="center" shrinkToFit="1"/>
    </xf>
    <xf numFmtId="4" fontId="35" fillId="18" borderId="46" xfId="25" applyNumberFormat="1" applyFont="1" applyFill="1" applyBorder="1" applyAlignment="1">
      <alignment horizontal="center" vertical="center" shrinkToFit="1"/>
    </xf>
    <xf numFmtId="4" fontId="35" fillId="18" borderId="0" xfId="25" applyNumberFormat="1" applyFont="1" applyFill="1" applyBorder="1" applyAlignment="1">
      <alignment horizontal="center" vertical="center" shrinkToFit="1"/>
    </xf>
    <xf numFmtId="0" fontId="35" fillId="18" borderId="0" xfId="0" applyFont="1" applyFill="1" applyProtection="1">
      <protection locked="0"/>
    </xf>
    <xf numFmtId="0" fontId="33" fillId="0" borderId="18" xfId="67" quotePrefix="1" applyFont="1" applyBorder="1" applyAlignment="1">
      <alignment horizontal="left" vertical="center" wrapText="1"/>
    </xf>
    <xf numFmtId="0" fontId="33" fillId="0" borderId="18" xfId="67" quotePrefix="1" applyFont="1" applyBorder="1" applyAlignment="1">
      <alignment horizontal="center" vertical="center" wrapText="1"/>
    </xf>
    <xf numFmtId="0" fontId="33" fillId="0" borderId="18" xfId="67" applyFont="1" applyBorder="1" applyAlignment="1">
      <alignment horizontal="left" vertical="center" wrapText="1"/>
    </xf>
    <xf numFmtId="4" fontId="27" fillId="0" borderId="0" xfId="25" applyNumberFormat="1" applyFont="1" applyFill="1" applyBorder="1" applyAlignment="1">
      <alignment horizontal="center" vertical="center" shrinkToFit="1"/>
    </xf>
    <xf numFmtId="0" fontId="36" fillId="0" borderId="0" xfId="0" applyFont="1" applyProtection="1">
      <protection locked="0"/>
    </xf>
    <xf numFmtId="0" fontId="33" fillId="19" borderId="18" xfId="67" applyFont="1" applyFill="1" applyBorder="1" applyAlignment="1">
      <alignment horizontal="left" vertical="center" wrapText="1"/>
    </xf>
    <xf numFmtId="4" fontId="27" fillId="19" borderId="0" xfId="25" applyNumberFormat="1" applyFont="1" applyFill="1" applyBorder="1" applyAlignment="1">
      <alignment horizontal="center" vertical="center" shrinkToFit="1"/>
    </xf>
    <xf numFmtId="0" fontId="36" fillId="19" borderId="0" xfId="0" applyFont="1" applyFill="1" applyProtection="1">
      <protection locked="0"/>
    </xf>
    <xf numFmtId="0" fontId="33" fillId="18" borderId="18" xfId="67" quotePrefix="1" applyFont="1" applyFill="1" applyBorder="1" applyAlignment="1">
      <alignment horizontal="left" vertical="center" wrapText="1"/>
    </xf>
    <xf numFmtId="4" fontId="27" fillId="18" borderId="35" xfId="25" applyNumberFormat="1" applyFont="1" applyFill="1" applyBorder="1" applyAlignment="1">
      <alignment horizontal="center" vertical="center" shrinkToFit="1"/>
    </xf>
    <xf numFmtId="0" fontId="33" fillId="18" borderId="0" xfId="0" applyFont="1" applyFill="1" applyProtection="1">
      <protection locked="0"/>
    </xf>
    <xf numFmtId="0" fontId="33" fillId="27" borderId="0" xfId="0" applyFont="1" applyFill="1" applyProtection="1">
      <protection locked="0"/>
    </xf>
    <xf numFmtId="0" fontId="36" fillId="18" borderId="0" xfId="0" applyFont="1" applyFill="1" applyProtection="1">
      <protection locked="0"/>
    </xf>
    <xf numFmtId="0" fontId="35" fillId="18" borderId="1" xfId="67" quotePrefix="1" applyFont="1" applyFill="1" applyAlignment="1">
      <alignment horizontal="left" vertical="center" wrapText="1"/>
    </xf>
    <xf numFmtId="0" fontId="35" fillId="18" borderId="1" xfId="67" quotePrefix="1" applyFont="1" applyFill="1" applyAlignment="1">
      <alignment horizontal="center" vertical="center" wrapText="1"/>
    </xf>
    <xf numFmtId="0" fontId="35" fillId="18" borderId="1" xfId="67" applyFont="1" applyFill="1" applyAlignment="1">
      <alignment horizontal="left" vertical="center" wrapText="1"/>
    </xf>
    <xf numFmtId="4" fontId="35" fillId="18" borderId="22" xfId="25" applyNumberFormat="1" applyFont="1" applyFill="1" applyBorder="1" applyAlignment="1">
      <alignment horizontal="center" vertical="center" shrinkToFit="1"/>
    </xf>
    <xf numFmtId="0" fontId="35" fillId="19" borderId="0" xfId="0" applyFont="1" applyFill="1" applyProtection="1">
      <protection locked="0"/>
    </xf>
    <xf numFmtId="0" fontId="36" fillId="19" borderId="1" xfId="67" quotePrefix="1" applyFont="1" applyFill="1" applyAlignment="1">
      <alignment horizontal="left" vertical="center" wrapText="1"/>
    </xf>
    <xf numFmtId="0" fontId="36" fillId="19" borderId="1" xfId="67" quotePrefix="1" applyFont="1" applyFill="1" applyAlignment="1">
      <alignment horizontal="center" vertical="center" wrapText="1"/>
    </xf>
    <xf numFmtId="0" fontId="27" fillId="18" borderId="1" xfId="67" quotePrefix="1" applyFont="1" applyFill="1" applyAlignment="1">
      <alignment horizontal="left" vertical="center" wrapText="1"/>
    </xf>
    <xf numFmtId="0" fontId="27" fillId="18" borderId="1" xfId="67" quotePrefix="1" applyFont="1" applyFill="1" applyAlignment="1">
      <alignment horizontal="center" vertical="center" wrapText="1"/>
    </xf>
    <xf numFmtId="0" fontId="27" fillId="18" borderId="1" xfId="67" applyFont="1" applyFill="1" applyAlignment="1">
      <alignment horizontal="left" vertical="center" wrapText="1"/>
    </xf>
    <xf numFmtId="0" fontId="31" fillId="0" borderId="1" xfId="67" quotePrefix="1" applyFont="1" applyAlignment="1">
      <alignment horizontal="left" vertical="center" wrapText="1"/>
    </xf>
    <xf numFmtId="0" fontId="31" fillId="0" borderId="1" xfId="67" quotePrefix="1" applyFont="1" applyAlignment="1">
      <alignment horizontal="center" vertical="center" wrapText="1"/>
    </xf>
    <xf numFmtId="0" fontId="31" fillId="0" borderId="1" xfId="67" applyFont="1" applyAlignment="1">
      <alignment horizontal="left" vertical="center" wrapText="1"/>
    </xf>
    <xf numFmtId="4" fontId="27" fillId="0" borderId="21" xfId="25" applyNumberFormat="1" applyFont="1" applyFill="1" applyBorder="1" applyAlignment="1">
      <alignment horizontal="center" vertical="center" shrinkToFit="1"/>
    </xf>
    <xf numFmtId="4" fontId="27" fillId="18" borderId="46" xfId="27" applyNumberFormat="1" applyFont="1" applyFill="1" applyBorder="1" applyAlignment="1">
      <alignment horizontal="center" vertical="center" shrinkToFit="1"/>
    </xf>
    <xf numFmtId="4" fontId="27" fillId="18" borderId="0" xfId="27" applyNumberFormat="1" applyFont="1" applyFill="1" applyBorder="1" applyAlignment="1">
      <alignment horizontal="center" vertical="center" shrinkToFit="1"/>
    </xf>
    <xf numFmtId="0" fontId="36" fillId="0" borderId="18" xfId="67" quotePrefix="1" applyFont="1" applyBorder="1" applyAlignment="1">
      <alignment horizontal="left" vertical="center" wrapText="1"/>
    </xf>
    <xf numFmtId="4" fontId="35" fillId="0" borderId="17" xfId="25" applyNumberFormat="1" applyFont="1" applyFill="1" applyBorder="1" applyAlignment="1">
      <alignment horizontal="center" vertical="center" shrinkToFit="1"/>
    </xf>
    <xf numFmtId="0" fontId="35" fillId="0" borderId="0" xfId="0" applyFont="1" applyProtection="1">
      <protection locked="0"/>
    </xf>
    <xf numFmtId="0" fontId="36" fillId="19" borderId="18" xfId="67" quotePrefix="1" applyFont="1" applyFill="1" applyBorder="1" applyAlignment="1">
      <alignment horizontal="left" vertical="center" wrapText="1"/>
    </xf>
    <xf numFmtId="0" fontId="36" fillId="19" borderId="18" xfId="67" quotePrefix="1" applyFont="1" applyFill="1" applyBorder="1" applyAlignment="1">
      <alignment horizontal="center" vertical="center" wrapText="1"/>
    </xf>
    <xf numFmtId="4" fontId="35" fillId="19" borderId="17" xfId="25" applyNumberFormat="1" applyFont="1" applyFill="1" applyBorder="1" applyAlignment="1">
      <alignment horizontal="center" vertical="center" shrinkToFit="1"/>
    </xf>
    <xf numFmtId="4" fontId="35" fillId="19" borderId="0" xfId="25" applyNumberFormat="1" applyFont="1" applyFill="1" applyBorder="1" applyAlignment="1">
      <alignment horizontal="center" vertical="center" shrinkToFit="1"/>
    </xf>
    <xf numFmtId="4" fontId="36" fillId="0" borderId="46" xfId="0" applyNumberFormat="1" applyFont="1" applyBorder="1" applyProtection="1">
      <protection locked="0"/>
    </xf>
    <xf numFmtId="0" fontId="33" fillId="0" borderId="1" xfId="67" quotePrefix="1" applyFont="1" applyAlignment="1">
      <alignment horizontal="left" vertical="center" wrapText="1"/>
    </xf>
    <xf numFmtId="0" fontId="33" fillId="0" borderId="1" xfId="67" quotePrefix="1" applyFont="1" applyAlignment="1">
      <alignment horizontal="center" vertical="center" wrapText="1"/>
    </xf>
    <xf numFmtId="0" fontId="33" fillId="0" borderId="1" xfId="67" applyFont="1" applyAlignment="1">
      <alignment horizontal="left" vertical="center" wrapText="1"/>
    </xf>
    <xf numFmtId="4" fontId="35" fillId="0" borderId="21" xfId="25" applyNumberFormat="1" applyFont="1" applyFill="1" applyBorder="1" applyAlignment="1">
      <alignment horizontal="center" vertical="center" shrinkToFit="1"/>
    </xf>
    <xf numFmtId="0" fontId="36" fillId="0" borderId="18" xfId="67" quotePrefix="1" applyFont="1" applyBorder="1" applyAlignment="1">
      <alignment horizontal="center" vertical="center" wrapText="1"/>
    </xf>
    <xf numFmtId="0" fontId="37" fillId="0" borderId="0" xfId="0" applyFont="1" applyProtection="1">
      <protection locked="0"/>
    </xf>
    <xf numFmtId="0" fontId="27" fillId="17" borderId="18" xfId="42" applyFont="1" applyFill="1" applyBorder="1">
      <alignment horizontal="left"/>
    </xf>
    <xf numFmtId="0" fontId="27" fillId="17" borderId="18" xfId="42" applyFont="1" applyFill="1" applyBorder="1" applyAlignment="1">
      <alignment horizontal="center" vertical="center"/>
    </xf>
    <xf numFmtId="0" fontId="27" fillId="17" borderId="18" xfId="42" applyFont="1" applyFill="1" applyBorder="1" applyAlignment="1">
      <alignment horizontal="left" vertical="center"/>
    </xf>
    <xf numFmtId="4" fontId="27" fillId="19" borderId="26" xfId="0" applyNumberFormat="1" applyFont="1" applyFill="1" applyBorder="1" applyProtection="1">
      <protection locked="0"/>
    </xf>
    <xf numFmtId="4" fontId="27" fillId="19" borderId="23" xfId="0" applyNumberFormat="1" applyFont="1" applyFill="1" applyBorder="1" applyProtection="1">
      <protection locked="0"/>
    </xf>
    <xf numFmtId="4" fontId="31" fillId="0" borderId="0" xfId="0" applyNumberFormat="1" applyFont="1" applyAlignment="1">
      <alignment horizontal="right" vertical="center" shrinkToFit="1"/>
    </xf>
    <xf numFmtId="0" fontId="31" fillId="0" borderId="27" xfId="46" applyFont="1" applyBorder="1"/>
    <xf numFmtId="0" fontId="31" fillId="0" borderId="27" xfId="46" applyFont="1" applyBorder="1" applyAlignment="1">
      <alignment horizontal="center" vertical="center"/>
    </xf>
    <xf numFmtId="0" fontId="31" fillId="0" borderId="27" xfId="46" applyFont="1" applyBorder="1" applyAlignment="1">
      <alignment vertical="center"/>
    </xf>
    <xf numFmtId="0" fontId="31" fillId="0" borderId="47" xfId="0" applyFont="1" applyBorder="1" applyAlignment="1" applyProtection="1">
      <alignment vertical="center"/>
      <protection locked="0"/>
    </xf>
    <xf numFmtId="4" fontId="27" fillId="19" borderId="24" xfId="0" applyNumberFormat="1" applyFont="1" applyFill="1" applyBorder="1" applyProtection="1">
      <protection locked="0"/>
    </xf>
    <xf numFmtId="4" fontId="38" fillId="0" borderId="0" xfId="0" applyNumberFormat="1" applyFont="1"/>
    <xf numFmtId="0" fontId="31" fillId="0" borderId="14" xfId="63" applyFont="1" applyBorder="1" applyAlignment="1">
      <alignment wrapText="1"/>
    </xf>
    <xf numFmtId="4" fontId="27" fillId="0" borderId="0" xfId="23" applyNumberFormat="1" applyFont="1" applyFill="1" applyBorder="1" applyAlignment="1">
      <alignment horizontal="right" vertical="center" shrinkToFit="1"/>
    </xf>
    <xf numFmtId="4" fontId="31" fillId="0" borderId="0" xfId="0" applyNumberFormat="1" applyFont="1" applyAlignment="1" applyProtection="1">
      <alignment vertical="center"/>
      <protection locked="0"/>
    </xf>
    <xf numFmtId="4" fontId="27" fillId="0" borderId="26" xfId="0" applyNumberFormat="1" applyFont="1" applyBorder="1" applyProtection="1">
      <protection locked="0"/>
    </xf>
    <xf numFmtId="4" fontId="27" fillId="0" borderId="23" xfId="0" applyNumberFormat="1" applyFont="1" applyBorder="1" applyProtection="1">
      <protection locked="0"/>
    </xf>
    <xf numFmtId="0" fontId="31" fillId="0" borderId="18" xfId="0" applyFont="1" applyBorder="1" applyAlignment="1">
      <alignment horizontal="center" vertical="center" wrapText="1"/>
    </xf>
    <xf numFmtId="49" fontId="31" fillId="0" borderId="18" xfId="0" applyNumberFormat="1" applyFont="1" applyBorder="1" applyAlignment="1">
      <alignment horizontal="center" vertical="center" wrapText="1"/>
    </xf>
    <xf numFmtId="49" fontId="31" fillId="0" borderId="31" xfId="0" applyNumberFormat="1" applyFont="1" applyBorder="1" applyAlignment="1">
      <alignment horizontal="center" vertical="center"/>
    </xf>
    <xf numFmtId="4" fontId="31" fillId="0" borderId="18" xfId="0" applyNumberFormat="1" applyFont="1" applyBorder="1" applyAlignment="1">
      <alignment horizontal="center" vertical="center"/>
    </xf>
    <xf numFmtId="4" fontId="27" fillId="0" borderId="0" xfId="0" applyNumberFormat="1" applyFont="1" applyProtection="1">
      <protection locked="0"/>
    </xf>
    <xf numFmtId="0" fontId="31" fillId="0" borderId="27" xfId="0" applyFont="1" applyBorder="1" applyProtection="1">
      <protection locked="0"/>
    </xf>
    <xf numFmtId="0" fontId="31" fillId="0" borderId="27" xfId="0" applyFont="1" applyBorder="1" applyAlignment="1" applyProtection="1">
      <alignment horizontal="center" vertical="center"/>
      <protection locked="0"/>
    </xf>
    <xf numFmtId="0" fontId="31" fillId="0" borderId="27" xfId="0" applyFont="1" applyBorder="1" applyAlignment="1" applyProtection="1">
      <alignment vertical="center"/>
      <protection locked="0"/>
    </xf>
    <xf numFmtId="0" fontId="26" fillId="0" borderId="14" xfId="0" applyFont="1" applyBorder="1" applyAlignment="1" applyProtection="1">
      <alignment vertical="center"/>
      <protection locked="0"/>
    </xf>
    <xf numFmtId="0" fontId="26" fillId="0" borderId="15" xfId="0" applyFont="1" applyBorder="1" applyAlignment="1" applyProtection="1">
      <alignment vertical="center"/>
      <protection locked="0"/>
    </xf>
    <xf numFmtId="0" fontId="25" fillId="17" borderId="50" xfId="0" applyFont="1" applyFill="1" applyBorder="1" applyAlignment="1">
      <alignment horizontal="center" vertical="center" wrapText="1"/>
    </xf>
    <xf numFmtId="4" fontId="25" fillId="17" borderId="51" xfId="0" applyNumberFormat="1" applyFont="1" applyFill="1" applyBorder="1" applyAlignment="1">
      <alignment horizontal="center" vertical="center" wrapText="1"/>
    </xf>
    <xf numFmtId="0" fontId="25" fillId="17" borderId="51" xfId="0" applyFont="1" applyFill="1" applyBorder="1" applyAlignment="1">
      <alignment horizontal="center" vertical="center" wrapText="1"/>
    </xf>
    <xf numFmtId="0" fontId="25" fillId="17" borderId="0" xfId="0" applyFont="1" applyFill="1" applyAlignment="1">
      <alignment horizontal="center" vertical="center" wrapText="1"/>
    </xf>
    <xf numFmtId="0" fontId="25" fillId="17" borderId="52" xfId="0" applyFont="1" applyFill="1" applyBorder="1" applyAlignment="1">
      <alignment horizontal="center" vertical="center" wrapText="1"/>
    </xf>
    <xf numFmtId="0" fontId="25" fillId="17" borderId="53" xfId="0" applyFont="1" applyFill="1" applyBorder="1" applyAlignment="1">
      <alignment horizontal="center" vertical="center" wrapText="1"/>
    </xf>
    <xf numFmtId="4" fontId="25" fillId="18" borderId="18" xfId="25" applyNumberFormat="1" applyFont="1" applyFill="1" applyBorder="1" applyAlignment="1">
      <alignment horizontal="center" vertical="center" shrinkToFit="1"/>
    </xf>
    <xf numFmtId="4" fontId="25" fillId="18" borderId="33" xfId="25" applyNumberFormat="1" applyFont="1" applyFill="1" applyBorder="1" applyAlignment="1">
      <alignment horizontal="center" vertical="center" shrinkToFit="1"/>
    </xf>
    <xf numFmtId="4" fontId="26" fillId="24" borderId="33" xfId="27" applyNumberFormat="1" applyFont="1" applyFill="1" applyBorder="1" applyAlignment="1">
      <alignment horizontal="center" vertical="center" shrinkToFit="1"/>
    </xf>
    <xf numFmtId="4" fontId="39" fillId="18" borderId="3" xfId="25" applyNumberFormat="1" applyFont="1" applyFill="1" applyBorder="1" applyAlignment="1">
      <alignment horizontal="center" vertical="center" shrinkToFit="1"/>
    </xf>
    <xf numFmtId="4" fontId="39" fillId="18" borderId="18" xfId="25" applyNumberFormat="1" applyFont="1" applyFill="1" applyBorder="1" applyAlignment="1">
      <alignment horizontal="center" vertical="center" shrinkToFit="1"/>
    </xf>
    <xf numFmtId="4" fontId="39" fillId="18" borderId="43" xfId="25" applyNumberFormat="1" applyFont="1" applyFill="1" applyBorder="1" applyAlignment="1">
      <alignment horizontal="center" vertical="center" shrinkToFit="1"/>
    </xf>
    <xf numFmtId="4" fontId="40" fillId="19" borderId="3" xfId="27" applyNumberFormat="1" applyFont="1" applyFill="1" applyBorder="1" applyAlignment="1">
      <alignment horizontal="center" vertical="center" shrinkToFit="1"/>
    </xf>
    <xf numFmtId="4" fontId="40" fillId="24" borderId="18" xfId="27" applyNumberFormat="1" applyFont="1" applyFill="1" applyBorder="1" applyAlignment="1">
      <alignment horizontal="center" vertical="center" shrinkToFit="1"/>
    </xf>
    <xf numFmtId="4" fontId="40" fillId="24" borderId="43" xfId="27" applyNumberFormat="1" applyFont="1" applyFill="1" applyBorder="1" applyAlignment="1">
      <alignment horizontal="center" vertical="center" shrinkToFit="1"/>
    </xf>
    <xf numFmtId="4" fontId="26" fillId="19" borderId="18" xfId="27" applyNumberFormat="1" applyFont="1" applyFill="1" applyBorder="1" applyAlignment="1">
      <alignment horizontal="center" vertical="center" shrinkToFit="1"/>
    </xf>
    <xf numFmtId="4" fontId="26" fillId="24" borderId="18" xfId="25" applyNumberFormat="1" applyFont="1" applyFill="1" applyBorder="1" applyAlignment="1">
      <alignment horizontal="center" vertical="center" shrinkToFit="1"/>
    </xf>
    <xf numFmtId="4" fontId="25" fillId="18" borderId="18" xfId="67" applyNumberFormat="1" applyFont="1" applyFill="1" applyBorder="1" applyAlignment="1">
      <alignment horizontal="center" vertical="center" wrapText="1"/>
    </xf>
    <xf numFmtId="4" fontId="25" fillId="18" borderId="33" xfId="67" applyNumberFormat="1" applyFont="1" applyFill="1" applyBorder="1" applyAlignment="1">
      <alignment horizontal="center" vertical="center" wrapText="1"/>
    </xf>
    <xf numFmtId="4" fontId="25" fillId="18" borderId="18" xfId="27" applyNumberFormat="1" applyFont="1" applyFill="1" applyBorder="1" applyAlignment="1">
      <alignment horizontal="center" vertical="center" shrinkToFit="1"/>
    </xf>
    <xf numFmtId="4" fontId="25" fillId="18" borderId="33" xfId="27" applyNumberFormat="1" applyFont="1" applyFill="1" applyBorder="1" applyAlignment="1">
      <alignment horizontal="center" vertical="center" shrinkToFit="1"/>
    </xf>
    <xf numFmtId="4" fontId="40" fillId="19" borderId="18" xfId="27" applyNumberFormat="1" applyFont="1" applyFill="1" applyBorder="1" applyAlignment="1">
      <alignment horizontal="center" vertical="center" shrinkToFit="1"/>
    </xf>
    <xf numFmtId="4" fontId="40" fillId="24" borderId="33" xfId="27" applyNumberFormat="1" applyFont="1" applyFill="1" applyBorder="1" applyAlignment="1">
      <alignment horizontal="center" vertical="center" shrinkToFit="1"/>
    </xf>
    <xf numFmtId="4" fontId="26" fillId="19" borderId="33" xfId="27" applyNumberFormat="1" applyFont="1" applyFill="1" applyBorder="1" applyAlignment="1">
      <alignment horizontal="center" vertical="center" shrinkToFit="1"/>
    </xf>
    <xf numFmtId="4" fontId="41" fillId="18" borderId="18" xfId="25" applyNumberFormat="1" applyFont="1" applyFill="1" applyBorder="1" applyAlignment="1">
      <alignment horizontal="center" vertical="center" shrinkToFit="1"/>
    </xf>
    <xf numFmtId="4" fontId="41" fillId="18" borderId="33" xfId="25" applyNumberFormat="1" applyFont="1" applyFill="1" applyBorder="1" applyAlignment="1">
      <alignment horizontal="center" vertical="center" shrinkToFit="1"/>
    </xf>
    <xf numFmtId="4" fontId="40" fillId="0" borderId="18" xfId="26" applyNumberFormat="1" applyFont="1" applyBorder="1" applyAlignment="1">
      <alignment horizontal="center" vertical="center" shrinkToFit="1"/>
    </xf>
    <xf numFmtId="4" fontId="40" fillId="0" borderId="18" xfId="27" applyNumberFormat="1" applyFont="1" applyBorder="1" applyAlignment="1">
      <alignment horizontal="center" vertical="center" shrinkToFit="1"/>
    </xf>
    <xf numFmtId="4" fontId="42" fillId="19" borderId="18" xfId="27" applyNumberFormat="1" applyFont="1" applyFill="1" applyBorder="1" applyAlignment="1">
      <alignment horizontal="center" vertical="center" shrinkToFit="1"/>
    </xf>
    <xf numFmtId="4" fontId="41" fillId="18" borderId="3" xfId="25" applyNumberFormat="1" applyFont="1" applyFill="1" applyBorder="1" applyAlignment="1">
      <alignment horizontal="center" vertical="center" shrinkToFit="1"/>
    </xf>
    <xf numFmtId="4" fontId="41" fillId="18" borderId="48" xfId="25" applyNumberFormat="1" applyFont="1" applyFill="1" applyBorder="1" applyAlignment="1">
      <alignment horizontal="center" vertical="center" shrinkToFit="1"/>
    </xf>
    <xf numFmtId="4" fontId="43" fillId="19" borderId="44" xfId="27" applyNumberFormat="1" applyFont="1" applyFill="1" applyBorder="1" applyAlignment="1">
      <alignment horizontal="center" vertical="center" shrinkToFit="1"/>
    </xf>
    <xf numFmtId="4" fontId="43" fillId="19" borderId="34" xfId="27" applyNumberFormat="1" applyFont="1" applyFill="1" applyBorder="1" applyAlignment="1">
      <alignment horizontal="center" vertical="center" shrinkToFit="1"/>
    </xf>
    <xf numFmtId="4" fontId="43" fillId="24" borderId="45" xfId="27" applyNumberFormat="1" applyFont="1" applyFill="1" applyBorder="1" applyAlignment="1">
      <alignment horizontal="center" vertical="center" shrinkToFit="1"/>
    </xf>
    <xf numFmtId="4" fontId="25" fillId="18" borderId="3" xfId="25" applyNumberFormat="1" applyFont="1" applyFill="1" applyBorder="1" applyAlignment="1">
      <alignment horizontal="center" vertical="center" shrinkToFit="1"/>
    </xf>
    <xf numFmtId="4" fontId="25" fillId="18" borderId="48" xfId="25" applyNumberFormat="1" applyFont="1" applyFill="1" applyBorder="1" applyAlignment="1">
      <alignment horizontal="center" vertical="center" shrinkToFit="1"/>
    </xf>
    <xf numFmtId="4" fontId="26" fillId="19" borderId="3" xfId="27" applyNumberFormat="1" applyFont="1" applyFill="1" applyBorder="1" applyAlignment="1">
      <alignment horizontal="center" vertical="center" shrinkToFit="1"/>
    </xf>
    <xf numFmtId="4" fontId="26" fillId="24" borderId="43" xfId="27" applyNumberFormat="1" applyFont="1" applyFill="1" applyBorder="1" applyAlignment="1">
      <alignment horizontal="center" vertical="center" shrinkToFit="1"/>
    </xf>
    <xf numFmtId="4" fontId="44" fillId="24" borderId="18" xfId="71" applyFont="1" applyFill="1" applyBorder="1" applyAlignment="1">
      <alignment horizontal="center" vertical="center" shrinkToFit="1"/>
    </xf>
    <xf numFmtId="4" fontId="43" fillId="24" borderId="18" xfId="27" applyNumberFormat="1" applyFont="1" applyFill="1" applyBorder="1" applyAlignment="1">
      <alignment horizontal="center" vertical="center" shrinkToFit="1"/>
    </xf>
    <xf numFmtId="4" fontId="25" fillId="17" borderId="18" xfId="23" applyNumberFormat="1" applyFont="1" applyFill="1" applyBorder="1" applyAlignment="1">
      <alignment horizontal="center" vertical="center" shrinkToFit="1"/>
    </xf>
    <xf numFmtId="4" fontId="26" fillId="0" borderId="27" xfId="46" applyNumberFormat="1" applyFont="1" applyBorder="1" applyAlignment="1">
      <alignment horizontal="center" vertical="center"/>
    </xf>
    <xf numFmtId="4" fontId="26" fillId="0" borderId="28" xfId="46" applyNumberFormat="1" applyFont="1" applyBorder="1" applyAlignment="1">
      <alignment vertical="center"/>
    </xf>
    <xf numFmtId="4" fontId="25" fillId="0" borderId="16" xfId="99" applyNumberFormat="1" applyFont="1" applyBorder="1" applyAlignment="1">
      <alignment horizontal="right" vertical="center"/>
    </xf>
    <xf numFmtId="4" fontId="26" fillId="0" borderId="16" xfId="0" applyNumberFormat="1" applyFont="1" applyBorder="1" applyAlignment="1" applyProtection="1">
      <alignment vertical="center"/>
      <protection locked="0"/>
    </xf>
    <xf numFmtId="4" fontId="25" fillId="0" borderId="18" xfId="0" applyNumberFormat="1" applyFont="1" applyBorder="1" applyAlignment="1">
      <alignment horizontal="center" vertical="center"/>
    </xf>
    <xf numFmtId="4" fontId="45" fillId="0" borderId="18" xfId="0" applyNumberFormat="1" applyFont="1" applyBorder="1" applyAlignment="1">
      <alignment horizontal="right" wrapText="1"/>
    </xf>
    <xf numFmtId="0" fontId="26" fillId="0" borderId="27" xfId="0" applyFont="1" applyBorder="1" applyAlignment="1" applyProtection="1">
      <alignment vertical="center"/>
      <protection locked="0"/>
    </xf>
    <xf numFmtId="0" fontId="26" fillId="0" borderId="28" xfId="0" applyFont="1" applyBorder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6" fillId="0" borderId="25" xfId="0" applyFont="1" applyBorder="1" applyAlignment="1" applyProtection="1">
      <alignment wrapText="1"/>
      <protection locked="0"/>
    </xf>
    <xf numFmtId="0" fontId="25" fillId="17" borderId="49" xfId="0" applyFont="1" applyFill="1" applyBorder="1" applyAlignment="1">
      <alignment horizontal="center" vertical="center" wrapText="1"/>
    </xf>
    <xf numFmtId="0" fontId="25" fillId="17" borderId="49" xfId="0" applyFont="1" applyFill="1" applyBorder="1" applyAlignment="1">
      <alignment horizontal="center" vertical="top" wrapText="1"/>
    </xf>
    <xf numFmtId="0" fontId="25" fillId="17" borderId="19" xfId="0" applyFont="1" applyFill="1" applyBorder="1" applyAlignment="1">
      <alignment horizontal="center" vertical="top" wrapText="1"/>
    </xf>
    <xf numFmtId="0" fontId="25" fillId="18" borderId="30" xfId="67" applyFont="1" applyFill="1" applyBorder="1" applyAlignment="1">
      <alignment horizontal="left" vertical="center" wrapText="1"/>
    </xf>
    <xf numFmtId="0" fontId="26" fillId="19" borderId="30" xfId="67" quotePrefix="1" applyFont="1" applyFill="1" applyBorder="1" applyAlignment="1">
      <alignment horizontal="left" vertical="center" wrapText="1"/>
    </xf>
    <xf numFmtId="0" fontId="26" fillId="19" borderId="30" xfId="67" applyFont="1" applyFill="1" applyBorder="1" applyAlignment="1">
      <alignment horizontal="left" vertical="center" wrapText="1"/>
    </xf>
    <xf numFmtId="0" fontId="26" fillId="19" borderId="30" xfId="77" applyNumberFormat="1" applyFont="1" applyFill="1" applyBorder="1" applyAlignment="1">
      <alignment vertical="center" wrapText="1"/>
    </xf>
    <xf numFmtId="0" fontId="39" fillId="18" borderId="42" xfId="67" applyFont="1" applyFill="1" applyBorder="1" applyAlignment="1">
      <alignment horizontal="left" vertical="center" wrapText="1"/>
    </xf>
    <xf numFmtId="0" fontId="40" fillId="19" borderId="42" xfId="67" applyFont="1" applyFill="1" applyBorder="1" applyAlignment="1">
      <alignment horizontal="left" vertical="center" wrapText="1"/>
    </xf>
    <xf numFmtId="0" fontId="26" fillId="0" borderId="30" xfId="67" applyFont="1" applyBorder="1" applyAlignment="1">
      <alignment horizontal="left" vertical="center" wrapText="1"/>
    </xf>
    <xf numFmtId="0" fontId="26" fillId="0" borderId="30" xfId="77" applyNumberFormat="1" applyFont="1" applyBorder="1" applyAlignment="1">
      <alignment vertical="center" wrapText="1"/>
    </xf>
    <xf numFmtId="0" fontId="26" fillId="0" borderId="30" xfId="67" applyFont="1" applyBorder="1">
      <alignment horizontal="left" vertical="top" wrapText="1"/>
    </xf>
    <xf numFmtId="0" fontId="25" fillId="18" borderId="30" xfId="67" applyFont="1" applyFill="1" applyBorder="1">
      <alignment horizontal="left" vertical="top" wrapText="1"/>
    </xf>
    <xf numFmtId="0" fontId="26" fillId="24" borderId="30" xfId="67" applyFont="1" applyFill="1" applyBorder="1">
      <alignment horizontal="left" vertical="top" wrapText="1"/>
    </xf>
    <xf numFmtId="0" fontId="26" fillId="0" borderId="30" xfId="77" applyNumberFormat="1" applyFont="1" applyBorder="1" applyAlignment="1">
      <alignment vertical="top" wrapText="1"/>
    </xf>
    <xf numFmtId="0" fontId="26" fillId="19" borderId="30" xfId="67" quotePrefix="1" applyFont="1" applyFill="1" applyBorder="1">
      <alignment horizontal="left" vertical="top" wrapText="1"/>
    </xf>
    <xf numFmtId="0" fontId="26" fillId="0" borderId="30" xfId="67" quotePrefix="1" applyFont="1" applyBorder="1">
      <alignment horizontal="left" vertical="top" wrapText="1"/>
    </xf>
    <xf numFmtId="0" fontId="25" fillId="18" borderId="30" xfId="67" quotePrefix="1" applyFont="1" applyFill="1" applyBorder="1">
      <alignment horizontal="left" vertical="top" wrapText="1"/>
    </xf>
    <xf numFmtId="0" fontId="26" fillId="19" borderId="30" xfId="77" applyNumberFormat="1" applyFont="1" applyFill="1" applyBorder="1" applyAlignment="1">
      <alignment vertical="top" wrapText="1"/>
    </xf>
    <xf numFmtId="0" fontId="40" fillId="19" borderId="30" xfId="77" applyNumberFormat="1" applyFont="1" applyFill="1" applyBorder="1" applyAlignment="1">
      <alignment vertical="top" wrapText="1"/>
    </xf>
    <xf numFmtId="0" fontId="26" fillId="19" borderId="30" xfId="67" applyFont="1" applyFill="1" applyBorder="1">
      <alignment horizontal="left" vertical="top" wrapText="1"/>
    </xf>
    <xf numFmtId="0" fontId="41" fillId="18" borderId="30" xfId="67" applyFont="1" applyFill="1" applyBorder="1">
      <alignment horizontal="left" vertical="top" wrapText="1"/>
    </xf>
    <xf numFmtId="0" fontId="43" fillId="0" borderId="30" xfId="67" applyFont="1" applyBorder="1">
      <alignment horizontal="left" vertical="top" wrapText="1"/>
    </xf>
    <xf numFmtId="0" fontId="43" fillId="19" borderId="30" xfId="77" applyNumberFormat="1" applyFont="1" applyFill="1" applyBorder="1" applyAlignment="1">
      <alignment vertical="top" wrapText="1"/>
    </xf>
    <xf numFmtId="0" fontId="26" fillId="24" borderId="30" xfId="77" applyNumberFormat="1" applyFont="1" applyFill="1" applyBorder="1" applyAlignment="1">
      <alignment vertical="center" wrapText="1"/>
    </xf>
    <xf numFmtId="0" fontId="41" fillId="18" borderId="42" xfId="67" applyFont="1" applyFill="1" applyBorder="1">
      <alignment horizontal="left" vertical="top" wrapText="1"/>
    </xf>
    <xf numFmtId="0" fontId="43" fillId="19" borderId="42" xfId="77" applyNumberFormat="1" applyFont="1" applyFill="1" applyBorder="1" applyAlignment="1">
      <alignment vertical="top" wrapText="1"/>
    </xf>
    <xf numFmtId="0" fontId="25" fillId="18" borderId="42" xfId="67" applyFont="1" applyFill="1" applyBorder="1">
      <alignment horizontal="left" vertical="top" wrapText="1"/>
    </xf>
    <xf numFmtId="0" fontId="26" fillId="0" borderId="42" xfId="77" applyNumberFormat="1" applyFont="1" applyBorder="1" applyAlignment="1">
      <alignment vertical="top" wrapText="1"/>
    </xf>
    <xf numFmtId="0" fontId="25" fillId="18" borderId="30" xfId="77" applyNumberFormat="1" applyFont="1" applyFill="1" applyBorder="1" applyAlignment="1">
      <alignment vertical="top" wrapText="1"/>
    </xf>
    <xf numFmtId="0" fontId="43" fillId="0" borderId="42" xfId="77" applyNumberFormat="1" applyFont="1" applyBorder="1" applyAlignment="1">
      <alignment vertical="top" wrapText="1"/>
    </xf>
    <xf numFmtId="0" fontId="26" fillId="0" borderId="29" xfId="46" applyFont="1" applyBorder="1" applyAlignment="1">
      <alignment wrapText="1"/>
    </xf>
    <xf numFmtId="0" fontId="26" fillId="0" borderId="25" xfId="63" applyFont="1" applyBorder="1" applyAlignment="1">
      <alignment wrapText="1"/>
    </xf>
    <xf numFmtId="0" fontId="26" fillId="0" borderId="29" xfId="0" applyFont="1" applyBorder="1" applyAlignment="1" applyProtection="1">
      <alignment wrapText="1"/>
      <protection locked="0"/>
    </xf>
    <xf numFmtId="0" fontId="26" fillId="0" borderId="0" xfId="0" applyFont="1" applyAlignment="1" applyProtection="1">
      <alignment wrapText="1"/>
      <protection locked="0"/>
    </xf>
    <xf numFmtId="4" fontId="26" fillId="0" borderId="0" xfId="0" applyNumberFormat="1" applyFont="1" applyAlignment="1" applyProtection="1">
      <alignment wrapText="1"/>
      <protection locked="0"/>
    </xf>
    <xf numFmtId="4" fontId="27" fillId="18" borderId="54" xfId="25" applyNumberFormat="1" applyFont="1" applyFill="1" applyBorder="1" applyAlignment="1">
      <alignment horizontal="center" vertical="center" shrinkToFit="1"/>
    </xf>
    <xf numFmtId="4" fontId="27" fillId="0" borderId="35" xfId="25" applyNumberFormat="1" applyFont="1" applyFill="1" applyBorder="1" applyAlignment="1">
      <alignment horizontal="center" vertical="center" shrinkToFit="1"/>
    </xf>
    <xf numFmtId="4" fontId="27" fillId="25" borderId="35" xfId="25" applyNumberFormat="1" applyFont="1" applyFill="1" applyBorder="1" applyAlignment="1">
      <alignment horizontal="center" vertical="center" shrinkToFit="1"/>
    </xf>
    <xf numFmtId="4" fontId="27" fillId="19" borderId="35" xfId="25" applyNumberFormat="1" applyFont="1" applyFill="1" applyBorder="1" applyAlignment="1">
      <alignment horizontal="center" vertical="center" shrinkToFit="1"/>
    </xf>
    <xf numFmtId="0" fontId="46" fillId="0" borderId="0" xfId="0" applyFont="1"/>
    <xf numFmtId="0" fontId="47" fillId="0" borderId="0" xfId="0" applyFont="1"/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47" fillId="0" borderId="19" xfId="0" applyFont="1" applyBorder="1" applyAlignment="1">
      <alignment wrapText="1"/>
    </xf>
    <xf numFmtId="49" fontId="47" fillId="0" borderId="0" xfId="0" applyNumberFormat="1" applyFont="1"/>
    <xf numFmtId="0" fontId="43" fillId="0" borderId="30" xfId="77" applyNumberFormat="1" applyFont="1" applyBorder="1" applyAlignment="1">
      <alignment vertical="top" wrapText="1"/>
    </xf>
    <xf numFmtId="0" fontId="36" fillId="0" borderId="18" xfId="67" applyFont="1" applyBorder="1" applyAlignment="1">
      <alignment horizontal="left" vertical="center" wrapText="1"/>
    </xf>
    <xf numFmtId="4" fontId="44" fillId="24" borderId="33" xfId="71" applyFont="1" applyFill="1" applyBorder="1" applyAlignment="1">
      <alignment horizontal="center" vertical="center" shrinkToFit="1"/>
    </xf>
    <xf numFmtId="4" fontId="28" fillId="24" borderId="37" xfId="71" applyFill="1">
      <alignment horizontal="right" vertical="top" shrinkToFit="1"/>
    </xf>
    <xf numFmtId="4" fontId="22" fillId="28" borderId="20" xfId="0" applyNumberFormat="1" applyFont="1" applyFill="1" applyBorder="1" applyAlignment="1">
      <alignment horizontal="right" vertical="top"/>
    </xf>
    <xf numFmtId="4" fontId="27" fillId="0" borderId="0" xfId="0" applyNumberFormat="1" applyFont="1" applyAlignment="1" applyProtection="1">
      <alignment vertical="center"/>
      <protection locked="0"/>
    </xf>
    <xf numFmtId="4" fontId="43" fillId="24" borderId="33" xfId="27" applyNumberFormat="1" applyFont="1" applyFill="1" applyBorder="1" applyAlignment="1">
      <alignment horizontal="center" vertical="center" shrinkToFit="1"/>
    </xf>
    <xf numFmtId="0" fontId="48" fillId="19" borderId="18" xfId="67" applyFont="1" applyFill="1" applyBorder="1" applyAlignment="1">
      <alignment horizontal="left" vertical="center" wrapText="1"/>
    </xf>
    <xf numFmtId="49" fontId="31" fillId="24" borderId="18" xfId="67" quotePrefix="1" applyNumberFormat="1" applyFont="1" applyFill="1" applyBorder="1" applyAlignment="1">
      <alignment horizontal="left" vertical="center" wrapText="1"/>
    </xf>
    <xf numFmtId="0" fontId="39" fillId="18" borderId="30" xfId="67" applyFont="1" applyFill="1" applyBorder="1">
      <alignment horizontal="left" vertical="top" wrapText="1"/>
    </xf>
    <xf numFmtId="0" fontId="32" fillId="18" borderId="18" xfId="67" quotePrefix="1" applyFont="1" applyFill="1" applyBorder="1" applyAlignment="1">
      <alignment horizontal="left" vertical="center" wrapText="1"/>
    </xf>
    <xf numFmtId="0" fontId="32" fillId="18" borderId="18" xfId="67" applyFont="1" applyFill="1" applyBorder="1" applyAlignment="1">
      <alignment horizontal="left" vertical="center" wrapText="1"/>
    </xf>
    <xf numFmtId="0" fontId="32" fillId="18" borderId="18" xfId="67" quotePrefix="1" applyFont="1" applyFill="1" applyBorder="1" applyAlignment="1">
      <alignment horizontal="center" vertical="center" wrapText="1"/>
    </xf>
    <xf numFmtId="0" fontId="33" fillId="24" borderId="18" xfId="67" quotePrefix="1" applyFont="1" applyFill="1" applyBorder="1" applyAlignment="1">
      <alignment horizontal="left" vertical="center" wrapText="1"/>
    </xf>
    <xf numFmtId="0" fontId="33" fillId="24" borderId="18" xfId="67" quotePrefix="1" applyFont="1" applyFill="1" applyBorder="1" applyAlignment="1">
      <alignment horizontal="center" vertical="center" wrapText="1"/>
    </xf>
    <xf numFmtId="0" fontId="33" fillId="24" borderId="18" xfId="67" applyFont="1" applyFill="1" applyBorder="1" applyAlignment="1">
      <alignment horizontal="left" vertical="center" wrapText="1"/>
    </xf>
    <xf numFmtId="4" fontId="40" fillId="24" borderId="18" xfId="25" applyNumberFormat="1" applyFont="1" applyFill="1" applyBorder="1" applyAlignment="1">
      <alignment horizontal="center" vertical="center" shrinkToFit="1"/>
    </xf>
    <xf numFmtId="4" fontId="27" fillId="29" borderId="17" xfId="25" applyNumberFormat="1" applyFont="1" applyFill="1" applyBorder="1" applyAlignment="1">
      <alignment horizontal="center" vertical="center" shrinkToFit="1"/>
    </xf>
    <xf numFmtId="4" fontId="31" fillId="29" borderId="46" xfId="0" applyNumberFormat="1" applyFont="1" applyFill="1" applyBorder="1" applyProtection="1">
      <protection locked="0"/>
    </xf>
    <xf numFmtId="4" fontId="31" fillId="29" borderId="0" xfId="0" applyNumberFormat="1" applyFont="1" applyFill="1" applyProtection="1">
      <protection locked="0"/>
    </xf>
    <xf numFmtId="0" fontId="27" fillId="29" borderId="0" xfId="0" applyFont="1" applyFill="1" applyProtection="1">
      <protection locked="0"/>
    </xf>
    <xf numFmtId="0" fontId="31" fillId="29" borderId="0" xfId="0" applyFont="1" applyFill="1" applyProtection="1">
      <protection locked="0"/>
    </xf>
    <xf numFmtId="0" fontId="27" fillId="18" borderId="31" xfId="67" quotePrefix="1" applyFont="1" applyFill="1" applyBorder="1" applyAlignment="1">
      <alignment horizontal="center" vertical="center" wrapText="1"/>
    </xf>
    <xf numFmtId="0" fontId="27" fillId="18" borderId="35" xfId="67" applyFont="1" applyFill="1" applyBorder="1">
      <alignment horizontal="left" vertical="top" wrapText="1"/>
    </xf>
    <xf numFmtId="0" fontId="27" fillId="18" borderId="18" xfId="67" applyFont="1" applyFill="1" applyBorder="1">
      <alignment horizontal="left" vertical="top" wrapText="1"/>
    </xf>
    <xf numFmtId="0" fontId="49" fillId="0" borderId="1" xfId="67" quotePrefix="1" applyFont="1" applyAlignment="1">
      <alignment horizontal="left" vertical="center" wrapText="1"/>
    </xf>
    <xf numFmtId="0" fontId="33" fillId="0" borderId="30" xfId="77" applyNumberFormat="1" applyFont="1" applyBorder="1" applyAlignment="1">
      <alignment vertical="top" wrapText="1"/>
    </xf>
    <xf numFmtId="0" fontId="26" fillId="24" borderId="30" xfId="77" applyNumberFormat="1" applyFont="1" applyFill="1" applyBorder="1" applyAlignment="1">
      <alignment vertical="top" wrapText="1"/>
    </xf>
    <xf numFmtId="4" fontId="25" fillId="18" borderId="35" xfId="25" applyNumberFormat="1" applyFont="1" applyFill="1" applyBorder="1" applyAlignment="1">
      <alignment horizontal="center" vertical="center" shrinkToFit="1"/>
    </xf>
    <xf numFmtId="4" fontId="26" fillId="29" borderId="35" xfId="27" applyNumberFormat="1" applyFont="1" applyFill="1" applyBorder="1" applyAlignment="1">
      <alignment horizontal="center" vertical="center" shrinkToFit="1"/>
    </xf>
    <xf numFmtId="4" fontId="25" fillId="18" borderId="54" xfId="25" applyNumberFormat="1" applyFont="1" applyFill="1" applyBorder="1" applyAlignment="1">
      <alignment horizontal="center" vertical="center" shrinkToFit="1"/>
    </xf>
    <xf numFmtId="4" fontId="25" fillId="17" borderId="35" xfId="23" applyNumberFormat="1" applyFont="1" applyFill="1" applyBorder="1" applyAlignment="1">
      <alignment horizontal="center" vertical="center" shrinkToFit="1"/>
    </xf>
    <xf numFmtId="4" fontId="39" fillId="18" borderId="33" xfId="25" applyNumberFormat="1" applyFont="1" applyFill="1" applyBorder="1" applyAlignment="1">
      <alignment horizontal="center" vertical="center" shrinkToFit="1"/>
    </xf>
    <xf numFmtId="4" fontId="26" fillId="28" borderId="18" xfId="27" applyNumberFormat="1" applyFont="1" applyFill="1" applyBorder="1" applyAlignment="1">
      <alignment horizontal="center" vertical="center" shrinkToFit="1"/>
    </xf>
    <xf numFmtId="4" fontId="26" fillId="28" borderId="33" xfId="27" applyNumberFormat="1" applyFont="1" applyFill="1" applyBorder="1" applyAlignment="1">
      <alignment horizontal="center" vertical="center" shrinkToFit="1"/>
    </xf>
    <xf numFmtId="0" fontId="27" fillId="18" borderId="20" xfId="67" quotePrefix="1" applyFont="1" applyFill="1" applyBorder="1" applyAlignment="1">
      <alignment horizontal="left" vertical="center" wrapText="1"/>
    </xf>
    <xf numFmtId="0" fontId="26" fillId="19" borderId="40" xfId="67" quotePrefix="1" applyFont="1" applyFill="1" applyBorder="1" applyAlignment="1">
      <alignment horizontal="left" vertical="center" wrapText="1"/>
    </xf>
    <xf numFmtId="0" fontId="31" fillId="19" borderId="34" xfId="67" quotePrefix="1" applyFont="1" applyFill="1" applyBorder="1" applyAlignment="1">
      <alignment horizontal="left" vertical="center" wrapText="1"/>
    </xf>
    <xf numFmtId="0" fontId="31" fillId="19" borderId="34" xfId="67" quotePrefix="1" applyFont="1" applyFill="1" applyBorder="1" applyAlignment="1">
      <alignment horizontal="center" vertical="center" wrapText="1"/>
    </xf>
    <xf numFmtId="0" fontId="31" fillId="19" borderId="34" xfId="67" applyFont="1" applyFill="1" applyBorder="1" applyAlignment="1">
      <alignment horizontal="left" vertical="center" wrapText="1"/>
    </xf>
    <xf numFmtId="4" fontId="26" fillId="24" borderId="34" xfId="27" applyNumberFormat="1" applyFont="1" applyFill="1" applyBorder="1" applyAlignment="1">
      <alignment horizontal="center" vertical="center" shrinkToFit="1"/>
    </xf>
    <xf numFmtId="4" fontId="27" fillId="17" borderId="47" xfId="0" applyNumberFormat="1" applyFont="1" applyFill="1" applyBorder="1" applyAlignment="1">
      <alignment horizontal="center" vertical="center" wrapText="1"/>
    </xf>
    <xf numFmtId="0" fontId="25" fillId="18" borderId="41" xfId="67" applyFont="1" applyFill="1" applyBorder="1" applyAlignment="1">
      <alignment horizontal="left" vertical="center" wrapText="1"/>
    </xf>
    <xf numFmtId="0" fontId="27" fillId="18" borderId="20" xfId="67" quotePrefix="1" applyFont="1" applyFill="1" applyBorder="1" applyAlignment="1">
      <alignment horizontal="center" vertical="center" wrapText="1"/>
    </xf>
    <xf numFmtId="0" fontId="27" fillId="18" borderId="20" xfId="67" applyFont="1" applyFill="1" applyBorder="1" applyAlignment="1">
      <alignment horizontal="left" vertical="center" wrapText="1"/>
    </xf>
    <xf numFmtId="4" fontId="25" fillId="18" borderId="20" xfId="25" applyNumberFormat="1" applyFont="1" applyFill="1" applyBorder="1" applyAlignment="1">
      <alignment horizontal="center" vertical="center" shrinkToFit="1"/>
    </xf>
    <xf numFmtId="4" fontId="25" fillId="18" borderId="58" xfId="25" applyNumberFormat="1" applyFont="1" applyFill="1" applyBorder="1" applyAlignment="1">
      <alignment horizontal="center" vertical="center" shrinkToFit="1"/>
    </xf>
    <xf numFmtId="4" fontId="27" fillId="18" borderId="56" xfId="25" applyNumberFormat="1" applyFont="1" applyFill="1" applyBorder="1" applyAlignment="1">
      <alignment horizontal="center" vertical="center" shrinkToFit="1"/>
    </xf>
    <xf numFmtId="0" fontId="47" fillId="0" borderId="19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0" xfId="0" applyFont="1" applyAlignment="1">
      <alignment horizontal="right" vertical="center" wrapText="1"/>
    </xf>
    <xf numFmtId="4" fontId="27" fillId="24" borderId="17" xfId="25" applyNumberFormat="1" applyFont="1" applyFill="1" applyBorder="1" applyAlignment="1">
      <alignment horizontal="center" vertical="center" shrinkToFit="1"/>
    </xf>
    <xf numFmtId="14" fontId="31" fillId="24" borderId="46" xfId="0" applyNumberFormat="1" applyFont="1" applyFill="1" applyBorder="1" applyProtection="1">
      <protection locked="0"/>
    </xf>
    <xf numFmtId="0" fontId="31" fillId="24" borderId="0" xfId="0" applyFont="1" applyFill="1" applyProtection="1">
      <protection locked="0"/>
    </xf>
    <xf numFmtId="4" fontId="31" fillId="24" borderId="0" xfId="0" applyNumberFormat="1" applyFont="1" applyFill="1" applyProtection="1">
      <protection locked="0"/>
    </xf>
    <xf numFmtId="0" fontId="27" fillId="24" borderId="0" xfId="0" applyFont="1" applyFill="1" applyProtection="1">
      <protection locked="0"/>
    </xf>
    <xf numFmtId="4" fontId="40" fillId="24" borderId="33" xfId="0" applyNumberFormat="1" applyFont="1" applyFill="1" applyBorder="1" applyAlignment="1">
      <alignment horizontal="center" vertical="center"/>
    </xf>
    <xf numFmtId="4" fontId="26" fillId="24" borderId="57" xfId="27" applyNumberFormat="1" applyFont="1" applyFill="1" applyBorder="1" applyAlignment="1">
      <alignment horizontal="center" vertical="center" shrinkToFit="1"/>
    </xf>
    <xf numFmtId="4" fontId="27" fillId="29" borderId="35" xfId="25" applyNumberFormat="1" applyFont="1" applyFill="1" applyBorder="1" applyAlignment="1">
      <alignment horizontal="center" vertical="center" shrinkToFit="1"/>
    </xf>
    <xf numFmtId="0" fontId="26" fillId="24" borderId="30" xfId="67" applyFont="1" applyFill="1" applyBorder="1" applyAlignment="1">
      <alignment horizontal="left" vertical="center" wrapText="1"/>
    </xf>
    <xf numFmtId="4" fontId="26" fillId="24" borderId="33" xfId="25" applyNumberFormat="1" applyFont="1" applyFill="1" applyBorder="1" applyAlignment="1">
      <alignment horizontal="center" vertical="center" shrinkToFit="1"/>
    </xf>
    <xf numFmtId="4" fontId="25" fillId="17" borderId="54" xfId="23" applyNumberFormat="1" applyFont="1" applyFill="1" applyBorder="1" applyAlignment="1">
      <alignment horizontal="center" vertical="center" shrinkToFit="1"/>
    </xf>
    <xf numFmtId="0" fontId="31" fillId="0" borderId="31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4" fontId="25" fillId="0" borderId="31" xfId="0" applyNumberFormat="1" applyFont="1" applyBorder="1" applyAlignment="1">
      <alignment horizontal="center" vertical="center"/>
    </xf>
    <xf numFmtId="4" fontId="25" fillId="0" borderId="17" xfId="0" applyNumberFormat="1" applyFont="1" applyBorder="1" applyAlignment="1">
      <alignment horizontal="center" vertical="center"/>
    </xf>
    <xf numFmtId="4" fontId="25" fillId="0" borderId="35" xfId="0" applyNumberFormat="1" applyFont="1" applyBorder="1" applyAlignment="1">
      <alignment horizontal="center" vertical="center"/>
    </xf>
    <xf numFmtId="0" fontId="26" fillId="24" borderId="40" xfId="67" applyFont="1" applyFill="1" applyBorder="1">
      <alignment horizontal="left" vertical="top" wrapText="1"/>
    </xf>
    <xf numFmtId="0" fontId="26" fillId="24" borderId="41" xfId="67" applyFont="1" applyFill="1" applyBorder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26" fillId="24" borderId="40" xfId="67" applyFont="1" applyFill="1" applyBorder="1" applyAlignment="1">
      <alignment horizontal="center" vertical="center" wrapText="1"/>
    </xf>
    <xf numFmtId="0" fontId="26" fillId="24" borderId="55" xfId="67" applyFont="1" applyFill="1" applyBorder="1" applyAlignment="1">
      <alignment horizontal="center" vertical="center" wrapText="1"/>
    </xf>
    <xf numFmtId="0" fontId="26" fillId="24" borderId="41" xfId="67" applyFont="1" applyFill="1" applyBorder="1" applyAlignment="1">
      <alignment horizontal="center" vertical="center" wrapText="1"/>
    </xf>
    <xf numFmtId="0" fontId="40" fillId="24" borderId="40" xfId="67" applyFont="1" applyFill="1" applyBorder="1" applyAlignment="1">
      <alignment horizontal="center" vertical="top" wrapText="1"/>
    </xf>
    <xf numFmtId="0" fontId="40" fillId="24" borderId="41" xfId="67" applyFont="1" applyFill="1" applyBorder="1" applyAlignment="1">
      <alignment horizontal="center" vertical="top" wrapText="1"/>
    </xf>
    <xf numFmtId="0" fontId="26" fillId="0" borderId="40" xfId="67" applyFont="1" applyBorder="1" applyAlignment="1">
      <alignment horizontal="center" vertical="center" wrapText="1"/>
    </xf>
    <xf numFmtId="0" fontId="26" fillId="0" borderId="41" xfId="67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/>
    </xf>
    <xf numFmtId="0" fontId="25" fillId="28" borderId="30" xfId="67" applyFont="1" applyFill="1" applyBorder="1">
      <alignment horizontal="left" vertical="top" wrapText="1"/>
    </xf>
    <xf numFmtId="0" fontId="27" fillId="28" borderId="18" xfId="67" quotePrefix="1" applyFont="1" applyFill="1" applyBorder="1" applyAlignment="1">
      <alignment horizontal="left" vertical="center" wrapText="1"/>
    </xf>
    <xf numFmtId="0" fontId="27" fillId="28" borderId="18" xfId="67" quotePrefix="1" applyFont="1" applyFill="1" applyBorder="1" applyAlignment="1">
      <alignment horizontal="center" vertical="center" wrapText="1"/>
    </xf>
    <xf numFmtId="0" fontId="27" fillId="28" borderId="18" xfId="67" applyFont="1" applyFill="1" applyBorder="1" applyAlignment="1">
      <alignment horizontal="left" vertical="center" wrapText="1"/>
    </xf>
    <xf numFmtId="4" fontId="25" fillId="28" borderId="18" xfId="25" applyNumberFormat="1" applyFont="1" applyFill="1" applyBorder="1" applyAlignment="1">
      <alignment horizontal="center" vertical="center" shrinkToFit="1"/>
    </xf>
    <xf numFmtId="4" fontId="25" fillId="28" borderId="33" xfId="25" applyNumberFormat="1" applyFont="1" applyFill="1" applyBorder="1" applyAlignment="1">
      <alignment horizontal="center" vertical="center" shrinkToFit="1"/>
    </xf>
    <xf numFmtId="4" fontId="27" fillId="28" borderId="17" xfId="25" applyNumberFormat="1" applyFont="1" applyFill="1" applyBorder="1" applyAlignment="1">
      <alignment horizontal="center" vertical="center" shrinkToFit="1"/>
    </xf>
    <xf numFmtId="4" fontId="27" fillId="28" borderId="46" xfId="25" applyNumberFormat="1" applyFont="1" applyFill="1" applyBorder="1" applyAlignment="1">
      <alignment horizontal="center" vertical="center" shrinkToFit="1"/>
    </xf>
    <xf numFmtId="4" fontId="27" fillId="28" borderId="0" xfId="25" applyNumberFormat="1" applyFont="1" applyFill="1" applyBorder="1" applyAlignment="1">
      <alignment horizontal="center" vertical="center" shrinkToFit="1"/>
    </xf>
    <xf numFmtId="4" fontId="31" fillId="28" borderId="0" xfId="0" applyNumberFormat="1" applyFont="1" applyFill="1" applyProtection="1">
      <protection locked="0"/>
    </xf>
    <xf numFmtId="0" fontId="27" fillId="28" borderId="0" xfId="0" applyFont="1" applyFill="1" applyProtection="1">
      <protection locked="0"/>
    </xf>
    <xf numFmtId="0" fontId="26" fillId="28" borderId="30" xfId="67" applyFont="1" applyFill="1" applyBorder="1">
      <alignment horizontal="left" vertical="top" wrapText="1"/>
    </xf>
    <xf numFmtId="0" fontId="31" fillId="28" borderId="18" xfId="67" quotePrefix="1" applyFont="1" applyFill="1" applyBorder="1" applyAlignment="1">
      <alignment horizontal="left" vertical="center" wrapText="1"/>
    </xf>
    <xf numFmtId="0" fontId="31" fillId="28" borderId="18" xfId="67" quotePrefix="1" applyFont="1" applyFill="1" applyBorder="1" applyAlignment="1">
      <alignment horizontal="center" vertical="center" wrapText="1"/>
    </xf>
    <xf numFmtId="4" fontId="31" fillId="28" borderId="46" xfId="0" applyNumberFormat="1" applyFont="1" applyFill="1" applyBorder="1" applyProtection="1">
      <protection locked="0"/>
    </xf>
    <xf numFmtId="0" fontId="26" fillId="28" borderId="30" xfId="77" applyNumberFormat="1" applyFont="1" applyFill="1" applyBorder="1" applyAlignment="1">
      <alignment vertical="top" wrapText="1"/>
    </xf>
    <xf numFmtId="0" fontId="31" fillId="28" borderId="0" xfId="0" applyFont="1" applyFill="1" applyProtection="1">
      <protection locked="0"/>
    </xf>
  </cellXfs>
  <cellStyles count="106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br" xfId="19" xr:uid="{00000000-0005-0000-0000-000012000000}"/>
    <cellStyle name="br 2" xfId="20" xr:uid="{00000000-0005-0000-0000-000013000000}"/>
    <cellStyle name="col" xfId="21" xr:uid="{00000000-0005-0000-0000-000014000000}"/>
    <cellStyle name="col 2" xfId="22" xr:uid="{00000000-0005-0000-0000-000015000000}"/>
    <cellStyle name="st24" xfId="23" xr:uid="{00000000-0005-0000-0000-000016000000}"/>
    <cellStyle name="st25" xfId="24" xr:uid="{00000000-0005-0000-0000-000017000000}"/>
    <cellStyle name="st25_оконч вариант роспись" xfId="25" xr:uid="{00000000-0005-0000-0000-000018000000}"/>
    <cellStyle name="st26" xfId="26" xr:uid="{00000000-0005-0000-0000-000019000000}"/>
    <cellStyle name="st26_оконч вариант роспись" xfId="27" xr:uid="{00000000-0005-0000-0000-00001A000000}"/>
    <cellStyle name="st27" xfId="28" xr:uid="{00000000-0005-0000-0000-00001B000000}"/>
    <cellStyle name="st36" xfId="29" xr:uid="{00000000-0005-0000-0000-00001C000000}"/>
    <cellStyle name="style0" xfId="30" xr:uid="{00000000-0005-0000-0000-00001D000000}"/>
    <cellStyle name="style0 2" xfId="31" xr:uid="{00000000-0005-0000-0000-00001E000000}"/>
    <cellStyle name="td" xfId="32" xr:uid="{00000000-0005-0000-0000-00001F000000}"/>
    <cellStyle name="td 2" xfId="33" xr:uid="{00000000-0005-0000-0000-000020000000}"/>
    <cellStyle name="tr" xfId="34" xr:uid="{00000000-0005-0000-0000-000021000000}"/>
    <cellStyle name="tr 2" xfId="35" xr:uid="{00000000-0005-0000-0000-000022000000}"/>
    <cellStyle name="xl21" xfId="36" xr:uid="{00000000-0005-0000-0000-000023000000}"/>
    <cellStyle name="xl21 2" xfId="37" xr:uid="{00000000-0005-0000-0000-000024000000}"/>
    <cellStyle name="xl22" xfId="38" xr:uid="{00000000-0005-0000-0000-000025000000}"/>
    <cellStyle name="xl22 2" xfId="39" xr:uid="{00000000-0005-0000-0000-000026000000}"/>
    <cellStyle name="xl23" xfId="40" xr:uid="{00000000-0005-0000-0000-000027000000}"/>
    <cellStyle name="xl23 2" xfId="41" xr:uid="{00000000-0005-0000-0000-000028000000}"/>
    <cellStyle name="xl24" xfId="42" xr:uid="{00000000-0005-0000-0000-000029000000}"/>
    <cellStyle name="xl24 2" xfId="43" xr:uid="{00000000-0005-0000-0000-00002A000000}"/>
    <cellStyle name="xl25" xfId="44" xr:uid="{00000000-0005-0000-0000-00002B000000}"/>
    <cellStyle name="xl25 2" xfId="45" xr:uid="{00000000-0005-0000-0000-00002C000000}"/>
    <cellStyle name="xl25_оконч вариант роспись" xfId="46" xr:uid="{00000000-0005-0000-0000-00002D000000}"/>
    <cellStyle name="xl26" xfId="47" xr:uid="{00000000-0005-0000-0000-00002E000000}"/>
    <cellStyle name="xl26 2" xfId="48" xr:uid="{00000000-0005-0000-0000-00002F000000}"/>
    <cellStyle name="xl27" xfId="49" xr:uid="{00000000-0005-0000-0000-000030000000}"/>
    <cellStyle name="xl27 2" xfId="50" xr:uid="{00000000-0005-0000-0000-000031000000}"/>
    <cellStyle name="xl28" xfId="51" xr:uid="{00000000-0005-0000-0000-000032000000}"/>
    <cellStyle name="xl28 2" xfId="52" xr:uid="{00000000-0005-0000-0000-000033000000}"/>
    <cellStyle name="xl29" xfId="53" xr:uid="{00000000-0005-0000-0000-000034000000}"/>
    <cellStyle name="xl29 2" xfId="54" xr:uid="{00000000-0005-0000-0000-000035000000}"/>
    <cellStyle name="xl30" xfId="55" xr:uid="{00000000-0005-0000-0000-000036000000}"/>
    <cellStyle name="xl30 2" xfId="56" xr:uid="{00000000-0005-0000-0000-000037000000}"/>
    <cellStyle name="xl31" xfId="57" xr:uid="{00000000-0005-0000-0000-000038000000}"/>
    <cellStyle name="xl31 2" xfId="58" xr:uid="{00000000-0005-0000-0000-000039000000}"/>
    <cellStyle name="xl32" xfId="59" xr:uid="{00000000-0005-0000-0000-00003A000000}"/>
    <cellStyle name="xl32 2" xfId="60" xr:uid="{00000000-0005-0000-0000-00003B000000}"/>
    <cellStyle name="xl33" xfId="61" xr:uid="{00000000-0005-0000-0000-00003C000000}"/>
    <cellStyle name="xl33 2" xfId="62" xr:uid="{00000000-0005-0000-0000-00003D000000}"/>
    <cellStyle name="xl33_оконч вариант роспись" xfId="63" xr:uid="{00000000-0005-0000-0000-00003E000000}"/>
    <cellStyle name="xl34" xfId="64" xr:uid="{00000000-0005-0000-0000-00003F000000}"/>
    <cellStyle name="xl34 2" xfId="65" xr:uid="{00000000-0005-0000-0000-000040000000}"/>
    <cellStyle name="xl34_1ММ " xfId="66" xr:uid="{00000000-0005-0000-0000-000041000000}"/>
    <cellStyle name="xl34_оконч вариант роспись" xfId="67" xr:uid="{00000000-0005-0000-0000-000042000000}"/>
    <cellStyle name="xl35" xfId="68" xr:uid="{00000000-0005-0000-0000-000043000000}"/>
    <cellStyle name="xl35 2" xfId="69" xr:uid="{00000000-0005-0000-0000-000044000000}"/>
    <cellStyle name="xl36" xfId="70" xr:uid="{00000000-0005-0000-0000-000045000000}"/>
    <cellStyle name="xl36 2" xfId="71" xr:uid="{00000000-0005-0000-0000-000046000000}"/>
    <cellStyle name="xl36_1ММ " xfId="72" xr:uid="{00000000-0005-0000-0000-000047000000}"/>
    <cellStyle name="xl37" xfId="73" xr:uid="{00000000-0005-0000-0000-000048000000}"/>
    <cellStyle name="xl37 2" xfId="74" xr:uid="{00000000-0005-0000-0000-000049000000}"/>
    <cellStyle name="xl38" xfId="75" xr:uid="{00000000-0005-0000-0000-00004A000000}"/>
    <cellStyle name="xl38 2" xfId="76" xr:uid="{00000000-0005-0000-0000-00004B000000}"/>
    <cellStyle name="xl38_оконч вариант роспись" xfId="77" xr:uid="{00000000-0005-0000-0000-00004C000000}"/>
    <cellStyle name="xl39" xfId="78" xr:uid="{00000000-0005-0000-0000-00004D000000}"/>
    <cellStyle name="xl39 2" xfId="79" xr:uid="{00000000-0005-0000-0000-00004E000000}"/>
    <cellStyle name="Акцент1" xfId="80" builtinId="29" customBuiltin="1"/>
    <cellStyle name="Акцент2" xfId="81" builtinId="33" customBuiltin="1"/>
    <cellStyle name="Акцент3" xfId="82" builtinId="37" customBuiltin="1"/>
    <cellStyle name="Акцент4" xfId="83" builtinId="41" customBuiltin="1"/>
    <cellStyle name="Акцент5" xfId="84" builtinId="45" customBuiltin="1"/>
    <cellStyle name="Акцент6" xfId="85" builtinId="49" customBuiltin="1"/>
    <cellStyle name="Ввод " xfId="86" builtinId="20" customBuiltin="1"/>
    <cellStyle name="Вывод" xfId="87" builtinId="21" customBuiltin="1"/>
    <cellStyle name="Вычисление" xfId="88" builtinId="22" customBuiltin="1"/>
    <cellStyle name="Заголовок 1" xfId="89" builtinId="16" customBuiltin="1"/>
    <cellStyle name="Заголовок 2" xfId="90" builtinId="17" customBuiltin="1"/>
    <cellStyle name="Заголовок 3" xfId="91" builtinId="18" customBuiltin="1"/>
    <cellStyle name="Заголовок 4" xfId="92" builtinId="19" customBuiltin="1"/>
    <cellStyle name="Итог" xfId="93" builtinId="25" customBuiltin="1"/>
    <cellStyle name="Контрольная ячейка" xfId="94" builtinId="23" customBuiltin="1"/>
    <cellStyle name="Название" xfId="95" builtinId="15" customBuiltin="1"/>
    <cellStyle name="Нейтральный" xfId="96" builtinId="28" customBuiltin="1"/>
    <cellStyle name="Обычный" xfId="0" builtinId="0"/>
    <cellStyle name="Обычный 2" xfId="97" xr:uid="{00000000-0005-0000-0000-000061000000}"/>
    <cellStyle name="Обычный 6" xfId="98" xr:uid="{00000000-0005-0000-0000-000062000000}"/>
    <cellStyle name="Обычный_1ММ " xfId="99" xr:uid="{00000000-0005-0000-0000-000063000000}"/>
    <cellStyle name="Плохой" xfId="100" builtinId="27" customBuiltin="1"/>
    <cellStyle name="Пояснение" xfId="101" builtinId="53" customBuiltin="1"/>
    <cellStyle name="Примечание" xfId="102" builtinId="10" customBuiltin="1"/>
    <cellStyle name="Связанная ячейка" xfId="103" builtinId="24" customBuiltin="1"/>
    <cellStyle name="Текст предупреждения" xfId="104" builtinId="11" customBuiltin="1"/>
    <cellStyle name="Хороший" xfId="105" builtinId="26" customBuiltin="1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8696325" y="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8924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182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8696325" y="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8924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9182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P311"/>
  <sheetViews>
    <sheetView tabSelected="1" view="pageBreakPreview" topLeftCell="D160" zoomScale="70" zoomScaleNormal="85" zoomScaleSheetLayoutView="70" workbookViewId="0">
      <selection activeCell="H166" sqref="H166"/>
    </sheetView>
  </sheetViews>
  <sheetFormatPr defaultRowHeight="14.25" outlineLevelRow="5"/>
  <cols>
    <col min="1" max="1" width="57.7109375" style="269" customWidth="1"/>
    <col min="2" max="2" width="6.28515625" style="49" customWidth="1"/>
    <col min="3" max="3" width="5.42578125" style="49" customWidth="1"/>
    <col min="4" max="4" width="12" style="49" customWidth="1"/>
    <col min="5" max="5" width="4.85546875" style="51" bestFit="1" customWidth="1"/>
    <col min="6" max="6" width="10.28515625" style="52" customWidth="1"/>
    <col min="7" max="7" width="16.85546875" style="52" customWidth="1"/>
    <col min="8" max="8" width="22.7109375" style="21" customWidth="1"/>
    <col min="9" max="9" width="21.28515625" style="21" bestFit="1" customWidth="1"/>
    <col min="10" max="10" width="19.140625" style="21" bestFit="1" customWidth="1"/>
    <col min="11" max="11" width="14.85546875" style="52" customWidth="1"/>
    <col min="12" max="12" width="15.42578125" style="49" bestFit="1" customWidth="1"/>
    <col min="13" max="13" width="16.42578125" style="49" bestFit="1" customWidth="1"/>
    <col min="14" max="14" width="17.42578125" style="49" customWidth="1"/>
    <col min="15" max="16384" width="9.140625" style="49"/>
  </cols>
  <sheetData>
    <row r="1" spans="1:12">
      <c r="A1" s="234"/>
      <c r="B1" s="45"/>
      <c r="C1" s="45"/>
      <c r="D1" s="45"/>
      <c r="E1" s="46"/>
      <c r="F1" s="47"/>
      <c r="G1" s="47"/>
      <c r="H1" s="182"/>
      <c r="I1" s="182"/>
      <c r="J1" s="183"/>
      <c r="K1" s="48"/>
    </row>
    <row r="2" spans="1:12" ht="12.75">
      <c r="A2" s="2" t="s">
        <v>0</v>
      </c>
      <c r="B2" s="1"/>
      <c r="C2" s="1"/>
      <c r="D2" s="1"/>
      <c r="E2" s="1"/>
      <c r="F2" s="1"/>
      <c r="G2" s="1"/>
      <c r="H2" s="1"/>
      <c r="I2" s="1"/>
      <c r="J2" s="359"/>
      <c r="K2" s="50"/>
    </row>
    <row r="3" spans="1:12" ht="12.75">
      <c r="A3" s="2" t="s">
        <v>1</v>
      </c>
      <c r="B3" s="1"/>
      <c r="C3" s="1"/>
      <c r="D3" s="1"/>
      <c r="E3" s="1"/>
      <c r="F3" s="1"/>
      <c r="G3" s="1"/>
      <c r="H3" s="1"/>
      <c r="I3" s="1"/>
      <c r="J3" s="359"/>
      <c r="K3" s="50"/>
    </row>
    <row r="4" spans="1:12" ht="12.75">
      <c r="A4" s="2" t="s">
        <v>2</v>
      </c>
      <c r="B4" s="1"/>
      <c r="C4" s="1"/>
      <c r="D4" s="1"/>
      <c r="E4" s="1"/>
      <c r="F4" s="1"/>
      <c r="G4" s="1"/>
      <c r="H4" s="1"/>
      <c r="I4" s="1"/>
      <c r="J4" s="359"/>
      <c r="K4" s="50"/>
    </row>
    <row r="5" spans="1:12">
      <c r="A5" s="28"/>
      <c r="J5" s="29"/>
      <c r="K5" s="50"/>
    </row>
    <row r="6" spans="1:12">
      <c r="A6" s="28"/>
      <c r="J6" s="29"/>
      <c r="K6" s="50"/>
    </row>
    <row r="7" spans="1:12">
      <c r="A7" s="28"/>
      <c r="D7" s="1" t="s">
        <v>3</v>
      </c>
      <c r="E7" s="1"/>
      <c r="F7" s="1"/>
      <c r="G7" s="1"/>
      <c r="H7" s="30"/>
      <c r="I7" s="31" t="s">
        <v>4</v>
      </c>
      <c r="J7" s="29"/>
      <c r="K7" s="50"/>
    </row>
    <row r="8" spans="1:12">
      <c r="A8" s="28"/>
      <c r="D8" s="53"/>
      <c r="E8" s="54"/>
      <c r="F8" s="55"/>
      <c r="G8" s="55"/>
      <c r="I8" s="31">
        <v>503010</v>
      </c>
      <c r="J8" s="29"/>
      <c r="K8" s="50"/>
    </row>
    <row r="9" spans="1:12">
      <c r="A9" s="27" t="s">
        <v>192</v>
      </c>
      <c r="B9" s="56"/>
      <c r="C9" s="56"/>
      <c r="D9" s="1" t="s">
        <v>285</v>
      </c>
      <c r="E9" s="1"/>
      <c r="F9" s="1"/>
      <c r="G9" s="1"/>
      <c r="H9" s="32" t="s">
        <v>5</v>
      </c>
      <c r="I9" s="23"/>
      <c r="J9" s="29"/>
      <c r="K9" s="50"/>
    </row>
    <row r="10" spans="1:12">
      <c r="A10" s="6" t="s">
        <v>6</v>
      </c>
      <c r="B10" s="5"/>
      <c r="C10" s="5"/>
      <c r="D10" s="5"/>
      <c r="E10" s="5"/>
      <c r="F10" s="5"/>
      <c r="H10" s="32" t="s">
        <v>7</v>
      </c>
      <c r="I10" s="33"/>
      <c r="J10" s="29"/>
      <c r="K10" s="50"/>
    </row>
    <row r="11" spans="1:12">
      <c r="A11" s="6" t="s">
        <v>8</v>
      </c>
      <c r="B11" s="5"/>
      <c r="C11" s="5"/>
      <c r="D11" s="5"/>
      <c r="E11" s="5"/>
      <c r="F11" s="5"/>
      <c r="H11" s="32" t="s">
        <v>9</v>
      </c>
      <c r="I11" s="31"/>
      <c r="J11" s="29"/>
      <c r="K11" s="50"/>
    </row>
    <row r="12" spans="1:12">
      <c r="A12" s="27" t="s">
        <v>10</v>
      </c>
      <c r="H12" s="32" t="s">
        <v>11</v>
      </c>
      <c r="I12" s="23" t="s">
        <v>12</v>
      </c>
      <c r="J12" s="29"/>
      <c r="K12" s="50"/>
    </row>
    <row r="13" spans="1:12">
      <c r="A13" s="27" t="s">
        <v>13</v>
      </c>
      <c r="H13" s="32" t="s">
        <v>14</v>
      </c>
      <c r="I13" s="23" t="s">
        <v>15</v>
      </c>
      <c r="J13" s="29"/>
      <c r="K13" s="50"/>
    </row>
    <row r="14" spans="1:12">
      <c r="A14" s="28"/>
      <c r="J14" s="29"/>
      <c r="K14" s="50"/>
    </row>
    <row r="15" spans="1:12" ht="15" thickBot="1">
      <c r="A15" s="28"/>
      <c r="J15" s="29"/>
      <c r="K15" s="50"/>
    </row>
    <row r="16" spans="1:12" ht="105.75" thickBot="1">
      <c r="A16" s="235" t="s">
        <v>16</v>
      </c>
      <c r="B16" s="38" t="s">
        <v>17</v>
      </c>
      <c r="C16" s="39" t="s">
        <v>18</v>
      </c>
      <c r="D16" s="38" t="s">
        <v>19</v>
      </c>
      <c r="E16" s="38" t="s">
        <v>20</v>
      </c>
      <c r="F16" s="38" t="s">
        <v>21</v>
      </c>
      <c r="G16" s="38" t="s">
        <v>22</v>
      </c>
      <c r="H16" s="184" t="s">
        <v>251</v>
      </c>
      <c r="I16" s="184" t="s">
        <v>23</v>
      </c>
      <c r="J16" s="185" t="s">
        <v>24</v>
      </c>
      <c r="K16" s="58" t="s">
        <v>25</v>
      </c>
      <c r="L16" s="59"/>
    </row>
    <row r="17" spans="1:14" ht="15.75" thickBot="1">
      <c r="A17" s="236">
        <v>1</v>
      </c>
      <c r="B17" s="40">
        <v>2</v>
      </c>
      <c r="C17" s="40">
        <v>3</v>
      </c>
      <c r="D17" s="40">
        <v>4</v>
      </c>
      <c r="E17" s="38">
        <v>5</v>
      </c>
      <c r="F17" s="38">
        <v>6</v>
      </c>
      <c r="G17" s="38">
        <v>7</v>
      </c>
      <c r="H17" s="184">
        <v>8</v>
      </c>
      <c r="I17" s="184">
        <v>9</v>
      </c>
      <c r="J17" s="186">
        <v>10</v>
      </c>
      <c r="K17" s="58"/>
      <c r="L17" s="60"/>
    </row>
    <row r="18" spans="1:14" ht="15">
      <c r="A18" s="237"/>
      <c r="B18" s="61"/>
      <c r="C18" s="61"/>
      <c r="D18" s="61"/>
      <c r="E18" s="62"/>
      <c r="F18" s="62"/>
      <c r="G18" s="62"/>
      <c r="H18" s="187"/>
      <c r="I18" s="188"/>
      <c r="J18" s="189"/>
      <c r="K18" s="58"/>
      <c r="L18" s="60"/>
    </row>
    <row r="19" spans="1:14" ht="30">
      <c r="A19" s="238" t="s">
        <v>233</v>
      </c>
      <c r="B19" s="63" t="s">
        <v>28</v>
      </c>
      <c r="C19" s="63" t="s">
        <v>234</v>
      </c>
      <c r="D19" s="63" t="s">
        <v>235</v>
      </c>
      <c r="E19" s="64" t="s">
        <v>29</v>
      </c>
      <c r="F19" s="65"/>
      <c r="G19" s="65"/>
      <c r="H19" s="190">
        <f>SUM(H20)</f>
        <v>148501.42000000001</v>
      </c>
      <c r="I19" s="190">
        <f>SUM(I20)</f>
        <v>148501.42000000001</v>
      </c>
      <c r="J19" s="191">
        <f>SUM(J20)</f>
        <v>148501.42000000001</v>
      </c>
      <c r="K19" s="271">
        <f>SUM(K20)</f>
        <v>0</v>
      </c>
      <c r="L19" s="60"/>
    </row>
    <row r="20" spans="1:14">
      <c r="A20" s="317" t="s">
        <v>30</v>
      </c>
      <c r="B20" s="318" t="s">
        <v>28</v>
      </c>
      <c r="C20" s="318" t="s">
        <v>234</v>
      </c>
      <c r="D20" s="318" t="s">
        <v>235</v>
      </c>
      <c r="E20" s="319" t="s">
        <v>31</v>
      </c>
      <c r="F20" s="320"/>
      <c r="G20" s="320"/>
      <c r="H20" s="321">
        <v>148501.42000000001</v>
      </c>
      <c r="I20" s="321">
        <v>148501.42000000001</v>
      </c>
      <c r="J20" s="338">
        <v>148501.42000000001</v>
      </c>
      <c r="K20" s="322">
        <f>I20-J20</f>
        <v>0</v>
      </c>
      <c r="L20" s="66">
        <v>44986</v>
      </c>
      <c r="M20" s="49" t="s">
        <v>236</v>
      </c>
    </row>
    <row r="21" spans="1:14" s="70" customFormat="1" ht="80.25" customHeight="1" outlineLevel="4">
      <c r="A21" s="238" t="s">
        <v>273</v>
      </c>
      <c r="B21" s="63" t="s">
        <v>28</v>
      </c>
      <c r="C21" s="63" t="s">
        <v>272</v>
      </c>
      <c r="D21" s="63">
        <v>9990020670</v>
      </c>
      <c r="E21" s="64" t="s">
        <v>29</v>
      </c>
      <c r="F21" s="65"/>
      <c r="G21" s="65"/>
      <c r="H21" s="190">
        <f>SUM(H22)</f>
        <v>50000000</v>
      </c>
      <c r="I21" s="190">
        <f t="shared" ref="I21:J21" si="0">SUM(I22)</f>
        <v>50000000</v>
      </c>
      <c r="J21" s="191">
        <f t="shared" si="0"/>
        <v>41800000</v>
      </c>
      <c r="K21" s="309">
        <f>SUM(K22)</f>
        <v>8200000</v>
      </c>
      <c r="L21" s="66">
        <v>45170</v>
      </c>
      <c r="M21" s="49" t="s">
        <v>236</v>
      </c>
      <c r="N21" s="69"/>
    </row>
    <row r="22" spans="1:14" s="301" customFormat="1" ht="22.5" customHeight="1" outlineLevel="4">
      <c r="A22" s="340" t="s">
        <v>274</v>
      </c>
      <c r="B22" s="89">
        <v>148</v>
      </c>
      <c r="C22" s="89" t="s">
        <v>272</v>
      </c>
      <c r="D22" s="89">
        <v>9990020670</v>
      </c>
      <c r="E22" s="90">
        <v>360</v>
      </c>
      <c r="F22" s="91"/>
      <c r="G22" s="91"/>
      <c r="H22" s="200">
        <v>50000000</v>
      </c>
      <c r="I22" s="200">
        <v>50000000</v>
      </c>
      <c r="J22" s="341">
        <v>41800000</v>
      </c>
      <c r="K22" s="339">
        <f>I22-J22</f>
        <v>8200000</v>
      </c>
      <c r="L22" s="66"/>
      <c r="M22" s="300"/>
      <c r="N22" s="300"/>
    </row>
    <row r="23" spans="1:14" s="70" customFormat="1" ht="80.25" customHeight="1" outlineLevel="4">
      <c r="A23" s="238" t="s">
        <v>273</v>
      </c>
      <c r="B23" s="63" t="s">
        <v>28</v>
      </c>
      <c r="C23" s="63" t="s">
        <v>286</v>
      </c>
      <c r="D23" s="63">
        <v>9990020670</v>
      </c>
      <c r="E23" s="64" t="s">
        <v>29</v>
      </c>
      <c r="F23" s="65"/>
      <c r="G23" s="65"/>
      <c r="H23" s="190">
        <f>SUM(H24:H25)</f>
        <v>12721690</v>
      </c>
      <c r="I23" s="190">
        <f t="shared" ref="I23" si="1">SUM(I24:I25)</f>
        <v>12721690</v>
      </c>
      <c r="J23" s="191">
        <f>SUM(J24:J25)</f>
        <v>3000000</v>
      </c>
      <c r="K23" s="309">
        <f>SUM(K24:K25)</f>
        <v>9721690</v>
      </c>
      <c r="L23" s="66">
        <v>45200</v>
      </c>
      <c r="M23" s="49" t="s">
        <v>236</v>
      </c>
      <c r="N23" s="69"/>
    </row>
    <row r="24" spans="1:14" s="301" customFormat="1" ht="22.5" customHeight="1" outlineLevel="4">
      <c r="A24" s="340" t="s">
        <v>274</v>
      </c>
      <c r="B24" s="89">
        <v>148</v>
      </c>
      <c r="C24" s="89" t="s">
        <v>286</v>
      </c>
      <c r="D24" s="89">
        <v>9990020670</v>
      </c>
      <c r="E24" s="90">
        <v>360</v>
      </c>
      <c r="F24" s="91"/>
      <c r="G24" s="91"/>
      <c r="H24" s="200">
        <v>12000000</v>
      </c>
      <c r="I24" s="200">
        <v>12000000</v>
      </c>
      <c r="J24" s="341">
        <v>3000000</v>
      </c>
      <c r="K24" s="339">
        <f>I24-J24</f>
        <v>9000000</v>
      </c>
      <c r="L24" s="66"/>
      <c r="M24" s="300"/>
      <c r="N24" s="300"/>
    </row>
    <row r="25" spans="1:14" s="301" customFormat="1" ht="22.5" customHeight="1" outlineLevel="4">
      <c r="A25" s="240" t="s">
        <v>30</v>
      </c>
      <c r="B25" s="89">
        <v>148</v>
      </c>
      <c r="C25" s="89" t="s">
        <v>286</v>
      </c>
      <c r="D25" s="89">
        <v>9990020670</v>
      </c>
      <c r="E25" s="90">
        <v>244</v>
      </c>
      <c r="F25" s="91"/>
      <c r="G25" s="91"/>
      <c r="H25" s="200">
        <v>721690</v>
      </c>
      <c r="I25" s="200">
        <v>721690</v>
      </c>
      <c r="J25" s="341">
        <v>0</v>
      </c>
      <c r="K25" s="339">
        <f>I25-J25</f>
        <v>721690</v>
      </c>
      <c r="L25" s="66"/>
      <c r="M25" s="300"/>
      <c r="N25" s="300"/>
    </row>
    <row r="26" spans="1:14" s="70" customFormat="1" ht="80.25" customHeight="1" outlineLevel="4">
      <c r="A26" s="323" t="s">
        <v>32</v>
      </c>
      <c r="B26" s="316" t="s">
        <v>28</v>
      </c>
      <c r="C26" s="316" t="s">
        <v>33</v>
      </c>
      <c r="D26" s="316" t="s">
        <v>34</v>
      </c>
      <c r="E26" s="324" t="s">
        <v>29</v>
      </c>
      <c r="F26" s="325"/>
      <c r="G26" s="325"/>
      <c r="H26" s="326">
        <f>SUM(H27:H31)</f>
        <v>1489376</v>
      </c>
      <c r="I26" s="326">
        <f>SUM(I27:I31)</f>
        <v>789376</v>
      </c>
      <c r="J26" s="327">
        <f>SUM(J27:J31)</f>
        <v>750573.5</v>
      </c>
      <c r="K26" s="328">
        <f>SUM(K27:K31)</f>
        <v>38802.5</v>
      </c>
      <c r="L26" s="68"/>
      <c r="M26" s="69"/>
      <c r="N26" s="69"/>
    </row>
    <row r="27" spans="1:14" ht="38.25" customHeight="1" outlineLevel="5">
      <c r="A27" s="240" t="s">
        <v>30</v>
      </c>
      <c r="B27" s="41" t="s">
        <v>28</v>
      </c>
      <c r="C27" s="41" t="s">
        <v>33</v>
      </c>
      <c r="D27" s="41" t="s">
        <v>34</v>
      </c>
      <c r="E27" s="42" t="s">
        <v>31</v>
      </c>
      <c r="F27" s="41" t="s">
        <v>213</v>
      </c>
      <c r="G27" s="41" t="s">
        <v>35</v>
      </c>
      <c r="H27" s="44">
        <v>4000</v>
      </c>
      <c r="I27" s="44">
        <v>4000</v>
      </c>
      <c r="J27" s="192">
        <v>4000</v>
      </c>
      <c r="K27" s="71">
        <f t="shared" ref="K27:K31" si="2">I27-J27</f>
        <v>0</v>
      </c>
      <c r="L27" s="68"/>
      <c r="M27" s="69"/>
      <c r="N27" s="69"/>
    </row>
    <row r="28" spans="1:14" ht="38.25" customHeight="1" outlineLevel="5">
      <c r="A28" s="240" t="s">
        <v>30</v>
      </c>
      <c r="B28" s="41" t="s">
        <v>28</v>
      </c>
      <c r="C28" s="41" t="s">
        <v>33</v>
      </c>
      <c r="D28" s="41" t="s">
        <v>34</v>
      </c>
      <c r="E28" s="42" t="s">
        <v>31</v>
      </c>
      <c r="F28" s="41" t="s">
        <v>213</v>
      </c>
      <c r="G28" s="41" t="s">
        <v>36</v>
      </c>
      <c r="H28" s="44">
        <v>76000</v>
      </c>
      <c r="I28" s="44">
        <v>76000</v>
      </c>
      <c r="J28" s="192">
        <v>76000</v>
      </c>
      <c r="K28" s="71">
        <f t="shared" si="2"/>
        <v>0</v>
      </c>
      <c r="L28" s="68"/>
      <c r="M28" s="69"/>
      <c r="N28" s="69"/>
    </row>
    <row r="29" spans="1:14" ht="38.25" customHeight="1" outlineLevel="5">
      <c r="A29" s="241" t="s">
        <v>37</v>
      </c>
      <c r="B29" s="41" t="s">
        <v>28</v>
      </c>
      <c r="C29" s="41" t="s">
        <v>33</v>
      </c>
      <c r="D29" s="41" t="s">
        <v>34</v>
      </c>
      <c r="E29" s="42" t="s">
        <v>38</v>
      </c>
      <c r="F29" s="41" t="s">
        <v>213</v>
      </c>
      <c r="G29" s="41" t="s">
        <v>35</v>
      </c>
      <c r="H29" s="44">
        <v>66000</v>
      </c>
      <c r="I29" s="44">
        <v>31000</v>
      </c>
      <c r="J29" s="192">
        <v>29059.88</v>
      </c>
      <c r="K29" s="71">
        <f t="shared" si="2"/>
        <v>1940.119999999999</v>
      </c>
      <c r="L29" s="68"/>
      <c r="M29" s="69"/>
      <c r="N29" s="69"/>
    </row>
    <row r="30" spans="1:14" ht="38.25" customHeight="1" outlineLevel="5">
      <c r="A30" s="241" t="s">
        <v>37</v>
      </c>
      <c r="B30" s="41" t="s">
        <v>28</v>
      </c>
      <c r="C30" s="41" t="s">
        <v>33</v>
      </c>
      <c r="D30" s="41" t="s">
        <v>34</v>
      </c>
      <c r="E30" s="42" t="s">
        <v>38</v>
      </c>
      <c r="F30" s="41" t="s">
        <v>213</v>
      </c>
      <c r="G30" s="41" t="s">
        <v>36</v>
      </c>
      <c r="H30" s="44">
        <v>1254000</v>
      </c>
      <c r="I30" s="44">
        <v>589000</v>
      </c>
      <c r="J30" s="192">
        <v>552137.62</v>
      </c>
      <c r="K30" s="71">
        <f t="shared" si="2"/>
        <v>36862.380000000005</v>
      </c>
      <c r="L30" s="68"/>
      <c r="M30" s="69"/>
      <c r="N30" s="69"/>
    </row>
    <row r="31" spans="1:14" ht="42.75" outlineLevel="5">
      <c r="A31" s="241" t="s">
        <v>37</v>
      </c>
      <c r="B31" s="41" t="s">
        <v>28</v>
      </c>
      <c r="C31" s="41" t="s">
        <v>33</v>
      </c>
      <c r="D31" s="41" t="s">
        <v>34</v>
      </c>
      <c r="E31" s="42">
        <v>853</v>
      </c>
      <c r="F31" s="41"/>
      <c r="G31" s="41"/>
      <c r="H31" s="44">
        <v>89376</v>
      </c>
      <c r="I31" s="44">
        <v>89376</v>
      </c>
      <c r="J31" s="192">
        <v>89376</v>
      </c>
      <c r="K31" s="71">
        <f t="shared" si="2"/>
        <v>0</v>
      </c>
      <c r="L31" s="66">
        <v>45047</v>
      </c>
      <c r="M31" s="49" t="s">
        <v>236</v>
      </c>
      <c r="N31" s="69"/>
    </row>
    <row r="32" spans="1:14" ht="45">
      <c r="A32" s="238" t="s">
        <v>237</v>
      </c>
      <c r="B32" s="63" t="s">
        <v>28</v>
      </c>
      <c r="C32" s="63" t="s">
        <v>238</v>
      </c>
      <c r="D32" s="63" t="s">
        <v>265</v>
      </c>
      <c r="E32" s="64" t="s">
        <v>29</v>
      </c>
      <c r="F32" s="65"/>
      <c r="G32" s="65"/>
      <c r="H32" s="190">
        <f>SUM(H33)</f>
        <v>300000</v>
      </c>
      <c r="I32" s="190">
        <f>SUM(I33)</f>
        <v>100000</v>
      </c>
      <c r="J32" s="191">
        <f>SUM(J33)</f>
        <v>100000</v>
      </c>
      <c r="K32" s="271">
        <f>SUM(K33)</f>
        <v>0</v>
      </c>
      <c r="L32" s="60"/>
    </row>
    <row r="33" spans="1:14" ht="18" customHeight="1">
      <c r="A33" s="239" t="s">
        <v>30</v>
      </c>
      <c r="B33" s="41" t="s">
        <v>28</v>
      </c>
      <c r="C33" s="41" t="s">
        <v>238</v>
      </c>
      <c r="D33" s="41" t="s">
        <v>265</v>
      </c>
      <c r="E33" s="42" t="s">
        <v>31</v>
      </c>
      <c r="F33" s="43"/>
      <c r="G33" s="43"/>
      <c r="H33" s="44">
        <v>300000</v>
      </c>
      <c r="I33" s="44">
        <v>100000</v>
      </c>
      <c r="J33" s="192">
        <v>100000</v>
      </c>
      <c r="K33" s="58">
        <f>I33-J33</f>
        <v>0</v>
      </c>
      <c r="L33" s="66">
        <v>44986</v>
      </c>
      <c r="M33" s="49" t="s">
        <v>236</v>
      </c>
    </row>
    <row r="34" spans="1:14" s="70" customFormat="1" ht="57" outlineLevel="3">
      <c r="A34" s="242" t="s">
        <v>39</v>
      </c>
      <c r="B34" s="72" t="s">
        <v>28</v>
      </c>
      <c r="C34" s="72" t="s">
        <v>27</v>
      </c>
      <c r="D34" s="72" t="s">
        <v>40</v>
      </c>
      <c r="E34" s="73" t="s">
        <v>29</v>
      </c>
      <c r="F34" s="74"/>
      <c r="G34" s="74"/>
      <c r="H34" s="193">
        <f>SUM(H35:H35)</f>
        <v>0</v>
      </c>
      <c r="I34" s="194">
        <f>SUM(I35:I35)</f>
        <v>0</v>
      </c>
      <c r="J34" s="195">
        <f>SUM(J35:J35)</f>
        <v>0</v>
      </c>
      <c r="K34" s="75">
        <f>SUM(K35:K35)</f>
        <v>0</v>
      </c>
      <c r="L34" s="68"/>
      <c r="M34" s="76"/>
    </row>
    <row r="35" spans="1:14" s="81" customFormat="1" outlineLevel="5">
      <c r="A35" s="243" t="s">
        <v>30</v>
      </c>
      <c r="B35" s="77" t="s">
        <v>28</v>
      </c>
      <c r="C35" s="77" t="s">
        <v>27</v>
      </c>
      <c r="D35" s="77" t="s">
        <v>40</v>
      </c>
      <c r="E35" s="78" t="s">
        <v>31</v>
      </c>
      <c r="F35" s="79"/>
      <c r="G35" s="79"/>
      <c r="H35" s="196">
        <v>0</v>
      </c>
      <c r="I35" s="197">
        <v>0</v>
      </c>
      <c r="J35" s="198">
        <v>0</v>
      </c>
      <c r="K35" s="80">
        <f>I35-J35</f>
        <v>0</v>
      </c>
      <c r="L35" s="68"/>
    </row>
    <row r="36" spans="1:14" s="70" customFormat="1" ht="18.75" customHeight="1" outlineLevel="3">
      <c r="A36" s="238" t="s">
        <v>26</v>
      </c>
      <c r="B36" s="63" t="s">
        <v>28</v>
      </c>
      <c r="C36" s="63" t="s">
        <v>27</v>
      </c>
      <c r="D36" s="63" t="s">
        <v>41</v>
      </c>
      <c r="E36" s="64" t="s">
        <v>29</v>
      </c>
      <c r="F36" s="65"/>
      <c r="G36" s="65"/>
      <c r="H36" s="190">
        <f>SUM(H37:H38)</f>
        <v>17432700</v>
      </c>
      <c r="I36" s="190">
        <f>SUM(I37:I38)</f>
        <v>11740062.27</v>
      </c>
      <c r="J36" s="191">
        <f>SUM(J37:J38)</f>
        <v>11411487.359999999</v>
      </c>
      <c r="K36" s="67">
        <f>SUM(K37:K38)</f>
        <v>328574.90999999997</v>
      </c>
      <c r="L36" s="82"/>
      <c r="M36" s="83"/>
      <c r="N36" s="69"/>
    </row>
    <row r="37" spans="1:14" ht="18" customHeight="1" outlineLevel="5">
      <c r="A37" s="244" t="s">
        <v>30</v>
      </c>
      <c r="B37" s="41" t="s">
        <v>28</v>
      </c>
      <c r="C37" s="41" t="s">
        <v>27</v>
      </c>
      <c r="D37" s="41" t="s">
        <v>41</v>
      </c>
      <c r="E37" s="84" t="s">
        <v>31</v>
      </c>
      <c r="F37" s="85"/>
      <c r="G37" s="85"/>
      <c r="H37" s="44">
        <v>86700</v>
      </c>
      <c r="I37" s="44">
        <v>58408.27</v>
      </c>
      <c r="J37" s="192">
        <v>52191.360000000001</v>
      </c>
      <c r="K37" s="86">
        <f>I37-J37</f>
        <v>6216.9099999999962</v>
      </c>
      <c r="L37" s="68"/>
      <c r="M37" s="69"/>
      <c r="N37" s="69"/>
    </row>
    <row r="38" spans="1:14" ht="32.25" customHeight="1" outlineLevel="5">
      <c r="A38" s="245" t="s">
        <v>37</v>
      </c>
      <c r="B38" s="41" t="s">
        <v>28</v>
      </c>
      <c r="C38" s="41" t="s">
        <v>27</v>
      </c>
      <c r="D38" s="41" t="s">
        <v>41</v>
      </c>
      <c r="E38" s="84" t="s">
        <v>38</v>
      </c>
      <c r="F38" s="85"/>
      <c r="G38" s="85"/>
      <c r="H38" s="44">
        <v>17346000</v>
      </c>
      <c r="I38" s="44">
        <v>11681654</v>
      </c>
      <c r="J38" s="192">
        <v>11359296</v>
      </c>
      <c r="K38" s="87">
        <f>I38-J38</f>
        <v>322358</v>
      </c>
      <c r="L38" s="68"/>
      <c r="M38" s="69"/>
      <c r="N38" s="69"/>
    </row>
    <row r="39" spans="1:14" s="70" customFormat="1" ht="49.5" customHeight="1" outlineLevel="3">
      <c r="A39" s="238" t="s">
        <v>42</v>
      </c>
      <c r="B39" s="63" t="s">
        <v>28</v>
      </c>
      <c r="C39" s="63" t="s">
        <v>27</v>
      </c>
      <c r="D39" s="63" t="s">
        <v>43</v>
      </c>
      <c r="E39" s="64" t="s">
        <v>29</v>
      </c>
      <c r="F39" s="65"/>
      <c r="G39" s="65"/>
      <c r="H39" s="190">
        <f>SUM(H40)</f>
        <v>2289000</v>
      </c>
      <c r="I39" s="190">
        <f>SUM(I40)</f>
        <v>763000</v>
      </c>
      <c r="J39" s="191">
        <f>SUM(J40)</f>
        <v>763000</v>
      </c>
      <c r="K39" s="67">
        <f>SUM(K40)</f>
        <v>0</v>
      </c>
      <c r="L39" s="68"/>
      <c r="M39" s="69"/>
      <c r="N39" s="69"/>
    </row>
    <row r="40" spans="1:14" ht="63.75" customHeight="1" outlineLevel="5">
      <c r="A40" s="244" t="s">
        <v>44</v>
      </c>
      <c r="B40" s="88" t="s">
        <v>28</v>
      </c>
      <c r="C40" s="88" t="s">
        <v>27</v>
      </c>
      <c r="D40" s="88" t="s">
        <v>43</v>
      </c>
      <c r="E40" s="84" t="s">
        <v>45</v>
      </c>
      <c r="F40" s="85"/>
      <c r="G40" s="85"/>
      <c r="H40" s="44">
        <v>2289000</v>
      </c>
      <c r="I40" s="44">
        <v>763000</v>
      </c>
      <c r="J40" s="192">
        <v>763000</v>
      </c>
      <c r="K40" s="87">
        <f>I40-J40</f>
        <v>0</v>
      </c>
      <c r="L40" s="68"/>
      <c r="M40" s="69"/>
      <c r="N40" s="69"/>
    </row>
    <row r="41" spans="1:14" s="70" customFormat="1" ht="63" customHeight="1" outlineLevel="3">
      <c r="A41" s="238" t="s">
        <v>46</v>
      </c>
      <c r="B41" s="63" t="s">
        <v>28</v>
      </c>
      <c r="C41" s="63" t="s">
        <v>27</v>
      </c>
      <c r="D41" s="63" t="s">
        <v>47</v>
      </c>
      <c r="E41" s="64" t="s">
        <v>29</v>
      </c>
      <c r="F41" s="65"/>
      <c r="G41" s="65"/>
      <c r="H41" s="190">
        <f>SUM(H42)</f>
        <v>6206700</v>
      </c>
      <c r="I41" s="190">
        <f>SUM(I42)</f>
        <v>5817728.9100000001</v>
      </c>
      <c r="J41" s="191">
        <f>SUM(J42)</f>
        <v>5817728.9100000001</v>
      </c>
      <c r="K41" s="67">
        <f>SUM(K42)</f>
        <v>0</v>
      </c>
      <c r="L41" s="68"/>
      <c r="M41" s="69"/>
      <c r="N41" s="69"/>
    </row>
    <row r="42" spans="1:14" ht="65.25" customHeight="1" outlineLevel="5">
      <c r="A42" s="244" t="s">
        <v>44</v>
      </c>
      <c r="B42" s="88" t="s">
        <v>28</v>
      </c>
      <c r="C42" s="88" t="s">
        <v>27</v>
      </c>
      <c r="D42" s="88" t="s">
        <v>47</v>
      </c>
      <c r="E42" s="84" t="s">
        <v>45</v>
      </c>
      <c r="F42" s="85"/>
      <c r="G42" s="85"/>
      <c r="H42" s="44">
        <v>6206700</v>
      </c>
      <c r="I42" s="44">
        <v>5817728.9100000001</v>
      </c>
      <c r="J42" s="192">
        <v>5817728.9100000001</v>
      </c>
      <c r="K42" s="87">
        <f>I42-J42</f>
        <v>0</v>
      </c>
      <c r="L42" s="68"/>
      <c r="M42" s="69"/>
      <c r="N42" s="69"/>
    </row>
    <row r="43" spans="1:14" s="70" customFormat="1" ht="95.25" customHeight="1" outlineLevel="3">
      <c r="A43" s="247" t="s">
        <v>248</v>
      </c>
      <c r="B43" s="63" t="s">
        <v>28</v>
      </c>
      <c r="C43" s="63" t="s">
        <v>27</v>
      </c>
      <c r="D43" s="63" t="s">
        <v>190</v>
      </c>
      <c r="E43" s="64" t="s">
        <v>29</v>
      </c>
      <c r="F43" s="65"/>
      <c r="G43" s="65"/>
      <c r="H43" s="190">
        <f>SUM(H44)</f>
        <v>716200</v>
      </c>
      <c r="I43" s="190">
        <f>SUM(I44)</f>
        <v>652758.75</v>
      </c>
      <c r="J43" s="191">
        <f>SUM(J44)</f>
        <v>652758.75</v>
      </c>
      <c r="K43" s="67">
        <f>SUM(K44)</f>
        <v>0</v>
      </c>
      <c r="L43" s="68"/>
      <c r="M43" s="69"/>
      <c r="N43" s="69"/>
    </row>
    <row r="44" spans="1:14" ht="63.75" customHeight="1" outlineLevel="5">
      <c r="A44" s="244" t="s">
        <v>44</v>
      </c>
      <c r="B44" s="88" t="s">
        <v>28</v>
      </c>
      <c r="C44" s="88" t="s">
        <v>27</v>
      </c>
      <c r="D44" s="88" t="s">
        <v>190</v>
      </c>
      <c r="E44" s="84" t="s">
        <v>45</v>
      </c>
      <c r="F44" s="85"/>
      <c r="G44" s="85"/>
      <c r="H44" s="44">
        <v>716200</v>
      </c>
      <c r="I44" s="44">
        <v>652758.75</v>
      </c>
      <c r="J44" s="192">
        <v>652758.75</v>
      </c>
      <c r="K44" s="87">
        <f>I44-J44</f>
        <v>0</v>
      </c>
      <c r="L44" s="68"/>
      <c r="M44" s="69"/>
      <c r="N44" s="69"/>
    </row>
    <row r="45" spans="1:14" s="70" customFormat="1" ht="96" customHeight="1" outlineLevel="3">
      <c r="A45" s="238" t="s">
        <v>249</v>
      </c>
      <c r="B45" s="63" t="s">
        <v>28</v>
      </c>
      <c r="C45" s="63" t="s">
        <v>27</v>
      </c>
      <c r="D45" s="63" t="s">
        <v>191</v>
      </c>
      <c r="E45" s="64" t="s">
        <v>29</v>
      </c>
      <c r="F45" s="65"/>
      <c r="G45" s="65"/>
      <c r="H45" s="190">
        <f>SUM(H46)</f>
        <v>7855400</v>
      </c>
      <c r="I45" s="190">
        <f>SUM(I46)</f>
        <v>4465845.08</v>
      </c>
      <c r="J45" s="191">
        <f>SUM(J46)</f>
        <v>4389715.58</v>
      </c>
      <c r="K45" s="67">
        <f>SUM(K46)</f>
        <v>76129.5</v>
      </c>
      <c r="L45" s="68"/>
      <c r="M45" s="69"/>
      <c r="N45" s="69"/>
    </row>
    <row r="46" spans="1:14" ht="60" customHeight="1" outlineLevel="5">
      <c r="A46" s="246" t="s">
        <v>44</v>
      </c>
      <c r="B46" s="88" t="s">
        <v>28</v>
      </c>
      <c r="C46" s="88" t="s">
        <v>27</v>
      </c>
      <c r="D46" s="88" t="s">
        <v>191</v>
      </c>
      <c r="E46" s="84" t="s">
        <v>45</v>
      </c>
      <c r="F46" s="85"/>
      <c r="G46" s="85"/>
      <c r="H46" s="44">
        <v>7855400</v>
      </c>
      <c r="I46" s="44">
        <v>4465845.08</v>
      </c>
      <c r="J46" s="192">
        <v>4389715.58</v>
      </c>
      <c r="K46" s="87">
        <f>I46-J46</f>
        <v>76129.5</v>
      </c>
      <c r="L46" s="68"/>
      <c r="M46" s="69"/>
      <c r="N46" s="69"/>
    </row>
    <row r="47" spans="1:14" s="70" customFormat="1" ht="34.5" customHeight="1" outlineLevel="3">
      <c r="A47" s="247" t="s">
        <v>51</v>
      </c>
      <c r="B47" s="63" t="s">
        <v>28</v>
      </c>
      <c r="C47" s="63" t="s">
        <v>27</v>
      </c>
      <c r="D47" s="63" t="s">
        <v>52</v>
      </c>
      <c r="E47" s="64" t="s">
        <v>29</v>
      </c>
      <c r="F47" s="65"/>
      <c r="G47" s="65"/>
      <c r="H47" s="190">
        <f>SUM(H48:H55)</f>
        <v>268454933.24000001</v>
      </c>
      <c r="I47" s="190">
        <f>SUM(I48:I55)</f>
        <v>203230272</v>
      </c>
      <c r="J47" s="191">
        <f>SUM(J48:J55)</f>
        <v>195602939.99000001</v>
      </c>
      <c r="K47" s="67">
        <f>SUM(K48:K55)</f>
        <v>7627332.0099999979</v>
      </c>
      <c r="L47" s="82"/>
      <c r="M47" s="83"/>
      <c r="N47" s="69"/>
    </row>
    <row r="48" spans="1:14" outlineLevel="5">
      <c r="A48" s="246" t="s">
        <v>53</v>
      </c>
      <c r="B48" s="88" t="s">
        <v>28</v>
      </c>
      <c r="C48" s="88" t="s">
        <v>27</v>
      </c>
      <c r="D48" s="88" t="s">
        <v>52</v>
      </c>
      <c r="E48" s="84" t="s">
        <v>54</v>
      </c>
      <c r="F48" s="85"/>
      <c r="G48" s="85"/>
      <c r="H48" s="44">
        <v>185218826</v>
      </c>
      <c r="I48" s="44">
        <v>138703596</v>
      </c>
      <c r="J48" s="192">
        <v>133934344.56</v>
      </c>
      <c r="K48" s="87">
        <f t="shared" ref="K48:K54" si="3">I48-J48</f>
        <v>4769251.4399999976</v>
      </c>
      <c r="L48" s="68"/>
      <c r="M48" s="69"/>
      <c r="N48" s="69"/>
    </row>
    <row r="49" spans="1:14" ht="49.5" customHeight="1" outlineLevel="5">
      <c r="A49" s="246" t="s">
        <v>55</v>
      </c>
      <c r="B49" s="88" t="s">
        <v>28</v>
      </c>
      <c r="C49" s="88" t="s">
        <v>27</v>
      </c>
      <c r="D49" s="88" t="s">
        <v>52</v>
      </c>
      <c r="E49" s="84" t="s">
        <v>56</v>
      </c>
      <c r="F49" s="85"/>
      <c r="G49" s="85"/>
      <c r="H49" s="44">
        <v>55936060</v>
      </c>
      <c r="I49" s="44">
        <v>41887247</v>
      </c>
      <c r="J49" s="192">
        <v>40271900.649999999</v>
      </c>
      <c r="K49" s="86">
        <f t="shared" si="3"/>
        <v>1615346.3500000015</v>
      </c>
      <c r="L49" s="68"/>
      <c r="M49" s="69"/>
      <c r="N49" s="69"/>
    </row>
    <row r="50" spans="1:14" ht="31.5" customHeight="1" outlineLevel="5">
      <c r="A50" s="246" t="s">
        <v>57</v>
      </c>
      <c r="B50" s="88" t="s">
        <v>28</v>
      </c>
      <c r="C50" s="88" t="s">
        <v>27</v>
      </c>
      <c r="D50" s="88" t="s">
        <v>52</v>
      </c>
      <c r="E50" s="84" t="s">
        <v>58</v>
      </c>
      <c r="F50" s="85"/>
      <c r="G50" s="85"/>
      <c r="H50" s="44">
        <f>6224380+2681300</f>
        <v>8905680</v>
      </c>
      <c r="I50" s="44">
        <v>8573946</v>
      </c>
      <c r="J50" s="192">
        <v>8508996.4700000007</v>
      </c>
      <c r="K50" s="86">
        <f t="shared" si="3"/>
        <v>64949.529999999329</v>
      </c>
      <c r="L50" s="68"/>
      <c r="M50" s="69"/>
      <c r="N50" s="69"/>
    </row>
    <row r="51" spans="1:14" ht="17.25" customHeight="1" outlineLevel="5">
      <c r="A51" s="246" t="s">
        <v>30</v>
      </c>
      <c r="B51" s="88" t="s">
        <v>28</v>
      </c>
      <c r="C51" s="88" t="s">
        <v>27</v>
      </c>
      <c r="D51" s="88" t="s">
        <v>52</v>
      </c>
      <c r="E51" s="84" t="s">
        <v>31</v>
      </c>
      <c r="F51" s="85"/>
      <c r="G51" s="85"/>
      <c r="H51" s="44">
        <v>9746177.2400000002</v>
      </c>
      <c r="I51" s="44">
        <v>7583031</v>
      </c>
      <c r="J51" s="192">
        <v>7380880.8300000001</v>
      </c>
      <c r="K51" s="86">
        <f t="shared" si="3"/>
        <v>202150.16999999993</v>
      </c>
      <c r="L51" s="68"/>
      <c r="M51" s="69"/>
      <c r="N51" s="69"/>
    </row>
    <row r="52" spans="1:14" ht="17.25" customHeight="1" outlineLevel="5">
      <c r="A52" s="246" t="s">
        <v>181</v>
      </c>
      <c r="B52" s="88" t="s">
        <v>28</v>
      </c>
      <c r="C52" s="88" t="s">
        <v>27</v>
      </c>
      <c r="D52" s="88" t="s">
        <v>52</v>
      </c>
      <c r="E52" s="84">
        <v>247</v>
      </c>
      <c r="F52" s="85"/>
      <c r="G52" s="85"/>
      <c r="H52" s="44">
        <v>4886409</v>
      </c>
      <c r="I52" s="44">
        <v>3664807</v>
      </c>
      <c r="J52" s="192">
        <v>3256307.48</v>
      </c>
      <c r="K52" s="86">
        <f t="shared" si="3"/>
        <v>408499.52</v>
      </c>
      <c r="L52" s="68"/>
      <c r="M52" s="69"/>
      <c r="N52" s="69"/>
    </row>
    <row r="53" spans="1:14" ht="60" customHeight="1" outlineLevel="5">
      <c r="A53" s="246" t="s">
        <v>59</v>
      </c>
      <c r="B53" s="88" t="s">
        <v>28</v>
      </c>
      <c r="C53" s="88" t="s">
        <v>27</v>
      </c>
      <c r="D53" s="88" t="s">
        <v>52</v>
      </c>
      <c r="E53" s="84" t="s">
        <v>60</v>
      </c>
      <c r="F53" s="85"/>
      <c r="G53" s="85"/>
      <c r="H53" s="44">
        <v>3154274</v>
      </c>
      <c r="I53" s="44">
        <v>2389963</v>
      </c>
      <c r="J53" s="192">
        <v>1879193</v>
      </c>
      <c r="K53" s="87">
        <f t="shared" si="3"/>
        <v>510770</v>
      </c>
      <c r="L53" s="68"/>
      <c r="M53" s="69"/>
      <c r="N53" s="69"/>
    </row>
    <row r="54" spans="1:14" ht="32.25" customHeight="1" outlineLevel="5">
      <c r="A54" s="246" t="s">
        <v>61</v>
      </c>
      <c r="B54" s="88" t="s">
        <v>28</v>
      </c>
      <c r="C54" s="88" t="s">
        <v>27</v>
      </c>
      <c r="D54" s="88" t="s">
        <v>52</v>
      </c>
      <c r="E54" s="84" t="s">
        <v>62</v>
      </c>
      <c r="F54" s="85"/>
      <c r="G54" s="85"/>
      <c r="H54" s="44">
        <v>477064</v>
      </c>
      <c r="I54" s="44">
        <v>333945</v>
      </c>
      <c r="J54" s="192">
        <v>287690</v>
      </c>
      <c r="K54" s="87">
        <f t="shared" si="3"/>
        <v>46255</v>
      </c>
      <c r="L54" s="68"/>
      <c r="M54" s="69"/>
      <c r="N54" s="69"/>
    </row>
    <row r="55" spans="1:14" ht="17.25" customHeight="1" outlineLevel="5">
      <c r="A55" s="246" t="s">
        <v>63</v>
      </c>
      <c r="B55" s="88" t="s">
        <v>28</v>
      </c>
      <c r="C55" s="88" t="s">
        <v>27</v>
      </c>
      <c r="D55" s="88" t="s">
        <v>52</v>
      </c>
      <c r="E55" s="84" t="s">
        <v>64</v>
      </c>
      <c r="F55" s="85"/>
      <c r="G55" s="85"/>
      <c r="H55" s="44">
        <v>130443</v>
      </c>
      <c r="I55" s="44">
        <v>93737</v>
      </c>
      <c r="J55" s="192">
        <v>83627</v>
      </c>
      <c r="K55" s="86">
        <f>I55-J55</f>
        <v>10110</v>
      </c>
      <c r="L55" s="68"/>
      <c r="M55" s="69"/>
      <c r="N55" s="69"/>
    </row>
    <row r="56" spans="1:14" s="70" customFormat="1" ht="71.25" outlineLevel="3">
      <c r="A56" s="290" t="s">
        <v>261</v>
      </c>
      <c r="B56" s="291" t="s">
        <v>28</v>
      </c>
      <c r="C56" s="291" t="s">
        <v>27</v>
      </c>
      <c r="D56" s="292" t="s">
        <v>260</v>
      </c>
      <c r="E56" s="293" t="s">
        <v>29</v>
      </c>
      <c r="F56" s="292"/>
      <c r="G56" s="292"/>
      <c r="H56" s="194">
        <f>SUM(H57:H58)</f>
        <v>0</v>
      </c>
      <c r="I56" s="194">
        <f t="shared" ref="I56" si="4">SUM(I57:I58)</f>
        <v>0</v>
      </c>
      <c r="J56" s="313">
        <f>SUM(J57:J58)</f>
        <v>-3.6</v>
      </c>
      <c r="K56" s="309">
        <f>SUM(K57:K58)</f>
        <v>3.6</v>
      </c>
      <c r="L56" s="68" t="s">
        <v>257</v>
      </c>
      <c r="M56" s="83"/>
      <c r="N56" s="69"/>
    </row>
    <row r="57" spans="1:14" s="70" customFormat="1" ht="15" outlineLevel="3">
      <c r="A57" s="355" t="s">
        <v>214</v>
      </c>
      <c r="B57" s="294" t="s">
        <v>28</v>
      </c>
      <c r="C57" s="294" t="s">
        <v>27</v>
      </c>
      <c r="D57" s="294" t="s">
        <v>260</v>
      </c>
      <c r="E57" s="295">
        <v>812</v>
      </c>
      <c r="F57" s="296"/>
      <c r="G57" s="294"/>
      <c r="H57" s="297">
        <v>0</v>
      </c>
      <c r="I57" s="297">
        <v>0</v>
      </c>
      <c r="J57" s="192">
        <v>-0.04</v>
      </c>
      <c r="K57" s="309">
        <f>I57-J57</f>
        <v>0.04</v>
      </c>
      <c r="L57" s="82"/>
      <c r="M57" s="83"/>
      <c r="N57" s="69"/>
    </row>
    <row r="58" spans="1:14" s="70" customFormat="1" ht="46.5" customHeight="1" outlineLevel="3">
      <c r="A58" s="356"/>
      <c r="B58" s="294" t="s">
        <v>28</v>
      </c>
      <c r="C58" s="294" t="s">
        <v>27</v>
      </c>
      <c r="D58" s="294" t="s">
        <v>260</v>
      </c>
      <c r="E58" s="295">
        <v>812</v>
      </c>
      <c r="F58" s="296" t="s">
        <v>289</v>
      </c>
      <c r="G58" s="294" t="s">
        <v>36</v>
      </c>
      <c r="H58" s="297">
        <v>0</v>
      </c>
      <c r="I58" s="297">
        <v>0</v>
      </c>
      <c r="J58" s="192">
        <v>-3.56</v>
      </c>
      <c r="K58" s="309">
        <f>I58-J58</f>
        <v>3.56</v>
      </c>
      <c r="L58" s="82"/>
      <c r="M58" s="83"/>
      <c r="N58" s="69"/>
    </row>
    <row r="59" spans="1:14" s="70" customFormat="1" ht="69.75" customHeight="1" outlineLevel="3">
      <c r="A59" s="247" t="s">
        <v>200</v>
      </c>
      <c r="B59" s="63" t="s">
        <v>28</v>
      </c>
      <c r="C59" s="63" t="s">
        <v>27</v>
      </c>
      <c r="D59" s="65" t="s">
        <v>201</v>
      </c>
      <c r="E59" s="64" t="s">
        <v>29</v>
      </c>
      <c r="F59" s="65"/>
      <c r="G59" s="65"/>
      <c r="H59" s="190">
        <f>SUM(H60:H63)</f>
        <v>36925960</v>
      </c>
      <c r="I59" s="190">
        <f>SUM(I60:I63)</f>
        <v>36925959.990000002</v>
      </c>
      <c r="J59" s="191">
        <f>SUM(J60:J63)</f>
        <v>36925959.82</v>
      </c>
      <c r="K59" s="309">
        <f>SUM(K60:K63)</f>
        <v>0.17000000087864464</v>
      </c>
      <c r="L59" s="82"/>
      <c r="M59" s="83"/>
      <c r="N59" s="69"/>
    </row>
    <row r="60" spans="1:14" ht="38.25" customHeight="1" outlineLevel="5">
      <c r="A60" s="352" t="s">
        <v>214</v>
      </c>
      <c r="B60" s="89" t="s">
        <v>28</v>
      </c>
      <c r="C60" s="89" t="s">
        <v>27</v>
      </c>
      <c r="D60" s="89" t="s">
        <v>201</v>
      </c>
      <c r="E60" s="90">
        <v>812</v>
      </c>
      <c r="F60" s="89" t="s">
        <v>202</v>
      </c>
      <c r="G60" s="89" t="s">
        <v>36</v>
      </c>
      <c r="H60" s="44">
        <v>5624685.7800000003</v>
      </c>
      <c r="I60" s="44">
        <v>5624685.7699999996</v>
      </c>
      <c r="J60" s="192">
        <f>5681501.19-J61-0.17</f>
        <v>5624685.9500000002</v>
      </c>
      <c r="K60" s="86">
        <f t="shared" ref="K60" si="5">I60-J60</f>
        <v>-0.18000000063329935</v>
      </c>
      <c r="L60" s="68"/>
      <c r="M60" s="69"/>
      <c r="N60" s="69"/>
    </row>
    <row r="61" spans="1:14" ht="38.25" customHeight="1" outlineLevel="5">
      <c r="A61" s="353"/>
      <c r="B61" s="89" t="s">
        <v>28</v>
      </c>
      <c r="C61" s="89" t="s">
        <v>27</v>
      </c>
      <c r="D61" s="89" t="s">
        <v>201</v>
      </c>
      <c r="E61" s="90">
        <v>812</v>
      </c>
      <c r="F61" s="89" t="s">
        <v>202</v>
      </c>
      <c r="G61" s="89" t="s">
        <v>35</v>
      </c>
      <c r="H61" s="44">
        <v>56815.42</v>
      </c>
      <c r="I61" s="44">
        <v>56815.42</v>
      </c>
      <c r="J61" s="192">
        <v>56815.07</v>
      </c>
      <c r="K61" s="87">
        <f>I61-J61</f>
        <v>0.34999999999854481</v>
      </c>
      <c r="L61" s="68">
        <v>48800.53</v>
      </c>
      <c r="M61" s="69"/>
      <c r="N61" s="69"/>
    </row>
    <row r="62" spans="1:14" ht="38.25" customHeight="1" outlineLevel="5">
      <c r="A62" s="353"/>
      <c r="B62" s="89" t="s">
        <v>28</v>
      </c>
      <c r="C62" s="89" t="s">
        <v>27</v>
      </c>
      <c r="D62" s="89" t="s">
        <v>201</v>
      </c>
      <c r="E62" s="90">
        <v>813</v>
      </c>
      <c r="F62" s="89" t="s">
        <v>202</v>
      </c>
      <c r="G62" s="89" t="s">
        <v>36</v>
      </c>
      <c r="H62" s="44">
        <v>30932014.219999999</v>
      </c>
      <c r="I62" s="44">
        <f>31244458.8-I63</f>
        <v>30932014.220000003</v>
      </c>
      <c r="J62" s="192">
        <f>31244458.8-J63</f>
        <v>30932013.870000001</v>
      </c>
      <c r="K62" s="86">
        <f>I62-J62</f>
        <v>0.35000000149011612</v>
      </c>
      <c r="L62" s="68" t="s">
        <v>257</v>
      </c>
      <c r="M62" s="69"/>
      <c r="N62" s="69"/>
    </row>
    <row r="63" spans="1:14" ht="38.25" customHeight="1" outlineLevel="5">
      <c r="A63" s="354"/>
      <c r="B63" s="89" t="s">
        <v>28</v>
      </c>
      <c r="C63" s="89" t="s">
        <v>27</v>
      </c>
      <c r="D63" s="89" t="s">
        <v>201</v>
      </c>
      <c r="E63" s="90">
        <v>813</v>
      </c>
      <c r="F63" s="89" t="s">
        <v>202</v>
      </c>
      <c r="G63" s="89" t="s">
        <v>35</v>
      </c>
      <c r="H63" s="44">
        <v>312444.58</v>
      </c>
      <c r="I63" s="44">
        <v>312444.58</v>
      </c>
      <c r="J63" s="192">
        <v>312444.93</v>
      </c>
      <c r="K63" s="87">
        <f t="shared" ref="K63" si="6">I63-J63</f>
        <v>-0.34999999997671694</v>
      </c>
      <c r="L63" s="68" t="s">
        <v>257</v>
      </c>
      <c r="M63" s="69"/>
      <c r="N63" s="69"/>
    </row>
    <row r="64" spans="1:14" s="70" customFormat="1" ht="69.75" customHeight="1" outlineLevel="3">
      <c r="A64" s="247" t="s">
        <v>204</v>
      </c>
      <c r="B64" s="63" t="s">
        <v>28</v>
      </c>
      <c r="C64" s="63" t="s">
        <v>27</v>
      </c>
      <c r="D64" s="65" t="s">
        <v>203</v>
      </c>
      <c r="E64" s="64" t="s">
        <v>29</v>
      </c>
      <c r="F64" s="65"/>
      <c r="G64" s="65"/>
      <c r="H64" s="190">
        <f>SUM(H65:H66)</f>
        <v>2964489.8400000003</v>
      </c>
      <c r="I64" s="190">
        <f>SUM(I65:I66)</f>
        <v>2964489.84</v>
      </c>
      <c r="J64" s="191">
        <f>SUM(J65:J66)</f>
        <v>2964489.84</v>
      </c>
      <c r="K64" s="67">
        <f>SUM(K65:K66)</f>
        <v>1.673470251262188E-10</v>
      </c>
      <c r="L64" s="68" t="s">
        <v>256</v>
      </c>
      <c r="M64" s="83"/>
      <c r="N64" s="69"/>
    </row>
    <row r="65" spans="1:14" ht="38.25" outlineLevel="5">
      <c r="A65" s="349" t="s">
        <v>214</v>
      </c>
      <c r="B65" s="89" t="s">
        <v>28</v>
      </c>
      <c r="C65" s="89" t="s">
        <v>27</v>
      </c>
      <c r="D65" s="89" t="s">
        <v>203</v>
      </c>
      <c r="E65" s="90">
        <v>812</v>
      </c>
      <c r="F65" s="89" t="s">
        <v>215</v>
      </c>
      <c r="G65" s="89" t="s">
        <v>36</v>
      </c>
      <c r="H65" s="44">
        <f>2027001.6-H66+304050.24+633438</f>
        <v>2934844.9400000004</v>
      </c>
      <c r="I65" s="44">
        <f>2964489.84-I66</f>
        <v>2934844.94</v>
      </c>
      <c r="J65" s="192">
        <f>2964489.84-J66</f>
        <v>2934844.26</v>
      </c>
      <c r="K65" s="86">
        <f t="shared" ref="K65:K66" si="7">I65-J65</f>
        <v>0.68000000016763806</v>
      </c>
      <c r="L65" s="68"/>
      <c r="M65" s="69"/>
      <c r="N65" s="69"/>
    </row>
    <row r="66" spans="1:14" ht="38.25" outlineLevel="5">
      <c r="A66" s="350"/>
      <c r="B66" s="89" t="s">
        <v>28</v>
      </c>
      <c r="C66" s="89" t="s">
        <v>27</v>
      </c>
      <c r="D66" s="89" t="s">
        <v>203</v>
      </c>
      <c r="E66" s="90">
        <v>812</v>
      </c>
      <c r="F66" s="89" t="s">
        <v>215</v>
      </c>
      <c r="G66" s="89" t="s">
        <v>35</v>
      </c>
      <c r="H66" s="44">
        <v>29644.9</v>
      </c>
      <c r="I66" s="44">
        <v>29644.9</v>
      </c>
      <c r="J66" s="192">
        <v>29645.58</v>
      </c>
      <c r="K66" s="87">
        <f t="shared" si="7"/>
        <v>-0.68000000000029104</v>
      </c>
      <c r="L66" s="68"/>
      <c r="M66" s="69"/>
      <c r="N66" s="69"/>
    </row>
    <row r="67" spans="1:14" s="70" customFormat="1" ht="65.25" customHeight="1" outlineLevel="3">
      <c r="A67" s="247" t="s">
        <v>204</v>
      </c>
      <c r="B67" s="63" t="s">
        <v>28</v>
      </c>
      <c r="C67" s="63" t="s">
        <v>27</v>
      </c>
      <c r="D67" s="65" t="s">
        <v>203</v>
      </c>
      <c r="E67" s="64" t="s">
        <v>29</v>
      </c>
      <c r="F67" s="65"/>
      <c r="G67" s="65"/>
      <c r="H67" s="190">
        <f>SUM(H68:H69)</f>
        <v>16191070.16</v>
      </c>
      <c r="I67" s="190">
        <f>SUM(I68:I69)</f>
        <v>14797506.560000001</v>
      </c>
      <c r="J67" s="191">
        <f>SUM(J68:J69)</f>
        <v>14797506.560000001</v>
      </c>
      <c r="K67" s="67">
        <f>SUM(K68:K69)</f>
        <v>-4.6566128730773926E-10</v>
      </c>
      <c r="L67" s="82"/>
      <c r="M67" s="83"/>
      <c r="N67" s="69"/>
    </row>
    <row r="68" spans="1:14" ht="38.25" customHeight="1" outlineLevel="5">
      <c r="A68" s="349" t="s">
        <v>115</v>
      </c>
      <c r="B68" s="89" t="s">
        <v>28</v>
      </c>
      <c r="C68" s="89" t="s">
        <v>27</v>
      </c>
      <c r="D68" s="89" t="s">
        <v>203</v>
      </c>
      <c r="E68" s="90">
        <v>813</v>
      </c>
      <c r="F68" s="89" t="s">
        <v>215</v>
      </c>
      <c r="G68" s="89" t="s">
        <v>36</v>
      </c>
      <c r="H68" s="44">
        <v>16029155.060000001</v>
      </c>
      <c r="I68" s="44">
        <v>14649527.1</v>
      </c>
      <c r="J68" s="192">
        <v>14649528.08</v>
      </c>
      <c r="K68" s="86">
        <f>I68-J68</f>
        <v>-0.98000000044703484</v>
      </c>
      <c r="L68" s="68"/>
      <c r="M68" s="69"/>
      <c r="N68" s="69"/>
    </row>
    <row r="69" spans="1:14" ht="38.25" customHeight="1" outlineLevel="5">
      <c r="A69" s="350"/>
      <c r="B69" s="89" t="s">
        <v>28</v>
      </c>
      <c r="C69" s="89" t="s">
        <v>27</v>
      </c>
      <c r="D69" s="89" t="s">
        <v>203</v>
      </c>
      <c r="E69" s="90">
        <v>813</v>
      </c>
      <c r="F69" s="89" t="s">
        <v>215</v>
      </c>
      <c r="G69" s="89" t="s">
        <v>35</v>
      </c>
      <c r="H69" s="44">
        <v>161915.1</v>
      </c>
      <c r="I69" s="44">
        <v>147979.46</v>
      </c>
      <c r="J69" s="192">
        <v>147978.48000000001</v>
      </c>
      <c r="K69" s="87">
        <f t="shared" ref="K69" si="8">I69-J69</f>
        <v>0.97999999998137355</v>
      </c>
      <c r="L69" s="68"/>
      <c r="M69" s="69"/>
      <c r="N69" s="69"/>
    </row>
    <row r="70" spans="1:14" ht="107.25" customHeight="1" outlineLevel="5">
      <c r="A70" s="247" t="s">
        <v>246</v>
      </c>
      <c r="B70" s="63">
        <v>148</v>
      </c>
      <c r="C70" s="63" t="s">
        <v>242</v>
      </c>
      <c r="D70" s="63" t="s">
        <v>243</v>
      </c>
      <c r="E70" s="64" t="s">
        <v>29</v>
      </c>
      <c r="F70" s="65"/>
      <c r="G70" s="65"/>
      <c r="H70" s="190">
        <f>SUM(H71:H72)</f>
        <v>10307684</v>
      </c>
      <c r="I70" s="190">
        <f t="shared" ref="I70:J70" si="9">SUM(I71:I72)</f>
        <v>271440</v>
      </c>
      <c r="J70" s="191">
        <f t="shared" si="9"/>
        <v>233165.23</v>
      </c>
      <c r="K70" s="309">
        <f>SUM(K71:K72)</f>
        <v>38274.769999999982</v>
      </c>
      <c r="L70" s="68" t="s">
        <v>244</v>
      </c>
      <c r="M70" s="69"/>
      <c r="N70" s="69"/>
    </row>
    <row r="71" spans="1:14" ht="38.25" customHeight="1" outlineLevel="5">
      <c r="A71" s="349" t="s">
        <v>137</v>
      </c>
      <c r="B71" s="89">
        <v>148</v>
      </c>
      <c r="C71" s="89" t="s">
        <v>242</v>
      </c>
      <c r="D71" s="89" t="s">
        <v>243</v>
      </c>
      <c r="E71" s="90">
        <v>323</v>
      </c>
      <c r="F71" s="89" t="s">
        <v>245</v>
      </c>
      <c r="G71" s="89" t="s">
        <v>36</v>
      </c>
      <c r="H71" s="44">
        <v>9792300</v>
      </c>
      <c r="I71" s="44">
        <f>271440-I72</f>
        <v>257860</v>
      </c>
      <c r="J71" s="192">
        <f>233165.23-J72</f>
        <v>221506.99000000002</v>
      </c>
      <c r="K71" s="87">
        <f t="shared" ref="K71" si="10">I71-J71</f>
        <v>36353.00999999998</v>
      </c>
      <c r="L71" s="44"/>
      <c r="M71" s="314"/>
      <c r="N71" s="315"/>
    </row>
    <row r="72" spans="1:14" ht="38.25" customHeight="1" outlineLevel="5">
      <c r="A72" s="351"/>
      <c r="B72" s="89">
        <v>148</v>
      </c>
      <c r="C72" s="289" t="s">
        <v>242</v>
      </c>
      <c r="D72" s="89" t="s">
        <v>243</v>
      </c>
      <c r="E72" s="90">
        <v>323</v>
      </c>
      <c r="F72" s="89" t="s">
        <v>245</v>
      </c>
      <c r="G72" s="89" t="s">
        <v>35</v>
      </c>
      <c r="H72" s="44">
        <v>515384</v>
      </c>
      <c r="I72" s="44">
        <v>13580</v>
      </c>
      <c r="J72" s="192">
        <v>11658.24</v>
      </c>
      <c r="K72" s="310">
        <f>I72-J72</f>
        <v>1921.7600000000002</v>
      </c>
      <c r="L72" s="68"/>
      <c r="M72" s="69"/>
      <c r="N72" s="69"/>
    </row>
    <row r="73" spans="1:14" s="92" customFormat="1" ht="51.75" customHeight="1" outlineLevel="5">
      <c r="A73" s="247" t="s">
        <v>279</v>
      </c>
      <c r="B73" s="63" t="s">
        <v>28</v>
      </c>
      <c r="C73" s="63" t="s">
        <v>275</v>
      </c>
      <c r="D73" s="63" t="s">
        <v>276</v>
      </c>
      <c r="E73" s="64" t="s">
        <v>29</v>
      </c>
      <c r="F73" s="65"/>
      <c r="G73" s="65"/>
      <c r="H73" s="190">
        <f>SUM(H74:H79)</f>
        <v>375013.21</v>
      </c>
      <c r="I73" s="190">
        <f>SUM(I74:I79)</f>
        <v>375013.21</v>
      </c>
      <c r="J73" s="191">
        <f>SUM(J74:J79)</f>
        <v>169076.83999999997</v>
      </c>
      <c r="K73" s="309">
        <f>SUM(K74:K79)</f>
        <v>205936.37000000002</v>
      </c>
      <c r="L73" s="68" t="s">
        <v>278</v>
      </c>
      <c r="M73" s="83"/>
      <c r="N73" s="69"/>
    </row>
    <row r="74" spans="1:14" s="92" customFormat="1" ht="36" customHeight="1" outlineLevel="5">
      <c r="A74" s="352" t="s">
        <v>30</v>
      </c>
      <c r="B74" s="89" t="s">
        <v>28</v>
      </c>
      <c r="C74" s="89" t="s">
        <v>275</v>
      </c>
      <c r="D74" s="89" t="s">
        <v>276</v>
      </c>
      <c r="E74" s="90">
        <v>244</v>
      </c>
      <c r="F74" s="89" t="s">
        <v>277</v>
      </c>
      <c r="G74" s="89" t="s">
        <v>36</v>
      </c>
      <c r="H74" s="44">
        <v>21901.06</v>
      </c>
      <c r="I74" s="44">
        <v>21901.06</v>
      </c>
      <c r="J74" s="192">
        <v>24147.96</v>
      </c>
      <c r="K74" s="86">
        <f t="shared" ref="K74:K79" si="11">I74-J74</f>
        <v>-2246.8999999999978</v>
      </c>
      <c r="L74" s="68"/>
      <c r="M74" s="69"/>
      <c r="N74" s="69"/>
    </row>
    <row r="75" spans="1:14" s="92" customFormat="1" ht="36" customHeight="1" outlineLevel="5">
      <c r="A75" s="354"/>
      <c r="B75" s="89" t="s">
        <v>28</v>
      </c>
      <c r="C75" s="89" t="s">
        <v>275</v>
      </c>
      <c r="D75" s="89" t="s">
        <v>276</v>
      </c>
      <c r="E75" s="90">
        <v>244</v>
      </c>
      <c r="F75" s="89" t="s">
        <v>277</v>
      </c>
      <c r="G75" s="89" t="s">
        <v>35</v>
      </c>
      <c r="H75" s="44">
        <v>21901.15</v>
      </c>
      <c r="I75" s="44">
        <v>21901.15</v>
      </c>
      <c r="J75" s="192">
        <v>2160.5</v>
      </c>
      <c r="K75" s="86">
        <f t="shared" si="11"/>
        <v>19740.650000000001</v>
      </c>
      <c r="L75" s="68"/>
      <c r="M75" s="69"/>
      <c r="N75" s="69"/>
    </row>
    <row r="76" spans="1:14" s="92" customFormat="1" ht="36" customHeight="1" outlineLevel="5">
      <c r="A76" s="357" t="s">
        <v>181</v>
      </c>
      <c r="B76" s="89">
        <v>148</v>
      </c>
      <c r="C76" s="89" t="s">
        <v>275</v>
      </c>
      <c r="D76" s="89" t="s">
        <v>276</v>
      </c>
      <c r="E76" s="90">
        <v>247</v>
      </c>
      <c r="F76" s="89" t="s">
        <v>277</v>
      </c>
      <c r="G76" s="89" t="s">
        <v>36</v>
      </c>
      <c r="H76" s="44">
        <v>154916.14000000001</v>
      </c>
      <c r="I76" s="44">
        <v>154916.14000000001</v>
      </c>
      <c r="J76" s="192">
        <v>111421.43</v>
      </c>
      <c r="K76" s="86">
        <f t="shared" si="11"/>
        <v>43494.710000000021</v>
      </c>
      <c r="L76" s="68"/>
      <c r="M76" s="69"/>
      <c r="N76" s="69"/>
    </row>
    <row r="77" spans="1:14" s="92" customFormat="1" ht="36" customHeight="1" outlineLevel="5">
      <c r="A77" s="358"/>
      <c r="B77" s="89">
        <v>148</v>
      </c>
      <c r="C77" s="89" t="s">
        <v>275</v>
      </c>
      <c r="D77" s="89" t="s">
        <v>276</v>
      </c>
      <c r="E77" s="90">
        <v>247</v>
      </c>
      <c r="F77" s="89" t="s">
        <v>277</v>
      </c>
      <c r="G77" s="89" t="s">
        <v>35</v>
      </c>
      <c r="H77" s="44">
        <v>154916.74</v>
      </c>
      <c r="I77" s="44">
        <v>154916.74</v>
      </c>
      <c r="J77" s="192">
        <v>9968.83</v>
      </c>
      <c r="K77" s="86">
        <f t="shared" si="11"/>
        <v>144947.91</v>
      </c>
      <c r="L77" s="68"/>
      <c r="M77" s="69"/>
      <c r="N77" s="69"/>
    </row>
    <row r="78" spans="1:14" s="92" customFormat="1" ht="38.25" outlineLevel="5">
      <c r="A78" s="357" t="s">
        <v>247</v>
      </c>
      <c r="B78" s="89" t="s">
        <v>28</v>
      </c>
      <c r="C78" s="89" t="s">
        <v>275</v>
      </c>
      <c r="D78" s="89" t="s">
        <v>276</v>
      </c>
      <c r="E78" s="90">
        <v>612</v>
      </c>
      <c r="F78" s="89" t="s">
        <v>277</v>
      </c>
      <c r="G78" s="89" t="s">
        <v>36</v>
      </c>
      <c r="H78" s="44">
        <v>10689.04</v>
      </c>
      <c r="I78" s="44">
        <v>10689.04</v>
      </c>
      <c r="J78" s="192">
        <v>19622.5</v>
      </c>
      <c r="K78" s="86">
        <f t="shared" si="11"/>
        <v>-8933.4599999999991</v>
      </c>
      <c r="L78" s="68"/>
      <c r="M78" s="69"/>
      <c r="N78" s="69"/>
    </row>
    <row r="79" spans="1:14" s="92" customFormat="1" ht="38.25" outlineLevel="5">
      <c r="A79" s="358"/>
      <c r="B79" s="89" t="s">
        <v>28</v>
      </c>
      <c r="C79" s="89" t="s">
        <v>275</v>
      </c>
      <c r="D79" s="89" t="s">
        <v>276</v>
      </c>
      <c r="E79" s="90">
        <v>612</v>
      </c>
      <c r="F79" s="89" t="s">
        <v>277</v>
      </c>
      <c r="G79" s="89" t="s">
        <v>35</v>
      </c>
      <c r="H79" s="44">
        <v>10689.08</v>
      </c>
      <c r="I79" s="44">
        <v>10689.08</v>
      </c>
      <c r="J79" s="192">
        <v>1755.62</v>
      </c>
      <c r="K79" s="86">
        <f t="shared" si="11"/>
        <v>8933.4599999999991</v>
      </c>
      <c r="L79" s="68"/>
      <c r="M79" s="69"/>
      <c r="N79" s="69"/>
    </row>
    <row r="80" spans="1:14" s="70" customFormat="1" ht="45" outlineLevel="3">
      <c r="A80" s="247" t="s">
        <v>49</v>
      </c>
      <c r="B80" s="63" t="s">
        <v>28</v>
      </c>
      <c r="C80" s="63" t="s">
        <v>205</v>
      </c>
      <c r="D80" s="63">
        <v>2310281022</v>
      </c>
      <c r="E80" s="64" t="s">
        <v>29</v>
      </c>
      <c r="F80" s="65"/>
      <c r="G80" s="65"/>
      <c r="H80" s="190">
        <f>SUM(H81)</f>
        <v>4250000</v>
      </c>
      <c r="I80" s="190">
        <f>SUM(I81)</f>
        <v>3800000</v>
      </c>
      <c r="J80" s="191">
        <f>SUM(J81)</f>
        <v>3642299.7</v>
      </c>
      <c r="K80" s="67">
        <f>SUM(K81)</f>
        <v>157700.29999999981</v>
      </c>
      <c r="L80" s="68"/>
      <c r="M80" s="69"/>
      <c r="N80" s="69"/>
    </row>
    <row r="81" spans="1:14" ht="15.75" customHeight="1" outlineLevel="5">
      <c r="A81" s="248" t="s">
        <v>30</v>
      </c>
      <c r="B81" s="89" t="s">
        <v>28</v>
      </c>
      <c r="C81" s="89" t="s">
        <v>205</v>
      </c>
      <c r="D81" s="89">
        <v>2310281022</v>
      </c>
      <c r="E81" s="90">
        <v>244</v>
      </c>
      <c r="F81" s="91"/>
      <c r="G81" s="91"/>
      <c r="H81" s="44">
        <v>4250000</v>
      </c>
      <c r="I81" s="199">
        <v>3800000</v>
      </c>
      <c r="J81" s="192">
        <v>3642299.7</v>
      </c>
      <c r="K81" s="87">
        <f>I81-J81</f>
        <v>157700.29999999981</v>
      </c>
      <c r="L81" s="68"/>
      <c r="M81" s="69"/>
      <c r="N81" s="69"/>
    </row>
    <row r="82" spans="1:14" s="92" customFormat="1" ht="51.75" customHeight="1" outlineLevel="5">
      <c r="A82" s="247" t="s">
        <v>207</v>
      </c>
      <c r="B82" s="63" t="s">
        <v>28</v>
      </c>
      <c r="C82" s="63" t="s">
        <v>205</v>
      </c>
      <c r="D82" s="63" t="s">
        <v>206</v>
      </c>
      <c r="E82" s="64" t="s">
        <v>29</v>
      </c>
      <c r="F82" s="65"/>
      <c r="G82" s="65"/>
      <c r="H82" s="190">
        <f>SUM(H83:H84)</f>
        <v>15967470</v>
      </c>
      <c r="I82" s="190">
        <f t="shared" ref="I82" si="12">SUM(I83:I84)</f>
        <v>0</v>
      </c>
      <c r="J82" s="191">
        <f>SUM(J83:J84)</f>
        <v>0</v>
      </c>
      <c r="K82" s="67">
        <f>SUM(K83:K84)</f>
        <v>0</v>
      </c>
      <c r="L82" s="82"/>
      <c r="M82" s="83"/>
      <c r="N82" s="69"/>
    </row>
    <row r="83" spans="1:14" s="92" customFormat="1" ht="36" customHeight="1" outlineLevel="5">
      <c r="A83" s="349" t="s">
        <v>214</v>
      </c>
      <c r="B83" s="89" t="s">
        <v>28</v>
      </c>
      <c r="C83" s="89" t="s">
        <v>205</v>
      </c>
      <c r="D83" s="89" t="s">
        <v>206</v>
      </c>
      <c r="E83" s="90">
        <v>812</v>
      </c>
      <c r="F83" s="89" t="s">
        <v>208</v>
      </c>
      <c r="G83" s="89" t="s">
        <v>35</v>
      </c>
      <c r="H83" s="44">
        <v>159670</v>
      </c>
      <c r="I83" s="44">
        <v>0</v>
      </c>
      <c r="J83" s="192">
        <v>0</v>
      </c>
      <c r="K83" s="86">
        <f>I83-J83</f>
        <v>0</v>
      </c>
      <c r="L83" s="68"/>
      <c r="M83" s="69"/>
      <c r="N83" s="69"/>
    </row>
    <row r="84" spans="1:14" s="92" customFormat="1" ht="38.25" outlineLevel="5">
      <c r="A84" s="350"/>
      <c r="B84" s="89" t="s">
        <v>28</v>
      </c>
      <c r="C84" s="89" t="s">
        <v>205</v>
      </c>
      <c r="D84" s="89" t="s">
        <v>206</v>
      </c>
      <c r="E84" s="90">
        <v>812</v>
      </c>
      <c r="F84" s="89" t="s">
        <v>208</v>
      </c>
      <c r="G84" s="89" t="s">
        <v>36</v>
      </c>
      <c r="H84" s="44">
        <v>15807800</v>
      </c>
      <c r="I84" s="44">
        <v>0</v>
      </c>
      <c r="J84" s="192">
        <v>0</v>
      </c>
      <c r="K84" s="86">
        <f>I84-J84</f>
        <v>0</v>
      </c>
      <c r="L84" s="68"/>
      <c r="M84" s="69"/>
      <c r="N84" s="69"/>
    </row>
    <row r="85" spans="1:14" ht="49.5" customHeight="1" outlineLevel="5">
      <c r="A85" s="247" t="s">
        <v>179</v>
      </c>
      <c r="B85" s="63">
        <v>148</v>
      </c>
      <c r="C85" s="63" t="s">
        <v>205</v>
      </c>
      <c r="D85" s="63">
        <v>2330281320</v>
      </c>
      <c r="E85" s="64" t="s">
        <v>29</v>
      </c>
      <c r="F85" s="65"/>
      <c r="G85" s="65"/>
      <c r="H85" s="190">
        <f>SUM(H86:H86)</f>
        <v>750000</v>
      </c>
      <c r="I85" s="190">
        <f>SUM(I86:I86)</f>
        <v>750000</v>
      </c>
      <c r="J85" s="191">
        <f>SUM(J86:J86)</f>
        <v>624000</v>
      </c>
      <c r="K85" s="67">
        <f>SUM(K86)</f>
        <v>126000</v>
      </c>
      <c r="L85" s="68"/>
      <c r="M85" s="69"/>
      <c r="N85" s="69"/>
    </row>
    <row r="86" spans="1:14" s="81" customFormat="1" ht="19.5" customHeight="1" outlineLevel="5">
      <c r="A86" s="248" t="s">
        <v>30</v>
      </c>
      <c r="B86" s="89" t="s">
        <v>28</v>
      </c>
      <c r="C86" s="89" t="s">
        <v>205</v>
      </c>
      <c r="D86" s="89">
        <v>2330281320</v>
      </c>
      <c r="E86" s="90">
        <v>244</v>
      </c>
      <c r="F86" s="91"/>
      <c r="G86" s="89"/>
      <c r="H86" s="44">
        <v>750000</v>
      </c>
      <c r="I86" s="44">
        <v>750000</v>
      </c>
      <c r="J86" s="192">
        <v>624000</v>
      </c>
      <c r="K86" s="71">
        <f>I86-J86</f>
        <v>126000</v>
      </c>
      <c r="L86" s="68"/>
      <c r="M86" s="69"/>
      <c r="N86" s="69"/>
    </row>
    <row r="87" spans="1:14" s="70" customFormat="1" ht="69.75" customHeight="1" outlineLevel="3">
      <c r="A87" s="247" t="s">
        <v>255</v>
      </c>
      <c r="B87" s="63" t="s">
        <v>28</v>
      </c>
      <c r="C87" s="63" t="s">
        <v>209</v>
      </c>
      <c r="D87" s="63">
        <v>6510900110</v>
      </c>
      <c r="E87" s="64" t="s">
        <v>29</v>
      </c>
      <c r="F87" s="65"/>
      <c r="G87" s="65"/>
      <c r="H87" s="190">
        <f>SUM(H88:H89)</f>
        <v>5000000</v>
      </c>
      <c r="I87" s="190">
        <f t="shared" ref="I87:J87" si="13">SUM(I88:I89)</f>
        <v>499500</v>
      </c>
      <c r="J87" s="191">
        <f t="shared" si="13"/>
        <v>499500</v>
      </c>
      <c r="K87" s="309">
        <f>SUM(K88:K89)</f>
        <v>0</v>
      </c>
      <c r="L87" s="68"/>
      <c r="M87" s="69"/>
      <c r="N87" s="69"/>
    </row>
    <row r="88" spans="1:14" s="70" customFormat="1" ht="69.75" customHeight="1" outlineLevel="3">
      <c r="A88" s="248" t="s">
        <v>216</v>
      </c>
      <c r="B88" s="89" t="s">
        <v>28</v>
      </c>
      <c r="C88" s="89" t="s">
        <v>209</v>
      </c>
      <c r="D88" s="89">
        <v>6510900110</v>
      </c>
      <c r="E88" s="90">
        <v>244</v>
      </c>
      <c r="F88" s="91"/>
      <c r="G88" s="91"/>
      <c r="H88" s="44">
        <v>500000</v>
      </c>
      <c r="I88" s="44">
        <v>499500</v>
      </c>
      <c r="J88" s="192">
        <v>499500</v>
      </c>
      <c r="K88" s="67">
        <v>0</v>
      </c>
      <c r="L88" s="68" t="s">
        <v>252</v>
      </c>
      <c r="M88" s="69"/>
      <c r="N88" s="69"/>
    </row>
    <row r="89" spans="1:14" ht="30" customHeight="1" outlineLevel="5">
      <c r="A89" s="248" t="s">
        <v>216</v>
      </c>
      <c r="B89" s="89" t="s">
        <v>28</v>
      </c>
      <c r="C89" s="89" t="s">
        <v>209</v>
      </c>
      <c r="D89" s="89">
        <v>6510900110</v>
      </c>
      <c r="E89" s="90">
        <v>633</v>
      </c>
      <c r="F89" s="91"/>
      <c r="G89" s="91"/>
      <c r="H89" s="44">
        <v>4500000</v>
      </c>
      <c r="I89" s="44">
        <v>0</v>
      </c>
      <c r="J89" s="192">
        <v>0</v>
      </c>
      <c r="K89" s="87">
        <f>I89-J89</f>
        <v>0</v>
      </c>
      <c r="L89" s="68"/>
      <c r="M89" s="69"/>
      <c r="N89" s="69"/>
    </row>
    <row r="90" spans="1:14" s="70" customFormat="1" ht="75" outlineLevel="3">
      <c r="A90" s="247" t="s">
        <v>66</v>
      </c>
      <c r="B90" s="63" t="s">
        <v>28</v>
      </c>
      <c r="C90" s="63" t="s">
        <v>67</v>
      </c>
      <c r="D90" s="63" t="s">
        <v>68</v>
      </c>
      <c r="E90" s="64" t="s">
        <v>29</v>
      </c>
      <c r="F90" s="65"/>
      <c r="G90" s="65"/>
      <c r="H90" s="190">
        <f>SUM(H91:H92)</f>
        <v>232065200</v>
      </c>
      <c r="I90" s="190">
        <f>SUM(I91:I92)</f>
        <v>140636700</v>
      </c>
      <c r="J90" s="191">
        <f>SUM(J91:J92)</f>
        <v>140610662.26999998</v>
      </c>
      <c r="K90" s="67">
        <f>SUM(K91:K92)</f>
        <v>26037.730000009527</v>
      </c>
      <c r="L90" s="68"/>
      <c r="M90" s="69"/>
      <c r="N90" s="69"/>
    </row>
    <row r="91" spans="1:14" ht="19.5" customHeight="1" outlineLevel="5">
      <c r="A91" s="246" t="s">
        <v>30</v>
      </c>
      <c r="B91" s="88" t="s">
        <v>28</v>
      </c>
      <c r="C91" s="88" t="s">
        <v>67</v>
      </c>
      <c r="D91" s="88" t="s">
        <v>68</v>
      </c>
      <c r="E91" s="84" t="s">
        <v>31</v>
      </c>
      <c r="F91" s="85"/>
      <c r="G91" s="85"/>
      <c r="H91" s="44">
        <v>1550000</v>
      </c>
      <c r="I91" s="44">
        <v>736700</v>
      </c>
      <c r="J91" s="192">
        <v>736657.51</v>
      </c>
      <c r="K91" s="87">
        <f>I91-J91</f>
        <v>42.489999999990687</v>
      </c>
      <c r="L91" s="68"/>
      <c r="M91" s="69"/>
      <c r="N91" s="69"/>
    </row>
    <row r="92" spans="1:14" ht="33" customHeight="1" outlineLevel="5">
      <c r="A92" s="249" t="s">
        <v>37</v>
      </c>
      <c r="B92" s="88" t="s">
        <v>28</v>
      </c>
      <c r="C92" s="88" t="s">
        <v>67</v>
      </c>
      <c r="D92" s="88" t="s">
        <v>68</v>
      </c>
      <c r="E92" s="84" t="s">
        <v>69</v>
      </c>
      <c r="F92" s="85"/>
      <c r="G92" s="85"/>
      <c r="H92" s="44">
        <v>230515200</v>
      </c>
      <c r="I92" s="44">
        <v>139900000</v>
      </c>
      <c r="J92" s="192">
        <v>139874004.75999999</v>
      </c>
      <c r="K92" s="87">
        <f>I92-J92</f>
        <v>25995.240000009537</v>
      </c>
      <c r="L92" s="68"/>
      <c r="M92" s="69"/>
      <c r="N92" s="69"/>
    </row>
    <row r="93" spans="1:14" s="70" customFormat="1" ht="60" outlineLevel="3">
      <c r="A93" s="247" t="s">
        <v>70</v>
      </c>
      <c r="B93" s="63" t="s">
        <v>28</v>
      </c>
      <c r="C93" s="63" t="s">
        <v>67</v>
      </c>
      <c r="D93" s="63" t="s">
        <v>71</v>
      </c>
      <c r="E93" s="64" t="s">
        <v>29</v>
      </c>
      <c r="F93" s="65"/>
      <c r="G93" s="65"/>
      <c r="H93" s="201">
        <f>SUM(H94:H94)</f>
        <v>29631700</v>
      </c>
      <c r="I93" s="201">
        <f>SUM(I94:I94)</f>
        <v>21867888.93</v>
      </c>
      <c r="J93" s="202">
        <f>SUM(J94:J94)</f>
        <v>21867888.93</v>
      </c>
      <c r="K93" s="67">
        <f>SUM(K94:K94)</f>
        <v>0</v>
      </c>
      <c r="L93" s="68"/>
      <c r="M93" s="69"/>
      <c r="N93" s="69"/>
    </row>
    <row r="94" spans="1:14" ht="38.25" outlineLevel="5">
      <c r="A94" s="246" t="s">
        <v>72</v>
      </c>
      <c r="B94" s="88" t="s">
        <v>28</v>
      </c>
      <c r="C94" s="88" t="s">
        <v>67</v>
      </c>
      <c r="D94" s="88" t="s">
        <v>71</v>
      </c>
      <c r="E94" s="84">
        <v>540</v>
      </c>
      <c r="F94" s="88" t="s">
        <v>217</v>
      </c>
      <c r="G94" s="88" t="s">
        <v>36</v>
      </c>
      <c r="H94" s="44">
        <v>29631700</v>
      </c>
      <c r="I94" s="44">
        <v>21867888.93</v>
      </c>
      <c r="J94" s="192">
        <v>21867888.93</v>
      </c>
      <c r="K94" s="87">
        <f>I94-J94</f>
        <v>0</v>
      </c>
      <c r="L94" s="68"/>
      <c r="M94" s="69"/>
      <c r="N94" s="69"/>
    </row>
    <row r="95" spans="1:14" s="70" customFormat="1" ht="30" outlineLevel="3">
      <c r="A95" s="247" t="s">
        <v>51</v>
      </c>
      <c r="B95" s="63" t="s">
        <v>28</v>
      </c>
      <c r="C95" s="63" t="s">
        <v>73</v>
      </c>
      <c r="D95" s="63" t="s">
        <v>74</v>
      </c>
      <c r="E95" s="64" t="s">
        <v>29</v>
      </c>
      <c r="F95" s="65"/>
      <c r="G95" s="65"/>
      <c r="H95" s="190">
        <f>SUM(H96:H107)</f>
        <v>3673514458.1399999</v>
      </c>
      <c r="I95" s="190">
        <f>SUM(I96:I107)</f>
        <v>2755447687.1700001</v>
      </c>
      <c r="J95" s="191">
        <f>SUM(J96:J107)</f>
        <v>2737196656.2900004</v>
      </c>
      <c r="K95" s="67">
        <f>SUM(K96:K107)</f>
        <v>18251030.879999723</v>
      </c>
      <c r="L95" s="82"/>
      <c r="M95" s="83"/>
      <c r="N95" s="69"/>
    </row>
    <row r="96" spans="1:14" ht="20.25" customHeight="1" outlineLevel="5">
      <c r="A96" s="246" t="s">
        <v>53</v>
      </c>
      <c r="B96" s="88" t="s">
        <v>28</v>
      </c>
      <c r="C96" s="88" t="s">
        <v>73</v>
      </c>
      <c r="D96" s="88" t="s">
        <v>74</v>
      </c>
      <c r="E96" s="84" t="s">
        <v>54</v>
      </c>
      <c r="F96" s="85"/>
      <c r="G96" s="85"/>
      <c r="H96" s="44">
        <v>304458237</v>
      </c>
      <c r="I96" s="44">
        <v>198084891</v>
      </c>
      <c r="J96" s="192">
        <v>192478354.09999999</v>
      </c>
      <c r="K96" s="87">
        <f t="shared" ref="K96:K119" si="14">I96-J96</f>
        <v>5606536.900000006</v>
      </c>
      <c r="L96" s="68"/>
      <c r="M96" s="69"/>
      <c r="N96" s="69"/>
    </row>
    <row r="97" spans="1:14" ht="47.25" customHeight="1" outlineLevel="5">
      <c r="A97" s="246" t="s">
        <v>55</v>
      </c>
      <c r="B97" s="88" t="s">
        <v>28</v>
      </c>
      <c r="C97" s="88" t="s">
        <v>73</v>
      </c>
      <c r="D97" s="88" t="s">
        <v>74</v>
      </c>
      <c r="E97" s="84" t="s">
        <v>56</v>
      </c>
      <c r="F97" s="85"/>
      <c r="G97" s="85"/>
      <c r="H97" s="44">
        <v>92071024</v>
      </c>
      <c r="I97" s="44">
        <v>59857233</v>
      </c>
      <c r="J97" s="192">
        <v>55641631.869999997</v>
      </c>
      <c r="K97" s="87">
        <f t="shared" si="14"/>
        <v>4215601.1300000027</v>
      </c>
      <c r="L97" s="68"/>
      <c r="M97" s="69"/>
      <c r="N97" s="69"/>
    </row>
    <row r="98" spans="1:14" ht="30.75" customHeight="1" outlineLevel="5">
      <c r="A98" s="246" t="s">
        <v>57</v>
      </c>
      <c r="B98" s="88" t="s">
        <v>28</v>
      </c>
      <c r="C98" s="88" t="s">
        <v>73</v>
      </c>
      <c r="D98" s="88" t="s">
        <v>74</v>
      </c>
      <c r="E98" s="84" t="s">
        <v>58</v>
      </c>
      <c r="F98" s="85"/>
      <c r="G98" s="85"/>
      <c r="H98" s="44">
        <v>3566916</v>
      </c>
      <c r="I98" s="44">
        <v>2887532</v>
      </c>
      <c r="J98" s="192">
        <v>2812676.45</v>
      </c>
      <c r="K98" s="87">
        <f t="shared" si="14"/>
        <v>74855.549999999814</v>
      </c>
      <c r="L98" s="68"/>
      <c r="M98" s="69"/>
      <c r="N98" s="69"/>
    </row>
    <row r="99" spans="1:14" ht="30.75" customHeight="1" outlineLevel="5">
      <c r="A99" s="246" t="s">
        <v>259</v>
      </c>
      <c r="B99" s="88" t="s">
        <v>28</v>
      </c>
      <c r="C99" s="88" t="s">
        <v>73</v>
      </c>
      <c r="D99" s="88" t="s">
        <v>74</v>
      </c>
      <c r="E99" s="84" t="s">
        <v>258</v>
      </c>
      <c r="F99" s="85"/>
      <c r="G99" s="85"/>
      <c r="H99" s="44">
        <v>16400000</v>
      </c>
      <c r="I99" s="44">
        <v>16400000</v>
      </c>
      <c r="J99" s="192">
        <v>16400000</v>
      </c>
      <c r="K99" s="87">
        <f t="shared" si="14"/>
        <v>0</v>
      </c>
      <c r="L99" s="68" t="s">
        <v>257</v>
      </c>
      <c r="M99" s="69"/>
      <c r="N99" s="69"/>
    </row>
    <row r="100" spans="1:14" ht="17.25" customHeight="1" outlineLevel="5">
      <c r="A100" s="246" t="s">
        <v>30</v>
      </c>
      <c r="B100" s="88" t="s">
        <v>28</v>
      </c>
      <c r="C100" s="88" t="s">
        <v>73</v>
      </c>
      <c r="D100" s="88" t="s">
        <v>74</v>
      </c>
      <c r="E100" s="84" t="s">
        <v>31</v>
      </c>
      <c r="F100" s="85"/>
      <c r="G100" s="85"/>
      <c r="H100" s="44">
        <f>62134976.19-33075</f>
        <v>62101901.189999998</v>
      </c>
      <c r="I100" s="44">
        <v>35210925.5</v>
      </c>
      <c r="J100" s="192">
        <v>33467326.550000001</v>
      </c>
      <c r="K100" s="93">
        <f t="shared" si="14"/>
        <v>1743598.9499999993</v>
      </c>
      <c r="L100" s="68"/>
      <c r="M100" s="69"/>
      <c r="N100" s="69"/>
    </row>
    <row r="101" spans="1:14" ht="16.5" customHeight="1" outlineLevel="5">
      <c r="A101" s="246" t="s">
        <v>181</v>
      </c>
      <c r="B101" s="88" t="s">
        <v>28</v>
      </c>
      <c r="C101" s="88" t="s">
        <v>73</v>
      </c>
      <c r="D101" s="88" t="s">
        <v>74</v>
      </c>
      <c r="E101" s="84">
        <v>247</v>
      </c>
      <c r="F101" s="85"/>
      <c r="G101" s="85"/>
      <c r="H101" s="44">
        <v>8130851</v>
      </c>
      <c r="I101" s="44">
        <v>6098138</v>
      </c>
      <c r="J101" s="192">
        <v>4195401.2</v>
      </c>
      <c r="K101" s="87">
        <f t="shared" si="14"/>
        <v>1902736.7999999998</v>
      </c>
      <c r="L101" s="68"/>
      <c r="M101" s="69"/>
      <c r="N101" s="69"/>
    </row>
    <row r="102" spans="1:14" ht="60" customHeight="1" outlineLevel="5">
      <c r="A102" s="246" t="s">
        <v>59</v>
      </c>
      <c r="B102" s="88" t="s">
        <v>28</v>
      </c>
      <c r="C102" s="88" t="s">
        <v>73</v>
      </c>
      <c r="D102" s="88" t="s">
        <v>74</v>
      </c>
      <c r="E102" s="84" t="s">
        <v>60</v>
      </c>
      <c r="F102" s="85"/>
      <c r="G102" s="85"/>
      <c r="H102" s="44">
        <v>3106128827.4499998</v>
      </c>
      <c r="I102" s="44">
        <v>2377147566.9099998</v>
      </c>
      <c r="J102" s="192">
        <v>2372444253.3600001</v>
      </c>
      <c r="K102" s="87">
        <f>I102-J102</f>
        <v>4703313.5499997139</v>
      </c>
      <c r="L102" s="68"/>
      <c r="M102" s="69"/>
      <c r="N102" s="69"/>
    </row>
    <row r="103" spans="1:14" ht="20.25" customHeight="1" outlineLevel="5">
      <c r="A103" s="246" t="s">
        <v>247</v>
      </c>
      <c r="B103" s="88" t="s">
        <v>28</v>
      </c>
      <c r="C103" s="88" t="s">
        <v>73</v>
      </c>
      <c r="D103" s="88" t="s">
        <v>74</v>
      </c>
      <c r="E103" s="84" t="s">
        <v>48</v>
      </c>
      <c r="F103" s="85"/>
      <c r="G103" s="85"/>
      <c r="H103" s="44">
        <v>79336320.5</v>
      </c>
      <c r="I103" s="44">
        <v>59230290.759999998</v>
      </c>
      <c r="J103" s="192">
        <v>59230290.759999998</v>
      </c>
      <c r="K103" s="87">
        <f t="shared" si="14"/>
        <v>0</v>
      </c>
      <c r="L103" s="68"/>
      <c r="M103" s="69"/>
      <c r="N103" s="69"/>
    </row>
    <row r="104" spans="1:14" ht="30" customHeight="1" outlineLevel="5">
      <c r="A104" s="246" t="s">
        <v>144</v>
      </c>
      <c r="B104" s="89" t="s">
        <v>28</v>
      </c>
      <c r="C104" s="89" t="s">
        <v>73</v>
      </c>
      <c r="D104" s="89" t="s">
        <v>74</v>
      </c>
      <c r="E104" s="90">
        <v>831</v>
      </c>
      <c r="F104" s="91"/>
      <c r="G104" s="91"/>
      <c r="H104" s="44">
        <v>1000</v>
      </c>
      <c r="I104" s="44">
        <v>1000</v>
      </c>
      <c r="J104" s="192">
        <v>0</v>
      </c>
      <c r="K104" s="87">
        <f t="shared" ref="K104" si="15">I104-J104</f>
        <v>1000</v>
      </c>
      <c r="L104" s="66">
        <v>45200</v>
      </c>
      <c r="M104" s="49" t="s">
        <v>236</v>
      </c>
      <c r="N104" s="69"/>
    </row>
    <row r="105" spans="1:14" ht="30" customHeight="1" outlineLevel="5">
      <c r="A105" s="246" t="s">
        <v>61</v>
      </c>
      <c r="B105" s="88" t="s">
        <v>28</v>
      </c>
      <c r="C105" s="88" t="s">
        <v>73</v>
      </c>
      <c r="D105" s="88" t="s">
        <v>74</v>
      </c>
      <c r="E105" s="84" t="s">
        <v>62</v>
      </c>
      <c r="F105" s="85"/>
      <c r="G105" s="85"/>
      <c r="H105" s="44">
        <v>1257834</v>
      </c>
      <c r="I105" s="44">
        <v>494504</v>
      </c>
      <c r="J105" s="192">
        <v>494504</v>
      </c>
      <c r="K105" s="87">
        <f t="shared" si="14"/>
        <v>0</v>
      </c>
      <c r="L105" s="68"/>
      <c r="M105" s="69"/>
      <c r="N105" s="69"/>
    </row>
    <row r="106" spans="1:14" ht="17.25" customHeight="1" outlineLevel="5">
      <c r="A106" s="246" t="s">
        <v>63</v>
      </c>
      <c r="B106" s="88" t="s">
        <v>28</v>
      </c>
      <c r="C106" s="88" t="s">
        <v>73</v>
      </c>
      <c r="D106" s="88" t="s">
        <v>74</v>
      </c>
      <c r="E106" s="84" t="s">
        <v>64</v>
      </c>
      <c r="F106" s="85"/>
      <c r="G106" s="85"/>
      <c r="H106" s="44">
        <v>49138</v>
      </c>
      <c r="I106" s="44">
        <v>35606</v>
      </c>
      <c r="J106" s="192">
        <v>32218</v>
      </c>
      <c r="K106" s="87">
        <f t="shared" si="14"/>
        <v>3388</v>
      </c>
      <c r="L106" s="68"/>
      <c r="M106" s="69"/>
      <c r="N106" s="69"/>
    </row>
    <row r="107" spans="1:14" ht="18.75" customHeight="1" outlineLevel="5">
      <c r="A107" s="246" t="s">
        <v>65</v>
      </c>
      <c r="B107" s="88" t="s">
        <v>28</v>
      </c>
      <c r="C107" s="88" t="s">
        <v>73</v>
      </c>
      <c r="D107" s="88" t="s">
        <v>74</v>
      </c>
      <c r="E107" s="84">
        <v>853</v>
      </c>
      <c r="F107" s="85"/>
      <c r="G107" s="85"/>
      <c r="H107" s="44">
        <f>13409-1000</f>
        <v>12409</v>
      </c>
      <c r="I107" s="44">
        <v>0</v>
      </c>
      <c r="J107" s="192">
        <v>0</v>
      </c>
      <c r="K107" s="87">
        <f t="shared" si="14"/>
        <v>0</v>
      </c>
      <c r="L107" s="68"/>
      <c r="M107" s="69"/>
      <c r="N107" s="69"/>
    </row>
    <row r="108" spans="1:14" s="92" customFormat="1" ht="96" customHeight="1" outlineLevel="5">
      <c r="A108" s="247" t="s">
        <v>180</v>
      </c>
      <c r="B108" s="63" t="s">
        <v>28</v>
      </c>
      <c r="C108" s="63" t="s">
        <v>73</v>
      </c>
      <c r="D108" s="63">
        <v>2220681950</v>
      </c>
      <c r="E108" s="64" t="s">
        <v>29</v>
      </c>
      <c r="F108" s="94"/>
      <c r="G108" s="94"/>
      <c r="H108" s="203">
        <f>SUM(H109:H109)</f>
        <v>2965000</v>
      </c>
      <c r="I108" s="203">
        <f>SUM(I109:I109)</f>
        <v>1390595.26</v>
      </c>
      <c r="J108" s="204">
        <f>SUM(J109:J109)</f>
        <v>1390595.26</v>
      </c>
      <c r="K108" s="95">
        <f>SUM(K109:K109)</f>
        <v>0</v>
      </c>
      <c r="L108" s="68"/>
      <c r="M108" s="69"/>
      <c r="N108" s="69"/>
    </row>
    <row r="109" spans="1:14" ht="17.25" customHeight="1" outlineLevel="5">
      <c r="A109" s="246" t="s">
        <v>53</v>
      </c>
      <c r="B109" s="88" t="s">
        <v>28</v>
      </c>
      <c r="C109" s="88" t="s">
        <v>73</v>
      </c>
      <c r="D109" s="88">
        <v>2220681950</v>
      </c>
      <c r="E109" s="84">
        <v>631</v>
      </c>
      <c r="F109" s="85"/>
      <c r="G109" s="85"/>
      <c r="H109" s="44">
        <v>2965000</v>
      </c>
      <c r="I109" s="44">
        <v>1390595.26</v>
      </c>
      <c r="J109" s="192">
        <v>1390595.26</v>
      </c>
      <c r="K109" s="87">
        <f t="shared" si="14"/>
        <v>0</v>
      </c>
      <c r="L109" s="68"/>
      <c r="M109" s="69"/>
      <c r="N109" s="69"/>
    </row>
    <row r="110" spans="1:14" s="53" customFormat="1" ht="120.75" customHeight="1" outlineLevel="5">
      <c r="A110" s="247" t="s">
        <v>194</v>
      </c>
      <c r="B110" s="65">
        <v>148</v>
      </c>
      <c r="C110" s="65">
        <v>1003</v>
      </c>
      <c r="D110" s="65" t="s">
        <v>198</v>
      </c>
      <c r="E110" s="96">
        <v>322</v>
      </c>
      <c r="F110" s="65" t="s">
        <v>224</v>
      </c>
      <c r="G110" s="65" t="s">
        <v>36</v>
      </c>
      <c r="H110" s="201">
        <v>14906400</v>
      </c>
      <c r="I110" s="201">
        <v>14906400</v>
      </c>
      <c r="J110" s="202">
        <v>14906400</v>
      </c>
      <c r="K110" s="97">
        <f>I110-J110</f>
        <v>0</v>
      </c>
      <c r="L110" s="68"/>
      <c r="M110" s="69"/>
      <c r="N110" s="69"/>
    </row>
    <row r="111" spans="1:14" s="70" customFormat="1" ht="36.75" customHeight="1" outlineLevel="3">
      <c r="A111" s="247" t="s">
        <v>75</v>
      </c>
      <c r="B111" s="63" t="s">
        <v>28</v>
      </c>
      <c r="C111" s="63" t="s">
        <v>76</v>
      </c>
      <c r="D111" s="63" t="s">
        <v>77</v>
      </c>
      <c r="E111" s="64" t="s">
        <v>29</v>
      </c>
      <c r="F111" s="65"/>
      <c r="G111" s="65"/>
      <c r="H111" s="190">
        <f>SUM(H112:H112)</f>
        <v>130140800</v>
      </c>
      <c r="I111" s="190">
        <f>SUM(I112:I112)</f>
        <v>130140800</v>
      </c>
      <c r="J111" s="191">
        <f>SUM(J112:J112)</f>
        <v>130140800</v>
      </c>
      <c r="K111" s="67">
        <f>SUM(K112:K112)</f>
        <v>0</v>
      </c>
      <c r="L111" s="68"/>
      <c r="M111" s="69"/>
      <c r="N111" s="69"/>
    </row>
    <row r="112" spans="1:14" ht="38.25" outlineLevel="5">
      <c r="A112" s="246" t="s">
        <v>78</v>
      </c>
      <c r="B112" s="88" t="s">
        <v>28</v>
      </c>
      <c r="C112" s="88" t="s">
        <v>76</v>
      </c>
      <c r="D112" s="88" t="s">
        <v>77</v>
      </c>
      <c r="E112" s="84" t="s">
        <v>79</v>
      </c>
      <c r="F112" s="88" t="s">
        <v>223</v>
      </c>
      <c r="G112" s="88" t="s">
        <v>36</v>
      </c>
      <c r="H112" s="44">
        <v>130140800</v>
      </c>
      <c r="I112" s="44">
        <v>130140800</v>
      </c>
      <c r="J112" s="192">
        <v>130140800</v>
      </c>
      <c r="K112" s="87">
        <f>I112-J112</f>
        <v>0</v>
      </c>
      <c r="L112" s="68"/>
      <c r="M112" s="69"/>
      <c r="N112" s="69"/>
    </row>
    <row r="113" spans="1:14" s="70" customFormat="1" ht="48.75" customHeight="1" outlineLevel="3">
      <c r="A113" s="247" t="s">
        <v>80</v>
      </c>
      <c r="B113" s="63" t="s">
        <v>28</v>
      </c>
      <c r="C113" s="63" t="s">
        <v>76</v>
      </c>
      <c r="D113" s="63" t="s">
        <v>81</v>
      </c>
      <c r="E113" s="64" t="s">
        <v>29</v>
      </c>
      <c r="F113" s="65"/>
      <c r="G113" s="65"/>
      <c r="H113" s="190">
        <f>SUM(H114:H114)</f>
        <v>178558200</v>
      </c>
      <c r="I113" s="190">
        <f>SUM(I114:I114)</f>
        <v>178558200</v>
      </c>
      <c r="J113" s="191">
        <f>SUM(J114:J114)</f>
        <v>178558200</v>
      </c>
      <c r="K113" s="67">
        <f>SUM(K114:K114)</f>
        <v>0</v>
      </c>
      <c r="L113" s="68"/>
      <c r="M113" s="69"/>
      <c r="N113" s="69"/>
    </row>
    <row r="114" spans="1:14" ht="38.25" outlineLevel="5">
      <c r="A114" s="251" t="s">
        <v>78</v>
      </c>
      <c r="B114" s="88" t="s">
        <v>28</v>
      </c>
      <c r="C114" s="88" t="s">
        <v>76</v>
      </c>
      <c r="D114" s="88" t="s">
        <v>81</v>
      </c>
      <c r="E114" s="84" t="s">
        <v>79</v>
      </c>
      <c r="F114" s="88" t="s">
        <v>222</v>
      </c>
      <c r="G114" s="88" t="s">
        <v>36</v>
      </c>
      <c r="H114" s="44">
        <v>178558200</v>
      </c>
      <c r="I114" s="44">
        <v>178558200</v>
      </c>
      <c r="J114" s="192">
        <v>178558200</v>
      </c>
      <c r="K114" s="87">
        <f>I114-J114</f>
        <v>0</v>
      </c>
      <c r="L114" s="68"/>
      <c r="M114" s="69"/>
      <c r="N114" s="69"/>
    </row>
    <row r="115" spans="1:14" s="70" customFormat="1" ht="15" outlineLevel="3">
      <c r="A115" s="252" t="s">
        <v>82</v>
      </c>
      <c r="B115" s="63" t="s">
        <v>28</v>
      </c>
      <c r="C115" s="63" t="s">
        <v>76</v>
      </c>
      <c r="D115" s="63" t="s">
        <v>83</v>
      </c>
      <c r="E115" s="64" t="s">
        <v>29</v>
      </c>
      <c r="F115" s="65"/>
      <c r="G115" s="65"/>
      <c r="H115" s="190">
        <f>SUM(H116)</f>
        <v>240140800</v>
      </c>
      <c r="I115" s="190">
        <f>SUM(I116)</f>
        <v>240140800</v>
      </c>
      <c r="J115" s="191">
        <f>SUM(J116)</f>
        <v>240140800</v>
      </c>
      <c r="K115" s="67">
        <f>SUM(K116)</f>
        <v>0</v>
      </c>
      <c r="L115" s="68"/>
      <c r="M115" s="69"/>
      <c r="N115" s="69"/>
    </row>
    <row r="116" spans="1:14" ht="18.75" customHeight="1" outlineLevel="5">
      <c r="A116" s="246" t="s">
        <v>78</v>
      </c>
      <c r="B116" s="88" t="s">
        <v>28</v>
      </c>
      <c r="C116" s="88" t="s">
        <v>76</v>
      </c>
      <c r="D116" s="88" t="s">
        <v>83</v>
      </c>
      <c r="E116" s="84" t="s">
        <v>79</v>
      </c>
      <c r="F116" s="85"/>
      <c r="G116" s="85"/>
      <c r="H116" s="44">
        <v>240140800</v>
      </c>
      <c r="I116" s="44">
        <v>240140800</v>
      </c>
      <c r="J116" s="192">
        <v>240140800</v>
      </c>
      <c r="K116" s="87">
        <f t="shared" si="14"/>
        <v>0</v>
      </c>
      <c r="L116" s="68"/>
      <c r="M116" s="69"/>
      <c r="N116" s="69"/>
    </row>
    <row r="117" spans="1:14" s="70" customFormat="1" ht="45" outlineLevel="3">
      <c r="A117" s="247" t="s">
        <v>84</v>
      </c>
      <c r="B117" s="63" t="s">
        <v>28</v>
      </c>
      <c r="C117" s="63" t="s">
        <v>76</v>
      </c>
      <c r="D117" s="63">
        <v>2210252520</v>
      </c>
      <c r="E117" s="64" t="s">
        <v>29</v>
      </c>
      <c r="F117" s="65"/>
      <c r="G117" s="65"/>
      <c r="H117" s="190">
        <f>SUM(H118:H119)</f>
        <v>87311</v>
      </c>
      <c r="I117" s="190">
        <f>SUM(I118:I119)</f>
        <v>87311</v>
      </c>
      <c r="J117" s="191">
        <f>SUM(J118:J119)</f>
        <v>76700</v>
      </c>
      <c r="K117" s="67">
        <f>SUM(K118:K119)</f>
        <v>10611</v>
      </c>
      <c r="L117" s="68"/>
      <c r="M117" s="69"/>
      <c r="N117" s="69"/>
    </row>
    <row r="118" spans="1:14" ht="17.25" customHeight="1" outlineLevel="5">
      <c r="A118" s="246" t="s">
        <v>30</v>
      </c>
      <c r="B118" s="88" t="s">
        <v>28</v>
      </c>
      <c r="C118" s="88" t="s">
        <v>76</v>
      </c>
      <c r="D118" s="88">
        <v>2210252520</v>
      </c>
      <c r="E118" s="84" t="s">
        <v>31</v>
      </c>
      <c r="F118" s="85"/>
      <c r="G118" s="85"/>
      <c r="H118" s="44">
        <v>611</v>
      </c>
      <c r="I118" s="44">
        <v>611</v>
      </c>
      <c r="J118" s="192">
        <v>0</v>
      </c>
      <c r="K118" s="87">
        <f t="shared" si="14"/>
        <v>611</v>
      </c>
      <c r="L118" s="68"/>
      <c r="M118" s="69"/>
      <c r="N118" s="69"/>
    </row>
    <row r="119" spans="1:14" ht="33" customHeight="1" outlineLevel="5">
      <c r="A119" s="249" t="s">
        <v>37</v>
      </c>
      <c r="B119" s="88" t="s">
        <v>28</v>
      </c>
      <c r="C119" s="88" t="s">
        <v>76</v>
      </c>
      <c r="D119" s="88">
        <v>2210252520</v>
      </c>
      <c r="E119" s="84">
        <v>321</v>
      </c>
      <c r="F119" s="85"/>
      <c r="G119" s="85"/>
      <c r="H119" s="44">
        <v>86700</v>
      </c>
      <c r="I119" s="44">
        <v>86700</v>
      </c>
      <c r="J119" s="192">
        <v>76700</v>
      </c>
      <c r="K119" s="87">
        <f t="shared" si="14"/>
        <v>10000</v>
      </c>
      <c r="L119" s="68"/>
      <c r="M119" s="69"/>
      <c r="N119" s="69"/>
    </row>
    <row r="120" spans="1:14" s="70" customFormat="1" ht="80.25" customHeight="1" outlineLevel="3">
      <c r="A120" s="247" t="s">
        <v>85</v>
      </c>
      <c r="B120" s="63" t="s">
        <v>28</v>
      </c>
      <c r="C120" s="63" t="s">
        <v>76</v>
      </c>
      <c r="D120" s="63" t="s">
        <v>86</v>
      </c>
      <c r="E120" s="64" t="s">
        <v>29</v>
      </c>
      <c r="F120" s="65"/>
      <c r="G120" s="65"/>
      <c r="H120" s="190">
        <f>SUM(H121:H122)</f>
        <v>8177500</v>
      </c>
      <c r="I120" s="190">
        <f>SUM(I121:I122)</f>
        <v>5233502.5</v>
      </c>
      <c r="J120" s="191">
        <f>SUM(J121:J122)</f>
        <v>5228327.76</v>
      </c>
      <c r="K120" s="67">
        <f>SUM(K121:K122)</f>
        <v>5174.739999999998</v>
      </c>
      <c r="L120" s="82"/>
      <c r="M120" s="83"/>
      <c r="N120" s="69"/>
    </row>
    <row r="121" spans="1:14" ht="18" customHeight="1" outlineLevel="5">
      <c r="A121" s="246" t="s">
        <v>30</v>
      </c>
      <c r="B121" s="88" t="s">
        <v>28</v>
      </c>
      <c r="C121" s="88" t="s">
        <v>76</v>
      </c>
      <c r="D121" s="88" t="s">
        <v>86</v>
      </c>
      <c r="E121" s="84" t="s">
        <v>31</v>
      </c>
      <c r="F121" s="85"/>
      <c r="G121" s="85"/>
      <c r="H121" s="44">
        <v>87500</v>
      </c>
      <c r="I121" s="44">
        <v>53502.5</v>
      </c>
      <c r="J121" s="192">
        <v>50327.76</v>
      </c>
      <c r="K121" s="93">
        <f t="shared" ref="K121:K157" si="16">I121-J121</f>
        <v>3174.739999999998</v>
      </c>
      <c r="L121" s="68"/>
      <c r="M121" s="69"/>
      <c r="N121" s="69"/>
    </row>
    <row r="122" spans="1:14" s="81" customFormat="1" ht="32.25" customHeight="1" outlineLevel="5">
      <c r="A122" s="253" t="s">
        <v>37</v>
      </c>
      <c r="B122" s="41" t="s">
        <v>28</v>
      </c>
      <c r="C122" s="41" t="s">
        <v>76</v>
      </c>
      <c r="D122" s="41" t="s">
        <v>86</v>
      </c>
      <c r="E122" s="42" t="s">
        <v>69</v>
      </c>
      <c r="F122" s="43"/>
      <c r="G122" s="43"/>
      <c r="H122" s="44">
        <v>8090000</v>
      </c>
      <c r="I122" s="44">
        <v>5180000</v>
      </c>
      <c r="J122" s="192">
        <v>5178000</v>
      </c>
      <c r="K122" s="93">
        <f t="shared" si="16"/>
        <v>2000</v>
      </c>
      <c r="L122" s="68"/>
      <c r="M122" s="69"/>
      <c r="N122" s="69"/>
    </row>
    <row r="123" spans="1:14" s="70" customFormat="1" ht="63" customHeight="1" outlineLevel="3">
      <c r="A123" s="247" t="s">
        <v>87</v>
      </c>
      <c r="B123" s="63" t="s">
        <v>28</v>
      </c>
      <c r="C123" s="63" t="s">
        <v>76</v>
      </c>
      <c r="D123" s="63" t="s">
        <v>88</v>
      </c>
      <c r="E123" s="64" t="s">
        <v>29</v>
      </c>
      <c r="F123" s="65"/>
      <c r="G123" s="65"/>
      <c r="H123" s="190">
        <f>SUM(H124:H125)</f>
        <v>3771400</v>
      </c>
      <c r="I123" s="190">
        <f>SUM(I124:I125)</f>
        <v>2590513.4</v>
      </c>
      <c r="J123" s="191">
        <f>SUM(J124:J125)</f>
        <v>2580028.7999999998</v>
      </c>
      <c r="K123" s="67">
        <f>SUM(K124:K125)</f>
        <v>10484.600000000002</v>
      </c>
      <c r="L123" s="82"/>
      <c r="M123" s="83"/>
      <c r="N123" s="69"/>
    </row>
    <row r="124" spans="1:14" ht="17.25" customHeight="1" outlineLevel="5">
      <c r="A124" s="246" t="s">
        <v>30</v>
      </c>
      <c r="B124" s="88" t="s">
        <v>28</v>
      </c>
      <c r="C124" s="88" t="s">
        <v>76</v>
      </c>
      <c r="D124" s="88" t="s">
        <v>88</v>
      </c>
      <c r="E124" s="84" t="s">
        <v>31</v>
      </c>
      <c r="F124" s="85"/>
      <c r="G124" s="85"/>
      <c r="H124" s="44">
        <v>51400</v>
      </c>
      <c r="I124" s="44">
        <v>20513.400000000001</v>
      </c>
      <c r="J124" s="192">
        <v>20028.8</v>
      </c>
      <c r="K124" s="93">
        <f>I124-J124</f>
        <v>484.60000000000218</v>
      </c>
      <c r="L124" s="68"/>
      <c r="M124" s="69"/>
      <c r="N124" s="69"/>
    </row>
    <row r="125" spans="1:14" s="81" customFormat="1" ht="32.25" customHeight="1" outlineLevel="5">
      <c r="A125" s="253" t="s">
        <v>37</v>
      </c>
      <c r="B125" s="41" t="s">
        <v>28</v>
      </c>
      <c r="C125" s="41" t="s">
        <v>76</v>
      </c>
      <c r="D125" s="41" t="s">
        <v>88</v>
      </c>
      <c r="E125" s="42" t="s">
        <v>69</v>
      </c>
      <c r="F125" s="43"/>
      <c r="G125" s="43"/>
      <c r="H125" s="44">
        <v>3720000</v>
      </c>
      <c r="I125" s="44">
        <v>2570000</v>
      </c>
      <c r="J125" s="192">
        <v>2560000</v>
      </c>
      <c r="K125" s="93">
        <f>I125-J125</f>
        <v>10000</v>
      </c>
      <c r="L125" s="68"/>
      <c r="M125" s="69"/>
      <c r="N125" s="69"/>
    </row>
    <row r="126" spans="1:14" s="70" customFormat="1" ht="30" outlineLevel="3">
      <c r="A126" s="247" t="s">
        <v>89</v>
      </c>
      <c r="B126" s="63" t="s">
        <v>28</v>
      </c>
      <c r="C126" s="63" t="s">
        <v>76</v>
      </c>
      <c r="D126" s="63" t="s">
        <v>90</v>
      </c>
      <c r="E126" s="64" t="s">
        <v>29</v>
      </c>
      <c r="F126" s="65"/>
      <c r="G126" s="65"/>
      <c r="H126" s="190">
        <f>SUM(H127:H132)</f>
        <v>727407900</v>
      </c>
      <c r="I126" s="190">
        <f>SUM(I127:I132)</f>
        <v>431065355</v>
      </c>
      <c r="J126" s="191">
        <f>SUM(J127:J132)</f>
        <v>430876023.81</v>
      </c>
      <c r="K126" s="67">
        <f>SUM(K127:K132)</f>
        <v>189331.1899999716</v>
      </c>
      <c r="L126" s="82"/>
      <c r="M126" s="83"/>
      <c r="N126" s="69"/>
    </row>
    <row r="127" spans="1:14" s="81" customFormat="1" ht="42.75" outlineLevel="5">
      <c r="A127" s="254" t="s">
        <v>37</v>
      </c>
      <c r="B127" s="104" t="s">
        <v>28</v>
      </c>
      <c r="C127" s="104" t="s">
        <v>76</v>
      </c>
      <c r="D127" s="104" t="s">
        <v>90</v>
      </c>
      <c r="E127" s="105">
        <v>313</v>
      </c>
      <c r="F127" s="104" t="s">
        <v>221</v>
      </c>
      <c r="G127" s="104" t="s">
        <v>36</v>
      </c>
      <c r="H127" s="205">
        <v>0</v>
      </c>
      <c r="I127" s="197">
        <v>0</v>
      </c>
      <c r="J127" s="206">
        <v>0</v>
      </c>
      <c r="K127" s="71">
        <f>I127-J127</f>
        <v>0</v>
      </c>
      <c r="L127" s="68"/>
      <c r="M127" s="69"/>
      <c r="N127" s="69"/>
    </row>
    <row r="128" spans="1:14" s="81" customFormat="1" ht="42.75" outlineLevel="5">
      <c r="A128" s="254" t="s">
        <v>37</v>
      </c>
      <c r="B128" s="104" t="s">
        <v>28</v>
      </c>
      <c r="C128" s="104" t="s">
        <v>76</v>
      </c>
      <c r="D128" s="104" t="s">
        <v>90</v>
      </c>
      <c r="E128" s="105">
        <v>321</v>
      </c>
      <c r="F128" s="104" t="s">
        <v>253</v>
      </c>
      <c r="G128" s="104"/>
      <c r="H128" s="205">
        <v>0</v>
      </c>
      <c r="I128" s="197">
        <v>0</v>
      </c>
      <c r="J128" s="206">
        <v>0</v>
      </c>
      <c r="K128" s="71">
        <f>I128-J128</f>
        <v>0</v>
      </c>
      <c r="L128" s="68"/>
      <c r="M128" s="69"/>
      <c r="N128" s="69"/>
    </row>
    <row r="129" spans="1:14" s="81" customFormat="1" ht="42.75" outlineLevel="5">
      <c r="A129" s="254" t="s">
        <v>37</v>
      </c>
      <c r="B129" s="104" t="s">
        <v>28</v>
      </c>
      <c r="C129" s="104" t="s">
        <v>76</v>
      </c>
      <c r="D129" s="104" t="s">
        <v>90</v>
      </c>
      <c r="E129" s="105">
        <v>321</v>
      </c>
      <c r="F129" s="104"/>
      <c r="G129" s="104"/>
      <c r="H129" s="205">
        <v>0</v>
      </c>
      <c r="I129" s="197">
        <v>0</v>
      </c>
      <c r="J129" s="206">
        <v>-12563.92</v>
      </c>
      <c r="K129" s="71">
        <f t="shared" ref="K129:K130" si="17">I129-J129</f>
        <v>12563.92</v>
      </c>
      <c r="L129" s="68"/>
      <c r="M129" s="69"/>
      <c r="N129" s="69"/>
    </row>
    <row r="130" spans="1:14" s="81" customFormat="1" ht="42.75" outlineLevel="5">
      <c r="A130" s="254" t="s">
        <v>37</v>
      </c>
      <c r="B130" s="104" t="s">
        <v>28</v>
      </c>
      <c r="C130" s="104" t="s">
        <v>76</v>
      </c>
      <c r="D130" s="104" t="s">
        <v>90</v>
      </c>
      <c r="E130" s="105">
        <v>321</v>
      </c>
      <c r="F130" s="104" t="s">
        <v>195</v>
      </c>
      <c r="G130" s="104" t="s">
        <v>36</v>
      </c>
      <c r="H130" s="205">
        <v>0</v>
      </c>
      <c r="I130" s="197">
        <v>0</v>
      </c>
      <c r="J130" s="206">
        <v>0</v>
      </c>
      <c r="K130" s="71">
        <f t="shared" si="17"/>
        <v>0</v>
      </c>
      <c r="L130" s="68"/>
      <c r="M130" s="69"/>
      <c r="N130" s="69"/>
    </row>
    <row r="131" spans="1:14" ht="38.25" outlineLevel="5">
      <c r="A131" s="255" t="s">
        <v>30</v>
      </c>
      <c r="B131" s="41" t="s">
        <v>28</v>
      </c>
      <c r="C131" s="41" t="s">
        <v>76</v>
      </c>
      <c r="D131" s="41" t="s">
        <v>90</v>
      </c>
      <c r="E131" s="42" t="s">
        <v>31</v>
      </c>
      <c r="F131" s="41" t="s">
        <v>221</v>
      </c>
      <c r="G131" s="41" t="s">
        <v>36</v>
      </c>
      <c r="H131" s="44">
        <v>7274079</v>
      </c>
      <c r="I131" s="44">
        <v>3883496</v>
      </c>
      <c r="J131" s="192">
        <v>3795995.51</v>
      </c>
      <c r="K131" s="71">
        <f t="shared" ref="K131:K132" si="18">I131-J131</f>
        <v>87500.490000000224</v>
      </c>
      <c r="L131" s="68"/>
      <c r="M131" s="69"/>
      <c r="N131" s="69"/>
    </row>
    <row r="132" spans="1:14" ht="42.75" outlineLevel="5">
      <c r="A132" s="253" t="s">
        <v>37</v>
      </c>
      <c r="B132" s="41" t="s">
        <v>28</v>
      </c>
      <c r="C132" s="41" t="s">
        <v>76</v>
      </c>
      <c r="D132" s="41" t="s">
        <v>90</v>
      </c>
      <c r="E132" s="42" t="s">
        <v>38</v>
      </c>
      <c r="F132" s="41" t="s">
        <v>221</v>
      </c>
      <c r="G132" s="41" t="s">
        <v>36</v>
      </c>
      <c r="H132" s="44">
        <v>720133821</v>
      </c>
      <c r="I132" s="44">
        <v>427181859</v>
      </c>
      <c r="J132" s="192">
        <v>427092592.22000003</v>
      </c>
      <c r="K132" s="71">
        <f t="shared" si="18"/>
        <v>89266.77999997139</v>
      </c>
      <c r="L132" s="68"/>
      <c r="M132" s="69"/>
      <c r="N132" s="69"/>
    </row>
    <row r="133" spans="1:14" s="70" customFormat="1" ht="18" customHeight="1" outlineLevel="3">
      <c r="A133" s="247" t="s">
        <v>91</v>
      </c>
      <c r="B133" s="63" t="s">
        <v>28</v>
      </c>
      <c r="C133" s="63" t="s">
        <v>76</v>
      </c>
      <c r="D133" s="63" t="s">
        <v>92</v>
      </c>
      <c r="E133" s="64" t="s">
        <v>29</v>
      </c>
      <c r="F133" s="65"/>
      <c r="G133" s="65"/>
      <c r="H133" s="190">
        <f>SUM(H134:H135)</f>
        <v>453390300</v>
      </c>
      <c r="I133" s="190">
        <f>SUM(I134:I135)</f>
        <v>320882274</v>
      </c>
      <c r="J133" s="191">
        <f>SUM(J134:J135)</f>
        <v>320636287.22000003</v>
      </c>
      <c r="K133" s="67">
        <f>SUM(K134:K135)</f>
        <v>245986.7799999807</v>
      </c>
      <c r="L133" s="82"/>
      <c r="M133" s="83"/>
      <c r="N133" s="69"/>
    </row>
    <row r="134" spans="1:14" ht="17.25" customHeight="1" outlineLevel="5">
      <c r="A134" s="246" t="s">
        <v>30</v>
      </c>
      <c r="B134" s="88" t="s">
        <v>28</v>
      </c>
      <c r="C134" s="88" t="s">
        <v>76</v>
      </c>
      <c r="D134" s="88" t="s">
        <v>92</v>
      </c>
      <c r="E134" s="84" t="s">
        <v>31</v>
      </c>
      <c r="F134" s="85"/>
      <c r="G134" s="85"/>
      <c r="H134" s="44">
        <v>4965100</v>
      </c>
      <c r="I134" s="44">
        <v>3330129</v>
      </c>
      <c r="J134" s="192">
        <v>3278905.99</v>
      </c>
      <c r="K134" s="93">
        <f>I134-J134</f>
        <v>51223.009999999776</v>
      </c>
      <c r="L134" s="68"/>
      <c r="M134" s="69"/>
      <c r="N134" s="69"/>
    </row>
    <row r="135" spans="1:14" s="81" customFormat="1" ht="32.25" customHeight="1" outlineLevel="5">
      <c r="A135" s="253" t="s">
        <v>37</v>
      </c>
      <c r="B135" s="41" t="s">
        <v>28</v>
      </c>
      <c r="C135" s="41" t="s">
        <v>76</v>
      </c>
      <c r="D135" s="41" t="s">
        <v>92</v>
      </c>
      <c r="E135" s="42" t="s">
        <v>69</v>
      </c>
      <c r="F135" s="43"/>
      <c r="G135" s="43"/>
      <c r="H135" s="44">
        <v>448425200</v>
      </c>
      <c r="I135" s="44">
        <v>317552145</v>
      </c>
      <c r="J135" s="192">
        <v>317357381.23000002</v>
      </c>
      <c r="K135" s="93">
        <f>I135-J135</f>
        <v>194763.76999998093</v>
      </c>
      <c r="L135" s="68"/>
      <c r="M135" s="69"/>
      <c r="N135" s="69"/>
    </row>
    <row r="136" spans="1:14" s="70" customFormat="1" ht="45" outlineLevel="3">
      <c r="A136" s="247" t="s">
        <v>93</v>
      </c>
      <c r="B136" s="63" t="s">
        <v>28</v>
      </c>
      <c r="C136" s="63" t="s">
        <v>76</v>
      </c>
      <c r="D136" s="63" t="s">
        <v>94</v>
      </c>
      <c r="E136" s="64" t="s">
        <v>29</v>
      </c>
      <c r="F136" s="65"/>
      <c r="G136" s="65"/>
      <c r="H136" s="190">
        <f>SUM(H137:H138)</f>
        <v>82914100</v>
      </c>
      <c r="I136" s="190">
        <f>SUM(I137:I138)</f>
        <v>58653971</v>
      </c>
      <c r="J136" s="191">
        <f>SUM(J137:J138)</f>
        <v>58636840.730000004</v>
      </c>
      <c r="K136" s="67">
        <f>SUM(K137:K138)</f>
        <v>17130.269999996759</v>
      </c>
      <c r="L136" s="82"/>
      <c r="M136" s="83"/>
      <c r="N136" s="69"/>
    </row>
    <row r="137" spans="1:14" ht="15" customHeight="1" outlineLevel="5">
      <c r="A137" s="246" t="s">
        <v>30</v>
      </c>
      <c r="B137" s="88" t="s">
        <v>28</v>
      </c>
      <c r="C137" s="88" t="s">
        <v>76</v>
      </c>
      <c r="D137" s="88" t="s">
        <v>94</v>
      </c>
      <c r="E137" s="84" t="s">
        <v>31</v>
      </c>
      <c r="F137" s="85"/>
      <c r="G137" s="85"/>
      <c r="H137" s="44">
        <v>1062940</v>
      </c>
      <c r="I137" s="44">
        <v>644397</v>
      </c>
      <c r="J137" s="192">
        <v>641197.96</v>
      </c>
      <c r="K137" s="93">
        <f t="shared" si="16"/>
        <v>3199.0400000000373</v>
      </c>
      <c r="L137" s="68"/>
      <c r="M137" s="69"/>
      <c r="N137" s="69"/>
    </row>
    <row r="138" spans="1:14" s="81" customFormat="1" ht="29.25" customHeight="1" outlineLevel="5">
      <c r="A138" s="253" t="s">
        <v>37</v>
      </c>
      <c r="B138" s="41" t="s">
        <v>28</v>
      </c>
      <c r="C138" s="41" t="s">
        <v>76</v>
      </c>
      <c r="D138" s="41" t="s">
        <v>94</v>
      </c>
      <c r="E138" s="42" t="s">
        <v>69</v>
      </c>
      <c r="F138" s="43"/>
      <c r="G138" s="43"/>
      <c r="H138" s="44">
        <v>81851160</v>
      </c>
      <c r="I138" s="44">
        <v>58009574</v>
      </c>
      <c r="J138" s="192">
        <v>57995642.770000003</v>
      </c>
      <c r="K138" s="93">
        <f t="shared" si="16"/>
        <v>13931.229999996722</v>
      </c>
      <c r="L138" s="68"/>
      <c r="M138" s="69"/>
      <c r="N138" s="69"/>
    </row>
    <row r="139" spans="1:14" s="70" customFormat="1" ht="18" customHeight="1" outlineLevel="3">
      <c r="A139" s="247" t="s">
        <v>95</v>
      </c>
      <c r="B139" s="63" t="s">
        <v>28</v>
      </c>
      <c r="C139" s="63" t="s">
        <v>76</v>
      </c>
      <c r="D139" s="63" t="s">
        <v>96</v>
      </c>
      <c r="E139" s="64" t="s">
        <v>29</v>
      </c>
      <c r="F139" s="65"/>
      <c r="G139" s="65"/>
      <c r="H139" s="190">
        <f>SUM(H140:H142)</f>
        <v>27689700</v>
      </c>
      <c r="I139" s="190">
        <f>SUM(I140:I142)</f>
        <v>16536924</v>
      </c>
      <c r="J139" s="191">
        <f>SUM(J140:J142)</f>
        <v>16532291.32</v>
      </c>
      <c r="K139" s="67">
        <f>SUM(K140:K142)</f>
        <v>4632.6800000002258</v>
      </c>
      <c r="L139" s="82"/>
      <c r="M139" s="83"/>
      <c r="N139" s="69"/>
    </row>
    <row r="140" spans="1:14" ht="15.75" customHeight="1" outlineLevel="5">
      <c r="A140" s="246" t="s">
        <v>30</v>
      </c>
      <c r="B140" s="88" t="s">
        <v>28</v>
      </c>
      <c r="C140" s="88" t="s">
        <v>76</v>
      </c>
      <c r="D140" s="88" t="s">
        <v>96</v>
      </c>
      <c r="E140" s="84" t="s">
        <v>31</v>
      </c>
      <c r="F140" s="85"/>
      <c r="G140" s="85"/>
      <c r="H140" s="44">
        <v>381180</v>
      </c>
      <c r="I140" s="44">
        <v>215762</v>
      </c>
      <c r="J140" s="192">
        <v>214117.56</v>
      </c>
      <c r="K140" s="93">
        <f t="shared" si="16"/>
        <v>1644.4400000000023</v>
      </c>
      <c r="L140" s="68"/>
      <c r="M140" s="69"/>
      <c r="N140" s="69"/>
    </row>
    <row r="141" spans="1:14" ht="42.75" outlineLevel="5">
      <c r="A141" s="253" t="s">
        <v>37</v>
      </c>
      <c r="B141" s="41" t="s">
        <v>28</v>
      </c>
      <c r="C141" s="41" t="s">
        <v>76</v>
      </c>
      <c r="D141" s="41" t="s">
        <v>96</v>
      </c>
      <c r="E141" s="42" t="s">
        <v>69</v>
      </c>
      <c r="F141" s="43" t="s">
        <v>264</v>
      </c>
      <c r="G141" s="43"/>
      <c r="H141" s="44">
        <v>0</v>
      </c>
      <c r="I141" s="44">
        <v>0</v>
      </c>
      <c r="J141" s="192">
        <v>0</v>
      </c>
      <c r="K141" s="93">
        <f t="shared" ref="K141" si="19">I141-J141</f>
        <v>0</v>
      </c>
      <c r="L141" s="68"/>
      <c r="M141" s="69"/>
      <c r="N141" s="69"/>
    </row>
    <row r="142" spans="1:14" s="81" customFormat="1" ht="31.5" customHeight="1" outlineLevel="5">
      <c r="A142" s="253" t="s">
        <v>37</v>
      </c>
      <c r="B142" s="41" t="s">
        <v>28</v>
      </c>
      <c r="C142" s="41" t="s">
        <v>76</v>
      </c>
      <c r="D142" s="41" t="s">
        <v>96</v>
      </c>
      <c r="E142" s="42" t="s">
        <v>69</v>
      </c>
      <c r="F142" s="43"/>
      <c r="G142" s="43"/>
      <c r="H142" s="44">
        <v>27308520</v>
      </c>
      <c r="I142" s="44">
        <v>16321162</v>
      </c>
      <c r="J142" s="192">
        <v>16318173.76</v>
      </c>
      <c r="K142" s="93">
        <f t="shared" si="16"/>
        <v>2988.2400000002235</v>
      </c>
      <c r="L142" s="68"/>
      <c r="M142" s="69"/>
      <c r="N142" s="69"/>
    </row>
    <row r="143" spans="1:14" s="70" customFormat="1" ht="33" customHeight="1" outlineLevel="3">
      <c r="A143" s="247" t="s">
        <v>97</v>
      </c>
      <c r="B143" s="63" t="s">
        <v>28</v>
      </c>
      <c r="C143" s="63" t="s">
        <v>76</v>
      </c>
      <c r="D143" s="63" t="s">
        <v>98</v>
      </c>
      <c r="E143" s="64" t="s">
        <v>29</v>
      </c>
      <c r="F143" s="65"/>
      <c r="G143" s="65"/>
      <c r="H143" s="190">
        <f>SUM(H144:H145)</f>
        <v>230879500</v>
      </c>
      <c r="I143" s="190">
        <f>SUM(I144:I145)</f>
        <v>135519330</v>
      </c>
      <c r="J143" s="191">
        <f>SUM(J144:J145)</f>
        <v>135456143.44</v>
      </c>
      <c r="K143" s="67">
        <f>SUM(K144:K145)</f>
        <v>63186.559999994002</v>
      </c>
      <c r="L143" s="82"/>
      <c r="M143" s="83"/>
      <c r="N143" s="69"/>
    </row>
    <row r="144" spans="1:14" ht="15.75" customHeight="1" outlineLevel="5">
      <c r="A144" s="246" t="s">
        <v>30</v>
      </c>
      <c r="B144" s="88" t="s">
        <v>28</v>
      </c>
      <c r="C144" s="88" t="s">
        <v>76</v>
      </c>
      <c r="D144" s="88" t="s">
        <v>98</v>
      </c>
      <c r="E144" s="84" t="s">
        <v>31</v>
      </c>
      <c r="F144" s="85"/>
      <c r="G144" s="85"/>
      <c r="H144" s="44">
        <v>2539675</v>
      </c>
      <c r="I144" s="44">
        <v>1311636</v>
      </c>
      <c r="J144" s="192">
        <v>1287018.79</v>
      </c>
      <c r="K144" s="93">
        <f>I144-J144</f>
        <v>24617.209999999963</v>
      </c>
      <c r="L144" s="68"/>
      <c r="M144" s="69"/>
      <c r="N144" s="69"/>
    </row>
    <row r="145" spans="1:14" ht="33" customHeight="1" outlineLevel="5">
      <c r="A145" s="249" t="s">
        <v>37</v>
      </c>
      <c r="B145" s="88" t="s">
        <v>28</v>
      </c>
      <c r="C145" s="88" t="s">
        <v>76</v>
      </c>
      <c r="D145" s="88" t="s">
        <v>98</v>
      </c>
      <c r="E145" s="84" t="s">
        <v>38</v>
      </c>
      <c r="F145" s="85"/>
      <c r="G145" s="85"/>
      <c r="H145" s="44">
        <v>228339825</v>
      </c>
      <c r="I145" s="44">
        <v>134207694</v>
      </c>
      <c r="J145" s="192">
        <v>134169124.65000001</v>
      </c>
      <c r="K145" s="93">
        <f t="shared" si="16"/>
        <v>38569.34999999404</v>
      </c>
      <c r="L145" s="68"/>
      <c r="M145" s="69"/>
      <c r="N145" s="69"/>
    </row>
    <row r="146" spans="1:14" s="70" customFormat="1" ht="60" outlineLevel="3">
      <c r="A146" s="247" t="s">
        <v>99</v>
      </c>
      <c r="B146" s="63" t="s">
        <v>28</v>
      </c>
      <c r="C146" s="63" t="s">
        <v>76</v>
      </c>
      <c r="D146" s="63" t="s">
        <v>100</v>
      </c>
      <c r="E146" s="64" t="s">
        <v>29</v>
      </c>
      <c r="F146" s="65"/>
      <c r="G146" s="65"/>
      <c r="H146" s="190">
        <f>SUM(H147:H148)</f>
        <v>20328100</v>
      </c>
      <c r="I146" s="190">
        <f>SUM(I147:I148)</f>
        <v>10371923</v>
      </c>
      <c r="J146" s="191">
        <f>SUM(J147:J148)</f>
        <v>10365904.890000001</v>
      </c>
      <c r="K146" s="67">
        <f>SUM(K147:K148)</f>
        <v>6018.1099999996222</v>
      </c>
      <c r="L146" s="82"/>
      <c r="M146" s="83"/>
      <c r="N146" s="69"/>
    </row>
    <row r="147" spans="1:14" ht="17.25" customHeight="1" outlineLevel="5">
      <c r="A147" s="246" t="s">
        <v>30</v>
      </c>
      <c r="B147" s="88" t="s">
        <v>28</v>
      </c>
      <c r="C147" s="88" t="s">
        <v>76</v>
      </c>
      <c r="D147" s="88" t="s">
        <v>100</v>
      </c>
      <c r="E147" s="84" t="s">
        <v>31</v>
      </c>
      <c r="F147" s="85"/>
      <c r="G147" s="85"/>
      <c r="H147" s="44">
        <v>243937</v>
      </c>
      <c r="I147" s="44">
        <v>113584</v>
      </c>
      <c r="J147" s="192">
        <v>113062.24</v>
      </c>
      <c r="K147" s="93">
        <f t="shared" si="16"/>
        <v>521.75999999999476</v>
      </c>
      <c r="L147" s="68"/>
      <c r="M147" s="69"/>
      <c r="N147" s="69"/>
    </row>
    <row r="148" spans="1:14" ht="31.5" customHeight="1" outlineLevel="5">
      <c r="A148" s="249" t="s">
        <v>37</v>
      </c>
      <c r="B148" s="88" t="s">
        <v>28</v>
      </c>
      <c r="C148" s="88" t="s">
        <v>76</v>
      </c>
      <c r="D148" s="88" t="s">
        <v>100</v>
      </c>
      <c r="E148" s="84" t="s">
        <v>38</v>
      </c>
      <c r="F148" s="85"/>
      <c r="G148" s="85"/>
      <c r="H148" s="44">
        <v>20084163</v>
      </c>
      <c r="I148" s="44">
        <v>10258339</v>
      </c>
      <c r="J148" s="192">
        <v>10252842.65</v>
      </c>
      <c r="K148" s="93">
        <f>I148-J148</f>
        <v>5496.3499999996275</v>
      </c>
      <c r="L148" s="68"/>
      <c r="M148" s="69"/>
      <c r="N148" s="69"/>
    </row>
    <row r="149" spans="1:14" s="70" customFormat="1" ht="46.5" customHeight="1" outlineLevel="3">
      <c r="A149" s="247" t="s">
        <v>101</v>
      </c>
      <c r="B149" s="63" t="s">
        <v>28</v>
      </c>
      <c r="C149" s="63" t="s">
        <v>76</v>
      </c>
      <c r="D149" s="63" t="s">
        <v>102</v>
      </c>
      <c r="E149" s="64" t="s">
        <v>29</v>
      </c>
      <c r="F149" s="65"/>
      <c r="G149" s="65"/>
      <c r="H149" s="190">
        <f>SUM(H150:H151)</f>
        <v>980097000</v>
      </c>
      <c r="I149" s="190">
        <f>SUM(I150:I151)</f>
        <v>718891389</v>
      </c>
      <c r="J149" s="191">
        <f>SUM(J150:J151)</f>
        <v>718774674.73000002</v>
      </c>
      <c r="K149" s="67">
        <f>SUM(K150:K151)</f>
        <v>116714.26999995206</v>
      </c>
      <c r="L149" s="82"/>
      <c r="M149" s="83"/>
      <c r="N149" s="69"/>
    </row>
    <row r="150" spans="1:14" ht="18" customHeight="1" outlineLevel="5">
      <c r="A150" s="246" t="s">
        <v>30</v>
      </c>
      <c r="B150" s="88" t="s">
        <v>28</v>
      </c>
      <c r="C150" s="88" t="s">
        <v>76</v>
      </c>
      <c r="D150" s="88" t="s">
        <v>102</v>
      </c>
      <c r="E150" s="84" t="s">
        <v>31</v>
      </c>
      <c r="F150" s="85"/>
      <c r="G150" s="85"/>
      <c r="H150" s="44">
        <v>8809800</v>
      </c>
      <c r="I150" s="44">
        <v>5414941</v>
      </c>
      <c r="J150" s="192">
        <v>5390890.2800000003</v>
      </c>
      <c r="K150" s="93">
        <f t="shared" si="16"/>
        <v>24050.719999999739</v>
      </c>
      <c r="L150" s="68"/>
      <c r="M150" s="69"/>
      <c r="N150" s="69"/>
    </row>
    <row r="151" spans="1:14" s="81" customFormat="1" ht="32.25" customHeight="1" outlineLevel="5">
      <c r="A151" s="253" t="s">
        <v>37</v>
      </c>
      <c r="B151" s="41" t="s">
        <v>28</v>
      </c>
      <c r="C151" s="41" t="s">
        <v>76</v>
      </c>
      <c r="D151" s="41" t="s">
        <v>102</v>
      </c>
      <c r="E151" s="42" t="s">
        <v>69</v>
      </c>
      <c r="F151" s="43"/>
      <c r="G151" s="43"/>
      <c r="H151" s="44">
        <v>971287200</v>
      </c>
      <c r="I151" s="44">
        <v>713476448</v>
      </c>
      <c r="J151" s="192">
        <v>713383784.45000005</v>
      </c>
      <c r="K151" s="93">
        <f t="shared" si="16"/>
        <v>92663.549999952316</v>
      </c>
      <c r="L151" s="68"/>
      <c r="M151" s="69"/>
      <c r="N151" s="69"/>
    </row>
    <row r="152" spans="1:14" s="70" customFormat="1" ht="45" outlineLevel="3">
      <c r="A152" s="247" t="s">
        <v>103</v>
      </c>
      <c r="B152" s="63" t="s">
        <v>28</v>
      </c>
      <c r="C152" s="63" t="s">
        <v>76</v>
      </c>
      <c r="D152" s="63" t="s">
        <v>104</v>
      </c>
      <c r="E152" s="64" t="s">
        <v>29</v>
      </c>
      <c r="F152" s="65"/>
      <c r="G152" s="65"/>
      <c r="H152" s="190">
        <f>SUM(H153:H154)</f>
        <v>600</v>
      </c>
      <c r="I152" s="190">
        <f>SUM(I153:I154)</f>
        <v>0</v>
      </c>
      <c r="J152" s="191">
        <f>SUM(J153:J154)</f>
        <v>0</v>
      </c>
      <c r="K152" s="67">
        <f>SUM(K153:K154)</f>
        <v>0</v>
      </c>
      <c r="L152" s="82"/>
      <c r="M152" s="83"/>
      <c r="N152" s="69"/>
    </row>
    <row r="153" spans="1:14" ht="17.25" customHeight="1" outlineLevel="5">
      <c r="A153" s="246" t="s">
        <v>30</v>
      </c>
      <c r="B153" s="88" t="s">
        <v>28</v>
      </c>
      <c r="C153" s="88" t="s">
        <v>76</v>
      </c>
      <c r="D153" s="88" t="s">
        <v>104</v>
      </c>
      <c r="E153" s="84" t="s">
        <v>31</v>
      </c>
      <c r="F153" s="85"/>
      <c r="G153" s="85"/>
      <c r="H153" s="44">
        <v>30</v>
      </c>
      <c r="I153" s="44">
        <v>0</v>
      </c>
      <c r="J153" s="192">
        <v>0</v>
      </c>
      <c r="K153" s="93">
        <f t="shared" si="16"/>
        <v>0</v>
      </c>
      <c r="L153" s="68"/>
      <c r="M153" s="69"/>
      <c r="N153" s="69"/>
    </row>
    <row r="154" spans="1:14" ht="32.25" customHeight="1" outlineLevel="5">
      <c r="A154" s="249" t="s">
        <v>37</v>
      </c>
      <c r="B154" s="88" t="s">
        <v>28</v>
      </c>
      <c r="C154" s="88" t="s">
        <v>76</v>
      </c>
      <c r="D154" s="88" t="s">
        <v>104</v>
      </c>
      <c r="E154" s="84" t="s">
        <v>38</v>
      </c>
      <c r="F154" s="85"/>
      <c r="G154" s="85"/>
      <c r="H154" s="44">
        <v>570</v>
      </c>
      <c r="I154" s="44">
        <v>0</v>
      </c>
      <c r="J154" s="192">
        <v>0</v>
      </c>
      <c r="K154" s="93">
        <f t="shared" si="16"/>
        <v>0</v>
      </c>
      <c r="L154" s="68"/>
      <c r="M154" s="69"/>
      <c r="N154" s="69"/>
    </row>
    <row r="155" spans="1:14" s="70" customFormat="1" ht="60" outlineLevel="3">
      <c r="A155" s="247" t="s">
        <v>105</v>
      </c>
      <c r="B155" s="63" t="s">
        <v>28</v>
      </c>
      <c r="C155" s="63" t="s">
        <v>76</v>
      </c>
      <c r="D155" s="63" t="s">
        <v>106</v>
      </c>
      <c r="E155" s="64" t="s">
        <v>29</v>
      </c>
      <c r="F155" s="65"/>
      <c r="G155" s="65"/>
      <c r="H155" s="190">
        <f>SUM(H156:H158)</f>
        <v>9437700</v>
      </c>
      <c r="I155" s="190">
        <f>SUM(I156:I158)</f>
        <v>7560403</v>
      </c>
      <c r="J155" s="191">
        <f>SUM(J156:J158)</f>
        <v>7556318.5899999999</v>
      </c>
      <c r="K155" s="67">
        <f>SUM(K156:K158)</f>
        <v>4084.4099999997052</v>
      </c>
      <c r="L155" s="82"/>
      <c r="M155" s="83"/>
      <c r="N155" s="69"/>
    </row>
    <row r="156" spans="1:14" ht="15.75" customHeight="1" outlineLevel="5">
      <c r="A156" s="246" t="s">
        <v>30</v>
      </c>
      <c r="B156" s="88" t="s">
        <v>28</v>
      </c>
      <c r="C156" s="88" t="s">
        <v>76</v>
      </c>
      <c r="D156" s="88" t="s">
        <v>106</v>
      </c>
      <c r="E156" s="84" t="s">
        <v>31</v>
      </c>
      <c r="F156" s="85"/>
      <c r="G156" s="85"/>
      <c r="H156" s="44">
        <v>84939</v>
      </c>
      <c r="I156" s="44">
        <v>54088</v>
      </c>
      <c r="J156" s="192">
        <v>52500.77</v>
      </c>
      <c r="K156" s="93">
        <f t="shared" si="16"/>
        <v>1587.2300000000032</v>
      </c>
      <c r="L156" s="68"/>
      <c r="M156" s="69"/>
      <c r="N156" s="69"/>
    </row>
    <row r="157" spans="1:14" ht="42.75" outlineLevel="5">
      <c r="A157" s="281" t="s">
        <v>37</v>
      </c>
      <c r="B157" s="143" t="s">
        <v>28</v>
      </c>
      <c r="C157" s="143" t="s">
        <v>76</v>
      </c>
      <c r="D157" s="143" t="s">
        <v>106</v>
      </c>
      <c r="E157" s="155" t="s">
        <v>38</v>
      </c>
      <c r="F157" s="282" t="s">
        <v>253</v>
      </c>
      <c r="G157" s="282"/>
      <c r="H157" s="223">
        <v>0</v>
      </c>
      <c r="I157" s="223">
        <v>0</v>
      </c>
      <c r="J157" s="287">
        <v>0</v>
      </c>
      <c r="K157" s="93">
        <f t="shared" si="16"/>
        <v>0</v>
      </c>
      <c r="L157" s="68"/>
      <c r="M157" s="69"/>
      <c r="N157" s="69"/>
    </row>
    <row r="158" spans="1:14" ht="36.75" customHeight="1" outlineLevel="5">
      <c r="A158" s="249" t="s">
        <v>37</v>
      </c>
      <c r="B158" s="88" t="s">
        <v>28</v>
      </c>
      <c r="C158" s="88" t="s">
        <v>76</v>
      </c>
      <c r="D158" s="88" t="s">
        <v>106</v>
      </c>
      <c r="E158" s="84" t="s">
        <v>38</v>
      </c>
      <c r="F158" s="85"/>
      <c r="G158" s="85"/>
      <c r="H158" s="44">
        <v>9352761</v>
      </c>
      <c r="I158" s="44">
        <v>7506315</v>
      </c>
      <c r="J158" s="192">
        <v>7503817.8200000003</v>
      </c>
      <c r="K158" s="93">
        <f>I158-J158</f>
        <v>2497.179999999702</v>
      </c>
      <c r="L158" s="68"/>
      <c r="M158" s="69"/>
      <c r="N158" s="69"/>
    </row>
    <row r="159" spans="1:14" s="70" customFormat="1" ht="90" outlineLevel="3">
      <c r="A159" s="247" t="s">
        <v>281</v>
      </c>
      <c r="B159" s="63" t="s">
        <v>28</v>
      </c>
      <c r="C159" s="63" t="s">
        <v>76</v>
      </c>
      <c r="D159" s="63" t="s">
        <v>280</v>
      </c>
      <c r="E159" s="64" t="s">
        <v>29</v>
      </c>
      <c r="F159" s="65"/>
      <c r="G159" s="65"/>
      <c r="H159" s="190">
        <f>SUM(H160:H161)</f>
        <v>17621101.25</v>
      </c>
      <c r="I159" s="190">
        <f>SUM(I160:I161)</f>
        <v>106547</v>
      </c>
      <c r="J159" s="191">
        <f>SUM(J160:J161)</f>
        <v>105250.2</v>
      </c>
      <c r="K159" s="67">
        <f>SUM(K160:K161)</f>
        <v>1296.7999999999961</v>
      </c>
      <c r="L159" s="68" t="s">
        <v>278</v>
      </c>
      <c r="M159" s="83"/>
      <c r="N159" s="69"/>
    </row>
    <row r="160" spans="1:14" s="302" customFormat="1" ht="17.25" customHeight="1" outlineLevel="5">
      <c r="A160" s="248" t="s">
        <v>30</v>
      </c>
      <c r="B160" s="89" t="s">
        <v>28</v>
      </c>
      <c r="C160" s="89" t="s">
        <v>76</v>
      </c>
      <c r="D160" s="89" t="s">
        <v>280</v>
      </c>
      <c r="E160" s="90" t="s">
        <v>31</v>
      </c>
      <c r="F160" s="91"/>
      <c r="G160" s="91"/>
      <c r="H160" s="44">
        <v>182063.48</v>
      </c>
      <c r="I160" s="44">
        <v>677</v>
      </c>
      <c r="J160" s="192">
        <v>579.67999999999995</v>
      </c>
      <c r="K160" s="298">
        <f t="shared" ref="K160:K161" si="20">I160-J160</f>
        <v>97.32000000000005</v>
      </c>
      <c r="L160" s="299"/>
      <c r="M160" s="300"/>
      <c r="N160" s="300"/>
    </row>
    <row r="161" spans="1:14" s="302" customFormat="1" ht="32.25" customHeight="1" outlineLevel="5">
      <c r="A161" s="308" t="s">
        <v>37</v>
      </c>
      <c r="B161" s="89" t="s">
        <v>28</v>
      </c>
      <c r="C161" s="89" t="s">
        <v>76</v>
      </c>
      <c r="D161" s="89" t="s">
        <v>280</v>
      </c>
      <c r="E161" s="90" t="s">
        <v>38</v>
      </c>
      <c r="F161" s="91"/>
      <c r="G161" s="91"/>
      <c r="H161" s="44">
        <v>17439037.77</v>
      </c>
      <c r="I161" s="44">
        <v>105870</v>
      </c>
      <c r="J161" s="192">
        <v>104670.52</v>
      </c>
      <c r="K161" s="298">
        <f t="shared" si="20"/>
        <v>1199.4799999999959</v>
      </c>
      <c r="L161" s="299"/>
      <c r="M161" s="300"/>
      <c r="N161" s="300"/>
    </row>
    <row r="162" spans="1:14" s="70" customFormat="1" ht="51.75" customHeight="1" outlineLevel="3">
      <c r="A162" s="247" t="s">
        <v>107</v>
      </c>
      <c r="B162" s="63" t="s">
        <v>28</v>
      </c>
      <c r="C162" s="63" t="s">
        <v>76</v>
      </c>
      <c r="D162" s="63" t="s">
        <v>108</v>
      </c>
      <c r="E162" s="64" t="s">
        <v>29</v>
      </c>
      <c r="F162" s="65"/>
      <c r="G162" s="65"/>
      <c r="H162" s="190">
        <f>SUM(H163:H167)</f>
        <v>2090000</v>
      </c>
      <c r="I162" s="190">
        <f t="shared" ref="I162" si="21">SUM(I163:I167)</f>
        <v>2090000</v>
      </c>
      <c r="J162" s="191">
        <f>SUM(J163:J167)</f>
        <v>2057523.6400000001</v>
      </c>
      <c r="K162" s="67">
        <f>SUM(K163:K167)</f>
        <v>32476.360000000052</v>
      </c>
      <c r="L162" s="82"/>
      <c r="M162" s="83"/>
      <c r="N162" s="69"/>
    </row>
    <row r="163" spans="1:14" ht="38.25" outlineLevel="5">
      <c r="A163" s="246" t="s">
        <v>30</v>
      </c>
      <c r="B163" s="88" t="s">
        <v>28</v>
      </c>
      <c r="C163" s="88" t="s">
        <v>76</v>
      </c>
      <c r="D163" s="88" t="s">
        <v>108</v>
      </c>
      <c r="E163" s="84" t="s">
        <v>31</v>
      </c>
      <c r="F163" s="88" t="s">
        <v>220</v>
      </c>
      <c r="G163" s="88" t="s">
        <v>35</v>
      </c>
      <c r="H163" s="44">
        <v>15896</v>
      </c>
      <c r="I163" s="44">
        <v>15896</v>
      </c>
      <c r="J163" s="192">
        <v>11155.16</v>
      </c>
      <c r="K163" s="272">
        <f t="shared" ref="K163:K166" si="22">I163-J163</f>
        <v>4740.84</v>
      </c>
      <c r="L163" s="106">
        <f>J164+J163-16133.32</f>
        <v>0</v>
      </c>
      <c r="M163" s="106"/>
      <c r="N163" s="69"/>
    </row>
    <row r="164" spans="1:14" ht="38.25" outlineLevel="5">
      <c r="A164" s="246" t="s">
        <v>30</v>
      </c>
      <c r="B164" s="88" t="s">
        <v>28</v>
      </c>
      <c r="C164" s="88" t="s">
        <v>76</v>
      </c>
      <c r="D164" s="88" t="s">
        <v>108</v>
      </c>
      <c r="E164" s="84" t="s">
        <v>31</v>
      </c>
      <c r="F164" s="88" t="s">
        <v>220</v>
      </c>
      <c r="G164" s="88" t="s">
        <v>36</v>
      </c>
      <c r="H164" s="44">
        <v>7094</v>
      </c>
      <c r="I164" s="44">
        <v>7094</v>
      </c>
      <c r="J164" s="192">
        <v>4978.16</v>
      </c>
      <c r="K164" s="273">
        <f t="shared" si="22"/>
        <v>2115.84</v>
      </c>
      <c r="L164" s="106"/>
      <c r="M164" s="106"/>
      <c r="N164" s="69"/>
    </row>
    <row r="165" spans="1:14" ht="42.75" outlineLevel="5">
      <c r="A165" s="249" t="s">
        <v>37</v>
      </c>
      <c r="B165" s="88" t="s">
        <v>28</v>
      </c>
      <c r="C165" s="88" t="s">
        <v>76</v>
      </c>
      <c r="D165" s="88" t="s">
        <v>108</v>
      </c>
      <c r="E165" s="84" t="s">
        <v>38</v>
      </c>
      <c r="F165" s="88" t="s">
        <v>220</v>
      </c>
      <c r="G165" s="88" t="s">
        <v>35</v>
      </c>
      <c r="H165" s="44">
        <v>1429204</v>
      </c>
      <c r="I165" s="44">
        <v>1429204</v>
      </c>
      <c r="J165" s="192">
        <v>1411489.47</v>
      </c>
      <c r="K165" s="272">
        <f>I165-J165</f>
        <v>17714.530000000028</v>
      </c>
      <c r="L165" s="106">
        <f>2041390.32</f>
        <v>2041390.32</v>
      </c>
      <c r="M165" s="106"/>
      <c r="N165" s="69"/>
    </row>
    <row r="166" spans="1:14" ht="42.75" outlineLevel="5">
      <c r="A166" s="249" t="s">
        <v>37</v>
      </c>
      <c r="B166" s="88" t="s">
        <v>28</v>
      </c>
      <c r="C166" s="88" t="s">
        <v>76</v>
      </c>
      <c r="D166" s="88" t="s">
        <v>108</v>
      </c>
      <c r="E166" s="84" t="s">
        <v>38</v>
      </c>
      <c r="F166" s="88" t="s">
        <v>220</v>
      </c>
      <c r="G166" s="88" t="s">
        <v>36</v>
      </c>
      <c r="H166" s="44">
        <v>637806</v>
      </c>
      <c r="I166" s="44">
        <v>637806</v>
      </c>
      <c r="J166" s="192">
        <v>629900.85</v>
      </c>
      <c r="K166" s="273">
        <f t="shared" si="22"/>
        <v>7905.1500000000233</v>
      </c>
      <c r="L166" s="106"/>
      <c r="M166" s="106"/>
      <c r="N166" s="69"/>
    </row>
    <row r="167" spans="1:14" ht="25.5" outlineLevel="5">
      <c r="A167" s="307" t="s">
        <v>37</v>
      </c>
      <c r="B167" s="114" t="s">
        <v>28</v>
      </c>
      <c r="C167" s="114" t="s">
        <v>76</v>
      </c>
      <c r="D167" s="114" t="s">
        <v>108</v>
      </c>
      <c r="E167" s="115" t="s">
        <v>38</v>
      </c>
      <c r="F167" s="114"/>
      <c r="G167" s="114"/>
      <c r="H167" s="197">
        <v>0</v>
      </c>
      <c r="I167" s="197">
        <v>0</v>
      </c>
      <c r="J167" s="206">
        <v>0</v>
      </c>
      <c r="K167" s="273">
        <f t="shared" ref="K167" si="23">I167-J167</f>
        <v>0</v>
      </c>
      <c r="L167" s="106"/>
      <c r="M167" s="106"/>
      <c r="N167" s="69"/>
    </row>
    <row r="168" spans="1:14" s="370" customFormat="1" ht="64.5" customHeight="1" outlineLevel="3">
      <c r="A168" s="360" t="s">
        <v>109</v>
      </c>
      <c r="B168" s="361" t="s">
        <v>28</v>
      </c>
      <c r="C168" s="361" t="s">
        <v>76</v>
      </c>
      <c r="D168" s="361" t="s">
        <v>110</v>
      </c>
      <c r="E168" s="362" t="s">
        <v>29</v>
      </c>
      <c r="F168" s="363"/>
      <c r="G168" s="363"/>
      <c r="H168" s="364">
        <f>SUM(H169:H170)</f>
        <v>12620300</v>
      </c>
      <c r="I168" s="364">
        <f>SUM(I169:I170)</f>
        <v>12397619</v>
      </c>
      <c r="J168" s="365">
        <f>SUM(J169:J170)</f>
        <v>12378320.73</v>
      </c>
      <c r="K168" s="366">
        <f>SUM(K169:K170)</f>
        <v>19298.269999999553</v>
      </c>
      <c r="L168" s="367"/>
      <c r="M168" s="368"/>
      <c r="N168" s="369"/>
    </row>
    <row r="169" spans="1:14" s="370" customFormat="1" ht="38.25" outlineLevel="3">
      <c r="A169" s="371" t="s">
        <v>30</v>
      </c>
      <c r="B169" s="372" t="s">
        <v>28</v>
      </c>
      <c r="C169" s="372" t="s">
        <v>76</v>
      </c>
      <c r="D169" s="372" t="s">
        <v>110</v>
      </c>
      <c r="E169" s="373">
        <v>244</v>
      </c>
      <c r="F169" s="372" t="s">
        <v>219</v>
      </c>
      <c r="G169" s="372" t="s">
        <v>36</v>
      </c>
      <c r="H169" s="314">
        <v>65990</v>
      </c>
      <c r="I169" s="314">
        <v>61622</v>
      </c>
      <c r="J169" s="315">
        <v>58906.75</v>
      </c>
      <c r="K169" s="366">
        <f>I169-J169</f>
        <v>2715.25</v>
      </c>
      <c r="L169" s="374"/>
      <c r="M169" s="369"/>
      <c r="N169" s="369"/>
    </row>
    <row r="170" spans="1:14" s="376" customFormat="1" ht="42.75" outlineLevel="5">
      <c r="A170" s="375" t="s">
        <v>37</v>
      </c>
      <c r="B170" s="372" t="s">
        <v>28</v>
      </c>
      <c r="C170" s="372" t="s">
        <v>76</v>
      </c>
      <c r="D170" s="372" t="s">
        <v>110</v>
      </c>
      <c r="E170" s="373" t="s">
        <v>69</v>
      </c>
      <c r="F170" s="372" t="s">
        <v>219</v>
      </c>
      <c r="G170" s="372" t="s">
        <v>36</v>
      </c>
      <c r="H170" s="314">
        <v>12554310</v>
      </c>
      <c r="I170" s="314">
        <v>12335997</v>
      </c>
      <c r="J170" s="315">
        <v>12319413.98</v>
      </c>
      <c r="K170" s="366">
        <f>I170-J170</f>
        <v>16583.019999999553</v>
      </c>
      <c r="L170" s="374"/>
      <c r="M170" s="369"/>
      <c r="N170" s="369"/>
    </row>
    <row r="171" spans="1:14" s="70" customFormat="1" ht="90" outlineLevel="3">
      <c r="A171" s="247" t="s">
        <v>199</v>
      </c>
      <c r="B171" s="63" t="s">
        <v>28</v>
      </c>
      <c r="C171" s="63" t="s">
        <v>76</v>
      </c>
      <c r="D171" s="63" t="s">
        <v>111</v>
      </c>
      <c r="E171" s="64" t="s">
        <v>29</v>
      </c>
      <c r="F171" s="65"/>
      <c r="G171" s="65"/>
      <c r="H171" s="190">
        <f>SUM(H172:H172)</f>
        <v>114000</v>
      </c>
      <c r="I171" s="190">
        <f>SUM(I172:I172)</f>
        <v>56371.32</v>
      </c>
      <c r="J171" s="191">
        <f>SUM(J172:J172)</f>
        <v>56371.32</v>
      </c>
      <c r="K171" s="67">
        <f>SUM(K172:K172)</f>
        <v>0</v>
      </c>
      <c r="L171" s="82"/>
      <c r="M171" s="83"/>
      <c r="N171" s="69"/>
    </row>
    <row r="172" spans="1:14" s="81" customFormat="1" ht="42.75" outlineLevel="5">
      <c r="A172" s="253" t="s">
        <v>37</v>
      </c>
      <c r="B172" s="41" t="s">
        <v>28</v>
      </c>
      <c r="C172" s="41" t="s">
        <v>76</v>
      </c>
      <c r="D172" s="41" t="s">
        <v>111</v>
      </c>
      <c r="E172" s="42" t="s">
        <v>69</v>
      </c>
      <c r="F172" s="88" t="s">
        <v>218</v>
      </c>
      <c r="G172" s="41" t="s">
        <v>36</v>
      </c>
      <c r="H172" s="44">
        <v>114000</v>
      </c>
      <c r="I172" s="44">
        <v>56371.32</v>
      </c>
      <c r="J172" s="192">
        <v>56371.32</v>
      </c>
      <c r="K172" s="93">
        <f>I172-J172</f>
        <v>0</v>
      </c>
      <c r="L172" s="68"/>
      <c r="M172" s="69"/>
      <c r="N172" s="69"/>
    </row>
    <row r="173" spans="1:14" s="70" customFormat="1" ht="90" outlineLevel="3">
      <c r="A173" s="247" t="s">
        <v>112</v>
      </c>
      <c r="B173" s="63" t="s">
        <v>28</v>
      </c>
      <c r="C173" s="63" t="s">
        <v>76</v>
      </c>
      <c r="D173" s="63" t="s">
        <v>113</v>
      </c>
      <c r="E173" s="64" t="s">
        <v>29</v>
      </c>
      <c r="F173" s="65"/>
      <c r="G173" s="65"/>
      <c r="H173" s="190">
        <f>SUM(H174:H175)</f>
        <v>13487884</v>
      </c>
      <c r="I173" s="190">
        <f>SUM(I174:I175)</f>
        <v>8766670</v>
      </c>
      <c r="J173" s="191">
        <f>SUM(J174:J175)</f>
        <v>6845736.1499999994</v>
      </c>
      <c r="K173" s="67">
        <f>SUM(K174:K175)</f>
        <v>1920933.8500000003</v>
      </c>
      <c r="L173" s="82"/>
      <c r="M173" s="83"/>
      <c r="N173" s="69"/>
    </row>
    <row r="174" spans="1:14" ht="20.25" customHeight="1" outlineLevel="5">
      <c r="A174" s="246" t="s">
        <v>30</v>
      </c>
      <c r="B174" s="88" t="s">
        <v>28</v>
      </c>
      <c r="C174" s="88" t="s">
        <v>76</v>
      </c>
      <c r="D174" s="88" t="s">
        <v>113</v>
      </c>
      <c r="E174" s="84" t="s">
        <v>31</v>
      </c>
      <c r="F174" s="85"/>
      <c r="G174" s="85"/>
      <c r="H174" s="44">
        <v>186748</v>
      </c>
      <c r="I174" s="44">
        <v>83496</v>
      </c>
      <c r="J174" s="192">
        <v>51764.68</v>
      </c>
      <c r="K174" s="93">
        <f>I174-J174</f>
        <v>31731.32</v>
      </c>
      <c r="L174" s="68"/>
      <c r="M174" s="69"/>
      <c r="N174" s="69"/>
    </row>
    <row r="175" spans="1:14" ht="35.25" customHeight="1" outlineLevel="5">
      <c r="A175" s="249" t="s">
        <v>37</v>
      </c>
      <c r="B175" s="88" t="s">
        <v>28</v>
      </c>
      <c r="C175" s="88" t="s">
        <v>76</v>
      </c>
      <c r="D175" s="88" t="s">
        <v>113</v>
      </c>
      <c r="E175" s="84" t="s">
        <v>38</v>
      </c>
      <c r="F175" s="85"/>
      <c r="G175" s="85"/>
      <c r="H175" s="44">
        <v>13301136</v>
      </c>
      <c r="I175" s="44">
        <v>8683174</v>
      </c>
      <c r="J175" s="192">
        <v>6793971.4699999997</v>
      </c>
      <c r="K175" s="93">
        <f>I175-J175</f>
        <v>1889202.5300000003</v>
      </c>
      <c r="L175" s="68"/>
      <c r="M175" s="69"/>
      <c r="N175" s="69"/>
    </row>
    <row r="176" spans="1:14" s="70" customFormat="1" ht="90" outlineLevel="3">
      <c r="A176" s="247" t="s">
        <v>250</v>
      </c>
      <c r="B176" s="63" t="s">
        <v>28</v>
      </c>
      <c r="C176" s="63" t="s">
        <v>76</v>
      </c>
      <c r="D176" s="63" t="s">
        <v>114</v>
      </c>
      <c r="E176" s="64" t="s">
        <v>29</v>
      </c>
      <c r="F176" s="65"/>
      <c r="G176" s="65"/>
      <c r="H176" s="190">
        <f>SUM(H177:H179)</f>
        <v>2643016</v>
      </c>
      <c r="I176" s="190">
        <f>SUM(I177:I179)</f>
        <v>546166.07999999996</v>
      </c>
      <c r="J176" s="191">
        <f>SUM(J177:J179)</f>
        <v>405623.08999999997</v>
      </c>
      <c r="K176" s="67">
        <f>SUM(K177:K179)</f>
        <v>140542.99000000002</v>
      </c>
      <c r="L176" s="82"/>
      <c r="M176" s="83"/>
      <c r="N176" s="69"/>
    </row>
    <row r="177" spans="1:14" ht="18" customHeight="1" outlineLevel="5">
      <c r="A177" s="246" t="s">
        <v>30</v>
      </c>
      <c r="B177" s="88" t="s">
        <v>28</v>
      </c>
      <c r="C177" s="88" t="s">
        <v>76</v>
      </c>
      <c r="D177" s="88" t="s">
        <v>114</v>
      </c>
      <c r="E177" s="84" t="s">
        <v>31</v>
      </c>
      <c r="F177" s="85"/>
      <c r="G177" s="85"/>
      <c r="H177" s="44">
        <v>31124</v>
      </c>
      <c r="I177" s="44">
        <v>4913</v>
      </c>
      <c r="J177" s="192">
        <v>2820.61</v>
      </c>
      <c r="K177" s="93">
        <f>I177-J177</f>
        <v>2092.39</v>
      </c>
      <c r="L177" s="68"/>
      <c r="M177" s="69"/>
      <c r="N177" s="69"/>
    </row>
    <row r="178" spans="1:14" ht="33" customHeight="1" outlineLevel="5">
      <c r="A178" s="249" t="s">
        <v>37</v>
      </c>
      <c r="B178" s="88" t="s">
        <v>28</v>
      </c>
      <c r="C178" s="88" t="s">
        <v>76</v>
      </c>
      <c r="D178" s="88" t="s">
        <v>114</v>
      </c>
      <c r="E178" s="84" t="s">
        <v>38</v>
      </c>
      <c r="F178" s="85"/>
      <c r="G178" s="85"/>
      <c r="H178" s="44">
        <v>2094626</v>
      </c>
      <c r="I178" s="44">
        <v>377590</v>
      </c>
      <c r="J178" s="192">
        <v>239139.4</v>
      </c>
      <c r="K178" s="93">
        <f>I178-J178</f>
        <v>138450.6</v>
      </c>
      <c r="L178" s="68"/>
      <c r="M178" s="69"/>
      <c r="N178" s="69"/>
    </row>
    <row r="179" spans="1:14" ht="61.5" customHeight="1" outlineLevel="5">
      <c r="A179" s="246" t="s">
        <v>115</v>
      </c>
      <c r="B179" s="88" t="s">
        <v>28</v>
      </c>
      <c r="C179" s="88" t="s">
        <v>76</v>
      </c>
      <c r="D179" s="88" t="s">
        <v>114</v>
      </c>
      <c r="E179" s="84" t="s">
        <v>116</v>
      </c>
      <c r="F179" s="85"/>
      <c r="G179" s="85"/>
      <c r="H179" s="44">
        <v>517266</v>
      </c>
      <c r="I179" s="44">
        <v>163663.07999999999</v>
      </c>
      <c r="J179" s="192">
        <v>163663.07999999999</v>
      </c>
      <c r="K179" s="93">
        <f>I179-J179</f>
        <v>0</v>
      </c>
      <c r="L179" s="68"/>
      <c r="M179" s="69"/>
      <c r="N179" s="69"/>
    </row>
    <row r="180" spans="1:14" s="70" customFormat="1" ht="45" outlineLevel="3">
      <c r="A180" s="247" t="s">
        <v>117</v>
      </c>
      <c r="B180" s="63" t="s">
        <v>28</v>
      </c>
      <c r="C180" s="63" t="s">
        <v>76</v>
      </c>
      <c r="D180" s="63" t="s">
        <v>118</v>
      </c>
      <c r="E180" s="64" t="s">
        <v>29</v>
      </c>
      <c r="F180" s="65"/>
      <c r="G180" s="65"/>
      <c r="H180" s="190">
        <f>SUM(H181:H182)</f>
        <v>37062000</v>
      </c>
      <c r="I180" s="190">
        <f>SUM(I181:I182)</f>
        <v>27674400</v>
      </c>
      <c r="J180" s="191">
        <f>SUM(J181:J182)</f>
        <v>27607840.93</v>
      </c>
      <c r="K180" s="67">
        <f>SUM(K181:K182)</f>
        <v>66559.070000001491</v>
      </c>
      <c r="L180" s="82"/>
      <c r="M180" s="83"/>
      <c r="N180" s="69"/>
    </row>
    <row r="181" spans="1:14" ht="18.75" customHeight="1" outlineLevel="5">
      <c r="A181" s="246" t="s">
        <v>30</v>
      </c>
      <c r="B181" s="88" t="s">
        <v>28</v>
      </c>
      <c r="C181" s="88" t="s">
        <v>76</v>
      </c>
      <c r="D181" s="88" t="s">
        <v>118</v>
      </c>
      <c r="E181" s="84" t="s">
        <v>31</v>
      </c>
      <c r="F181" s="85"/>
      <c r="G181" s="85"/>
      <c r="H181" s="44">
        <v>450000</v>
      </c>
      <c r="I181" s="44">
        <v>210800</v>
      </c>
      <c r="J181" s="192">
        <v>210561.03</v>
      </c>
      <c r="K181" s="87">
        <f>I181-J181</f>
        <v>238.97000000000116</v>
      </c>
      <c r="L181" s="68"/>
      <c r="M181" s="69"/>
      <c r="N181" s="69"/>
    </row>
    <row r="182" spans="1:14" s="81" customFormat="1" ht="33.75" customHeight="1" outlineLevel="5">
      <c r="A182" s="253" t="s">
        <v>37</v>
      </c>
      <c r="B182" s="41" t="s">
        <v>28</v>
      </c>
      <c r="C182" s="41" t="s">
        <v>76</v>
      </c>
      <c r="D182" s="41" t="s">
        <v>118</v>
      </c>
      <c r="E182" s="42" t="s">
        <v>69</v>
      </c>
      <c r="F182" s="43"/>
      <c r="G182" s="43"/>
      <c r="H182" s="44">
        <v>36612000</v>
      </c>
      <c r="I182" s="44">
        <v>27463600</v>
      </c>
      <c r="J182" s="192">
        <v>27397279.899999999</v>
      </c>
      <c r="K182" s="93">
        <f>I182-J182</f>
        <v>66320.10000000149</v>
      </c>
      <c r="L182" s="68"/>
      <c r="M182" s="69"/>
      <c r="N182" s="69"/>
    </row>
    <row r="183" spans="1:14" s="70" customFormat="1" ht="54.75" customHeight="1" outlineLevel="3">
      <c r="A183" s="247" t="s">
        <v>119</v>
      </c>
      <c r="B183" s="63" t="s">
        <v>28</v>
      </c>
      <c r="C183" s="63" t="s">
        <v>76</v>
      </c>
      <c r="D183" s="63" t="s">
        <v>120</v>
      </c>
      <c r="E183" s="64" t="s">
        <v>29</v>
      </c>
      <c r="F183" s="65"/>
      <c r="G183" s="65"/>
      <c r="H183" s="190">
        <f>SUM(H184)</f>
        <v>2080000</v>
      </c>
      <c r="I183" s="190">
        <f>SUM(I184)</f>
        <v>0</v>
      </c>
      <c r="J183" s="191">
        <f>SUM(J184)</f>
        <v>0</v>
      </c>
      <c r="K183" s="67">
        <f>SUM(K184)</f>
        <v>0</v>
      </c>
      <c r="L183" s="68"/>
      <c r="M183" s="69"/>
      <c r="N183" s="69"/>
    </row>
    <row r="184" spans="1:14" s="81" customFormat="1" ht="33" customHeight="1" outlineLevel="5">
      <c r="A184" s="253" t="s">
        <v>37</v>
      </c>
      <c r="B184" s="41" t="s">
        <v>28</v>
      </c>
      <c r="C184" s="41" t="s">
        <v>76</v>
      </c>
      <c r="D184" s="41" t="s">
        <v>120</v>
      </c>
      <c r="E184" s="42" t="s">
        <v>69</v>
      </c>
      <c r="F184" s="43"/>
      <c r="G184" s="43"/>
      <c r="H184" s="44">
        <v>2080000</v>
      </c>
      <c r="I184" s="44">
        <v>0</v>
      </c>
      <c r="J184" s="207">
        <v>0</v>
      </c>
      <c r="K184" s="71">
        <f>I184-J184</f>
        <v>0</v>
      </c>
      <c r="L184" s="68"/>
      <c r="M184" s="69"/>
      <c r="N184" s="69"/>
    </row>
    <row r="185" spans="1:14" s="70" customFormat="1" ht="64.5" customHeight="1" outlineLevel="3">
      <c r="A185" s="247" t="s">
        <v>121</v>
      </c>
      <c r="B185" s="63" t="s">
        <v>28</v>
      </c>
      <c r="C185" s="63" t="s">
        <v>76</v>
      </c>
      <c r="D185" s="63" t="s">
        <v>122</v>
      </c>
      <c r="E185" s="64" t="s">
        <v>29</v>
      </c>
      <c r="F185" s="65"/>
      <c r="G185" s="65"/>
      <c r="H185" s="190">
        <f>SUM(H186)</f>
        <v>2256000</v>
      </c>
      <c r="I185" s="190">
        <f>SUM(I186)</f>
        <v>0</v>
      </c>
      <c r="J185" s="191">
        <f>SUM(J186)</f>
        <v>0</v>
      </c>
      <c r="K185" s="67">
        <f>SUM(K186)</f>
        <v>0</v>
      </c>
      <c r="L185" s="68"/>
      <c r="M185" s="69"/>
      <c r="N185" s="69"/>
    </row>
    <row r="186" spans="1:14" s="81" customFormat="1" ht="31.5" customHeight="1" outlineLevel="5">
      <c r="A186" s="255" t="s">
        <v>123</v>
      </c>
      <c r="B186" s="41" t="s">
        <v>28</v>
      </c>
      <c r="C186" s="41" t="s">
        <v>76</v>
      </c>
      <c r="D186" s="41" t="s">
        <v>122</v>
      </c>
      <c r="E186" s="42" t="s">
        <v>69</v>
      </c>
      <c r="F186" s="43"/>
      <c r="G186" s="43"/>
      <c r="H186" s="44">
        <v>2256000</v>
      </c>
      <c r="I186" s="44">
        <v>0</v>
      </c>
      <c r="J186" s="207">
        <v>0</v>
      </c>
      <c r="K186" s="71">
        <f>I186-J186</f>
        <v>0</v>
      </c>
      <c r="L186" s="68"/>
      <c r="M186" s="69"/>
      <c r="N186" s="69"/>
    </row>
    <row r="187" spans="1:14" s="70" customFormat="1" ht="48" customHeight="1" outlineLevel="3">
      <c r="A187" s="247" t="s">
        <v>124</v>
      </c>
      <c r="B187" s="63" t="s">
        <v>28</v>
      </c>
      <c r="C187" s="63" t="s">
        <v>76</v>
      </c>
      <c r="D187" s="63" t="s">
        <v>125</v>
      </c>
      <c r="E187" s="64" t="s">
        <v>29</v>
      </c>
      <c r="F187" s="65"/>
      <c r="G187" s="65"/>
      <c r="H187" s="190">
        <f>SUM(H188:H189)</f>
        <v>182320098.75</v>
      </c>
      <c r="I187" s="190">
        <f>SUM(I188:I189)</f>
        <v>81410307</v>
      </c>
      <c r="J187" s="191">
        <f>SUM(J188:J189)</f>
        <v>81402311.75</v>
      </c>
      <c r="K187" s="67">
        <f>SUM(K188:K189)</f>
        <v>7995.2500000018044</v>
      </c>
      <c r="L187" s="82"/>
      <c r="M187" s="83"/>
      <c r="N187" s="69"/>
    </row>
    <row r="188" spans="1:14" ht="15.75" customHeight="1" outlineLevel="5">
      <c r="A188" s="246" t="s">
        <v>30</v>
      </c>
      <c r="B188" s="88" t="s">
        <v>28</v>
      </c>
      <c r="C188" s="88" t="s">
        <v>76</v>
      </c>
      <c r="D188" s="88" t="s">
        <v>125</v>
      </c>
      <c r="E188" s="84" t="s">
        <v>31</v>
      </c>
      <c r="F188" s="85"/>
      <c r="G188" s="85"/>
      <c r="H188" s="44">
        <v>1817348.52</v>
      </c>
      <c r="I188" s="44">
        <v>501112</v>
      </c>
      <c r="J188" s="192">
        <v>499303.17</v>
      </c>
      <c r="K188" s="93">
        <f>I188-J188</f>
        <v>1808.8300000000163</v>
      </c>
      <c r="L188" s="68"/>
      <c r="M188" s="69"/>
      <c r="N188" s="69"/>
    </row>
    <row r="189" spans="1:14" ht="33" customHeight="1" outlineLevel="5">
      <c r="A189" s="249" t="s">
        <v>37</v>
      </c>
      <c r="B189" s="88" t="s">
        <v>28</v>
      </c>
      <c r="C189" s="88" t="s">
        <v>76</v>
      </c>
      <c r="D189" s="88" t="s">
        <v>125</v>
      </c>
      <c r="E189" s="84" t="s">
        <v>38</v>
      </c>
      <c r="F189" s="85"/>
      <c r="G189" s="85"/>
      <c r="H189" s="44">
        <v>180502750.22999999</v>
      </c>
      <c r="I189" s="44">
        <v>80909195</v>
      </c>
      <c r="J189" s="192">
        <v>80903008.579999998</v>
      </c>
      <c r="K189" s="93">
        <f>I189-J189</f>
        <v>6186.4200000017881</v>
      </c>
      <c r="L189" s="68"/>
      <c r="M189" s="69"/>
      <c r="N189" s="69"/>
    </row>
    <row r="190" spans="1:14" s="113" customFormat="1" ht="61.5" customHeight="1" outlineLevel="3">
      <c r="A190" s="256" t="s">
        <v>70</v>
      </c>
      <c r="B190" s="107" t="s">
        <v>28</v>
      </c>
      <c r="C190" s="107" t="s">
        <v>76</v>
      </c>
      <c r="D190" s="107" t="s">
        <v>71</v>
      </c>
      <c r="E190" s="108" t="s">
        <v>29</v>
      </c>
      <c r="F190" s="109"/>
      <c r="G190" s="109"/>
      <c r="H190" s="208">
        <f>SUM(H191:H195)</f>
        <v>0</v>
      </c>
      <c r="I190" s="208">
        <f>SUM(I191:I195)</f>
        <v>0</v>
      </c>
      <c r="J190" s="209">
        <f>SUM(J191:J195)</f>
        <v>-28201.03</v>
      </c>
      <c r="K190" s="110">
        <f>SUM(K191:K195)</f>
        <v>28201.03</v>
      </c>
      <c r="L190" s="111"/>
      <c r="M190" s="112"/>
      <c r="N190" s="69"/>
    </row>
    <row r="191" spans="1:14" s="118" customFormat="1" ht="38.25" outlineLevel="5">
      <c r="A191" s="257" t="s">
        <v>30</v>
      </c>
      <c r="B191" s="114" t="s">
        <v>28</v>
      </c>
      <c r="C191" s="114" t="s">
        <v>76</v>
      </c>
      <c r="D191" s="114" t="s">
        <v>71</v>
      </c>
      <c r="E191" s="115" t="s">
        <v>31</v>
      </c>
      <c r="F191" s="116" t="s">
        <v>193</v>
      </c>
      <c r="G191" s="104" t="s">
        <v>36</v>
      </c>
      <c r="H191" s="210">
        <v>0</v>
      </c>
      <c r="I191" s="211">
        <v>0</v>
      </c>
      <c r="J191" s="206">
        <v>-1491.07</v>
      </c>
      <c r="K191" s="87">
        <f t="shared" ref="K191:K195" si="24">I191-J191</f>
        <v>1491.07</v>
      </c>
      <c r="L191" s="68" t="s">
        <v>240</v>
      </c>
      <c r="M191" s="117"/>
      <c r="N191" s="69"/>
    </row>
    <row r="192" spans="1:14" s="118" customFormat="1" ht="42.75" outlineLevel="5">
      <c r="A192" s="258" t="s">
        <v>37</v>
      </c>
      <c r="B192" s="104" t="s">
        <v>28</v>
      </c>
      <c r="C192" s="104" t="s">
        <v>76</v>
      </c>
      <c r="D192" s="104" t="s">
        <v>71</v>
      </c>
      <c r="E192" s="105" t="s">
        <v>69</v>
      </c>
      <c r="F192" s="119" t="s">
        <v>262</v>
      </c>
      <c r="G192" s="104" t="s">
        <v>36</v>
      </c>
      <c r="H192" s="212">
        <v>0</v>
      </c>
      <c r="I192" s="205">
        <v>0</v>
      </c>
      <c r="J192" s="206">
        <v>0</v>
      </c>
      <c r="K192" s="87">
        <f t="shared" si="24"/>
        <v>0</v>
      </c>
      <c r="L192" s="68"/>
      <c r="M192" s="117"/>
      <c r="N192" s="69"/>
    </row>
    <row r="193" spans="1:16" s="121" customFormat="1" ht="42.75" outlineLevel="5">
      <c r="A193" s="258" t="s">
        <v>37</v>
      </c>
      <c r="B193" s="104" t="s">
        <v>28</v>
      </c>
      <c r="C193" s="104" t="s">
        <v>76</v>
      </c>
      <c r="D193" s="104" t="s">
        <v>71</v>
      </c>
      <c r="E193" s="105" t="s">
        <v>69</v>
      </c>
      <c r="F193" s="119" t="s">
        <v>217</v>
      </c>
      <c r="G193" s="104" t="s">
        <v>36</v>
      </c>
      <c r="H193" s="212">
        <v>0</v>
      </c>
      <c r="I193" s="205">
        <v>0</v>
      </c>
      <c r="J193" s="206">
        <v>-500</v>
      </c>
      <c r="K193" s="71">
        <f t="shared" si="24"/>
        <v>500</v>
      </c>
      <c r="L193" s="68"/>
      <c r="M193" s="120"/>
      <c r="N193" s="69"/>
    </row>
    <row r="194" spans="1:16" s="121" customFormat="1" ht="42.75" outlineLevel="5">
      <c r="A194" s="258" t="s">
        <v>37</v>
      </c>
      <c r="B194" s="104">
        <v>148</v>
      </c>
      <c r="C194" s="104">
        <v>1003</v>
      </c>
      <c r="D194" s="104" t="s">
        <v>71</v>
      </c>
      <c r="E194" s="105">
        <v>313</v>
      </c>
      <c r="F194" s="119"/>
      <c r="G194" s="104"/>
      <c r="H194" s="212">
        <v>0</v>
      </c>
      <c r="I194" s="205">
        <v>0</v>
      </c>
      <c r="J194" s="206">
        <v>0</v>
      </c>
      <c r="K194" s="71">
        <f t="shared" si="24"/>
        <v>0</v>
      </c>
      <c r="L194" s="68"/>
      <c r="M194" s="120"/>
      <c r="N194" s="69"/>
    </row>
    <row r="195" spans="1:16" s="121" customFormat="1" ht="42.75" outlineLevel="5">
      <c r="A195" s="258" t="s">
        <v>37</v>
      </c>
      <c r="B195" s="104" t="s">
        <v>28</v>
      </c>
      <c r="C195" s="104" t="s">
        <v>76</v>
      </c>
      <c r="D195" s="104" t="s">
        <v>71</v>
      </c>
      <c r="E195" s="105" t="s">
        <v>69</v>
      </c>
      <c r="F195" s="119" t="s">
        <v>193</v>
      </c>
      <c r="G195" s="104" t="s">
        <v>36</v>
      </c>
      <c r="H195" s="212">
        <v>0</v>
      </c>
      <c r="I195" s="205">
        <v>0</v>
      </c>
      <c r="J195" s="337">
        <v>-26209.96</v>
      </c>
      <c r="K195" s="71">
        <f t="shared" si="24"/>
        <v>26209.96</v>
      </c>
      <c r="L195" s="68"/>
      <c r="M195" s="120"/>
      <c r="N195" s="69"/>
    </row>
    <row r="196" spans="1:16" s="70" customFormat="1" ht="64.5" customHeight="1" outlineLevel="3">
      <c r="A196" s="247" t="s">
        <v>70</v>
      </c>
      <c r="B196" s="63" t="s">
        <v>28</v>
      </c>
      <c r="C196" s="63" t="s">
        <v>76</v>
      </c>
      <c r="D196" s="63" t="s">
        <v>71</v>
      </c>
      <c r="E196" s="64" t="s">
        <v>29</v>
      </c>
      <c r="F196" s="65"/>
      <c r="G196" s="65"/>
      <c r="H196" s="190">
        <f>SUM(H197:H199)</f>
        <v>407036600</v>
      </c>
      <c r="I196" s="190">
        <f>SUM(I197:I199)</f>
        <v>310874057.81</v>
      </c>
      <c r="J196" s="191">
        <f>SUM(J197:J199)</f>
        <v>308757865.83999997</v>
      </c>
      <c r="K196" s="67">
        <f>SUM(K197:K199)</f>
        <v>2116191.9700000221</v>
      </c>
      <c r="L196" s="82"/>
      <c r="M196" s="83"/>
      <c r="N196" s="69"/>
    </row>
    <row r="197" spans="1:16" ht="38.25" outlineLevel="5">
      <c r="A197" s="246" t="s">
        <v>57</v>
      </c>
      <c r="B197" s="88" t="s">
        <v>28</v>
      </c>
      <c r="C197" s="88" t="s">
        <v>76</v>
      </c>
      <c r="D197" s="88" t="s">
        <v>71</v>
      </c>
      <c r="E197" s="84" t="s">
        <v>58</v>
      </c>
      <c r="F197" s="43" t="s">
        <v>217</v>
      </c>
      <c r="G197" s="89" t="s">
        <v>36</v>
      </c>
      <c r="H197" s="44">
        <v>5474500</v>
      </c>
      <c r="I197" s="44">
        <v>4485179.75</v>
      </c>
      <c r="J197" s="192">
        <v>4426733.8099999996</v>
      </c>
      <c r="K197" s="87">
        <f t="shared" ref="K197:K208" si="25">I197-J197</f>
        <v>58445.94000000041</v>
      </c>
      <c r="L197" s="68"/>
      <c r="M197" s="69"/>
      <c r="N197" s="69"/>
    </row>
    <row r="198" spans="1:16" ht="38.25" outlineLevel="5">
      <c r="A198" s="246" t="s">
        <v>30</v>
      </c>
      <c r="B198" s="88" t="s">
        <v>28</v>
      </c>
      <c r="C198" s="88" t="s">
        <v>76</v>
      </c>
      <c r="D198" s="88" t="s">
        <v>71</v>
      </c>
      <c r="E198" s="84" t="s">
        <v>31</v>
      </c>
      <c r="F198" s="43" t="s">
        <v>217</v>
      </c>
      <c r="G198" s="88" t="s">
        <v>36</v>
      </c>
      <c r="H198" s="44">
        <v>2745700</v>
      </c>
      <c r="I198" s="44">
        <v>1890541.32</v>
      </c>
      <c r="J198" s="192">
        <v>1866748.58</v>
      </c>
      <c r="K198" s="93">
        <f t="shared" si="25"/>
        <v>23792.739999999991</v>
      </c>
      <c r="L198" s="68"/>
      <c r="M198" s="69"/>
      <c r="N198" s="69"/>
    </row>
    <row r="199" spans="1:16" s="81" customFormat="1" ht="42.75" outlineLevel="5">
      <c r="A199" s="253" t="s">
        <v>37</v>
      </c>
      <c r="B199" s="41" t="s">
        <v>28</v>
      </c>
      <c r="C199" s="41" t="s">
        <v>76</v>
      </c>
      <c r="D199" s="41" t="s">
        <v>71</v>
      </c>
      <c r="E199" s="42">
        <v>321</v>
      </c>
      <c r="F199" s="43" t="s">
        <v>217</v>
      </c>
      <c r="G199" s="41" t="s">
        <v>36</v>
      </c>
      <c r="H199" s="44">
        <v>398816400</v>
      </c>
      <c r="I199" s="44">
        <v>304498336.74000001</v>
      </c>
      <c r="J199" s="192">
        <v>302464383.44999999</v>
      </c>
      <c r="K199" s="93">
        <f>I199-J199</f>
        <v>2033953.2900000215</v>
      </c>
      <c r="L199" s="68"/>
      <c r="M199" s="69"/>
      <c r="N199" s="69"/>
    </row>
    <row r="200" spans="1:16" s="125" customFormat="1" ht="30" outlineLevel="5">
      <c r="A200" s="247" t="s">
        <v>239</v>
      </c>
      <c r="B200" s="63">
        <v>148</v>
      </c>
      <c r="C200" s="63">
        <v>1003</v>
      </c>
      <c r="D200" s="63">
        <v>9990020680</v>
      </c>
      <c r="E200" s="64">
        <v>321</v>
      </c>
      <c r="F200" s="122"/>
      <c r="G200" s="63"/>
      <c r="H200" s="190">
        <v>180160000</v>
      </c>
      <c r="I200" s="190">
        <v>180160000</v>
      </c>
      <c r="J200" s="191">
        <v>172860000</v>
      </c>
      <c r="K200" s="123">
        <f>I200-J200</f>
        <v>7300000</v>
      </c>
      <c r="L200" s="66">
        <v>44986</v>
      </c>
      <c r="M200" s="49" t="s">
        <v>236</v>
      </c>
      <c r="N200" s="69"/>
      <c r="O200" s="124"/>
      <c r="P200" s="124"/>
    </row>
    <row r="201" spans="1:16" s="81" customFormat="1" ht="75.75" customHeight="1" outlineLevel="5">
      <c r="A201" s="247" t="s">
        <v>268</v>
      </c>
      <c r="B201" s="63">
        <v>148</v>
      </c>
      <c r="C201" s="63">
        <v>1003</v>
      </c>
      <c r="D201" s="63" t="s">
        <v>266</v>
      </c>
      <c r="E201" s="303">
        <v>313</v>
      </c>
      <c r="F201" s="305" t="s">
        <v>267</v>
      </c>
      <c r="G201" s="304" t="s">
        <v>36</v>
      </c>
      <c r="H201" s="190">
        <v>133000</v>
      </c>
      <c r="I201" s="190">
        <v>133000</v>
      </c>
      <c r="J201" s="191">
        <v>133000</v>
      </c>
      <c r="K201" s="93">
        <f>I201-J201</f>
        <v>0</v>
      </c>
      <c r="L201" s="66">
        <v>45139</v>
      </c>
      <c r="M201" s="49" t="s">
        <v>236</v>
      </c>
      <c r="N201" s="69"/>
    </row>
    <row r="202" spans="1:16" s="53" customFormat="1" ht="78.75" customHeight="1" outlineLevel="5">
      <c r="A202" s="247" t="s">
        <v>197</v>
      </c>
      <c r="B202" s="65">
        <v>148</v>
      </c>
      <c r="C202" s="65">
        <v>1003</v>
      </c>
      <c r="D202" s="65">
        <v>9990099300</v>
      </c>
      <c r="E202" s="64" t="s">
        <v>29</v>
      </c>
      <c r="F202" s="65"/>
      <c r="G202" s="65"/>
      <c r="H202" s="201">
        <f>H203+H204</f>
        <v>13052116</v>
      </c>
      <c r="I202" s="201">
        <f>I203+I204</f>
        <v>10159146.789999999</v>
      </c>
      <c r="J202" s="202">
        <f>J203+J204</f>
        <v>10157714.760000002</v>
      </c>
      <c r="K202" s="97">
        <f>SUM(K203:K204)</f>
        <v>1432.0299999990311</v>
      </c>
      <c r="L202" s="98"/>
      <c r="M202" s="99"/>
      <c r="N202" s="69"/>
    </row>
    <row r="203" spans="1:16" s="102" customFormat="1" ht="18" customHeight="1" outlineLevel="5">
      <c r="A203" s="250" t="s">
        <v>30</v>
      </c>
      <c r="B203" s="41">
        <v>148</v>
      </c>
      <c r="C203" s="41">
        <v>1003</v>
      </c>
      <c r="D203" s="43">
        <v>9990099300</v>
      </c>
      <c r="E203" s="42">
        <v>244</v>
      </c>
      <c r="F203" s="100"/>
      <c r="G203" s="41"/>
      <c r="H203" s="44">
        <v>67500</v>
      </c>
      <c r="I203" s="44">
        <v>45533.279999999999</v>
      </c>
      <c r="J203" s="192">
        <v>44184.21</v>
      </c>
      <c r="K203" s="101">
        <f>I203-J203</f>
        <v>1349.0699999999997</v>
      </c>
      <c r="L203" s="68"/>
      <c r="M203" s="69"/>
      <c r="N203" s="69"/>
    </row>
    <row r="204" spans="1:16" s="76" customFormat="1" ht="29.25" customHeight="1" outlineLevel="5">
      <c r="A204" s="250" t="s">
        <v>123</v>
      </c>
      <c r="B204" s="41">
        <v>148</v>
      </c>
      <c r="C204" s="41">
        <v>1003</v>
      </c>
      <c r="D204" s="43">
        <v>9990099300</v>
      </c>
      <c r="E204" s="42">
        <v>313</v>
      </c>
      <c r="F204" s="103"/>
      <c r="G204" s="41"/>
      <c r="H204" s="44">
        <v>12984616</v>
      </c>
      <c r="I204" s="44">
        <v>10113613.51</v>
      </c>
      <c r="J204" s="192">
        <v>10113530.550000001</v>
      </c>
      <c r="K204" s="93">
        <f>I204-J204</f>
        <v>82.959999999031425</v>
      </c>
      <c r="L204" s="68" t="s">
        <v>269</v>
      </c>
      <c r="M204" s="69"/>
      <c r="N204" s="69"/>
    </row>
    <row r="205" spans="1:16" s="113" customFormat="1" ht="35.25" customHeight="1" outlineLevel="3">
      <c r="A205" s="238" t="s">
        <v>211</v>
      </c>
      <c r="B205" s="65">
        <v>148</v>
      </c>
      <c r="C205" s="65">
        <v>1004</v>
      </c>
      <c r="D205" s="65">
        <v>2230131440</v>
      </c>
      <c r="E205" s="64" t="s">
        <v>29</v>
      </c>
      <c r="F205" s="65"/>
      <c r="G205" s="65"/>
      <c r="H205" s="201">
        <f>SUM(H206)</f>
        <v>1482787200</v>
      </c>
      <c r="I205" s="201">
        <f>SUM(I206)</f>
        <v>879649900</v>
      </c>
      <c r="J205" s="202">
        <f>SUM(J206)</f>
        <v>879649900</v>
      </c>
      <c r="K205" s="67">
        <f>SUM(K206:K206)</f>
        <v>0</v>
      </c>
      <c r="L205" s="111"/>
      <c r="M205" s="112"/>
      <c r="N205" s="69"/>
      <c r="O205" s="126"/>
      <c r="P205" s="126"/>
    </row>
    <row r="206" spans="1:16" s="121" customFormat="1" ht="22.5" customHeight="1" outlineLevel="5">
      <c r="A206" s="259" t="s">
        <v>212</v>
      </c>
      <c r="B206" s="89">
        <v>148</v>
      </c>
      <c r="C206" s="89">
        <v>1004</v>
      </c>
      <c r="D206" s="89">
        <v>2230131440</v>
      </c>
      <c r="E206" s="90">
        <v>530</v>
      </c>
      <c r="F206" s="89"/>
      <c r="G206" s="89"/>
      <c r="H206" s="44">
        <v>1482787200</v>
      </c>
      <c r="I206" s="44">
        <v>879649900</v>
      </c>
      <c r="J206" s="192">
        <v>879649900</v>
      </c>
      <c r="K206" s="71">
        <f t="shared" si="25"/>
        <v>0</v>
      </c>
      <c r="L206" s="68"/>
      <c r="M206" s="69"/>
      <c r="N206" s="69"/>
    </row>
    <row r="207" spans="1:16" s="118" customFormat="1" ht="34.5" customHeight="1" outlineLevel="5">
      <c r="A207" s="238" t="s">
        <v>210</v>
      </c>
      <c r="B207" s="65">
        <v>148</v>
      </c>
      <c r="C207" s="65">
        <v>1004</v>
      </c>
      <c r="D207" s="65">
        <v>2230131460</v>
      </c>
      <c r="E207" s="64" t="s">
        <v>29</v>
      </c>
      <c r="F207" s="65"/>
      <c r="G207" s="65"/>
      <c r="H207" s="201">
        <f>SUM(H208)</f>
        <v>1869676100</v>
      </c>
      <c r="I207" s="201">
        <f>SUM(I208)</f>
        <v>1727110500</v>
      </c>
      <c r="J207" s="202">
        <f>SUM(J208)</f>
        <v>1727110500</v>
      </c>
      <c r="K207" s="97">
        <f>SUM(K208:K208)</f>
        <v>0</v>
      </c>
      <c r="L207" s="98"/>
      <c r="M207" s="99"/>
      <c r="N207" s="69"/>
    </row>
    <row r="208" spans="1:16" ht="18.75" customHeight="1" outlineLevel="5">
      <c r="A208" s="259" t="s">
        <v>212</v>
      </c>
      <c r="B208" s="89">
        <v>148</v>
      </c>
      <c r="C208" s="89">
        <v>1004</v>
      </c>
      <c r="D208" s="89">
        <v>2230131460</v>
      </c>
      <c r="E208" s="90">
        <v>530</v>
      </c>
      <c r="F208" s="89"/>
      <c r="G208" s="89"/>
      <c r="H208" s="44">
        <v>1869676100</v>
      </c>
      <c r="I208" s="44">
        <v>1727110500</v>
      </c>
      <c r="J208" s="192">
        <v>1727110500</v>
      </c>
      <c r="K208" s="87">
        <f t="shared" si="25"/>
        <v>0</v>
      </c>
      <c r="L208" s="68"/>
      <c r="M208" s="69"/>
      <c r="N208" s="69"/>
    </row>
    <row r="209" spans="1:16" s="113" customFormat="1" ht="105" outlineLevel="3">
      <c r="A209" s="260" t="s">
        <v>228</v>
      </c>
      <c r="B209" s="127" t="s">
        <v>28</v>
      </c>
      <c r="C209" s="127" t="s">
        <v>126</v>
      </c>
      <c r="D209" s="127" t="s">
        <v>229</v>
      </c>
      <c r="E209" s="128" t="s">
        <v>29</v>
      </c>
      <c r="F209" s="129"/>
      <c r="G209" s="129"/>
      <c r="H209" s="213">
        <f>SUM(H210)</f>
        <v>0</v>
      </c>
      <c r="I209" s="213">
        <f t="shared" ref="I209" si="26">SUM(I210)</f>
        <v>0</v>
      </c>
      <c r="J209" s="214">
        <f>SUM(J210)</f>
        <v>0</v>
      </c>
      <c r="K209" s="130">
        <f>SUM(K210)</f>
        <v>0</v>
      </c>
      <c r="L209" s="68"/>
      <c r="M209" s="131"/>
      <c r="N209" s="126"/>
      <c r="O209" s="126"/>
      <c r="P209" s="126"/>
    </row>
    <row r="210" spans="1:16" s="121" customFormat="1" ht="42.75" outlineLevel="5">
      <c r="A210" s="261" t="s">
        <v>37</v>
      </c>
      <c r="B210" s="132" t="s">
        <v>28</v>
      </c>
      <c r="C210" s="132" t="s">
        <v>126</v>
      </c>
      <c r="D210" s="132" t="s">
        <v>229</v>
      </c>
      <c r="E210" s="133" t="s">
        <v>69</v>
      </c>
      <c r="F210" s="132"/>
      <c r="G210" s="132"/>
      <c r="H210" s="215">
        <v>0</v>
      </c>
      <c r="I210" s="216">
        <v>0</v>
      </c>
      <c r="J210" s="217">
        <v>0</v>
      </c>
      <c r="K210" s="80">
        <f t="shared" ref="K210" si="27">I210-J210</f>
        <v>0</v>
      </c>
      <c r="L210" s="68"/>
    </row>
    <row r="211" spans="1:16" s="70" customFormat="1" ht="30" outlineLevel="3">
      <c r="A211" s="262" t="s">
        <v>140</v>
      </c>
      <c r="B211" s="134" t="s">
        <v>28</v>
      </c>
      <c r="C211" s="134" t="s">
        <v>126</v>
      </c>
      <c r="D211" s="134">
        <v>2230155730</v>
      </c>
      <c r="E211" s="135" t="s">
        <v>29</v>
      </c>
      <c r="F211" s="136"/>
      <c r="G211" s="136"/>
      <c r="H211" s="218">
        <f>SUM(H212)</f>
        <v>0</v>
      </c>
      <c r="I211" s="218">
        <f t="shared" ref="I211" si="28">SUM(I212)</f>
        <v>0</v>
      </c>
      <c r="J211" s="219">
        <f>SUM(J212)</f>
        <v>0</v>
      </c>
      <c r="K211" s="75">
        <f>SUM(K212)</f>
        <v>0</v>
      </c>
      <c r="L211" s="68"/>
      <c r="M211" s="76"/>
      <c r="N211" s="49"/>
      <c r="O211" s="53"/>
      <c r="P211" s="53"/>
    </row>
    <row r="212" spans="1:16" ht="42.75" outlineLevel="5">
      <c r="A212" s="263" t="s">
        <v>37</v>
      </c>
      <c r="B212" s="137" t="s">
        <v>28</v>
      </c>
      <c r="C212" s="137" t="s">
        <v>126</v>
      </c>
      <c r="D212" s="137">
        <v>2230155730</v>
      </c>
      <c r="E212" s="138">
        <v>313</v>
      </c>
      <c r="F212" s="139"/>
      <c r="G212" s="139"/>
      <c r="H212" s="220">
        <v>0</v>
      </c>
      <c r="I212" s="44">
        <v>0</v>
      </c>
      <c r="J212" s="221">
        <v>0</v>
      </c>
      <c r="K212" s="140">
        <f t="shared" ref="K212" si="29">I212-J212</f>
        <v>0</v>
      </c>
      <c r="L212" s="68"/>
      <c r="M212" s="81"/>
    </row>
    <row r="213" spans="1:16" s="70" customFormat="1" ht="57.75" customHeight="1" outlineLevel="3">
      <c r="A213" s="247" t="s">
        <v>127</v>
      </c>
      <c r="B213" s="63" t="s">
        <v>28</v>
      </c>
      <c r="C213" s="63" t="s">
        <v>126</v>
      </c>
      <c r="D213" s="63" t="s">
        <v>128</v>
      </c>
      <c r="E213" s="64" t="s">
        <v>29</v>
      </c>
      <c r="F213" s="65"/>
      <c r="G213" s="65"/>
      <c r="H213" s="190">
        <f>SUM(H214:H215)</f>
        <v>716507900</v>
      </c>
      <c r="I213" s="190">
        <f>SUM(I214:I215)</f>
        <v>705442000.21000004</v>
      </c>
      <c r="J213" s="191">
        <f>SUM(J214:J216)</f>
        <v>705349903.88</v>
      </c>
      <c r="K213" s="311">
        <f>SUM(K214:K216)</f>
        <v>92096.329999999958</v>
      </c>
      <c r="L213" s="82"/>
      <c r="M213" s="83"/>
      <c r="N213" s="69"/>
      <c r="O213" s="92"/>
      <c r="P213" s="92"/>
    </row>
    <row r="214" spans="1:16" ht="13.5" customHeight="1" outlineLevel="5">
      <c r="A214" s="246" t="s">
        <v>30</v>
      </c>
      <c r="B214" s="88" t="s">
        <v>28</v>
      </c>
      <c r="C214" s="88" t="s">
        <v>126</v>
      </c>
      <c r="D214" s="88" t="s">
        <v>128</v>
      </c>
      <c r="E214" s="84" t="s">
        <v>31</v>
      </c>
      <c r="F214" s="85"/>
      <c r="G214" s="85"/>
      <c r="H214" s="44">
        <f>894700+107000</f>
        <v>1001700</v>
      </c>
      <c r="I214" s="44">
        <v>738427.32</v>
      </c>
      <c r="J214" s="192">
        <v>738022.99</v>
      </c>
      <c r="K214" s="93">
        <f t="shared" ref="K214:K249" si="30">I214-J214</f>
        <v>404.32999999995809</v>
      </c>
      <c r="L214" s="68"/>
      <c r="M214" s="69"/>
      <c r="N214" s="69"/>
    </row>
    <row r="215" spans="1:16" s="81" customFormat="1" ht="27" customHeight="1" outlineLevel="5">
      <c r="A215" s="255" t="s">
        <v>123</v>
      </c>
      <c r="B215" s="41" t="s">
        <v>28</v>
      </c>
      <c r="C215" s="41" t="s">
        <v>126</v>
      </c>
      <c r="D215" s="41" t="s">
        <v>128</v>
      </c>
      <c r="E215" s="42" t="s">
        <v>69</v>
      </c>
      <c r="F215" s="43"/>
      <c r="G215" s="43"/>
      <c r="H215" s="44">
        <v>715506200</v>
      </c>
      <c r="I215" s="44">
        <v>704703572.88999999</v>
      </c>
      <c r="J215" s="192">
        <v>704611880.88999999</v>
      </c>
      <c r="K215" s="93">
        <f t="shared" si="30"/>
        <v>91692</v>
      </c>
      <c r="L215" s="68"/>
      <c r="M215" s="69"/>
      <c r="N215" s="69"/>
      <c r="O215" s="76"/>
      <c r="P215" s="76"/>
    </row>
    <row r="216" spans="1:16" s="81" customFormat="1" ht="36" outlineLevel="5">
      <c r="A216" s="255" t="s">
        <v>123</v>
      </c>
      <c r="B216" s="41" t="s">
        <v>28</v>
      </c>
      <c r="C216" s="41" t="s">
        <v>126</v>
      </c>
      <c r="D216" s="41" t="s">
        <v>128</v>
      </c>
      <c r="E216" s="42" t="s">
        <v>69</v>
      </c>
      <c r="F216" s="288" t="s">
        <v>225</v>
      </c>
      <c r="G216" s="43"/>
      <c r="H216" s="44">
        <v>0</v>
      </c>
      <c r="I216" s="44">
        <v>0</v>
      </c>
      <c r="J216" s="192">
        <v>0</v>
      </c>
      <c r="K216" s="93">
        <f t="shared" ref="K216" si="31">I216-J216</f>
        <v>0</v>
      </c>
      <c r="L216" s="68"/>
      <c r="M216" s="69"/>
      <c r="N216" s="69"/>
      <c r="O216" s="76"/>
      <c r="P216" s="76"/>
    </row>
    <row r="217" spans="1:16" s="70" customFormat="1" ht="60" customHeight="1" outlineLevel="3">
      <c r="A217" s="247" t="s">
        <v>129</v>
      </c>
      <c r="B217" s="63" t="s">
        <v>28</v>
      </c>
      <c r="C217" s="63" t="s">
        <v>126</v>
      </c>
      <c r="D217" s="63" t="s">
        <v>130</v>
      </c>
      <c r="E217" s="64" t="s">
        <v>29</v>
      </c>
      <c r="F217" s="65"/>
      <c r="G217" s="65"/>
      <c r="H217" s="190">
        <f>SUM(H218:H219)</f>
        <v>17290300</v>
      </c>
      <c r="I217" s="190">
        <f>SUM(I218:I219)</f>
        <v>946349.48</v>
      </c>
      <c r="J217" s="191">
        <f>SUM(J218:J219)</f>
        <v>941325</v>
      </c>
      <c r="K217" s="311">
        <f>SUM(K218:K219)</f>
        <v>5024.4799999999996</v>
      </c>
      <c r="L217" s="82"/>
      <c r="M217" s="83"/>
      <c r="N217" s="69"/>
      <c r="O217" s="49"/>
      <c r="P217" s="49"/>
    </row>
    <row r="218" spans="1:16" ht="18" customHeight="1" outlineLevel="5">
      <c r="A218" s="246" t="s">
        <v>30</v>
      </c>
      <c r="B218" s="88" t="s">
        <v>28</v>
      </c>
      <c r="C218" s="88" t="s">
        <v>126</v>
      </c>
      <c r="D218" s="88" t="s">
        <v>130</v>
      </c>
      <c r="E218" s="84" t="s">
        <v>31</v>
      </c>
      <c r="F218" s="85"/>
      <c r="G218" s="85"/>
      <c r="H218" s="44">
        <v>50000</v>
      </c>
      <c r="I218" s="44">
        <v>134.47999999999999</v>
      </c>
      <c r="J218" s="192">
        <v>0</v>
      </c>
      <c r="K218" s="93">
        <f t="shared" si="30"/>
        <v>134.47999999999999</v>
      </c>
      <c r="L218" s="68"/>
      <c r="M218" s="69"/>
      <c r="N218" s="69"/>
    </row>
    <row r="219" spans="1:16" s="81" customFormat="1" ht="31.5" customHeight="1" outlineLevel="5">
      <c r="A219" s="253" t="s">
        <v>37</v>
      </c>
      <c r="B219" s="41" t="s">
        <v>28</v>
      </c>
      <c r="C219" s="41" t="s">
        <v>126</v>
      </c>
      <c r="D219" s="41">
        <v>2230171320</v>
      </c>
      <c r="E219" s="42" t="s">
        <v>69</v>
      </c>
      <c r="F219" s="43"/>
      <c r="G219" s="43"/>
      <c r="H219" s="44">
        <v>17240300</v>
      </c>
      <c r="I219" s="44">
        <v>946215</v>
      </c>
      <c r="J219" s="192">
        <v>941325</v>
      </c>
      <c r="K219" s="93">
        <f t="shared" si="30"/>
        <v>4890</v>
      </c>
      <c r="L219" s="68"/>
      <c r="M219" s="69"/>
      <c r="N219" s="69"/>
    </row>
    <row r="220" spans="1:16" ht="31.5" customHeight="1" outlineLevel="5">
      <c r="A220" s="264" t="s">
        <v>177</v>
      </c>
      <c r="B220" s="63" t="s">
        <v>28</v>
      </c>
      <c r="C220" s="63" t="s">
        <v>126</v>
      </c>
      <c r="D220" s="63" t="s">
        <v>178</v>
      </c>
      <c r="E220" s="64" t="s">
        <v>29</v>
      </c>
      <c r="F220" s="65"/>
      <c r="G220" s="65"/>
      <c r="H220" s="203">
        <f>SUM(H221:H226)</f>
        <v>11534514880</v>
      </c>
      <c r="I220" s="203">
        <f>SUM(I221:I226)</f>
        <v>11071914498.410002</v>
      </c>
      <c r="J220" s="204">
        <f>SUM(J221:J226)</f>
        <v>11071702156.360001</v>
      </c>
      <c r="K220" s="95">
        <f>SUM(K221:K226)</f>
        <v>212342.05000117302</v>
      </c>
      <c r="L220" s="141"/>
      <c r="M220" s="142"/>
      <c r="N220" s="69"/>
    </row>
    <row r="221" spans="1:16" s="118" customFormat="1" ht="29.25" customHeight="1" outlineLevel="5">
      <c r="A221" s="249" t="s">
        <v>37</v>
      </c>
      <c r="B221" s="143" t="s">
        <v>28</v>
      </c>
      <c r="C221" s="88" t="s">
        <v>126</v>
      </c>
      <c r="D221" s="88" t="s">
        <v>178</v>
      </c>
      <c r="E221" s="84">
        <v>244</v>
      </c>
      <c r="F221" s="143"/>
      <c r="G221" s="88" t="s">
        <v>35</v>
      </c>
      <c r="H221" s="44">
        <v>2306450</v>
      </c>
      <c r="I221" s="222">
        <v>1318907.1299999999</v>
      </c>
      <c r="J221" s="283">
        <v>1318907.1299999999</v>
      </c>
      <c r="K221" s="87">
        <f>I221-J221</f>
        <v>0</v>
      </c>
      <c r="L221" s="68"/>
      <c r="M221" s="69"/>
      <c r="N221" s="69"/>
      <c r="O221" s="145"/>
      <c r="P221" s="145"/>
    </row>
    <row r="222" spans="1:16" s="121" customFormat="1" ht="42.75" outlineLevel="5">
      <c r="A222" s="258" t="s">
        <v>37</v>
      </c>
      <c r="B222" s="146" t="s">
        <v>28</v>
      </c>
      <c r="C222" s="146" t="s">
        <v>126</v>
      </c>
      <c r="D222" s="146" t="s">
        <v>178</v>
      </c>
      <c r="E222" s="147" t="s">
        <v>69</v>
      </c>
      <c r="F222" s="146" t="s">
        <v>226</v>
      </c>
      <c r="G222" s="146" t="s">
        <v>36</v>
      </c>
      <c r="H222" s="223">
        <v>0</v>
      </c>
      <c r="I222" s="222">
        <v>0</v>
      </c>
      <c r="J222" s="283">
        <v>0</v>
      </c>
      <c r="K222" s="148">
        <f t="shared" ref="K222" si="32">I222-J222</f>
        <v>0</v>
      </c>
      <c r="L222" s="68" t="s">
        <v>240</v>
      </c>
      <c r="M222" s="149"/>
      <c r="N222" s="69"/>
      <c r="O222" s="131"/>
      <c r="P222" s="131"/>
    </row>
    <row r="223" spans="1:16" s="121" customFormat="1" ht="42" customHeight="1" outlineLevel="5">
      <c r="A223" s="258" t="s">
        <v>37</v>
      </c>
      <c r="B223" s="146" t="s">
        <v>28</v>
      </c>
      <c r="C223" s="146" t="s">
        <v>126</v>
      </c>
      <c r="D223" s="146" t="s">
        <v>178</v>
      </c>
      <c r="E223" s="147" t="s">
        <v>69</v>
      </c>
      <c r="F223" s="146" t="s">
        <v>183</v>
      </c>
      <c r="G223" s="146" t="s">
        <v>36</v>
      </c>
      <c r="H223" s="44">
        <v>0</v>
      </c>
      <c r="I223" s="44">
        <v>0</v>
      </c>
      <c r="J223" s="192">
        <v>-4093.28</v>
      </c>
      <c r="K223" s="148">
        <f t="shared" si="30"/>
        <v>4093.28</v>
      </c>
      <c r="L223" s="68"/>
      <c r="M223" s="149"/>
      <c r="N223" s="69"/>
      <c r="O223" s="131"/>
      <c r="P223" s="131"/>
    </row>
    <row r="224" spans="1:16" s="121" customFormat="1" ht="42.75" customHeight="1" outlineLevel="5">
      <c r="A224" s="258" t="s">
        <v>37</v>
      </c>
      <c r="B224" s="146" t="s">
        <v>28</v>
      </c>
      <c r="C224" s="146" t="s">
        <v>126</v>
      </c>
      <c r="D224" s="146" t="s">
        <v>178</v>
      </c>
      <c r="E224" s="147" t="s">
        <v>69</v>
      </c>
      <c r="F224" s="146" t="s">
        <v>263</v>
      </c>
      <c r="G224" s="146" t="s">
        <v>36</v>
      </c>
      <c r="H224" s="44">
        <v>0</v>
      </c>
      <c r="I224" s="44">
        <v>0</v>
      </c>
      <c r="J224" s="192">
        <v>-9500</v>
      </c>
      <c r="K224" s="148">
        <f t="shared" si="30"/>
        <v>9500</v>
      </c>
      <c r="L224" s="68"/>
      <c r="M224" s="149"/>
      <c r="N224" s="69"/>
      <c r="O224" s="131"/>
      <c r="P224" s="131"/>
    </row>
    <row r="225" spans="1:16" s="81" customFormat="1" ht="42.75" outlineLevel="5">
      <c r="A225" s="253" t="s">
        <v>37</v>
      </c>
      <c r="B225" s="41" t="s">
        <v>28</v>
      </c>
      <c r="C225" s="41" t="s">
        <v>126</v>
      </c>
      <c r="D225" s="41" t="s">
        <v>178</v>
      </c>
      <c r="E225" s="42" t="s">
        <v>69</v>
      </c>
      <c r="F225" s="41" t="s">
        <v>225</v>
      </c>
      <c r="G225" s="41" t="s">
        <v>35</v>
      </c>
      <c r="H225" s="44">
        <v>576610430</v>
      </c>
      <c r="I225" s="44">
        <v>553529779.53999996</v>
      </c>
      <c r="J225" s="192">
        <v>553519142.99000001</v>
      </c>
      <c r="K225" s="273">
        <f>I225-J225</f>
        <v>10636.549999952316</v>
      </c>
      <c r="L225" s="284"/>
      <c r="M225" s="106"/>
      <c r="N225" s="285"/>
      <c r="O225" s="76"/>
      <c r="P225" s="76"/>
    </row>
    <row r="226" spans="1:16" s="81" customFormat="1" ht="42.75" outlineLevel="5">
      <c r="A226" s="253" t="s">
        <v>37</v>
      </c>
      <c r="B226" s="41" t="s">
        <v>28</v>
      </c>
      <c r="C226" s="41" t="s">
        <v>126</v>
      </c>
      <c r="D226" s="41" t="s">
        <v>178</v>
      </c>
      <c r="E226" s="42" t="s">
        <v>69</v>
      </c>
      <c r="F226" s="41" t="s">
        <v>225</v>
      </c>
      <c r="G226" s="41" t="s">
        <v>36</v>
      </c>
      <c r="H226" s="44">
        <v>10955598000</v>
      </c>
      <c r="I226" s="44">
        <f>11070595591.28-I225</f>
        <v>10517065811.740002</v>
      </c>
      <c r="J226" s="192">
        <v>10516877699.52</v>
      </c>
      <c r="K226" s="274">
        <f>I226-J226</f>
        <v>188112.2200012207</v>
      </c>
      <c r="L226" s="284"/>
      <c r="M226" s="106"/>
      <c r="N226" s="285"/>
      <c r="O226" s="76"/>
      <c r="P226" s="76"/>
    </row>
    <row r="227" spans="1:16" s="70" customFormat="1" ht="35.25" customHeight="1" outlineLevel="3">
      <c r="A227" s="247" t="s">
        <v>131</v>
      </c>
      <c r="B227" s="63" t="s">
        <v>28</v>
      </c>
      <c r="C227" s="63" t="s">
        <v>126</v>
      </c>
      <c r="D227" s="63" t="s">
        <v>132</v>
      </c>
      <c r="E227" s="64" t="s">
        <v>29</v>
      </c>
      <c r="F227" s="65"/>
      <c r="G227" s="65"/>
      <c r="H227" s="190">
        <f>SUM(H228:H229)</f>
        <v>57633600</v>
      </c>
      <c r="I227" s="190">
        <f>SUM(I228:I229)</f>
        <v>34641404</v>
      </c>
      <c r="J227" s="191">
        <f>SUM(J228:J229)</f>
        <v>28828069.880000003</v>
      </c>
      <c r="K227" s="67">
        <f>SUM(K228:K229)</f>
        <v>5813334.1199999992</v>
      </c>
      <c r="L227" s="82"/>
      <c r="M227" s="83"/>
      <c r="N227" s="69"/>
      <c r="O227" s="49"/>
      <c r="P227" s="49"/>
    </row>
    <row r="228" spans="1:16" ht="18" customHeight="1" outlineLevel="5">
      <c r="A228" s="246" t="s">
        <v>30</v>
      </c>
      <c r="B228" s="88" t="s">
        <v>28</v>
      </c>
      <c r="C228" s="88" t="s">
        <v>126</v>
      </c>
      <c r="D228" s="88" t="s">
        <v>132</v>
      </c>
      <c r="E228" s="84" t="s">
        <v>31</v>
      </c>
      <c r="F228" s="85"/>
      <c r="G228" s="85"/>
      <c r="H228" s="44">
        <v>18193600</v>
      </c>
      <c r="I228" s="44">
        <v>16201404</v>
      </c>
      <c r="J228" s="192">
        <v>10388069.880000001</v>
      </c>
      <c r="K228" s="93">
        <f t="shared" si="30"/>
        <v>5813334.1199999992</v>
      </c>
      <c r="L228" s="68"/>
      <c r="M228" s="69"/>
      <c r="N228" s="69"/>
    </row>
    <row r="229" spans="1:16" s="81" customFormat="1" ht="32.25" customHeight="1" outlineLevel="5">
      <c r="A229" s="253" t="s">
        <v>37</v>
      </c>
      <c r="B229" s="41" t="s">
        <v>28</v>
      </c>
      <c r="C229" s="41" t="s">
        <v>126</v>
      </c>
      <c r="D229" s="41" t="s">
        <v>132</v>
      </c>
      <c r="E229" s="42" t="s">
        <v>69</v>
      </c>
      <c r="F229" s="43"/>
      <c r="G229" s="41"/>
      <c r="H229" s="44">
        <v>39440000</v>
      </c>
      <c r="I229" s="44">
        <v>18440000</v>
      </c>
      <c r="J229" s="192">
        <v>18440000</v>
      </c>
      <c r="K229" s="93">
        <f t="shared" si="30"/>
        <v>0</v>
      </c>
      <c r="L229" s="68"/>
      <c r="M229" s="69"/>
      <c r="N229" s="69"/>
      <c r="O229" s="76"/>
      <c r="P229" s="76"/>
    </row>
    <row r="230" spans="1:16" s="113" customFormat="1" ht="30" outlineLevel="3">
      <c r="A230" s="260" t="s">
        <v>140</v>
      </c>
      <c r="B230" s="127" t="s">
        <v>28</v>
      </c>
      <c r="C230" s="127" t="s">
        <v>126</v>
      </c>
      <c r="D230" s="127" t="s">
        <v>141</v>
      </c>
      <c r="E230" s="128" t="s">
        <v>29</v>
      </c>
      <c r="F230" s="129"/>
      <c r="G230" s="129"/>
      <c r="H230" s="213">
        <f>SUM(H231:H233)</f>
        <v>0</v>
      </c>
      <c r="I230" s="213">
        <f t="shared" ref="I230" si="33">SUM(I231:I233)</f>
        <v>0</v>
      </c>
      <c r="J230" s="214">
        <f>SUM(J231:J233)</f>
        <v>0</v>
      </c>
      <c r="K230" s="130">
        <f>SUM(K231:K233)</f>
        <v>0</v>
      </c>
      <c r="L230" s="150"/>
      <c r="M230" s="131"/>
      <c r="N230" s="118"/>
      <c r="O230" s="145"/>
      <c r="P230" s="145"/>
    </row>
    <row r="231" spans="1:16" s="118" customFormat="1" ht="42.75" outlineLevel="5">
      <c r="A231" s="265" t="s">
        <v>37</v>
      </c>
      <c r="B231" s="151" t="s">
        <v>28</v>
      </c>
      <c r="C231" s="151" t="s">
        <v>126</v>
      </c>
      <c r="D231" s="151" t="s">
        <v>141</v>
      </c>
      <c r="E231" s="152">
        <v>313</v>
      </c>
      <c r="F231" s="153" t="s">
        <v>231</v>
      </c>
      <c r="G231" s="153" t="s">
        <v>36</v>
      </c>
      <c r="H231" s="196">
        <v>0</v>
      </c>
      <c r="I231" s="197">
        <v>0</v>
      </c>
      <c r="J231" s="198">
        <v>0</v>
      </c>
      <c r="K231" s="154">
        <f t="shared" ref="K231:K233" si="34">I231-J231</f>
        <v>0</v>
      </c>
      <c r="L231" s="68" t="s">
        <v>240</v>
      </c>
      <c r="M231" s="121"/>
    </row>
    <row r="232" spans="1:16" s="118" customFormat="1" ht="42.75" outlineLevel="5">
      <c r="A232" s="265" t="s">
        <v>37</v>
      </c>
      <c r="B232" s="151" t="s">
        <v>28</v>
      </c>
      <c r="C232" s="151" t="s">
        <v>126</v>
      </c>
      <c r="D232" s="151" t="s">
        <v>141</v>
      </c>
      <c r="E232" s="152">
        <v>313</v>
      </c>
      <c r="F232" s="153" t="s">
        <v>241</v>
      </c>
      <c r="G232" s="153" t="s">
        <v>36</v>
      </c>
      <c r="H232" s="196">
        <v>0</v>
      </c>
      <c r="I232" s="197">
        <v>0</v>
      </c>
      <c r="J232" s="198">
        <v>0</v>
      </c>
      <c r="K232" s="154">
        <f t="shared" si="34"/>
        <v>0</v>
      </c>
      <c r="L232" s="68"/>
      <c r="M232" s="121"/>
    </row>
    <row r="233" spans="1:16" s="118" customFormat="1" ht="42.75" outlineLevel="5">
      <c r="A233" s="265" t="s">
        <v>37</v>
      </c>
      <c r="B233" s="151" t="s">
        <v>28</v>
      </c>
      <c r="C233" s="151" t="s">
        <v>126</v>
      </c>
      <c r="D233" s="306" t="s">
        <v>282</v>
      </c>
      <c r="E233" s="152">
        <v>313</v>
      </c>
      <c r="F233" s="153" t="s">
        <v>241</v>
      </c>
      <c r="G233" s="153" t="s">
        <v>36</v>
      </c>
      <c r="H233" s="196">
        <v>0</v>
      </c>
      <c r="I233" s="197">
        <v>0</v>
      </c>
      <c r="J233" s="198">
        <v>0</v>
      </c>
      <c r="K233" s="154">
        <f t="shared" si="34"/>
        <v>0</v>
      </c>
      <c r="L233" s="68"/>
      <c r="M233" s="121"/>
    </row>
    <row r="234" spans="1:16" s="70" customFormat="1" ht="33" customHeight="1" outlineLevel="3">
      <c r="A234" s="247" t="s">
        <v>133</v>
      </c>
      <c r="B234" s="63" t="s">
        <v>28</v>
      </c>
      <c r="C234" s="63" t="s">
        <v>126</v>
      </c>
      <c r="D234" s="63" t="s">
        <v>134</v>
      </c>
      <c r="E234" s="64" t="s">
        <v>29</v>
      </c>
      <c r="F234" s="65"/>
      <c r="G234" s="65"/>
      <c r="H234" s="190">
        <f>SUM(H235)</f>
        <v>25000</v>
      </c>
      <c r="I234" s="190">
        <f>SUM(I235)</f>
        <v>0</v>
      </c>
      <c r="J234" s="191">
        <f>SUM(J235)</f>
        <v>0</v>
      </c>
      <c r="K234" s="67">
        <f>SUM(K235)</f>
        <v>0</v>
      </c>
      <c r="L234" s="82"/>
      <c r="M234" s="83"/>
      <c r="N234" s="69"/>
      <c r="O234" s="49"/>
      <c r="P234" s="49"/>
    </row>
    <row r="235" spans="1:16" s="81" customFormat="1" ht="32.25" customHeight="1" outlineLevel="5">
      <c r="A235" s="253" t="s">
        <v>37</v>
      </c>
      <c r="B235" s="41" t="s">
        <v>28</v>
      </c>
      <c r="C235" s="41" t="s">
        <v>126</v>
      </c>
      <c r="D235" s="41" t="s">
        <v>134</v>
      </c>
      <c r="E235" s="42" t="s">
        <v>69</v>
      </c>
      <c r="F235" s="43"/>
      <c r="G235" s="43"/>
      <c r="H235" s="44">
        <v>25000</v>
      </c>
      <c r="I235" s="44">
        <v>0</v>
      </c>
      <c r="J235" s="207">
        <v>0</v>
      </c>
      <c r="K235" s="93">
        <f t="shared" si="30"/>
        <v>0</v>
      </c>
      <c r="L235" s="68"/>
      <c r="M235" s="69"/>
      <c r="N235" s="69"/>
      <c r="O235" s="76"/>
      <c r="P235" s="76"/>
    </row>
    <row r="236" spans="1:16" s="70" customFormat="1" ht="91.5" customHeight="1" outlineLevel="3">
      <c r="A236" s="247" t="s">
        <v>135</v>
      </c>
      <c r="B236" s="63" t="s">
        <v>28</v>
      </c>
      <c r="C236" s="63" t="s">
        <v>126</v>
      </c>
      <c r="D236" s="63" t="s">
        <v>136</v>
      </c>
      <c r="E236" s="64" t="s">
        <v>29</v>
      </c>
      <c r="F236" s="65"/>
      <c r="G236" s="65"/>
      <c r="H236" s="190">
        <f>SUM(H237:H237)</f>
        <v>84900</v>
      </c>
      <c r="I236" s="190">
        <f>SUM(I237:I237)</f>
        <v>84900</v>
      </c>
      <c r="J236" s="191">
        <f>SUM(J237:J237)</f>
        <v>72464</v>
      </c>
      <c r="K236" s="67">
        <f>SUM(K237:K237)</f>
        <v>12436</v>
      </c>
      <c r="L236" s="82"/>
      <c r="M236" s="83"/>
      <c r="N236" s="69"/>
      <c r="O236" s="49"/>
      <c r="P236" s="49"/>
    </row>
    <row r="237" spans="1:16" ht="38.25" outlineLevel="5">
      <c r="A237" s="246" t="s">
        <v>137</v>
      </c>
      <c r="B237" s="88" t="s">
        <v>28</v>
      </c>
      <c r="C237" s="88" t="s">
        <v>126</v>
      </c>
      <c r="D237" s="88" t="s">
        <v>136</v>
      </c>
      <c r="E237" s="84">
        <v>112</v>
      </c>
      <c r="F237" s="88" t="s">
        <v>230</v>
      </c>
      <c r="G237" s="88" t="s">
        <v>36</v>
      </c>
      <c r="H237" s="44">
        <v>84900</v>
      </c>
      <c r="I237" s="44">
        <v>84900</v>
      </c>
      <c r="J237" s="192">
        <v>72464</v>
      </c>
      <c r="K237" s="93">
        <f t="shared" si="30"/>
        <v>12436</v>
      </c>
      <c r="L237" s="68"/>
      <c r="M237" s="69"/>
      <c r="N237" s="69"/>
      <c r="O237" s="53"/>
      <c r="P237" s="53"/>
    </row>
    <row r="238" spans="1:16" s="70" customFormat="1" ht="81.75" customHeight="1" outlineLevel="3">
      <c r="A238" s="247" t="s">
        <v>138</v>
      </c>
      <c r="B238" s="63" t="s">
        <v>28</v>
      </c>
      <c r="C238" s="63" t="s">
        <v>126</v>
      </c>
      <c r="D238" s="63" t="s">
        <v>139</v>
      </c>
      <c r="E238" s="64" t="s">
        <v>29</v>
      </c>
      <c r="F238" s="65"/>
      <c r="G238" s="65"/>
      <c r="H238" s="190">
        <f>SUM(H239:H239)</f>
        <v>4300</v>
      </c>
      <c r="I238" s="190">
        <f>SUM(I239:I239)</f>
        <v>0</v>
      </c>
      <c r="J238" s="191">
        <f>SUM(J239:J239)</f>
        <v>0</v>
      </c>
      <c r="K238" s="67">
        <f>SUM(K239:K239)</f>
        <v>0</v>
      </c>
      <c r="L238" s="82"/>
      <c r="M238" s="83"/>
      <c r="N238" s="69"/>
      <c r="O238" s="49"/>
      <c r="P238" s="49"/>
    </row>
    <row r="239" spans="1:16" ht="42.75" outlineLevel="5">
      <c r="A239" s="249" t="s">
        <v>37</v>
      </c>
      <c r="B239" s="88" t="s">
        <v>28</v>
      </c>
      <c r="C239" s="88" t="s">
        <v>126</v>
      </c>
      <c r="D239" s="88" t="s">
        <v>139</v>
      </c>
      <c r="E239" s="84">
        <v>244</v>
      </c>
      <c r="F239" s="85"/>
      <c r="G239" s="85"/>
      <c r="H239" s="44">
        <v>4300</v>
      </c>
      <c r="I239" s="44">
        <v>0</v>
      </c>
      <c r="J239" s="192">
        <v>0</v>
      </c>
      <c r="K239" s="93">
        <f>I239-J239</f>
        <v>0</v>
      </c>
      <c r="L239" s="68"/>
      <c r="M239" s="69"/>
      <c r="N239" s="69"/>
    </row>
    <row r="240" spans="1:16" s="70" customFormat="1" ht="36.75" customHeight="1" outlineLevel="3">
      <c r="A240" s="247" t="s">
        <v>51</v>
      </c>
      <c r="B240" s="63" t="s">
        <v>28</v>
      </c>
      <c r="C240" s="63" t="s">
        <v>142</v>
      </c>
      <c r="D240" s="63" t="s">
        <v>143</v>
      </c>
      <c r="E240" s="64" t="s">
        <v>29</v>
      </c>
      <c r="F240" s="65"/>
      <c r="G240" s="65"/>
      <c r="H240" s="190">
        <f>SUM(H241:H249)</f>
        <v>621548392.41999996</v>
      </c>
      <c r="I240" s="190">
        <f>SUM(I241:I249)</f>
        <v>460116402.67000002</v>
      </c>
      <c r="J240" s="191">
        <f>SUM(J241:J249)</f>
        <v>440725514.13</v>
      </c>
      <c r="K240" s="67">
        <f>SUM(K241:K249)</f>
        <v>19390888.540000018</v>
      </c>
      <c r="L240" s="82"/>
      <c r="M240" s="83"/>
      <c r="N240" s="69"/>
      <c r="O240" s="49"/>
      <c r="P240" s="49"/>
    </row>
    <row r="241" spans="1:16" ht="20.25" customHeight="1" outlineLevel="5">
      <c r="A241" s="246" t="s">
        <v>53</v>
      </c>
      <c r="B241" s="88" t="s">
        <v>28</v>
      </c>
      <c r="C241" s="88" t="s">
        <v>142</v>
      </c>
      <c r="D241" s="88" t="s">
        <v>143</v>
      </c>
      <c r="E241" s="84" t="s">
        <v>54</v>
      </c>
      <c r="F241" s="85"/>
      <c r="G241" s="85"/>
      <c r="H241" s="44">
        <v>434008610</v>
      </c>
      <c r="I241" s="44">
        <v>323153284</v>
      </c>
      <c r="J241" s="192">
        <v>310965313.95999998</v>
      </c>
      <c r="K241" s="87">
        <f t="shared" si="30"/>
        <v>12187970.040000021</v>
      </c>
      <c r="L241" s="68"/>
      <c r="M241" s="69"/>
      <c r="N241" s="69"/>
    </row>
    <row r="242" spans="1:16" ht="46.5" customHeight="1" outlineLevel="5">
      <c r="A242" s="246" t="s">
        <v>55</v>
      </c>
      <c r="B242" s="88" t="s">
        <v>28</v>
      </c>
      <c r="C242" s="88" t="s">
        <v>142</v>
      </c>
      <c r="D242" s="88" t="s">
        <v>143</v>
      </c>
      <c r="E242" s="84" t="s">
        <v>56</v>
      </c>
      <c r="F242" s="85"/>
      <c r="G242" s="85"/>
      <c r="H242" s="44">
        <v>131070570</v>
      </c>
      <c r="I242" s="44">
        <v>97592275</v>
      </c>
      <c r="J242" s="192">
        <v>92344885.670000002</v>
      </c>
      <c r="K242" s="93">
        <f t="shared" si="30"/>
        <v>5247389.3299999982</v>
      </c>
      <c r="L242" s="68"/>
      <c r="M242" s="69"/>
      <c r="N242" s="69"/>
    </row>
    <row r="243" spans="1:16" ht="30" customHeight="1" outlineLevel="5">
      <c r="A243" s="246" t="s">
        <v>57</v>
      </c>
      <c r="B243" s="88" t="s">
        <v>28</v>
      </c>
      <c r="C243" s="88" t="s">
        <v>142</v>
      </c>
      <c r="D243" s="88" t="s">
        <v>143</v>
      </c>
      <c r="E243" s="84" t="s">
        <v>58</v>
      </c>
      <c r="F243" s="85"/>
      <c r="G243" s="85"/>
      <c r="H243" s="44">
        <v>29594000</v>
      </c>
      <c r="I243" s="44">
        <v>17975800.620000001</v>
      </c>
      <c r="J243" s="192">
        <v>17531521.600000001</v>
      </c>
      <c r="K243" s="93">
        <f t="shared" si="30"/>
        <v>444279.01999999955</v>
      </c>
      <c r="L243" s="68"/>
      <c r="M243" s="69"/>
      <c r="N243" s="69"/>
    </row>
    <row r="244" spans="1:16" ht="18" customHeight="1" outlineLevel="5">
      <c r="A244" s="246" t="s">
        <v>30</v>
      </c>
      <c r="B244" s="88" t="s">
        <v>28</v>
      </c>
      <c r="C244" s="88" t="s">
        <v>142</v>
      </c>
      <c r="D244" s="88" t="s">
        <v>143</v>
      </c>
      <c r="E244" s="84" t="s">
        <v>31</v>
      </c>
      <c r="F244" s="85"/>
      <c r="G244" s="85"/>
      <c r="H244" s="44">
        <f>19898260.92-248.5</f>
        <v>19898012.420000002</v>
      </c>
      <c r="I244" s="44">
        <v>16525560.98</v>
      </c>
      <c r="J244" s="192">
        <v>16158195.390000001</v>
      </c>
      <c r="K244" s="93">
        <f t="shared" si="30"/>
        <v>367365.58999999985</v>
      </c>
      <c r="L244" s="68"/>
      <c r="M244" s="69"/>
      <c r="N244" s="69"/>
    </row>
    <row r="245" spans="1:16" ht="17.25" customHeight="1" outlineLevel="5">
      <c r="A245" s="246" t="s">
        <v>181</v>
      </c>
      <c r="B245" s="88" t="s">
        <v>28</v>
      </c>
      <c r="C245" s="88" t="s">
        <v>142</v>
      </c>
      <c r="D245" s="88" t="s">
        <v>143</v>
      </c>
      <c r="E245" s="84">
        <v>247</v>
      </c>
      <c r="F245" s="85"/>
      <c r="G245" s="85"/>
      <c r="H245" s="44">
        <v>6297200</v>
      </c>
      <c r="I245" s="44">
        <v>4722900</v>
      </c>
      <c r="J245" s="192">
        <v>3638440.69</v>
      </c>
      <c r="K245" s="93">
        <f t="shared" si="30"/>
        <v>1084459.31</v>
      </c>
      <c r="L245" s="68"/>
      <c r="M245" s="69"/>
      <c r="N245" s="69"/>
    </row>
    <row r="246" spans="1:16" ht="33.75" customHeight="1" outlineLevel="5">
      <c r="A246" s="246" t="s">
        <v>144</v>
      </c>
      <c r="B246" s="88" t="s">
        <v>28</v>
      </c>
      <c r="C246" s="88" t="s">
        <v>142</v>
      </c>
      <c r="D246" s="88" t="s">
        <v>143</v>
      </c>
      <c r="E246" s="84" t="s">
        <v>185</v>
      </c>
      <c r="F246" s="85"/>
      <c r="G246" s="85"/>
      <c r="H246" s="44">
        <v>143546</v>
      </c>
      <c r="I246" s="44">
        <v>40200.07</v>
      </c>
      <c r="J246" s="192">
        <v>37200.07</v>
      </c>
      <c r="K246" s="93">
        <f t="shared" si="30"/>
        <v>3000</v>
      </c>
      <c r="L246" s="68"/>
      <c r="M246" s="69"/>
      <c r="N246" s="69"/>
    </row>
    <row r="247" spans="1:16" ht="32.25" customHeight="1" outlineLevel="5">
      <c r="A247" s="246" t="s">
        <v>61</v>
      </c>
      <c r="B247" s="88" t="s">
        <v>28</v>
      </c>
      <c r="C247" s="88" t="s">
        <v>142</v>
      </c>
      <c r="D247" s="88" t="s">
        <v>143</v>
      </c>
      <c r="E247" s="84" t="s">
        <v>62</v>
      </c>
      <c r="F247" s="85"/>
      <c r="G247" s="85"/>
      <c r="H247" s="44">
        <v>443940</v>
      </c>
      <c r="I247" s="44">
        <v>56186</v>
      </c>
      <c r="J247" s="192">
        <v>15667</v>
      </c>
      <c r="K247" s="93">
        <f t="shared" si="30"/>
        <v>40519</v>
      </c>
      <c r="L247" s="68"/>
      <c r="M247" s="69"/>
      <c r="N247" s="69"/>
    </row>
    <row r="248" spans="1:16" ht="15.75" customHeight="1" outlineLevel="5">
      <c r="A248" s="246" t="s">
        <v>63</v>
      </c>
      <c r="B248" s="88" t="s">
        <v>28</v>
      </c>
      <c r="C248" s="88" t="s">
        <v>142</v>
      </c>
      <c r="D248" s="88" t="s">
        <v>143</v>
      </c>
      <c r="E248" s="84" t="s">
        <v>64</v>
      </c>
      <c r="F248" s="85"/>
      <c r="G248" s="85"/>
      <c r="H248" s="44">
        <v>70514</v>
      </c>
      <c r="I248" s="44">
        <v>45196</v>
      </c>
      <c r="J248" s="192">
        <v>29289.75</v>
      </c>
      <c r="K248" s="93">
        <f t="shared" si="30"/>
        <v>15906.25</v>
      </c>
      <c r="L248" s="68"/>
      <c r="M248" s="69"/>
      <c r="N248" s="69"/>
    </row>
    <row r="249" spans="1:16" ht="17.25" customHeight="1" outlineLevel="5">
      <c r="A249" s="246" t="s">
        <v>65</v>
      </c>
      <c r="B249" s="88" t="s">
        <v>28</v>
      </c>
      <c r="C249" s="88" t="s">
        <v>142</v>
      </c>
      <c r="D249" s="88" t="s">
        <v>143</v>
      </c>
      <c r="E249" s="84" t="s">
        <v>145</v>
      </c>
      <c r="F249" s="85"/>
      <c r="G249" s="85"/>
      <c r="H249" s="44">
        <v>22000</v>
      </c>
      <c r="I249" s="44">
        <v>5000</v>
      </c>
      <c r="J249" s="192">
        <v>5000</v>
      </c>
      <c r="K249" s="93">
        <f t="shared" si="30"/>
        <v>0</v>
      </c>
      <c r="L249" s="68"/>
      <c r="M249" s="69"/>
      <c r="N249" s="69"/>
      <c r="O249" s="53"/>
      <c r="P249" s="53"/>
    </row>
    <row r="250" spans="1:16" s="70" customFormat="1" ht="33" customHeight="1" outlineLevel="3">
      <c r="A250" s="247" t="s">
        <v>146</v>
      </c>
      <c r="B250" s="63" t="s">
        <v>28</v>
      </c>
      <c r="C250" s="63" t="s">
        <v>142</v>
      </c>
      <c r="D250" s="63" t="s">
        <v>147</v>
      </c>
      <c r="E250" s="64" t="s">
        <v>29</v>
      </c>
      <c r="F250" s="65"/>
      <c r="G250" s="65"/>
      <c r="H250" s="190">
        <f>SUM(H251:H260)</f>
        <v>252169681.52000001</v>
      </c>
      <c r="I250" s="190">
        <f>SUM(I251:I260)</f>
        <v>194174238.03</v>
      </c>
      <c r="J250" s="191">
        <f>SUM(J251:J260)</f>
        <v>190545601.14000005</v>
      </c>
      <c r="K250" s="67">
        <f>SUM(K251:K260)</f>
        <v>3628636.8899999908</v>
      </c>
      <c r="L250" s="82"/>
      <c r="M250" s="83"/>
      <c r="N250" s="69"/>
      <c r="O250" s="49"/>
      <c r="P250" s="49"/>
    </row>
    <row r="251" spans="1:16" ht="28.5" outlineLevel="5">
      <c r="A251" s="246" t="s">
        <v>148</v>
      </c>
      <c r="B251" s="88" t="s">
        <v>28</v>
      </c>
      <c r="C251" s="88" t="s">
        <v>142</v>
      </c>
      <c r="D251" s="88" t="s">
        <v>147</v>
      </c>
      <c r="E251" s="84" t="s">
        <v>149</v>
      </c>
      <c r="F251" s="85"/>
      <c r="G251" s="85"/>
      <c r="H251" s="44">
        <v>181694600</v>
      </c>
      <c r="I251" s="44">
        <v>139563215</v>
      </c>
      <c r="J251" s="192">
        <v>137995712.15000001</v>
      </c>
      <c r="K251" s="87">
        <f t="shared" ref="K251:K273" si="35">I251-J251</f>
        <v>1567502.849999994</v>
      </c>
      <c r="L251" s="68"/>
      <c r="M251" s="69"/>
      <c r="N251" s="69"/>
    </row>
    <row r="252" spans="1:16" ht="49.5" customHeight="1" outlineLevel="5">
      <c r="A252" s="246" t="s">
        <v>150</v>
      </c>
      <c r="B252" s="88" t="s">
        <v>28</v>
      </c>
      <c r="C252" s="88" t="s">
        <v>142</v>
      </c>
      <c r="D252" s="88" t="s">
        <v>147</v>
      </c>
      <c r="E252" s="84" t="s">
        <v>151</v>
      </c>
      <c r="F252" s="85"/>
      <c r="G252" s="85"/>
      <c r="H252" s="44">
        <v>1200000</v>
      </c>
      <c r="I252" s="44">
        <v>615166.81000000006</v>
      </c>
      <c r="J252" s="192">
        <v>615166.81000000006</v>
      </c>
      <c r="K252" s="87">
        <f t="shared" si="35"/>
        <v>0</v>
      </c>
      <c r="L252" s="68"/>
      <c r="M252" s="69"/>
      <c r="N252" s="69"/>
    </row>
    <row r="253" spans="1:16" ht="47.25" customHeight="1" outlineLevel="5">
      <c r="A253" s="246" t="s">
        <v>152</v>
      </c>
      <c r="B253" s="88" t="s">
        <v>28</v>
      </c>
      <c r="C253" s="88" t="s">
        <v>142</v>
      </c>
      <c r="D253" s="88" t="s">
        <v>147</v>
      </c>
      <c r="E253" s="84" t="s">
        <v>153</v>
      </c>
      <c r="F253" s="85"/>
      <c r="G253" s="85"/>
      <c r="H253" s="44">
        <v>54871770</v>
      </c>
      <c r="I253" s="44">
        <v>42804435</v>
      </c>
      <c r="J253" s="192">
        <v>41137087.200000003</v>
      </c>
      <c r="K253" s="87">
        <f t="shared" si="35"/>
        <v>1667347.799999997</v>
      </c>
      <c r="L253" s="68"/>
      <c r="M253" s="69"/>
      <c r="N253" s="69"/>
    </row>
    <row r="254" spans="1:16" ht="33.75" customHeight="1" outlineLevel="5">
      <c r="A254" s="246" t="s">
        <v>57</v>
      </c>
      <c r="B254" s="88" t="s">
        <v>28</v>
      </c>
      <c r="C254" s="88" t="s">
        <v>142</v>
      </c>
      <c r="D254" s="88" t="s">
        <v>147</v>
      </c>
      <c r="E254" s="84" t="s">
        <v>58</v>
      </c>
      <c r="F254" s="85"/>
      <c r="G254" s="85"/>
      <c r="H254" s="44">
        <v>4851576.3</v>
      </c>
      <c r="I254" s="44">
        <v>3814603.66</v>
      </c>
      <c r="J254" s="192">
        <v>3813968.22</v>
      </c>
      <c r="K254" s="93">
        <f t="shared" si="35"/>
        <v>635.43999999994412</v>
      </c>
      <c r="L254" s="68"/>
      <c r="M254" s="69"/>
      <c r="N254" s="69"/>
    </row>
    <row r="255" spans="1:16" ht="18.75" customHeight="1" outlineLevel="5">
      <c r="A255" s="246" t="s">
        <v>30</v>
      </c>
      <c r="B255" s="88" t="s">
        <v>28</v>
      </c>
      <c r="C255" s="88" t="s">
        <v>142</v>
      </c>
      <c r="D255" s="88" t="s">
        <v>147</v>
      </c>
      <c r="E255" s="84" t="s">
        <v>31</v>
      </c>
      <c r="F255" s="85"/>
      <c r="G255" s="85"/>
      <c r="H255" s="44">
        <v>6352124.2199999997</v>
      </c>
      <c r="I255" s="44">
        <v>4857709.66</v>
      </c>
      <c r="J255" s="192">
        <v>4852522.8600000003</v>
      </c>
      <c r="K255" s="93">
        <f t="shared" si="35"/>
        <v>5186.7999999998137</v>
      </c>
      <c r="L255" s="68"/>
      <c r="M255" s="69"/>
      <c r="N255" s="69"/>
    </row>
    <row r="256" spans="1:16" ht="20.25" customHeight="1" outlineLevel="5">
      <c r="A256" s="246" t="s">
        <v>181</v>
      </c>
      <c r="B256" s="88" t="s">
        <v>28</v>
      </c>
      <c r="C256" s="88" t="s">
        <v>142</v>
      </c>
      <c r="D256" s="88" t="s">
        <v>147</v>
      </c>
      <c r="E256" s="84">
        <v>247</v>
      </c>
      <c r="F256" s="85"/>
      <c r="G256" s="85"/>
      <c r="H256" s="44">
        <v>2722011</v>
      </c>
      <c r="I256" s="44">
        <v>2041507.9</v>
      </c>
      <c r="J256" s="192">
        <v>1713543.9</v>
      </c>
      <c r="K256" s="87">
        <f t="shared" si="35"/>
        <v>327964</v>
      </c>
      <c r="L256" s="68"/>
      <c r="M256" s="69"/>
      <c r="N256" s="69"/>
    </row>
    <row r="257" spans="1:16" ht="33" customHeight="1" outlineLevel="5">
      <c r="A257" s="246" t="s">
        <v>144</v>
      </c>
      <c r="B257" s="88" t="s">
        <v>28</v>
      </c>
      <c r="C257" s="88" t="s">
        <v>142</v>
      </c>
      <c r="D257" s="88" t="s">
        <v>147</v>
      </c>
      <c r="E257" s="84">
        <v>831</v>
      </c>
      <c r="F257" s="85"/>
      <c r="G257" s="85"/>
      <c r="H257" s="44">
        <v>0</v>
      </c>
      <c r="I257" s="44">
        <v>0</v>
      </c>
      <c r="J257" s="192">
        <v>0</v>
      </c>
      <c r="K257" s="87">
        <f t="shared" si="35"/>
        <v>0</v>
      </c>
      <c r="L257" s="68"/>
      <c r="M257" s="69"/>
      <c r="N257" s="69"/>
    </row>
    <row r="258" spans="1:16" ht="31.5" customHeight="1" outlineLevel="5">
      <c r="A258" s="246" t="s">
        <v>61</v>
      </c>
      <c r="B258" s="88" t="s">
        <v>28</v>
      </c>
      <c r="C258" s="88" t="s">
        <v>142</v>
      </c>
      <c r="D258" s="88" t="s">
        <v>147</v>
      </c>
      <c r="E258" s="84" t="s">
        <v>62</v>
      </c>
      <c r="F258" s="85"/>
      <c r="G258" s="85"/>
      <c r="H258" s="44">
        <v>458600</v>
      </c>
      <c r="I258" s="44">
        <v>458600</v>
      </c>
      <c r="J258" s="192">
        <v>398600</v>
      </c>
      <c r="K258" s="87">
        <f t="shared" si="35"/>
        <v>60000</v>
      </c>
      <c r="L258" s="68"/>
      <c r="M258" s="69"/>
      <c r="N258" s="69"/>
    </row>
    <row r="259" spans="1:16" ht="17.25" customHeight="1" outlineLevel="5">
      <c r="A259" s="246" t="s">
        <v>63</v>
      </c>
      <c r="B259" s="88" t="s">
        <v>28</v>
      </c>
      <c r="C259" s="88" t="s">
        <v>142</v>
      </c>
      <c r="D259" s="88" t="s">
        <v>147</v>
      </c>
      <c r="E259" s="84" t="s">
        <v>64</v>
      </c>
      <c r="F259" s="85"/>
      <c r="G259" s="85"/>
      <c r="H259" s="44">
        <v>19000</v>
      </c>
      <c r="I259" s="44">
        <v>19000</v>
      </c>
      <c r="J259" s="192">
        <v>19000</v>
      </c>
      <c r="K259" s="87">
        <f t="shared" si="35"/>
        <v>0</v>
      </c>
      <c r="L259" s="68"/>
      <c r="M259" s="69"/>
      <c r="N259" s="69"/>
    </row>
    <row r="260" spans="1:16" ht="17.25" customHeight="1" outlineLevel="5">
      <c r="A260" s="246" t="s">
        <v>65</v>
      </c>
      <c r="B260" s="88" t="s">
        <v>28</v>
      </c>
      <c r="C260" s="88" t="s">
        <v>142</v>
      </c>
      <c r="D260" s="88" t="s">
        <v>147</v>
      </c>
      <c r="E260" s="84">
        <v>853</v>
      </c>
      <c r="F260" s="85"/>
      <c r="G260" s="85"/>
      <c r="H260" s="44">
        <v>0</v>
      </c>
      <c r="I260" s="44">
        <v>0</v>
      </c>
      <c r="J260" s="192">
        <v>0</v>
      </c>
      <c r="K260" s="87">
        <f t="shared" si="35"/>
        <v>0</v>
      </c>
      <c r="L260" s="68"/>
      <c r="M260" s="69"/>
      <c r="N260" s="69"/>
      <c r="O260" s="53"/>
      <c r="P260" s="53"/>
    </row>
    <row r="261" spans="1:16" s="70" customFormat="1" ht="51" customHeight="1" outlineLevel="3">
      <c r="A261" s="247" t="s">
        <v>176</v>
      </c>
      <c r="B261" s="63" t="s">
        <v>28</v>
      </c>
      <c r="C261" s="63" t="s">
        <v>142</v>
      </c>
      <c r="D261" s="63" t="s">
        <v>182</v>
      </c>
      <c r="E261" s="64" t="s">
        <v>29</v>
      </c>
      <c r="F261" s="65"/>
      <c r="G261" s="65"/>
      <c r="H261" s="190">
        <f>SUM(H262:H265)</f>
        <v>1055664842</v>
      </c>
      <c r="I261" s="190">
        <f>SUM(I262:I265)</f>
        <v>919795240.60000002</v>
      </c>
      <c r="J261" s="191">
        <f>SUM(J262:J265)</f>
        <v>919468695.88999999</v>
      </c>
      <c r="K261" s="67">
        <f>SUM(K262:K265)</f>
        <v>326544.71000004467</v>
      </c>
      <c r="L261" s="82"/>
      <c r="M261" s="83"/>
      <c r="N261" s="69"/>
      <c r="O261" s="49"/>
      <c r="P261" s="49"/>
    </row>
    <row r="262" spans="1:16" ht="15.75" customHeight="1" outlineLevel="3">
      <c r="A262" s="246" t="s">
        <v>30</v>
      </c>
      <c r="B262" s="88" t="s">
        <v>28</v>
      </c>
      <c r="C262" s="88" t="s">
        <v>142</v>
      </c>
      <c r="D262" s="88" t="s">
        <v>182</v>
      </c>
      <c r="E262" s="84">
        <v>244</v>
      </c>
      <c r="F262" s="85"/>
      <c r="G262" s="85"/>
      <c r="H262" s="200">
        <v>5252000</v>
      </c>
      <c r="I262" s="44">
        <v>4142753.65</v>
      </c>
      <c r="J262" s="192">
        <v>3995263.44</v>
      </c>
      <c r="K262" s="93">
        <f>I262-J262</f>
        <v>147490.20999999996</v>
      </c>
      <c r="L262" s="68"/>
      <c r="M262" s="69"/>
      <c r="N262" s="69"/>
    </row>
    <row r="263" spans="1:16" s="118" customFormat="1" ht="42.75" outlineLevel="5">
      <c r="A263" s="257" t="s">
        <v>50</v>
      </c>
      <c r="B263" s="143" t="s">
        <v>28</v>
      </c>
      <c r="C263" s="143" t="s">
        <v>142</v>
      </c>
      <c r="D263" s="143" t="s">
        <v>232</v>
      </c>
      <c r="E263" s="155">
        <v>321</v>
      </c>
      <c r="F263" s="85" t="s">
        <v>254</v>
      </c>
      <c r="G263" s="143"/>
      <c r="H263" s="223">
        <v>0</v>
      </c>
      <c r="I263" s="44">
        <v>0</v>
      </c>
      <c r="J263" s="192">
        <v>0</v>
      </c>
      <c r="K263" s="144">
        <f t="shared" si="35"/>
        <v>0</v>
      </c>
      <c r="L263" s="68" t="s">
        <v>240</v>
      </c>
      <c r="M263" s="69"/>
      <c r="N263" s="69"/>
      <c r="O263" s="145"/>
      <c r="P263" s="145"/>
    </row>
    <row r="264" spans="1:16" ht="42.75" outlineLevel="5">
      <c r="A264" s="246" t="s">
        <v>50</v>
      </c>
      <c r="B264" s="88" t="s">
        <v>28</v>
      </c>
      <c r="C264" s="88" t="s">
        <v>142</v>
      </c>
      <c r="D264" s="88" t="s">
        <v>182</v>
      </c>
      <c r="E264" s="84">
        <v>321</v>
      </c>
      <c r="F264" s="85" t="s">
        <v>227</v>
      </c>
      <c r="G264" s="88" t="s">
        <v>35</v>
      </c>
      <c r="H264" s="44">
        <v>52520642</v>
      </c>
      <c r="I264" s="44">
        <v>45782623.780000001</v>
      </c>
      <c r="J264" s="192">
        <v>45773671.609999999</v>
      </c>
      <c r="K264" s="273">
        <f>I264-J264</f>
        <v>8952.1700000017881</v>
      </c>
      <c r="L264" s="106"/>
      <c r="M264" s="106"/>
      <c r="N264" s="69"/>
    </row>
    <row r="265" spans="1:16" ht="42.75" outlineLevel="5">
      <c r="A265" s="246" t="s">
        <v>50</v>
      </c>
      <c r="B265" s="88" t="s">
        <v>28</v>
      </c>
      <c r="C265" s="88" t="s">
        <v>142</v>
      </c>
      <c r="D265" s="88" t="s">
        <v>182</v>
      </c>
      <c r="E265" s="84">
        <v>321</v>
      </c>
      <c r="F265" s="85" t="s">
        <v>227</v>
      </c>
      <c r="G265" s="88" t="s">
        <v>36</v>
      </c>
      <c r="H265" s="44">
        <v>997892200</v>
      </c>
      <c r="I265" s="44">
        <f>915652486.95-I264</f>
        <v>869869863.17000008</v>
      </c>
      <c r="J265" s="192">
        <v>869699760.84000003</v>
      </c>
      <c r="K265" s="272">
        <f>I265-J265</f>
        <v>170102.33000004292</v>
      </c>
      <c r="L265" s="106"/>
      <c r="M265" s="106"/>
      <c r="N265" s="69"/>
      <c r="O265" s="53"/>
      <c r="P265" s="53"/>
    </row>
    <row r="266" spans="1:16" s="70" customFormat="1" ht="48.75" customHeight="1" outlineLevel="3">
      <c r="A266" s="247" t="s">
        <v>288</v>
      </c>
      <c r="B266" s="63" t="s">
        <v>28</v>
      </c>
      <c r="C266" s="63" t="s">
        <v>142</v>
      </c>
      <c r="D266" s="63" t="s">
        <v>287</v>
      </c>
      <c r="E266" s="64" t="s">
        <v>29</v>
      </c>
      <c r="F266" s="65"/>
      <c r="G266" s="65"/>
      <c r="H266" s="190">
        <f>SUM(H267)</f>
        <v>27858586</v>
      </c>
      <c r="I266" s="190">
        <f>SUM(I267)</f>
        <v>0</v>
      </c>
      <c r="J266" s="191">
        <f>SUM(J267)</f>
        <v>0</v>
      </c>
      <c r="K266" s="67">
        <f>SUM(K267)</f>
        <v>0</v>
      </c>
      <c r="L266" s="66">
        <v>45200</v>
      </c>
      <c r="M266" s="49" t="s">
        <v>236</v>
      </c>
      <c r="N266" s="69"/>
      <c r="O266" s="49"/>
      <c r="P266" s="49"/>
    </row>
    <row r="267" spans="1:16" s="334" customFormat="1" ht="31.5" customHeight="1" outlineLevel="5">
      <c r="A267" s="248" t="s">
        <v>247</v>
      </c>
      <c r="B267" s="89" t="s">
        <v>28</v>
      </c>
      <c r="C267" s="89" t="s">
        <v>142</v>
      </c>
      <c r="D267" s="89" t="s">
        <v>287</v>
      </c>
      <c r="E267" s="90">
        <v>612</v>
      </c>
      <c r="F267" s="91"/>
      <c r="G267" s="91"/>
      <c r="H267" s="44">
        <v>27858586</v>
      </c>
      <c r="I267" s="44">
        <v>0</v>
      </c>
      <c r="J267" s="192">
        <v>0</v>
      </c>
      <c r="K267" s="332">
        <f t="shared" ref="K267" si="36">I267-J267</f>
        <v>0</v>
      </c>
      <c r="L267" s="333"/>
      <c r="N267" s="335"/>
      <c r="O267" s="336"/>
      <c r="P267" s="336"/>
    </row>
    <row r="268" spans="1:16" s="70" customFormat="1" ht="75" outlineLevel="3">
      <c r="A268" s="247" t="s">
        <v>154</v>
      </c>
      <c r="B268" s="63" t="s">
        <v>28</v>
      </c>
      <c r="C268" s="63" t="s">
        <v>142</v>
      </c>
      <c r="D268" s="63" t="s">
        <v>155</v>
      </c>
      <c r="E268" s="64" t="s">
        <v>29</v>
      </c>
      <c r="F268" s="65"/>
      <c r="G268" s="65"/>
      <c r="H268" s="190">
        <f>SUM(H269)</f>
        <v>23183600</v>
      </c>
      <c r="I268" s="190">
        <f>SUM(I269)</f>
        <v>23183600</v>
      </c>
      <c r="J268" s="191">
        <f>SUM(J269)</f>
        <v>23183600</v>
      </c>
      <c r="K268" s="67">
        <f>SUM(K269)</f>
        <v>0</v>
      </c>
      <c r="L268" s="82"/>
      <c r="M268" s="83"/>
      <c r="N268" s="69"/>
      <c r="O268" s="49"/>
      <c r="P268" s="49"/>
    </row>
    <row r="269" spans="1:16" ht="31.5" customHeight="1" outlineLevel="5">
      <c r="A269" s="246" t="s">
        <v>156</v>
      </c>
      <c r="B269" s="88" t="s">
        <v>28</v>
      </c>
      <c r="C269" s="88" t="s">
        <v>142</v>
      </c>
      <c r="D269" s="88" t="s">
        <v>155</v>
      </c>
      <c r="E269" s="84">
        <v>633</v>
      </c>
      <c r="F269" s="85"/>
      <c r="G269" s="85"/>
      <c r="H269" s="44">
        <v>23183600</v>
      </c>
      <c r="I269" s="44">
        <v>23183600</v>
      </c>
      <c r="J269" s="192">
        <v>23183600</v>
      </c>
      <c r="K269" s="87">
        <f t="shared" si="35"/>
        <v>0</v>
      </c>
      <c r="L269" s="68"/>
      <c r="M269" s="69"/>
      <c r="N269" s="69"/>
      <c r="O269" s="53"/>
      <c r="P269" s="53"/>
    </row>
    <row r="270" spans="1:16" s="70" customFormat="1" ht="50.25" customHeight="1" outlineLevel="3">
      <c r="A270" s="247" t="s">
        <v>186</v>
      </c>
      <c r="B270" s="63" t="s">
        <v>28</v>
      </c>
      <c r="C270" s="63" t="s">
        <v>142</v>
      </c>
      <c r="D270" s="63" t="s">
        <v>187</v>
      </c>
      <c r="E270" s="64" t="s">
        <v>29</v>
      </c>
      <c r="F270" s="65"/>
      <c r="G270" s="65"/>
      <c r="H270" s="190">
        <f>SUM(H271)</f>
        <v>1000000</v>
      </c>
      <c r="I270" s="190">
        <f>SUM(I271)</f>
        <v>750000</v>
      </c>
      <c r="J270" s="191">
        <f>SUM(J271)</f>
        <v>750000</v>
      </c>
      <c r="K270" s="67">
        <f>SUM(K271)</f>
        <v>0</v>
      </c>
      <c r="L270" s="82"/>
      <c r="M270" s="83"/>
      <c r="N270" s="69"/>
      <c r="O270" s="49"/>
      <c r="P270" s="49"/>
    </row>
    <row r="271" spans="1:16" ht="31.5" customHeight="1" outlineLevel="5">
      <c r="A271" s="246" t="s">
        <v>156</v>
      </c>
      <c r="B271" s="88" t="s">
        <v>28</v>
      </c>
      <c r="C271" s="88" t="s">
        <v>142</v>
      </c>
      <c r="D271" s="88" t="s">
        <v>187</v>
      </c>
      <c r="E271" s="84">
        <v>633</v>
      </c>
      <c r="F271" s="85"/>
      <c r="G271" s="85"/>
      <c r="H271" s="44">
        <v>1000000</v>
      </c>
      <c r="I271" s="44">
        <v>750000</v>
      </c>
      <c r="J271" s="192">
        <v>750000</v>
      </c>
      <c r="K271" s="87">
        <f t="shared" si="35"/>
        <v>0</v>
      </c>
      <c r="L271" s="68"/>
      <c r="M271" s="69"/>
      <c r="N271" s="69"/>
      <c r="O271" s="53"/>
      <c r="P271" s="53"/>
    </row>
    <row r="272" spans="1:16" s="70" customFormat="1" ht="79.5" customHeight="1" outlineLevel="3">
      <c r="A272" s="247" t="s">
        <v>188</v>
      </c>
      <c r="B272" s="63" t="s">
        <v>28</v>
      </c>
      <c r="C272" s="63" t="s">
        <v>142</v>
      </c>
      <c r="D272" s="63" t="s">
        <v>189</v>
      </c>
      <c r="E272" s="64" t="s">
        <v>29</v>
      </c>
      <c r="F272" s="65"/>
      <c r="G272" s="65"/>
      <c r="H272" s="190">
        <f>SUM(H273)</f>
        <v>5000000</v>
      </c>
      <c r="I272" s="190">
        <f>SUM(I273)</f>
        <v>3750000</v>
      </c>
      <c r="J272" s="191">
        <f>SUM(J273)</f>
        <v>3750000</v>
      </c>
      <c r="K272" s="67">
        <f>SUM(K273)</f>
        <v>0</v>
      </c>
      <c r="L272" s="68"/>
      <c r="M272" s="69"/>
      <c r="N272" s="69"/>
      <c r="O272" s="49"/>
      <c r="P272" s="49"/>
    </row>
    <row r="273" spans="1:16" ht="31.5" customHeight="1" outlineLevel="5">
      <c r="A273" s="246" t="s">
        <v>156</v>
      </c>
      <c r="B273" s="88" t="s">
        <v>28</v>
      </c>
      <c r="C273" s="88" t="s">
        <v>142</v>
      </c>
      <c r="D273" s="88" t="s">
        <v>189</v>
      </c>
      <c r="E273" s="84">
        <v>633</v>
      </c>
      <c r="F273" s="85"/>
      <c r="G273" s="85"/>
      <c r="H273" s="44">
        <v>5000000</v>
      </c>
      <c r="I273" s="44">
        <v>3750000</v>
      </c>
      <c r="J273" s="192">
        <v>3750000</v>
      </c>
      <c r="K273" s="87">
        <f t="shared" si="35"/>
        <v>0</v>
      </c>
      <c r="L273" s="68"/>
      <c r="M273" s="69"/>
      <c r="N273" s="69"/>
      <c r="O273" s="53"/>
      <c r="P273" s="53"/>
    </row>
    <row r="274" spans="1:16" s="70" customFormat="1" ht="38.25" customHeight="1" outlineLevel="3">
      <c r="A274" s="247" t="s">
        <v>196</v>
      </c>
      <c r="B274" s="63" t="s">
        <v>28</v>
      </c>
      <c r="C274" s="63" t="s">
        <v>142</v>
      </c>
      <c r="D274" s="63">
        <v>3020085140</v>
      </c>
      <c r="E274" s="64" t="s">
        <v>29</v>
      </c>
      <c r="F274" s="65"/>
      <c r="G274" s="65"/>
      <c r="H274" s="190">
        <f>SUM(H275)</f>
        <v>6379400</v>
      </c>
      <c r="I274" s="190">
        <f>SUM(I275)</f>
        <v>6379400</v>
      </c>
      <c r="J274" s="191">
        <f>SUM(J275)</f>
        <v>6379400</v>
      </c>
      <c r="K274" s="67">
        <f>SUM(K275)</f>
        <v>0</v>
      </c>
      <c r="L274" s="68"/>
      <c r="M274" s="69"/>
      <c r="N274" s="69"/>
      <c r="O274" s="49"/>
      <c r="P274" s="49"/>
    </row>
    <row r="275" spans="1:16" ht="17.25" customHeight="1" outlineLevel="5">
      <c r="A275" s="246" t="s">
        <v>30</v>
      </c>
      <c r="B275" s="88" t="s">
        <v>28</v>
      </c>
      <c r="C275" s="88" t="s">
        <v>142</v>
      </c>
      <c r="D275" s="88">
        <v>3020085140</v>
      </c>
      <c r="E275" s="84">
        <v>612</v>
      </c>
      <c r="F275" s="85"/>
      <c r="G275" s="85"/>
      <c r="H275" s="44">
        <v>6379400</v>
      </c>
      <c r="I275" s="44">
        <v>6379400</v>
      </c>
      <c r="J275" s="192">
        <v>6379400</v>
      </c>
      <c r="K275" s="87">
        <f>I275-J275</f>
        <v>0</v>
      </c>
      <c r="L275" s="68"/>
      <c r="M275" s="69"/>
      <c r="N275" s="69"/>
      <c r="O275" s="53"/>
      <c r="P275" s="53"/>
    </row>
    <row r="276" spans="1:16" s="156" customFormat="1" ht="35.25" customHeight="1" outlineLevel="5">
      <c r="A276" s="247" t="s">
        <v>239</v>
      </c>
      <c r="B276" s="63" t="s">
        <v>28</v>
      </c>
      <c r="C276" s="63" t="s">
        <v>142</v>
      </c>
      <c r="D276" s="63">
        <v>9990020680</v>
      </c>
      <c r="E276" s="64">
        <v>633</v>
      </c>
      <c r="F276" s="65"/>
      <c r="G276" s="65"/>
      <c r="H276" s="190">
        <v>100000000</v>
      </c>
      <c r="I276" s="190">
        <v>100000000</v>
      </c>
      <c r="J276" s="191">
        <v>100000000</v>
      </c>
      <c r="K276" s="87">
        <f>I276-J276</f>
        <v>0</v>
      </c>
      <c r="L276" s="68" t="s">
        <v>257</v>
      </c>
      <c r="M276" s="69"/>
      <c r="N276" s="69"/>
    </row>
    <row r="277" spans="1:16" s="156" customFormat="1" ht="35.25" customHeight="1" outlineLevel="5" thickBot="1">
      <c r="A277" s="247" t="s">
        <v>157</v>
      </c>
      <c r="B277" s="63" t="s">
        <v>28</v>
      </c>
      <c r="C277" s="63" t="s">
        <v>142</v>
      </c>
      <c r="D277" s="63">
        <v>9990081810</v>
      </c>
      <c r="E277" s="64">
        <v>244</v>
      </c>
      <c r="F277" s="65"/>
      <c r="G277" s="65"/>
      <c r="H277" s="190">
        <v>210000</v>
      </c>
      <c r="I277" s="190">
        <v>0</v>
      </c>
      <c r="J277" s="191">
        <v>0</v>
      </c>
      <c r="K277" s="67">
        <f>I277-J277</f>
        <v>0</v>
      </c>
      <c r="L277" s="68"/>
      <c r="M277" s="69"/>
      <c r="N277" s="69"/>
    </row>
    <row r="278" spans="1:16" ht="15.75" thickBot="1">
      <c r="A278" s="35" t="s">
        <v>158</v>
      </c>
      <c r="B278" s="157"/>
      <c r="C278" s="157"/>
      <c r="D278" s="157"/>
      <c r="E278" s="158"/>
      <c r="F278" s="159"/>
      <c r="G278" s="159"/>
      <c r="H278" s="224">
        <f>H19+H26+H32+H36+H39+H41+H43+H45+H47+H59+H64+H67+H70+H80+H82+H85+H87+H90+H93+H95+H108+H110+H202+H111+H113+H115+H117+H120+H123+H126+H133+H136+H139+H143+H146+H149+H152+H155+H162+H168+H171+H173+H176+H180+H183+H185+H187+H190+H196+H200+H205+H207+H213+H217+H220+H227+H234+H236+H238+H240+H250+H261+H268+H270+H272+H274+H276+H277+H201+H21+H73+H159+H23+H266</f>
        <v>26150664654.949997</v>
      </c>
      <c r="I278" s="224">
        <f>I19+I26+I32+I36+I39+I41+I43+I45+I47+I59+I64+I67+I70+I80+I82+I85+I87+I90+I93+I95+I108+I110+I202+I111+I113+I115+I117+I120+I123+I126+I133+I136+I139+I143+I146+I149+I152+I155+I162+I168+I171+I173+I176+I180+I183+I185+I187+I190+I196+I200+I205+I207+I213+I217+I220+I227+I234+I236+I238+I240+I250+I261+I268+I270+I272+I274+I276+I277+I201+I21+I73+I159+I23+I266</f>
        <v>22303607829.689995</v>
      </c>
      <c r="J278" s="342">
        <f>J19+J26+J32+J36+J39+J41+J43+J45+J47+J59+J64+J67+J70+J80+J82+J85+J87+J90+J93+J95+J108+J110+J202+J111+J113+J115+J117+J120+J123+J126+J133+J136+J139+J143+J146+J149+J152+J155+J162+J168+J171+J173+J176+J180+J183+J185+J187+J190+J196+J200+J205+J207+J213+J217+J220+J227+J234+J236+J238+J240+J250+J261+J268+J270+J272+J274+J276+J277+J201+J21+J73+J159+J56-J266+J23</f>
        <v>22217020731.600006</v>
      </c>
      <c r="K278" s="312">
        <f>K19+K26+K32+K36+K39+K41+K43+K45+K47+K59+K64+K67+K70+K80+K82+K85+K87+K90+K93+K95+K108+K110+K202+K111+K113+K115+K117+K120+K123+K126+K133+K136+K139+K143+K146+K149+K152+K155+K162+K168+K171+K173+K176+K180+K183+K185+K187+K190+K196+K200+K205+K207+K213+K217+K220+K227+K234+K236+K238+K240+K250+K261+K268+K270+K272+K274+K276+K277+K201+K21+K73+K159+K56-K266+K23</f>
        <v>86587098.090000853</v>
      </c>
      <c r="L278" s="160" t="s">
        <v>184</v>
      </c>
      <c r="M278" s="161">
        <f>H235+H229+H226+H225+H219+H215+H186+H184+H182+H172+H170+H151+H142+H138+H135+H125+H122+H204+H92+H201</f>
        <v>14142351136</v>
      </c>
      <c r="N278" s="162"/>
    </row>
    <row r="279" spans="1:16" ht="15" thickBot="1">
      <c r="A279" s="266"/>
      <c r="B279" s="163"/>
      <c r="C279" s="163"/>
      <c r="D279" s="163"/>
      <c r="E279" s="164"/>
      <c r="F279" s="165"/>
      <c r="G279" s="165"/>
      <c r="H279" s="225"/>
      <c r="I279" s="225"/>
      <c r="J279" s="226"/>
      <c r="K279" s="166"/>
      <c r="L279" s="161" t="s">
        <v>159</v>
      </c>
      <c r="M279" s="167">
        <f>H27+H28+H29+H30+H36+H39+H41+H43+H45+H47+H59+H67+H80+H82+H85+H87+H91+H93+H95+H108+H110+H203+H111+H113+H115+H117+H121+H124+H126+H134+H137+H140+H143+H146+H150+H152+H155+H162+H169+H173+H176+H181+H187+H196+H205+H207+H214+H218+H221+H228+H236+H238+H240+H250+H261+H268+H270+H272+H274+H277+H200+H32+H19+H70+H31+H64+H276+H21+H73+H159+H23+H266</f>
        <v>12008313518.950001</v>
      </c>
      <c r="N279" s="168"/>
    </row>
    <row r="280" spans="1:16" ht="15" thickBot="1">
      <c r="A280" s="267"/>
      <c r="B280" s="169"/>
      <c r="C280" s="169"/>
      <c r="D280" s="169"/>
      <c r="E280" s="4"/>
      <c r="F280" s="4"/>
      <c r="G280" s="4"/>
      <c r="H280" s="4"/>
      <c r="I280" s="4"/>
      <c r="J280" s="3"/>
      <c r="K280" s="170"/>
      <c r="L280" s="161" t="s">
        <v>160</v>
      </c>
      <c r="M280" s="161">
        <f>I278</f>
        <v>22303607829.689995</v>
      </c>
      <c r="N280" s="69"/>
    </row>
    <row r="281" spans="1:16" ht="15.75" thickBot="1">
      <c r="A281" s="2" t="s">
        <v>162</v>
      </c>
      <c r="B281" s="1"/>
      <c r="C281" s="1"/>
      <c r="D281" s="1"/>
      <c r="E281" s="1"/>
      <c r="F281" s="1"/>
      <c r="G281" s="1"/>
      <c r="H281" s="1"/>
      <c r="I281" s="1"/>
      <c r="J281" s="227"/>
      <c r="K281" s="171"/>
      <c r="L281" s="161" t="s">
        <v>161</v>
      </c>
      <c r="M281" s="161">
        <f>J278</f>
        <v>22217020731.600006</v>
      </c>
      <c r="N281" s="37"/>
    </row>
    <row r="282" spans="1:16" ht="15" thickBot="1">
      <c r="A282" s="2" t="s">
        <v>163</v>
      </c>
      <c r="B282" s="1"/>
      <c r="C282" s="1"/>
      <c r="D282" s="1"/>
      <c r="E282" s="1"/>
      <c r="F282" s="1"/>
      <c r="G282" s="1"/>
      <c r="H282" s="1"/>
      <c r="I282" s="1"/>
      <c r="J282" s="228"/>
      <c r="K282" s="171"/>
      <c r="L282" s="172" t="s">
        <v>25</v>
      </c>
      <c r="M282" s="173">
        <f>M280-M281</f>
        <v>86587098.089988708</v>
      </c>
    </row>
    <row r="283" spans="1:16" ht="76.5">
      <c r="A283" s="19" t="s">
        <v>164</v>
      </c>
      <c r="B283" s="174" t="s">
        <v>165</v>
      </c>
      <c r="C283" s="175" t="s">
        <v>166</v>
      </c>
      <c r="D283" s="343" t="s">
        <v>23</v>
      </c>
      <c r="E283" s="344"/>
      <c r="F283" s="345"/>
      <c r="G283" s="174" t="s">
        <v>24</v>
      </c>
      <c r="H283" s="20" t="s">
        <v>167</v>
      </c>
      <c r="I283" s="24"/>
      <c r="J283" s="228"/>
      <c r="K283" s="171"/>
      <c r="L283" s="286"/>
      <c r="M283" s="37"/>
    </row>
    <row r="284" spans="1:16" ht="42.75">
      <c r="A284" s="22" t="s">
        <v>168</v>
      </c>
      <c r="B284" s="57" t="s">
        <v>169</v>
      </c>
      <c r="C284" s="176"/>
      <c r="D284" s="346">
        <f>I278</f>
        <v>22303607829.689995</v>
      </c>
      <c r="E284" s="347"/>
      <c r="F284" s="348"/>
      <c r="G284" s="34">
        <f>J278</f>
        <v>22217020731.600006</v>
      </c>
      <c r="H284" s="229">
        <f>K278</f>
        <v>86587098.090000853</v>
      </c>
      <c r="I284" s="24"/>
      <c r="J284" s="228"/>
      <c r="L284" s="69"/>
      <c r="M284" s="69"/>
    </row>
    <row r="285" spans="1:16" ht="15">
      <c r="A285" s="22" t="s">
        <v>170</v>
      </c>
      <c r="B285" s="57" t="s">
        <v>171</v>
      </c>
      <c r="C285" s="57"/>
      <c r="D285" s="15"/>
      <c r="E285" s="14"/>
      <c r="F285" s="13"/>
      <c r="G285" s="34"/>
      <c r="H285" s="230"/>
      <c r="I285" s="24"/>
      <c r="J285" s="228"/>
      <c r="L285" s="69"/>
      <c r="M285" s="69"/>
    </row>
    <row r="286" spans="1:16">
      <c r="A286" s="26" t="s">
        <v>172</v>
      </c>
      <c r="B286" s="57" t="s">
        <v>173</v>
      </c>
      <c r="C286" s="57"/>
      <c r="D286" s="18"/>
      <c r="E286" s="17"/>
      <c r="F286" s="16"/>
      <c r="G286" s="177"/>
      <c r="H286" s="36"/>
      <c r="I286" s="24"/>
      <c r="J286" s="228"/>
      <c r="L286" s="69"/>
      <c r="M286" s="178"/>
    </row>
    <row r="287" spans="1:16">
      <c r="A287" s="22" t="s">
        <v>174</v>
      </c>
      <c r="B287" s="57" t="s">
        <v>175</v>
      </c>
      <c r="C287" s="57"/>
      <c r="D287" s="15"/>
      <c r="E287" s="14"/>
      <c r="F287" s="13"/>
      <c r="G287" s="177"/>
      <c r="H287" s="25"/>
      <c r="I287" s="24"/>
      <c r="J287" s="228"/>
      <c r="M287" s="178"/>
    </row>
    <row r="288" spans="1:16">
      <c r="A288" s="27"/>
      <c r="G288" s="171"/>
      <c r="I288" s="24"/>
      <c r="J288" s="228"/>
      <c r="M288" s="178"/>
    </row>
    <row r="289" spans="1:13">
      <c r="A289" s="28"/>
      <c r="H289" s="52"/>
      <c r="I289" s="24"/>
      <c r="J289" s="228"/>
      <c r="M289" s="69"/>
    </row>
    <row r="290" spans="1:13">
      <c r="A290" s="28"/>
      <c r="H290" s="52"/>
      <c r="I290" s="24"/>
      <c r="J290" s="228"/>
      <c r="M290" s="69"/>
    </row>
    <row r="291" spans="1:13">
      <c r="A291" s="28"/>
      <c r="H291" s="52"/>
      <c r="I291" s="24"/>
      <c r="J291" s="29"/>
      <c r="M291" s="69"/>
    </row>
    <row r="292" spans="1:13">
      <c r="A292" s="28"/>
      <c r="I292" s="24"/>
      <c r="J292" s="228"/>
    </row>
    <row r="293" spans="1:13" ht="15.75">
      <c r="A293" s="12" t="s">
        <v>270</v>
      </c>
      <c r="B293" s="11"/>
      <c r="C293" s="11"/>
      <c r="D293" s="275"/>
      <c r="E293" s="275"/>
      <c r="F293" s="275"/>
      <c r="G293" s="7" t="s">
        <v>271</v>
      </c>
      <c r="H293" s="7"/>
      <c r="I293" s="24"/>
      <c r="J293" s="29"/>
    </row>
    <row r="294" spans="1:13" ht="15.75">
      <c r="A294" s="329"/>
      <c r="B294" s="330"/>
      <c r="C294" s="330"/>
      <c r="D294" s="276"/>
      <c r="E294" s="277"/>
      <c r="F294" s="278"/>
      <c r="G294" s="331"/>
      <c r="H294" s="331"/>
      <c r="J294" s="29"/>
      <c r="L294" s="69"/>
    </row>
    <row r="295" spans="1:13" ht="15.75">
      <c r="A295" s="329"/>
      <c r="B295" s="330"/>
      <c r="C295" s="330"/>
      <c r="D295" s="276"/>
      <c r="E295" s="277"/>
      <c r="F295" s="278"/>
      <c r="G295" s="331"/>
      <c r="H295" s="331"/>
      <c r="J295" s="29"/>
    </row>
    <row r="296" spans="1:13" ht="15.75">
      <c r="A296" s="279"/>
      <c r="B296" s="276"/>
      <c r="C296" s="280"/>
      <c r="D296" s="276"/>
      <c r="E296" s="277"/>
      <c r="F296" s="278"/>
      <c r="G296" s="278"/>
      <c r="H296" s="278"/>
      <c r="J296" s="29"/>
    </row>
    <row r="297" spans="1:13" ht="15.75">
      <c r="A297" s="10" t="s">
        <v>283</v>
      </c>
      <c r="B297" s="9"/>
      <c r="C297" s="9"/>
      <c r="D297" s="276"/>
      <c r="E297" s="277"/>
      <c r="F297" s="278"/>
      <c r="G297" s="8" t="s">
        <v>284</v>
      </c>
      <c r="H297" s="8"/>
      <c r="I297" s="24"/>
      <c r="J297" s="29"/>
    </row>
    <row r="298" spans="1:13">
      <c r="A298" s="28"/>
      <c r="J298" s="29"/>
    </row>
    <row r="299" spans="1:13" ht="15" thickBot="1">
      <c r="A299" s="268"/>
      <c r="B299" s="179"/>
      <c r="C299" s="179"/>
      <c r="D299" s="179"/>
      <c r="E299" s="180"/>
      <c r="F299" s="181"/>
      <c r="G299" s="181"/>
      <c r="H299" s="231"/>
      <c r="I299" s="231"/>
      <c r="J299" s="232"/>
    </row>
    <row r="302" spans="1:13">
      <c r="H302" s="24"/>
    </row>
    <row r="311" spans="1:11">
      <c r="A311" s="270"/>
      <c r="E311" s="49"/>
      <c r="F311" s="49"/>
      <c r="G311" s="49"/>
      <c r="H311" s="233"/>
      <c r="I311" s="233"/>
      <c r="J311" s="233"/>
      <c r="K311" s="49"/>
    </row>
  </sheetData>
  <mergeCells count="28">
    <mergeCell ref="A10:F10"/>
    <mergeCell ref="A2:J2"/>
    <mergeCell ref="A3:J3"/>
    <mergeCell ref="A4:J4"/>
    <mergeCell ref="D7:G7"/>
    <mergeCell ref="D9:G9"/>
    <mergeCell ref="D285:F285"/>
    <mergeCell ref="A11:F11"/>
    <mergeCell ref="E280:J280"/>
    <mergeCell ref="A281:I281"/>
    <mergeCell ref="A282:I282"/>
    <mergeCell ref="D283:F283"/>
    <mergeCell ref="D284:F284"/>
    <mergeCell ref="A83:A84"/>
    <mergeCell ref="A68:A69"/>
    <mergeCell ref="A65:A66"/>
    <mergeCell ref="A71:A72"/>
    <mergeCell ref="A60:A63"/>
    <mergeCell ref="A57:A58"/>
    <mergeCell ref="A74:A75"/>
    <mergeCell ref="A76:A77"/>
    <mergeCell ref="A78:A79"/>
    <mergeCell ref="D286:F286"/>
    <mergeCell ref="D287:F287"/>
    <mergeCell ref="A293:C293"/>
    <mergeCell ref="A297:C297"/>
    <mergeCell ref="G297:H297"/>
    <mergeCell ref="G293:H293"/>
  </mergeCells>
  <pageMargins left="0.35433070866141736" right="3.937007874015748E-2" top="0.15748031496062992" bottom="0.15748031496062992" header="0.31496062992125984" footer="0.31496062992125984"/>
  <pageSetup paperSize="9" scale="55" fitToWidth="0" fitToHeight="0" orientation="portrait" r:id="rId1"/>
  <rowBreaks count="2" manualBreakCount="2">
    <brk id="44" max="9" man="1"/>
    <brk id="186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1ММ</vt:lpstr>
      <vt:lpstr>'1ММ'!Заголовки_для_печати</vt:lpstr>
      <vt:lpstr>'1ММ'!Область_печати</vt:lpstr>
    </vt:vector>
  </TitlesOfParts>
  <Company>Минтруд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Аликади</dc:creator>
  <cp:lastModifiedBy>Абакарова Тагират Магомедрасуловна</cp:lastModifiedBy>
  <cp:lastPrinted>2023-10-04T06:41:50Z</cp:lastPrinted>
  <dcterms:created xsi:type="dcterms:W3CDTF">2020-02-07T09:07:07Z</dcterms:created>
  <dcterms:modified xsi:type="dcterms:W3CDTF">2023-10-16T07:46:53Z</dcterms:modified>
</cp:coreProperties>
</file>