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5310" yWindow="195" windowWidth="21180" windowHeight="12765"/>
  </bookViews>
  <sheets>
    <sheet name="1ММ" sheetId="9" r:id="rId1"/>
  </sheets>
  <definedNames>
    <definedName name="_xlnm._FilterDatabase" localSheetId="0" hidden="1">'1ММ'!$A$19:$M$268</definedName>
    <definedName name="_xlnm.Print_Titles" localSheetId="0">'1ММ'!$16:$16</definedName>
    <definedName name="_xlnm.Print_Area" localSheetId="0">'1ММ'!$A$1:$J$280</definedName>
  </definedNames>
  <calcPr calcId="144525"/>
</workbook>
</file>

<file path=xl/calcChain.xml><?xml version="1.0" encoding="utf-8"?>
<calcChain xmlns="http://schemas.openxmlformats.org/spreadsheetml/2006/main">
  <c r="M263" i="9" l="1"/>
  <c r="H265" i="9"/>
  <c r="K259" i="9"/>
  <c r="K63" i="9"/>
  <c r="I60" i="9" l="1"/>
  <c r="M259" i="9"/>
  <c r="M265" i="9" s="1"/>
  <c r="H197" i="9"/>
  <c r="H60" i="9"/>
  <c r="K184" i="9"/>
  <c r="I51" i="9" l="1"/>
  <c r="J51" i="9"/>
  <c r="H51" i="9"/>
  <c r="K52" i="9"/>
  <c r="I126" i="9" l="1"/>
  <c r="J126" i="9"/>
  <c r="K128" i="9"/>
  <c r="J196" i="9"/>
  <c r="K247" i="9"/>
  <c r="J188" i="9"/>
  <c r="I188" i="9"/>
  <c r="K53" i="9"/>
  <c r="K51" i="9" s="1"/>
  <c r="K50" i="9"/>
  <c r="I179" i="9"/>
  <c r="J190" i="9"/>
  <c r="I190" i="9"/>
  <c r="H83" i="9" l="1"/>
  <c r="H21" i="9"/>
  <c r="K56" i="9"/>
  <c r="K57" i="9"/>
  <c r="K87" i="9"/>
  <c r="K257" i="9"/>
  <c r="H59" i="9"/>
  <c r="I54" i="9"/>
  <c r="J54" i="9"/>
  <c r="K58" i="9"/>
  <c r="I59" i="9"/>
  <c r="J59" i="9"/>
  <c r="K60" i="9"/>
  <c r="H54" i="9" l="1"/>
  <c r="H65" i="9"/>
  <c r="K61" i="9" l="1"/>
  <c r="K59" i="9" s="1"/>
  <c r="K199" i="9"/>
  <c r="J200" i="9"/>
  <c r="K65" i="9" l="1"/>
  <c r="K144" i="9" l="1"/>
  <c r="K115" i="9"/>
  <c r="I223" i="9"/>
  <c r="I233" i="9"/>
  <c r="H75" i="9" l="1"/>
  <c r="I21" i="9"/>
  <c r="J21" i="9"/>
  <c r="K26" i="9"/>
  <c r="I75" i="9"/>
  <c r="J75" i="9"/>
  <c r="H78" i="9"/>
  <c r="K208" i="9" l="1"/>
  <c r="J113" i="9" l="1"/>
  <c r="I65" i="9" l="1"/>
  <c r="J65" i="9"/>
  <c r="K258" i="9" l="1"/>
  <c r="K183" i="9"/>
  <c r="K97" i="9"/>
  <c r="K116" i="9"/>
  <c r="K117" i="9"/>
  <c r="K28" i="9"/>
  <c r="K27" i="9" s="1"/>
  <c r="K20" i="9"/>
  <c r="K19" i="9" s="1"/>
  <c r="K22" i="9"/>
  <c r="J156" i="9"/>
  <c r="J163" i="9"/>
  <c r="J170" i="9"/>
  <c r="J173" i="9"/>
  <c r="J179" i="9"/>
  <c r="J203" i="9"/>
  <c r="J217" i="9"/>
  <c r="J213" i="9"/>
  <c r="J210" i="9"/>
  <c r="J255" i="9"/>
  <c r="J253" i="9"/>
  <c r="J251" i="9"/>
  <c r="J249" i="9"/>
  <c r="J233" i="9"/>
  <c r="J223" i="9"/>
  <c r="J221" i="9"/>
  <c r="J219" i="9"/>
  <c r="J194" i="9"/>
  <c r="J192" i="9"/>
  <c r="J168" i="9"/>
  <c r="J166" i="9"/>
  <c r="J159" i="9"/>
  <c r="J154" i="9"/>
  <c r="J151" i="9"/>
  <c r="J142" i="9"/>
  <c r="J139" i="9"/>
  <c r="J136" i="9"/>
  <c r="J133" i="9"/>
  <c r="J130" i="9"/>
  <c r="J123" i="9"/>
  <c r="J120" i="9"/>
  <c r="J110" i="9"/>
  <c r="J107" i="9"/>
  <c r="J104" i="9"/>
  <c r="J102" i="9"/>
  <c r="J100" i="9"/>
  <c r="J98" i="9"/>
  <c r="J185" i="9"/>
  <c r="J95" i="9"/>
  <c r="J83" i="9"/>
  <c r="J81" i="9"/>
  <c r="J78" i="9"/>
  <c r="J73" i="9"/>
  <c r="J70" i="9"/>
  <c r="J68" i="9"/>
  <c r="J62" i="9"/>
  <c r="J42" i="9"/>
  <c r="J40" i="9"/>
  <c r="J38" i="9"/>
  <c r="J36" i="9"/>
  <c r="J34" i="9"/>
  <c r="J31" i="9"/>
  <c r="J29" i="9"/>
  <c r="J27" i="9"/>
  <c r="J19" i="9"/>
  <c r="K216" i="9"/>
  <c r="I213" i="9"/>
  <c r="H213" i="9"/>
  <c r="K215" i="9"/>
  <c r="K175" i="9"/>
  <c r="I113" i="9"/>
  <c r="I146" i="9"/>
  <c r="I31" i="9"/>
  <c r="I29" i="9"/>
  <c r="I27" i="9"/>
  <c r="I19" i="9"/>
  <c r="I123" i="9"/>
  <c r="I120" i="9"/>
  <c r="I110" i="9"/>
  <c r="I107" i="9"/>
  <c r="I185" i="9"/>
  <c r="I83" i="9"/>
  <c r="I81" i="9"/>
  <c r="I78" i="9"/>
  <c r="I42" i="9"/>
  <c r="I253" i="9"/>
  <c r="I244" i="9"/>
  <c r="I210" i="9"/>
  <c r="I203" i="9"/>
  <c r="H188" i="9" l="1"/>
  <c r="H27" i="9"/>
  <c r="H19" i="9"/>
  <c r="K122" i="9" l="1"/>
  <c r="K121" i="9"/>
  <c r="K118" i="9"/>
  <c r="K119" i="9"/>
  <c r="K114" i="9"/>
  <c r="K112" i="9"/>
  <c r="K111" i="9"/>
  <c r="K90" i="9"/>
  <c r="K80" i="9"/>
  <c r="K214" i="9"/>
  <c r="K213" i="9" s="1"/>
  <c r="H29" i="9"/>
  <c r="K30" i="9"/>
  <c r="K29" i="9" s="1"/>
  <c r="H221" i="9"/>
  <c r="I194" i="9"/>
  <c r="H194" i="9"/>
  <c r="K195" i="9"/>
  <c r="K194" i="9" s="1"/>
  <c r="I192" i="9"/>
  <c r="H192" i="9"/>
  <c r="K193" i="9"/>
  <c r="K192" i="9" s="1"/>
  <c r="K207" i="9"/>
  <c r="K205" i="9"/>
  <c r="H173" i="9"/>
  <c r="K113" i="9" l="1"/>
  <c r="K110" i="9"/>
  <c r="K120" i="9"/>
  <c r="H95" i="9"/>
  <c r="H81" i="9"/>
  <c r="H70" i="9"/>
  <c r="H62" i="9"/>
  <c r="H42" i="9"/>
  <c r="H38" i="9"/>
  <c r="H36" i="9"/>
  <c r="H34" i="9"/>
  <c r="H31" i="9"/>
  <c r="H190" i="9" l="1"/>
  <c r="H196" i="9"/>
  <c r="K79" i="9"/>
  <c r="K78" i="9" s="1"/>
  <c r="I70" i="9"/>
  <c r="K71" i="9"/>
  <c r="K64" i="9"/>
  <c r="I62" i="9"/>
  <c r="H68" i="9"/>
  <c r="I68" i="9"/>
  <c r="K69" i="9"/>
  <c r="K68" i="9" s="1"/>
  <c r="K62" i="9" l="1"/>
  <c r="K131" i="9"/>
  <c r="K209" i="9"/>
  <c r="I139" i="9"/>
  <c r="K256" i="9"/>
  <c r="K255" i="9" s="1"/>
  <c r="I255" i="9"/>
  <c r="H255" i="9"/>
  <c r="K254" i="9"/>
  <c r="K253" i="9" s="1"/>
  <c r="H253" i="9"/>
  <c r="K252" i="9"/>
  <c r="K251" i="9" s="1"/>
  <c r="I251" i="9"/>
  <c r="H251" i="9"/>
  <c r="K250" i="9"/>
  <c r="K249" i="9" s="1"/>
  <c r="I249" i="9"/>
  <c r="H249" i="9"/>
  <c r="K246" i="9"/>
  <c r="K245" i="9"/>
  <c r="H244" i="9"/>
  <c r="K243" i="9"/>
  <c r="K242" i="9"/>
  <c r="K241" i="9"/>
  <c r="K240" i="9"/>
  <c r="K239" i="9"/>
  <c r="K238" i="9"/>
  <c r="K237" i="9"/>
  <c r="K236" i="9"/>
  <c r="K235" i="9"/>
  <c r="K234" i="9"/>
  <c r="H233" i="9"/>
  <c r="K232" i="9"/>
  <c r="K231" i="9"/>
  <c r="K229" i="9"/>
  <c r="K228" i="9"/>
  <c r="K227" i="9"/>
  <c r="K226" i="9"/>
  <c r="K225" i="9"/>
  <c r="K224" i="9"/>
  <c r="H223" i="9"/>
  <c r="K222" i="9"/>
  <c r="K221" i="9" s="1"/>
  <c r="I221" i="9"/>
  <c r="K220" i="9"/>
  <c r="K219" i="9" s="1"/>
  <c r="I219" i="9"/>
  <c r="H219" i="9"/>
  <c r="K218" i="9"/>
  <c r="K217" i="9" s="1"/>
  <c r="I217" i="9"/>
  <c r="H217" i="9"/>
  <c r="K212" i="9"/>
  <c r="K211" i="9"/>
  <c r="H210" i="9"/>
  <c r="K206" i="9"/>
  <c r="K204" i="9"/>
  <c r="H203" i="9"/>
  <c r="K202" i="9"/>
  <c r="K201" i="9"/>
  <c r="I200" i="9"/>
  <c r="H200" i="9"/>
  <c r="K198" i="9"/>
  <c r="K197" i="9"/>
  <c r="I196" i="9"/>
  <c r="K191" i="9"/>
  <c r="K190" i="9" s="1"/>
  <c r="K189" i="9"/>
  <c r="K188" i="9" s="1"/>
  <c r="K182" i="9"/>
  <c r="K181" i="9"/>
  <c r="K180" i="9"/>
  <c r="H179" i="9"/>
  <c r="K178" i="9"/>
  <c r="K177" i="9"/>
  <c r="K176" i="9"/>
  <c r="K174" i="9"/>
  <c r="I173" i="9"/>
  <c r="K172" i="9"/>
  <c r="K171" i="9"/>
  <c r="I170" i="9"/>
  <c r="H170" i="9"/>
  <c r="K169" i="9"/>
  <c r="K168" i="9" s="1"/>
  <c r="I168" i="9"/>
  <c r="H168" i="9"/>
  <c r="K167" i="9"/>
  <c r="K166" i="9" s="1"/>
  <c r="I166" i="9"/>
  <c r="H166" i="9"/>
  <c r="K165" i="9"/>
  <c r="K164" i="9"/>
  <c r="I163" i="9"/>
  <c r="H163" i="9"/>
  <c r="K162" i="9"/>
  <c r="K161" i="9"/>
  <c r="K160" i="9"/>
  <c r="I159" i="9"/>
  <c r="H159" i="9"/>
  <c r="K158" i="9"/>
  <c r="K157" i="9"/>
  <c r="I156" i="9"/>
  <c r="H156" i="9"/>
  <c r="K155" i="9"/>
  <c r="K154" i="9" s="1"/>
  <c r="I154" i="9"/>
  <c r="H154" i="9"/>
  <c r="K153" i="9"/>
  <c r="K152" i="9"/>
  <c r="I151" i="9"/>
  <c r="H151" i="9"/>
  <c r="H146" i="9"/>
  <c r="K145" i="9"/>
  <c r="K143" i="9"/>
  <c r="I142" i="9"/>
  <c r="H142" i="9"/>
  <c r="K141" i="9"/>
  <c r="K140" i="9"/>
  <c r="H139" i="9"/>
  <c r="K138" i="9"/>
  <c r="K137" i="9"/>
  <c r="I136" i="9"/>
  <c r="H136" i="9"/>
  <c r="K135" i="9"/>
  <c r="K134" i="9"/>
  <c r="I133" i="9"/>
  <c r="H133" i="9"/>
  <c r="K132" i="9"/>
  <c r="I130" i="9"/>
  <c r="H130" i="9"/>
  <c r="K129" i="9"/>
  <c r="K127" i="9"/>
  <c r="H126" i="9"/>
  <c r="K125" i="9"/>
  <c r="K124" i="9"/>
  <c r="H123" i="9"/>
  <c r="H120" i="9"/>
  <c r="H113" i="9"/>
  <c r="H110" i="9"/>
  <c r="K109" i="9"/>
  <c r="K108" i="9"/>
  <c r="H107" i="9"/>
  <c r="K106" i="9"/>
  <c r="K105" i="9"/>
  <c r="I104" i="9"/>
  <c r="H104" i="9"/>
  <c r="K103" i="9"/>
  <c r="K102" i="9" s="1"/>
  <c r="I102" i="9"/>
  <c r="H102" i="9"/>
  <c r="K101" i="9"/>
  <c r="K100" i="9" s="1"/>
  <c r="I100" i="9"/>
  <c r="H100" i="9"/>
  <c r="K99" i="9"/>
  <c r="K98" i="9" s="1"/>
  <c r="I98" i="9"/>
  <c r="H98" i="9"/>
  <c r="K187" i="9"/>
  <c r="K186" i="9"/>
  <c r="H185" i="9"/>
  <c r="K96" i="9"/>
  <c r="K95" i="9" s="1"/>
  <c r="I95" i="9"/>
  <c r="K94" i="9"/>
  <c r="K93" i="9"/>
  <c r="K92" i="9"/>
  <c r="K91" i="9"/>
  <c r="K89" i="9"/>
  <c r="K86" i="9"/>
  <c r="K85" i="9"/>
  <c r="K84" i="9"/>
  <c r="K82" i="9"/>
  <c r="K81" i="9" s="1"/>
  <c r="K77" i="9"/>
  <c r="K75" i="9" s="1"/>
  <c r="K74" i="9"/>
  <c r="K73" i="9" s="1"/>
  <c r="I73" i="9"/>
  <c r="H73" i="9"/>
  <c r="K72" i="9"/>
  <c r="K70" i="9" s="1"/>
  <c r="K55" i="9"/>
  <c r="K54" i="9" s="1"/>
  <c r="K49" i="9"/>
  <c r="K48" i="9"/>
  <c r="K47" i="9"/>
  <c r="K46" i="9"/>
  <c r="K45" i="9"/>
  <c r="K44" i="9"/>
  <c r="K43" i="9"/>
  <c r="K41" i="9"/>
  <c r="K40" i="9" s="1"/>
  <c r="I40" i="9"/>
  <c r="H40" i="9"/>
  <c r="K39" i="9"/>
  <c r="K38" i="9" s="1"/>
  <c r="I38" i="9"/>
  <c r="K37" i="9"/>
  <c r="K36" i="9" s="1"/>
  <c r="I36" i="9"/>
  <c r="K35" i="9"/>
  <c r="K34" i="9" s="1"/>
  <c r="I34" i="9"/>
  <c r="K33" i="9"/>
  <c r="K32" i="9"/>
  <c r="K25" i="9"/>
  <c r="K24" i="9"/>
  <c r="K23" i="9"/>
  <c r="M260" i="9" l="1"/>
  <c r="M264" i="9" s="1"/>
  <c r="H259" i="9"/>
  <c r="I259" i="9"/>
  <c r="M261" i="9" s="1"/>
  <c r="K126" i="9"/>
  <c r="K196" i="9"/>
  <c r="K142" i="9"/>
  <c r="K200" i="9"/>
  <c r="K21" i="9"/>
  <c r="K170" i="9"/>
  <c r="K139" i="9"/>
  <c r="K210" i="9"/>
  <c r="K159" i="9"/>
  <c r="K31" i="9"/>
  <c r="K107" i="9"/>
  <c r="K156" i="9"/>
  <c r="K185" i="9"/>
  <c r="K136" i="9"/>
  <c r="K173" i="9"/>
  <c r="K123" i="9"/>
  <c r="K233" i="9"/>
  <c r="K179" i="9"/>
  <c r="K163" i="9"/>
  <c r="K151" i="9"/>
  <c r="K133" i="9"/>
  <c r="K130" i="9"/>
  <c r="K104" i="9"/>
  <c r="K42" i="9"/>
  <c r="K88" i="9"/>
  <c r="K83" i="9" s="1"/>
  <c r="K203" i="9"/>
  <c r="K230" i="9"/>
  <c r="K223" i="9" s="1"/>
  <c r="D265" i="9" l="1"/>
  <c r="K148" i="9" l="1"/>
  <c r="K147" i="9" l="1"/>
  <c r="K149" i="9"/>
  <c r="K150" i="9"/>
  <c r="J146" i="9"/>
  <c r="K248" i="9"/>
  <c r="K244" i="9" s="1"/>
  <c r="J244" i="9"/>
  <c r="J259" i="9" l="1"/>
  <c r="K146" i="9"/>
  <c r="M262" i="9" l="1"/>
  <c r="G265" i="9"/>
</calcChain>
</file>

<file path=xl/sharedStrings.xml><?xml version="1.0" encoding="utf-8"?>
<sst xmlns="http://schemas.openxmlformats.org/spreadsheetml/2006/main" count="1261" uniqueCount="277">
  <si>
    <t>Отчет</t>
  </si>
  <si>
    <t>об исполнении  бюджетной сметы  учреждений и организаций, финансируемых</t>
  </si>
  <si>
    <t>из бюджетов субъектов Российской Федерации и местных бюджетов</t>
  </si>
  <si>
    <t>Форма № 1 ММ по ОКУД</t>
  </si>
  <si>
    <t>КОДЫ</t>
  </si>
  <si>
    <t>Дата</t>
  </si>
  <si>
    <t>Учреждение - Министерство труда и социального развития РД</t>
  </si>
  <si>
    <t>по ОКПО</t>
  </si>
  <si>
    <t>Главный распорядитель (распорядитель)_________________________________</t>
  </si>
  <si>
    <t>по ППП</t>
  </si>
  <si>
    <t>Периодичность: месячная</t>
  </si>
  <si>
    <t>по ОКУД</t>
  </si>
  <si>
    <t>08</t>
  </si>
  <si>
    <t>Единица измерения: руб.</t>
  </si>
  <si>
    <t>по ОКЕИ</t>
  </si>
  <si>
    <t>383</t>
  </si>
  <si>
    <t>Наименование</t>
  </si>
  <si>
    <t>Мин</t>
  </si>
  <si>
    <t>РЗ</t>
  </si>
  <si>
    <t>ЦСР</t>
  </si>
  <si>
    <t>ВР</t>
  </si>
  <si>
    <t>Доп. кл.</t>
  </si>
  <si>
    <t>Рег. Класс</t>
  </si>
  <si>
    <t>Профинансировано</t>
  </si>
  <si>
    <t>Кассовый расход</t>
  </si>
  <si>
    <t>Остаток</t>
  </si>
  <si>
    <t>Развитие предпринимательской инициативы граждан</t>
  </si>
  <si>
    <t>0401</t>
  </si>
  <si>
    <t>148</t>
  </si>
  <si>
    <t>000</t>
  </si>
  <si>
    <t>Прочая закупка товаров, работ и услуг</t>
  </si>
  <si>
    <t>244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</si>
  <si>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</si>
  <si>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0311</t>
  </si>
  <si>
    <t>47000R0860</t>
  </si>
  <si>
    <t>Респуб.бюджет</t>
  </si>
  <si>
    <t>Федеральные средства</t>
  </si>
  <si>
    <t>Пособия и компенсации гражданам и иные социальные выплаты, кроме публичных нормативных обязательств</t>
  </si>
  <si>
    <t>321</t>
  </si>
  <si>
    <t>Оказание государственной услуги по организации временного трудоустройства безработных граждан, испытывающих трудности в поиске работы</t>
  </si>
  <si>
    <t>2310181013</t>
  </si>
  <si>
    <t>2310181016</t>
  </si>
  <si>
    <t>Оказание содействия в трудоустройстве незанятых инвалидов на оборудованные (оснащенные) для них рабочие места</t>
  </si>
  <si>
    <t>2310181017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</si>
  <si>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</si>
  <si>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</si>
  <si>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Субсидирование части затрат на компенсацию расходов по оплате труда инвалидов занятых на предприятиях образованных общественными организациями инвалидов</t>
  </si>
  <si>
    <t>2310181019</t>
  </si>
  <si>
    <t>612</t>
  </si>
  <si>
    <t>Организация профессионального обучения и дополнительного профессионального образования безработных граждан</t>
  </si>
  <si>
    <t>Пособия, компенсации и иные социальные выплаты гражданам, кроме публичных нормативных обязательств</t>
  </si>
  <si>
    <t>Расходы на обеспечение деятельности (оказание услуг) государственных учреждений</t>
  </si>
  <si>
    <t>2310800590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</si>
  <si>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</si>
  <si>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</si>
  <si>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</si>
  <si>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</si>
  <si>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работ, услуг в сфере информационно-коммуникационных технологий</t>
  </si>
  <si>
    <t>242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</si>
  <si>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</si>
  <si>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</si>
  <si>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</si>
  <si>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</si>
  <si>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</si>
  <si>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</si>
  <si>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</si>
  <si>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Ежемесячная доплата к пенсиям лицам, замещавшим государственные должности Республики Дагестан, и пенсия за выслугу лет лицам, замещавшим должности государственной гражданской службы Республики Дагестан</t>
  </si>
  <si>
    <t>1001</t>
  </si>
  <si>
    <t>2210728960</t>
  </si>
  <si>
    <t>313</t>
  </si>
  <si>
    <t>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</si>
  <si>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2310552900</t>
  </si>
  <si>
    <t>Межбюджетные трансферты бюджету Пенсионного фонда Российской Федерации</t>
  </si>
  <si>
    <t>1002</t>
  </si>
  <si>
    <t>2220300590</t>
  </si>
  <si>
    <t>Обеспечение жильем отдельных категорий граждан, установленных федеральным законом "О ветеранах"</t>
  </si>
  <si>
    <t>1003</t>
  </si>
  <si>
    <t>0511351350</t>
  </si>
  <si>
    <t>Субсидии гражданам на приобретение жилья</t>
  </si>
  <si>
    <t>322</t>
  </si>
  <si>
    <t>Обеспечение жильем отдельных категорий граждан, установленных федеральным законом "О социальной защите инвалидов в Российской Федерации"</t>
  </si>
  <si>
    <t>0511351760</t>
  </si>
  <si>
    <t>Доплата к субсидии на обеспечение жильем ВБД</t>
  </si>
  <si>
    <t>1620115300</t>
  </si>
  <si>
    <t>Социальна поддержка Героев Советского Союза, Героев Российской Федерации и полных кавалеров ордена Славы</t>
  </si>
  <si>
    <t xml:space="preserve">Дополнительные меры по улучшению материального обеспечения участников Великой Отечественной войны 1941-1945 годов и бывших несовершеннолетних узников концлагерей, гетто и других мест принудительного содержания, созданных фашистами и их союзниками в </t>
  </si>
  <si>
    <t>2210471140</t>
  </si>
  <si>
    <t>Дополнительные меры социальной поддержки инвалидов и ветеранов боевых действий в Афганистане, членов семей погибших (умерших) инвалидов и ветеранов боевых действий в Афганистане</t>
  </si>
  <si>
    <t>2210471180</t>
  </si>
  <si>
    <t>Оплата жилищно-коммунальных услуг отдельным категориям граждан</t>
  </si>
  <si>
    <t>2210852500</t>
  </si>
  <si>
    <t>Ежемесячная денежная выплата ветеранам труда</t>
  </si>
  <si>
    <t>2210872003</t>
  </si>
  <si>
    <t>Ежемесячная денежная выплата реабилитированным лицам и лицам, признанным пострадавшими от политических репрессий</t>
  </si>
  <si>
    <t>2210872004</t>
  </si>
  <si>
    <t>Ежемесячная денежная выплата труженикам тыла</t>
  </si>
  <si>
    <t>2210872005</t>
  </si>
  <si>
    <t>Ежемесячная денежная выплата по оплате жилого помещения и коммунальных услуг ветеранам труда</t>
  </si>
  <si>
    <t>2210872007</t>
  </si>
  <si>
    <t>Ежемесячная денежная выплата по оплате жилого помещения и коммунальных услуг реабилитированным лицам и лицам, признанным пострадавшими от политических репрессий</t>
  </si>
  <si>
    <t>2210872008</t>
  </si>
  <si>
    <t>Ежемесячная денежная выплата отдельным категориям граждан, работающим и проживающим в сельской местности и поселках городского типа</t>
  </si>
  <si>
    <t>2210872009</t>
  </si>
  <si>
    <t>Ежемесячная денежная выплата по оплате абонентской платы за телефон участникам Великой Отечественной войны</t>
  </si>
  <si>
    <t>2210872014</t>
  </si>
  <si>
    <t>Ежемесячная денежная выплата по оплате жилого помещения и коммунальных услуг участникам Великой Отечественной войны и приравненным к ним лицам</t>
  </si>
  <si>
    <t>2210872015</t>
  </si>
  <si>
    <t>Компенсация отдельным категориям граждан оплаты взноса на капитальный ремонт общего имущества в многоквартирном доме</t>
  </si>
  <si>
    <t>22108R4620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</si>
  <si>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</si>
  <si>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2211152200</t>
  </si>
  <si>
    <t>2211252400</t>
  </si>
  <si>
    <t>Выплата социального пособия на погребение умерших, которые не подлежали обязательному социальному страхованию на случай временной нетрудоспособности и в связи с материнством на день смерти и не являлись пенсионерами, а также в случае рождения мертво</t>
  </si>
  <si>
    <t>2211471150</t>
  </si>
  <si>
    <t>2211471160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</si>
  <si>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</si>
  <si>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</si>
  <si>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Дополнительное ежемесячное материальное обеспечение граждан за особые заслуги перед Республикой Дагестан</t>
  </si>
  <si>
    <t>2211971120</t>
  </si>
  <si>
    <t xml:space="preserve"> Единовременное пособие в случае гибели (смерти) или причинения вреда здоровью народного дружинника в связи с его участием в охране общественного порядка</t>
  </si>
  <si>
    <t>2212871170</t>
  </si>
  <si>
    <t>Единовременное пособие в случае гибели или получения  работником добровольной пожарной охраны и добровольным пожарным увечья, заболевания, приведших к стойкой утрате трудоспособности</t>
  </si>
  <si>
    <t>2212971180</t>
  </si>
  <si>
    <t>Пособия, компенсации, меры социальной поддержки по публичным нормативным обязательствам</t>
  </si>
  <si>
    <t>Осуществление ежемесячной денежной выплаты по оплате жилого помещения и коммунальных услуг многодетным семьям</t>
  </si>
  <si>
    <t>2230472055</t>
  </si>
  <si>
    <t>1004</t>
  </si>
  <si>
    <t>Выплата ежемесячного пособия на ребенка в соответствии с Федеральным законом от 19 мая 1995 года N 81-ФЗ "О государственных пособиях гражданам, имеющим детей"</t>
  </si>
  <si>
    <t>2230171310</t>
  </si>
  <si>
    <t>Единовременная денежная выплаты на детей, поступающих в первый класс, из малоимущих многодетных семей, проживающих в Республике Дагестан</t>
  </si>
  <si>
    <t>2230171320</t>
  </si>
  <si>
    <t>Дополнительные меры социальной поддержки семей, имеющих детей</t>
  </si>
  <si>
    <t>2230471330</t>
  </si>
  <si>
    <t>Единовременное денежное поощрение при награждении орденом "Родительская слава"</t>
  </si>
  <si>
    <t>2230471340</t>
  </si>
  <si>
    <t xml:space="preserve">Перевозка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</t>
  </si>
  <si>
    <t>2230859400</t>
  </si>
  <si>
    <t>Приобретение товаров, работ, услуг в пользу граждан в целях их социального обеспечения</t>
  </si>
  <si>
    <t>Перевозка в пределах территории Республики Дагестан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</si>
  <si>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2230889400</t>
  </si>
  <si>
    <t>Осуществление ежемесячной выплаты в связи с рождением (усыновлением) первого ребенка</t>
  </si>
  <si>
    <t>223P155730</t>
  </si>
  <si>
    <t>1006</t>
  </si>
  <si>
    <t>2210300590</t>
  </si>
  <si>
    <t>Исполнение судебных актов Российской Федерации и мировых соглашений по возмещению причиненного вреда</t>
  </si>
  <si>
    <t>853</t>
  </si>
  <si>
    <t>Финансовое обеспечение выполнения функций государственных органов</t>
  </si>
  <si>
    <t>2210920000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</si>
  <si>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</si>
  <si>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</si>
  <si>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</si>
  <si>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</si>
  <si>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</si>
  <si>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</si>
  <si>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Предоставление на конкурсной основе субсидий (грантов) социально ориентированным некоммерческим организациям Республики Дагестан на реализацию проектов социальной направленности</t>
  </si>
  <si>
    <t>2240180850</t>
  </si>
  <si>
    <t>Субсидии (гранты в форме субсидий), подлежащие казначейскому сопровождению</t>
  </si>
  <si>
    <t>Независимая оценка качества оказания услуг организациями социальной сферы</t>
  </si>
  <si>
    <t>Итого</t>
  </si>
  <si>
    <t>ЛБО</t>
  </si>
  <si>
    <t>ПОФ</t>
  </si>
  <si>
    <t>К/Р</t>
  </si>
  <si>
    <t>1. Сведения о движении средств бюджетов субъектов Российской Федерации</t>
  </si>
  <si>
    <t>и местных бюджетов на счетах учреждений</t>
  </si>
  <si>
    <t>Наименование текущего счета</t>
  </si>
  <si>
    <t>Код строки</t>
  </si>
  <si>
    <t>Остаток на начало года</t>
  </si>
  <si>
    <t>Остаток на конец отчетного периода</t>
  </si>
  <si>
    <t>Средства для перевода учреждениям, находящимся в ведении главного распорядителя (распорядителя), и на другие мероприятия</t>
  </si>
  <si>
    <t>010</t>
  </si>
  <si>
    <t>Средства на расходы учреждения</t>
  </si>
  <si>
    <t>020</t>
  </si>
  <si>
    <t>Средства в иностранной валюте</t>
  </si>
  <si>
    <t>030</t>
  </si>
  <si>
    <t>То же в пересчете на рубли</t>
  </si>
  <si>
    <t>040</t>
  </si>
  <si>
    <t>Оказание государственной социальной помощи на основании социального контракта отдельным категориям граждан</t>
  </si>
  <si>
    <t>Осуществление ежемесячных выплат на детей в возрасте от 3 до 7 лет включительно</t>
  </si>
  <si>
    <t>22301R3020</t>
  </si>
  <si>
    <t>Профессиональное обучение и дополнительное профессиональное образование безработных инвалидов молодого возраста</t>
  </si>
  <si>
    <t>Финансовое обеспечение предоставления социальных услуг негосударственными организациями, индивидуальными предпринимателями, социально ориентированными некоммерческими организациями, осуществляющими деятельность по социальному обслуживанию населения</t>
  </si>
  <si>
    <t>Закупка энергетических ресурсов</t>
  </si>
  <si>
    <t>22127R4040</t>
  </si>
  <si>
    <t>21-53020-00000-00000</t>
  </si>
  <si>
    <t>БА</t>
  </si>
  <si>
    <t>831</t>
  </si>
  <si>
    <t>Предоставлении субсидии Дагестанскому региональному отделению Общероссийского общественного фонда "Победа"</t>
  </si>
  <si>
    <t>2240181920</t>
  </si>
  <si>
    <t>Предоставлении субсидии Дагестанскому региональному отделению Всероссийской общественной организации ветеранов (пенсионеров) войны, труда, Вооруженных Сил и правоохранительных органов</t>
  </si>
  <si>
    <t>2240181930</t>
  </si>
  <si>
    <t>2310181110</t>
  </si>
  <si>
    <t>2310181120</t>
  </si>
  <si>
    <t xml:space="preserve">                                                                </t>
  </si>
  <si>
    <t>22-52900-00000-00000</t>
  </si>
  <si>
    <t>Обеспечение жильем отдельных категорий граждан, установленных Федеральным законом от 12 января 1995 года №5 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1941-1945 годов" за счет средств резервного фонда Правительства Российской Федерации</t>
  </si>
  <si>
    <t>22-52500-00000-00000</t>
  </si>
  <si>
    <t>Реализация мероприятий в сфере реабилитации и абилитации инвалидов</t>
  </si>
  <si>
    <t>Предоставление отдельным категориям граждан единовременной денежной выплаты на оплату расходов, связанных с приобретением и установкой внутридомового газового оборудования и проведением газопровода внутри земельного участка</t>
  </si>
  <si>
    <t>0511351340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</si>
  <si>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157-ФЗ "Об иммунопрофилактике инфекционных болезней</t>
  </si>
  <si>
    <t>Реализация дополнительных мероприятий, направленных на снижение напряженности на рынке труда субъектов Российской Федерации, по организации временного трудоустройства</t>
  </si>
  <si>
    <t>380P252980</t>
  </si>
  <si>
    <t>23-52980-00000-00000</t>
  </si>
  <si>
    <t>380P253000</t>
  </si>
  <si>
    <t>Реализация дополнительных мероприятий, направленных на снижение напряженности на рынке труда субъектов Российской Федерации, по организации общественных работ</t>
  </si>
  <si>
    <t>0705</t>
  </si>
  <si>
    <t>231P252920</t>
  </si>
  <si>
    <t>Организация профессионального обучения и дополнительного профессионального образования работников промышленных предприятий</t>
  </si>
  <si>
    <t>23-52920-00000-00000</t>
  </si>
  <si>
    <t>0909</t>
  </si>
  <si>
    <t>Ежемесячное пособие в связи с рождением и воспитанием ребенка</t>
  </si>
  <si>
    <t>Ежемесячная денежная выплата на ребенка в возрасте от восьми до семнадцати лет</t>
  </si>
  <si>
    <t>Субвенции</t>
  </si>
  <si>
    <t>23-50860-00000-00000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</si>
  <si>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</si>
  <si>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23-53000-00000-00000</t>
  </si>
  <si>
    <t>Субсидии (гранты в форме субсидий), не подлежащие казначейскому сопровождению</t>
  </si>
  <si>
    <t>23-52900-00000-00000</t>
  </si>
  <si>
    <t>23-52400-00000-00000</t>
  </si>
  <si>
    <t>23-52200-00000-00000</t>
  </si>
  <si>
    <t>23-54620-00000-00000</t>
  </si>
  <si>
    <t>23-52500-00000-00000</t>
  </si>
  <si>
    <t>23-51760-00000-00000</t>
  </si>
  <si>
    <t>23-51350-00000-00000</t>
  </si>
  <si>
    <t>23-51340-00000-00000</t>
  </si>
  <si>
    <t>23-53020-00000-00000</t>
  </si>
  <si>
    <t>21-52200-00000-00000</t>
  </si>
  <si>
    <t>23-54040-00000-00000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</si>
  <si>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</t>
  </si>
  <si>
    <t>2230153800</t>
  </si>
  <si>
    <t>23-59000-00000-00400</t>
  </si>
  <si>
    <t>20-55730-00000-00000</t>
  </si>
  <si>
    <t>2212784040</t>
  </si>
  <si>
    <t>Реализация мероприятий направленных на  противодействие коррупции</t>
  </si>
  <si>
    <t>0113</t>
  </si>
  <si>
    <t>4200199590</t>
  </si>
  <si>
    <t>добавил</t>
  </si>
  <si>
    <t>Реализация мероприятий, направленных на профилактику правонарушений и преступлений несовершеннолетних</t>
  </si>
  <si>
    <t>0314</t>
  </si>
  <si>
    <t>Резервный фонд Правительства Республики Дагестан</t>
  </si>
  <si>
    <t>с 1.02.2023</t>
  </si>
  <si>
    <t>22-55730-00000-00000</t>
  </si>
  <si>
    <t>0402</t>
  </si>
  <si>
    <t>999005Р410</t>
  </si>
  <si>
    <t>добавил 01.04.2023</t>
  </si>
  <si>
    <t>23-5Р410-00000-00000</t>
  </si>
  <si>
    <t>На предоставление субсидий отдельным категориям граждан на покупку и установку газоиспользующего оборудования и проведение работ внутри границ их земельных участков в рамках реализвции мероприятий по осуществлению подключения (технологического присоединения) газоиспользующего оборудования и объектов капитального строительства к газораспределительным сетям при догазификации, за счет средств резервного фонда Правительства Российской Федерации</t>
  </si>
  <si>
    <t>Субсидии бюджетным учреждениям на иные цели</t>
  </si>
  <si>
    <r>
      <t>223</t>
    </r>
    <r>
      <rPr>
        <b/>
        <i/>
        <u/>
        <sz val="10"/>
        <rFont val="Arial cry"/>
        <charset val="204"/>
      </rPr>
      <t>P</t>
    </r>
    <r>
      <rPr>
        <i/>
        <u/>
        <sz val="10"/>
        <rFont val="Arial cry"/>
        <charset val="204"/>
      </rPr>
      <t>155730</t>
    </r>
  </si>
  <si>
    <t xml:space="preserve">Содействие занятости граждан, освобожденных из учреждений, исполняющих наказание в виде лишения свободы, зарегистрированных в органах государственной службы занятости населения Республики Дагестан в целях поиска подходящей работы </t>
  </si>
  <si>
    <t>Содействие временной занятости несовершеннолетних граждан в возрасте от 14 до 18 лет, в том числе состоящих на учете в комиссиях по делам несовершеннолетних и защите их прав при администрациях муниципальных образований, зарегистрированных в органах гос</t>
  </si>
  <si>
    <t>Возмещение затрат, связанных с погребением умерших реабилитированных лиц, а также возмещение расходов по погребению умерших, личность которых не установлена органами внутренних дел в определенные законодательством Российской Федерации сроки"</t>
  </si>
  <si>
    <t>Утверждено бюджетных ассигнований (лимитов бюджетных обязательств)                      на 2023 год</t>
  </si>
  <si>
    <t>добавил 01.05.2023</t>
  </si>
  <si>
    <t>21-52500-00000-00000</t>
  </si>
  <si>
    <t>21-54040-00000-00000</t>
  </si>
  <si>
    <t>Организация системы комплексной реабилитации и ресоциализации потребителей наркотических средств и психотропных веществ успешно завершивших курс комплексной реабилитации</t>
  </si>
  <si>
    <t>добавил 01.06.2023</t>
  </si>
  <si>
    <t>добавил 01.07.2023</t>
  </si>
  <si>
    <t>243</t>
  </si>
  <si>
    <t>Закупка товаров, работ, услуг в целях капитального ремонта государственного (муниципального) имущества</t>
  </si>
  <si>
    <t>(22-5П020-00000-00000)</t>
  </si>
  <si>
    <t>380005П020</t>
  </si>
  <si>
    <t>Реализация дополнительных мероприятий, направленных на снижение напряженности на рынке труда Республики Дагестан, за счет средств резервного фонда Правительства Российской Федерации</t>
  </si>
  <si>
    <t>21-52900-00000-00000</t>
  </si>
  <si>
    <t>20-53020-00000-00000</t>
  </si>
  <si>
    <t>(22-52900-00000-00000)</t>
  </si>
  <si>
    <t>0660199590</t>
  </si>
  <si>
    <t xml:space="preserve"> на 1 августа 2023 года</t>
  </si>
  <si>
    <t>999005Т090</t>
  </si>
  <si>
    <t>23-5Т090-00000-00000</t>
  </si>
  <si>
    <t>Предоставление выплат гражданам Донецкой Народной Республики, Луганской Народной Республики, Украины и лицам без гражданства, вынуждено покинувшим территории Донецкой Народной Республики, Луганской Народной Республики</t>
  </si>
  <si>
    <t>187 строка</t>
  </si>
  <si>
    <t xml:space="preserve">Заместитель начальника управления </t>
  </si>
  <si>
    <t>Ш. Яхьяева</t>
  </si>
  <si>
    <t>Первый заместитель министра</t>
  </si>
  <si>
    <t>Р. Алиев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</si>
</sst>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49">
    <font>
      <sz val="11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name val="Calibri"/>
      <family val="2"/>
    </font>
    <font>
      <b/>
      <sz val="10"/>
      <color indexed="8"/>
      <name val="Arial Cyr"/>
    </font>
    <font>
      <sz val="10"/>
      <color indexed="8"/>
      <name val="Arial Cyr"/>
    </font>
    <font>
      <b/>
      <sz val="12"/>
      <color indexed="8"/>
      <name val="Arial Cy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name val="Calibri"/>
      <family val="2"/>
    </font>
    <font>
      <b/>
      <sz val="11"/>
      <name val="Arial cry"/>
      <charset val="204"/>
    </font>
    <font>
      <sz val="11"/>
      <name val="Arial cry"/>
      <charset val="204"/>
    </font>
    <font>
      <b/>
      <sz val="10"/>
      <name val="Arial cry"/>
      <charset val="204"/>
    </font>
    <font>
      <sz val="10"/>
      <color rgb="FF000000"/>
      <name val="Arial Cyr"/>
    </font>
    <font>
      <b/>
      <sz val="10"/>
      <color rgb="FF000000"/>
      <name val="Arial Cyr"/>
    </font>
    <font>
      <b/>
      <sz val="12"/>
      <color rgb="FF000000"/>
      <name val="Arial Cyr"/>
    </font>
    <font>
      <sz val="10"/>
      <name val="Arial cry"/>
      <charset val="204"/>
    </font>
    <font>
      <b/>
      <i/>
      <u/>
      <sz val="10"/>
      <name val="Arial cry"/>
      <charset val="204"/>
    </font>
    <font>
      <i/>
      <u/>
      <sz val="10"/>
      <name val="Arial cry"/>
      <charset val="204"/>
    </font>
    <font>
      <sz val="10"/>
      <color indexed="8"/>
      <name val="Arial cry"/>
      <charset val="204"/>
    </font>
    <font>
      <b/>
      <u/>
      <sz val="10"/>
      <name val="Arial cry"/>
      <charset val="204"/>
    </font>
    <font>
      <u/>
      <sz val="10"/>
      <name val="Arial cry"/>
      <charset val="204"/>
    </font>
    <font>
      <sz val="10"/>
      <color indexed="10"/>
      <name val="Arial cry"/>
      <charset val="204"/>
    </font>
    <font>
      <sz val="10"/>
      <name val="Calibri"/>
      <family val="2"/>
    </font>
    <font>
      <b/>
      <i/>
      <u/>
      <sz val="11"/>
      <name val="Arial cry"/>
      <charset val="204"/>
    </font>
    <font>
      <i/>
      <u/>
      <sz val="11"/>
      <name val="Arial cry"/>
      <charset val="204"/>
    </font>
    <font>
      <b/>
      <u/>
      <sz val="11"/>
      <name val="Arial cry"/>
      <charset val="204"/>
    </font>
    <font>
      <i/>
      <sz val="11"/>
      <name val="Arial cry"/>
      <charset val="204"/>
    </font>
    <font>
      <u/>
      <sz val="11"/>
      <name val="Arial cry"/>
      <charset val="204"/>
    </font>
    <font>
      <sz val="11"/>
      <color rgb="FF000000"/>
      <name val="Arial Cyr"/>
    </font>
    <font>
      <sz val="11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name val="Arial cry"/>
      <charset val="204"/>
    </font>
    <font>
      <sz val="9"/>
      <name val="Arial cry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2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0" fontId="24" fillId="0" borderId="0"/>
    <xf numFmtId="0" fontId="3" fillId="0" borderId="0"/>
    <xf numFmtId="0" fontId="24" fillId="0" borderId="0"/>
    <xf numFmtId="164" fontId="4" fillId="11" borderId="1">
      <alignment horizontal="right" vertical="top" shrinkToFit="1"/>
    </xf>
    <xf numFmtId="164" fontId="5" fillId="7" borderId="1">
      <alignment horizontal="right" vertical="top" shrinkToFit="1"/>
    </xf>
    <xf numFmtId="164" fontId="5" fillId="7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0">
      <alignment horizontal="right" shrinkToFit="1"/>
    </xf>
    <xf numFmtId="165" fontId="5" fillId="0" borderId="0">
      <alignment horizontal="right" shrinkToFit="1"/>
    </xf>
    <xf numFmtId="0" fontId="5" fillId="0" borderId="0"/>
    <xf numFmtId="0" fontId="28" fillId="0" borderId="0"/>
    <xf numFmtId="0" fontId="5" fillId="0" borderId="0"/>
    <xf numFmtId="0" fontId="28" fillId="0" borderId="0"/>
    <xf numFmtId="0" fontId="3" fillId="0" borderId="0"/>
    <xf numFmtId="0" fontId="24" fillId="0" borderId="0"/>
    <xf numFmtId="0" fontId="5" fillId="10" borderId="0"/>
    <xf numFmtId="0" fontId="28" fillId="21" borderId="0"/>
    <xf numFmtId="0" fontId="5" fillId="0" borderId="2">
      <alignment horizontal="center" vertical="center" wrapText="1"/>
    </xf>
    <xf numFmtId="0" fontId="28" fillId="0" borderId="38">
      <alignment horizontal="center" vertical="center" wrapText="1"/>
    </xf>
    <xf numFmtId="0" fontId="5" fillId="0" borderId="1">
      <alignment horizontal="center" vertical="center" shrinkToFit="1"/>
    </xf>
    <xf numFmtId="0" fontId="28" fillId="0" borderId="39">
      <alignment horizontal="center" vertical="center" shrinkToFit="1"/>
    </xf>
    <xf numFmtId="0" fontId="4" fillId="0" borderId="3">
      <alignment horizontal="left"/>
    </xf>
    <xf numFmtId="0" fontId="29" fillId="0" borderId="40">
      <alignment horizontal="left"/>
    </xf>
    <xf numFmtId="0" fontId="5" fillId="0" borderId="4"/>
    <xf numFmtId="0" fontId="28" fillId="0" borderId="41"/>
    <xf numFmtId="0" fontId="5" fillId="0" borderId="4"/>
    <xf numFmtId="0" fontId="5" fillId="0" borderId="0">
      <alignment horizontal="left" vertical="top" wrapText="1"/>
    </xf>
    <xf numFmtId="0" fontId="28" fillId="0" borderId="0">
      <alignment horizontal="left" vertical="top" wrapText="1"/>
    </xf>
    <xf numFmtId="0" fontId="6" fillId="0" borderId="0">
      <alignment horizontal="center" wrapText="1"/>
    </xf>
    <xf numFmtId="0" fontId="30" fillId="0" borderId="0">
      <alignment horizontal="center" wrapText="1"/>
    </xf>
    <xf numFmtId="0" fontId="6" fillId="0" borderId="0">
      <alignment horizontal="center"/>
    </xf>
    <xf numFmtId="0" fontId="30" fillId="0" borderId="0">
      <alignment horizontal="center"/>
    </xf>
    <xf numFmtId="0" fontId="5" fillId="0" borderId="0">
      <alignment wrapText="1"/>
    </xf>
    <xf numFmtId="0" fontId="28" fillId="0" borderId="0">
      <alignment wrapText="1"/>
    </xf>
    <xf numFmtId="0" fontId="5" fillId="0" borderId="0">
      <alignment horizontal="right"/>
    </xf>
    <xf numFmtId="0" fontId="28" fillId="0" borderId="0">
      <alignment horizontal="right"/>
    </xf>
    <xf numFmtId="4" fontId="4" fillId="11" borderId="1">
      <alignment horizontal="right" vertical="top" shrinkToFit="1"/>
    </xf>
    <xf numFmtId="4" fontId="29" fillId="22" borderId="39">
      <alignment horizontal="right" vertical="top" shrinkToFit="1"/>
    </xf>
    <xf numFmtId="0" fontId="5" fillId="0" borderId="0"/>
    <xf numFmtId="0" fontId="28" fillId="0" borderId="0"/>
    <xf numFmtId="0" fontId="5" fillId="0" borderId="0">
      <alignment horizontal="left" wrapText="1"/>
    </xf>
    <xf numFmtId="0" fontId="28" fillId="0" borderId="0">
      <alignment horizontal="left" wrapText="1"/>
    </xf>
    <xf numFmtId="0" fontId="5" fillId="0" borderId="0">
      <alignment horizontal="left" wrapText="1"/>
    </xf>
    <xf numFmtId="0" fontId="5" fillId="0" borderId="1">
      <alignment horizontal="left" vertical="top" wrapText="1"/>
    </xf>
    <xf numFmtId="0" fontId="28" fillId="0" borderId="39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4" fillId="0" borderId="1">
      <alignment horizontal="left" vertical="top" wrapText="1"/>
    </xf>
    <xf numFmtId="0" fontId="29" fillId="0" borderId="39">
      <alignment horizontal="left" vertical="top" wrapText="1"/>
    </xf>
    <xf numFmtId="4" fontId="5" fillId="7" borderId="1">
      <alignment horizontal="right" vertical="top" shrinkToFit="1"/>
    </xf>
    <xf numFmtId="4" fontId="28" fillId="23" borderId="39">
      <alignment horizontal="right" vertical="top" shrinkToFit="1"/>
    </xf>
    <xf numFmtId="4" fontId="5" fillId="7" borderId="1">
      <alignment horizontal="right" vertical="top" shrinkToFit="1"/>
    </xf>
    <xf numFmtId="0" fontId="5" fillId="10" borderId="0">
      <alignment horizontal="center"/>
    </xf>
    <xf numFmtId="0" fontId="28" fillId="21" borderId="0">
      <alignment horizontal="center"/>
    </xf>
    <xf numFmtId="4" fontId="5" fillId="0" borderId="1">
      <alignment horizontal="right" vertical="top" shrinkToFit="1"/>
    </xf>
    <xf numFmtId="4" fontId="28" fillId="0" borderId="39">
      <alignment horizontal="right" vertical="top" shrinkToFit="1"/>
    </xf>
    <xf numFmtId="4" fontId="5" fillId="0" borderId="1">
      <alignment horizontal="right" vertical="top" shrinkToFit="1"/>
    </xf>
    <xf numFmtId="4" fontId="5" fillId="0" borderId="0">
      <alignment horizontal="right" shrinkToFit="1"/>
    </xf>
    <xf numFmtId="4" fontId="28" fillId="0" borderId="0">
      <alignment horizontal="right" shrinkToFit="1"/>
    </xf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7" fillId="3" borderId="5" applyNumberFormat="0" applyAlignment="0" applyProtection="0"/>
    <xf numFmtId="0" fontId="8" fillId="10" borderId="6" applyNumberFormat="0" applyAlignment="0" applyProtection="0"/>
    <xf numFmtId="0" fontId="9" fillId="10" borderId="5" applyNumberFormat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4" fillId="15" borderId="11" applyNumberFormat="0" applyAlignment="0" applyProtection="0"/>
    <xf numFmtId="0" fontId="1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24" fillId="0" borderId="0"/>
    <xf numFmtId="0" fontId="22" fillId="0" borderId="0"/>
    <xf numFmtId="0" fontId="23" fillId="0" borderId="0"/>
    <xf numFmtId="0" fontId="17" fillId="16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5" borderId="12" applyNumberFormat="0" applyFont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344">
    <xf numFmtId="0" fontId="0" fillId="0" borderId="0" xfId="0"/>
    <xf numFmtId="0" fontId="26" fillId="0" borderId="30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0" xfId="0" applyFont="1" applyBorder="1" applyAlignment="1" applyProtection="1">
      <alignment vertical="center"/>
      <protection locked="0"/>
    </xf>
    <xf numFmtId="0" fontId="26" fillId="0" borderId="30" xfId="0" applyFont="1" applyFill="1" applyBorder="1" applyAlignment="1">
      <alignment vertical="center" wrapText="1"/>
    </xf>
    <xf numFmtId="49" fontId="26" fillId="0" borderId="18" xfId="0" applyNumberFormat="1" applyFont="1" applyFill="1" applyBorder="1" applyAlignment="1">
      <alignment horizontal="center" vertical="center"/>
    </xf>
    <xf numFmtId="4" fontId="26" fillId="0" borderId="0" xfId="0" applyNumberFormat="1" applyFont="1" applyBorder="1" applyAlignment="1" applyProtection="1">
      <alignment vertical="center"/>
      <protection locked="0"/>
    </xf>
    <xf numFmtId="4" fontId="26" fillId="0" borderId="18" xfId="0" applyNumberFormat="1" applyFont="1" applyFill="1" applyBorder="1" applyAlignment="1">
      <alignment horizontal="center" vertical="center"/>
    </xf>
    <xf numFmtId="0" fontId="26" fillId="0" borderId="30" xfId="0" applyFont="1" applyFill="1" applyBorder="1" applyAlignment="1">
      <alignment horizontal="left" vertical="center" wrapText="1"/>
    </xf>
    <xf numFmtId="0" fontId="26" fillId="0" borderId="19" xfId="0" applyFont="1" applyFill="1" applyBorder="1" applyAlignment="1">
      <alignment wrapText="1"/>
    </xf>
    <xf numFmtId="0" fontId="26" fillId="0" borderId="0" xfId="0" applyFont="1" applyFill="1" applyBorder="1" applyAlignment="1" applyProtection="1">
      <alignment vertical="center"/>
      <protection locked="0"/>
    </xf>
    <xf numFmtId="0" fontId="26" fillId="0" borderId="19" xfId="0" applyFont="1" applyBorder="1" applyAlignment="1" applyProtection="1">
      <alignment wrapText="1"/>
      <protection locked="0"/>
    </xf>
    <xf numFmtId="0" fontId="26" fillId="0" borderId="16" xfId="0" applyFont="1" applyBorder="1" applyAlignment="1" applyProtection="1">
      <alignment vertical="center"/>
      <protection locked="0"/>
    </xf>
    <xf numFmtId="0" fontId="26" fillId="0" borderId="32" xfId="0" applyFont="1" applyFill="1" applyBorder="1" applyAlignment="1" applyProtection="1">
      <alignment vertical="center"/>
      <protection locked="0"/>
    </xf>
    <xf numFmtId="0" fontId="26" fillId="0" borderId="18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49" fontId="26" fillId="0" borderId="18" xfId="0" applyNumberFormat="1" applyFont="1" applyFill="1" applyBorder="1" applyAlignment="1">
      <alignment horizontal="left" vertical="center"/>
    </xf>
    <xf numFmtId="4" fontId="27" fillId="0" borderId="18" xfId="0" applyNumberFormat="1" applyFont="1" applyFill="1" applyBorder="1" applyAlignment="1">
      <alignment horizontal="center" vertical="center"/>
    </xf>
    <xf numFmtId="0" fontId="25" fillId="17" borderId="30" xfId="60" applyNumberFormat="1" applyFont="1" applyFill="1" applyBorder="1" applyAlignment="1" applyProtection="1">
      <alignment horizontal="right" wrapText="1"/>
    </xf>
    <xf numFmtId="4" fontId="26" fillId="0" borderId="20" xfId="0" applyNumberFormat="1" applyFont="1" applyFill="1" applyBorder="1" applyAlignment="1">
      <alignment horizontal="center" vertical="center"/>
    </xf>
    <xf numFmtId="4" fontId="27" fillId="17" borderId="0" xfId="41" applyNumberFormat="1" applyFont="1" applyFill="1" applyBorder="1" applyAlignment="1" applyProtection="1">
      <alignment horizontal="center" vertical="center" shrinkToFit="1"/>
    </xf>
    <xf numFmtId="0" fontId="27" fillId="17" borderId="52" xfId="0" applyFont="1" applyFill="1" applyBorder="1" applyAlignment="1">
      <alignment horizontal="center" vertical="center" wrapText="1"/>
    </xf>
    <xf numFmtId="49" fontId="27" fillId="17" borderId="52" xfId="0" applyNumberFormat="1" applyFont="1" applyFill="1" applyBorder="1" applyAlignment="1">
      <alignment horizontal="center" vertical="center" wrapText="1"/>
    </xf>
    <xf numFmtId="0" fontId="27" fillId="17" borderId="52" xfId="0" applyFont="1" applyFill="1" applyBorder="1" applyAlignment="1">
      <alignment horizontal="center" vertical="top" wrapText="1"/>
    </xf>
    <xf numFmtId="0" fontId="31" fillId="19" borderId="18" xfId="85" quotePrefix="1" applyNumberFormat="1" applyFont="1" applyFill="1" applyBorder="1" applyAlignment="1" applyProtection="1">
      <alignment horizontal="left" vertical="center" wrapText="1"/>
    </xf>
    <xf numFmtId="0" fontId="31" fillId="19" borderId="18" xfId="85" quotePrefix="1" applyNumberFormat="1" applyFont="1" applyFill="1" applyBorder="1" applyAlignment="1" applyProtection="1">
      <alignment horizontal="center" vertical="center" wrapText="1"/>
    </xf>
    <xf numFmtId="0" fontId="31" fillId="19" borderId="18" xfId="85" applyNumberFormat="1" applyFont="1" applyFill="1" applyBorder="1" applyAlignment="1" applyProtection="1">
      <alignment horizontal="left" vertical="center" wrapText="1"/>
    </xf>
    <xf numFmtId="4" fontId="26" fillId="24" borderId="18" xfId="45" applyNumberFormat="1" applyFont="1" applyFill="1" applyBorder="1" applyAlignment="1" applyProtection="1">
      <alignment horizontal="center" vertical="center" shrinkToFit="1"/>
    </xf>
    <xf numFmtId="0" fontId="31" fillId="0" borderId="14" xfId="0" applyFont="1" applyBorder="1" applyProtection="1">
      <protection locked="0"/>
    </xf>
    <xf numFmtId="0" fontId="31" fillId="0" borderId="14" xfId="0" applyFont="1" applyBorder="1" applyAlignment="1" applyProtection="1">
      <alignment horizontal="center" vertical="center"/>
      <protection locked="0"/>
    </xf>
    <xf numFmtId="0" fontId="31" fillId="0" borderId="14" xfId="0" applyFont="1" applyBorder="1" applyAlignment="1" applyProtection="1">
      <alignment vertical="center"/>
      <protection locked="0"/>
    </xf>
    <xf numFmtId="0" fontId="31" fillId="0" borderId="15" xfId="0" applyFont="1" applyBorder="1" applyAlignment="1" applyProtection="1">
      <alignment vertical="center"/>
      <protection locked="0"/>
    </xf>
    <xf numFmtId="0" fontId="31" fillId="0" borderId="0" xfId="0" applyFont="1" applyProtection="1">
      <protection locked="0"/>
    </xf>
    <xf numFmtId="0" fontId="31" fillId="0" borderId="16" xfId="0" applyFont="1" applyBorder="1" applyAlignment="1" applyProtection="1">
      <alignment vertical="center"/>
      <protection locked="0"/>
    </xf>
    <xf numFmtId="0" fontId="31" fillId="0" borderId="0" xfId="0" applyFont="1" applyBorder="1" applyProtection="1">
      <protection locked="0"/>
    </xf>
    <xf numFmtId="0" fontId="31" fillId="0" borderId="0" xfId="0" applyFont="1" applyBorder="1" applyAlignment="1" applyProtection="1">
      <alignment horizontal="center" vertical="center"/>
      <protection locked="0"/>
    </xf>
    <xf numFmtId="0" fontId="31" fillId="0" borderId="0" xfId="0" applyFont="1" applyBorder="1" applyAlignment="1" applyProtection="1">
      <alignment vertical="center"/>
      <protection locked="0"/>
    </xf>
    <xf numFmtId="0" fontId="27" fillId="0" borderId="0" xfId="0" applyFont="1" applyFill="1" applyBorder="1" applyProtection="1"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vertical="center"/>
      <protection locked="0"/>
    </xf>
    <xf numFmtId="0" fontId="31" fillId="0" borderId="0" xfId="0" applyFont="1" applyFill="1" applyBorder="1" applyAlignment="1"/>
    <xf numFmtId="49" fontId="31" fillId="0" borderId="18" xfId="0" applyNumberFormat="1" applyFont="1" applyFill="1" applyBorder="1" applyAlignment="1">
      <alignment horizontal="center" vertical="center"/>
    </xf>
    <xf numFmtId="0" fontId="27" fillId="17" borderId="17" xfId="0" applyFont="1" applyFill="1" applyBorder="1" applyAlignment="1">
      <alignment horizontal="center" vertical="center" wrapText="1"/>
    </xf>
    <xf numFmtId="0" fontId="27" fillId="17" borderId="48" xfId="0" applyFont="1" applyFill="1" applyBorder="1" applyAlignment="1">
      <alignment horizontal="center" vertical="center" wrapText="1"/>
    </xf>
    <xf numFmtId="0" fontId="31" fillId="0" borderId="48" xfId="0" applyFont="1" applyBorder="1" applyProtection="1">
      <protection locked="0"/>
    </xf>
    <xf numFmtId="0" fontId="27" fillId="17" borderId="0" xfId="0" applyFont="1" applyFill="1" applyBorder="1" applyAlignment="1">
      <alignment horizontal="center" vertical="top" wrapText="1"/>
    </xf>
    <xf numFmtId="0" fontId="27" fillId="17" borderId="0" xfId="0" applyFont="1" applyFill="1" applyBorder="1" applyAlignment="1">
      <alignment horizontal="center" vertical="center" wrapText="1"/>
    </xf>
    <xf numFmtId="0" fontId="27" fillId="18" borderId="18" xfId="85" quotePrefix="1" applyNumberFormat="1" applyFont="1" applyFill="1" applyBorder="1" applyAlignment="1" applyProtection="1">
      <alignment horizontal="left" vertical="center" wrapText="1"/>
    </xf>
    <xf numFmtId="0" fontId="27" fillId="18" borderId="18" xfId="85" quotePrefix="1" applyNumberFormat="1" applyFont="1" applyFill="1" applyBorder="1" applyAlignment="1" applyProtection="1">
      <alignment horizontal="center" vertical="center" wrapText="1"/>
    </xf>
    <xf numFmtId="0" fontId="27" fillId="18" borderId="18" xfId="85" applyNumberFormat="1" applyFont="1" applyFill="1" applyBorder="1" applyAlignment="1" applyProtection="1">
      <alignment horizontal="left" vertical="center" wrapText="1"/>
    </xf>
    <xf numFmtId="4" fontId="27" fillId="17" borderId="17" xfId="0" applyNumberFormat="1" applyFont="1" applyFill="1" applyBorder="1" applyAlignment="1">
      <alignment horizontal="center" vertical="center" wrapText="1"/>
    </xf>
    <xf numFmtId="14" fontId="31" fillId="0" borderId="48" xfId="0" applyNumberFormat="1" applyFont="1" applyBorder="1" applyProtection="1">
      <protection locked="0"/>
    </xf>
    <xf numFmtId="0" fontId="27" fillId="18" borderId="34" xfId="85" quotePrefix="1" applyNumberFormat="1" applyFont="1" applyFill="1" applyBorder="1" applyAlignment="1" applyProtection="1">
      <alignment horizontal="left" vertical="center" wrapText="1"/>
    </xf>
    <xf numFmtId="0" fontId="27" fillId="18" borderId="34" xfId="85" quotePrefix="1" applyNumberFormat="1" applyFont="1" applyFill="1" applyBorder="1" applyAlignment="1" applyProtection="1">
      <alignment horizontal="center" vertical="center" wrapText="1"/>
    </xf>
    <xf numFmtId="0" fontId="27" fillId="18" borderId="34" xfId="85" applyNumberFormat="1" applyFont="1" applyFill="1" applyBorder="1" applyAlignment="1" applyProtection="1">
      <alignment horizontal="left" vertical="center" wrapText="1"/>
    </xf>
    <xf numFmtId="4" fontId="27" fillId="18" borderId="17" xfId="43" applyNumberFormat="1" applyFont="1" applyFill="1" applyBorder="1" applyAlignment="1" applyProtection="1">
      <alignment horizontal="center" vertical="center" shrinkToFit="1"/>
    </xf>
    <xf numFmtId="4" fontId="31" fillId="0" borderId="48" xfId="0" applyNumberFormat="1" applyFont="1" applyBorder="1" applyProtection="1">
      <protection locked="0"/>
    </xf>
    <xf numFmtId="4" fontId="31" fillId="0" borderId="0" xfId="0" applyNumberFormat="1" applyFont="1" applyBorder="1" applyProtection="1">
      <protection locked="0"/>
    </xf>
    <xf numFmtId="0" fontId="27" fillId="18" borderId="0" xfId="0" applyFont="1" applyFill="1" applyProtection="1">
      <protection locked="0"/>
    </xf>
    <xf numFmtId="4" fontId="27" fillId="19" borderId="17" xfId="43" applyNumberFormat="1" applyFont="1" applyFill="1" applyBorder="1" applyAlignment="1" applyProtection="1">
      <alignment horizontal="center" vertical="center" shrinkToFit="1"/>
    </xf>
    <xf numFmtId="0" fontId="31" fillId="0" borderId="0" xfId="0" applyFont="1" applyFill="1" applyProtection="1">
      <protection locked="0"/>
    </xf>
    <xf numFmtId="0" fontId="32" fillId="18" borderId="1" xfId="85" quotePrefix="1" applyNumberFormat="1" applyFont="1" applyFill="1" applyBorder="1" applyAlignment="1" applyProtection="1">
      <alignment horizontal="left" vertical="center" wrapText="1"/>
    </xf>
    <xf numFmtId="0" fontId="32" fillId="18" borderId="1" xfId="85" quotePrefix="1" applyNumberFormat="1" applyFont="1" applyFill="1" applyBorder="1" applyAlignment="1" applyProtection="1">
      <alignment horizontal="center" vertical="center" wrapText="1"/>
    </xf>
    <xf numFmtId="0" fontId="32" fillId="18" borderId="1" xfId="85" applyNumberFormat="1" applyFont="1" applyFill="1" applyBorder="1" applyAlignment="1" applyProtection="1">
      <alignment horizontal="left" vertical="center" wrapText="1"/>
    </xf>
    <xf numFmtId="4" fontId="27" fillId="18" borderId="22" xfId="43" applyNumberFormat="1" applyFont="1" applyFill="1" applyBorder="1" applyAlignment="1" applyProtection="1">
      <alignment horizontal="center" vertical="center" shrinkToFit="1"/>
    </xf>
    <xf numFmtId="0" fontId="27" fillId="19" borderId="0" xfId="0" applyFont="1" applyFill="1" applyBorder="1" applyProtection="1">
      <protection locked="0"/>
    </xf>
    <xf numFmtId="0" fontId="33" fillId="19" borderId="1" xfId="85" quotePrefix="1" applyNumberFormat="1" applyFont="1" applyFill="1" applyBorder="1" applyAlignment="1" applyProtection="1">
      <alignment horizontal="left" vertical="center" wrapText="1"/>
    </xf>
    <xf numFmtId="0" fontId="33" fillId="19" borderId="1" xfId="85" quotePrefix="1" applyNumberFormat="1" applyFont="1" applyFill="1" applyBorder="1" applyAlignment="1" applyProtection="1">
      <alignment horizontal="center" vertical="center" wrapText="1"/>
    </xf>
    <xf numFmtId="0" fontId="33" fillId="19" borderId="1" xfId="85" applyNumberFormat="1" applyFont="1" applyFill="1" applyBorder="1" applyAlignment="1" applyProtection="1">
      <alignment horizontal="left" vertical="center" wrapText="1"/>
    </xf>
    <xf numFmtId="4" fontId="27" fillId="19" borderId="21" xfId="43" applyNumberFormat="1" applyFont="1" applyFill="1" applyBorder="1" applyAlignment="1" applyProtection="1">
      <alignment horizontal="center" vertical="center" shrinkToFit="1"/>
    </xf>
    <xf numFmtId="0" fontId="31" fillId="19" borderId="0" xfId="0" applyFont="1" applyFill="1" applyBorder="1" applyProtection="1">
      <protection locked="0"/>
    </xf>
    <xf numFmtId="0" fontId="31" fillId="19" borderId="0" xfId="0" applyFont="1" applyFill="1" applyProtection="1">
      <protection locked="0"/>
    </xf>
    <xf numFmtId="4" fontId="27" fillId="18" borderId="48" xfId="43" applyNumberFormat="1" applyFont="1" applyFill="1" applyBorder="1" applyAlignment="1" applyProtection="1">
      <alignment horizontal="center" vertical="center" shrinkToFit="1"/>
    </xf>
    <xf numFmtId="4" fontId="27" fillId="18" borderId="0" xfId="43" applyNumberFormat="1" applyFont="1" applyFill="1" applyBorder="1" applyAlignment="1" applyProtection="1">
      <alignment horizontal="center" vertical="center" shrinkToFit="1"/>
    </xf>
    <xf numFmtId="0" fontId="31" fillId="0" borderId="18" xfId="85" quotePrefix="1" applyNumberFormat="1" applyFont="1" applyFill="1" applyBorder="1" applyAlignment="1" applyProtection="1">
      <alignment horizontal="center" vertical="center" wrapText="1"/>
    </xf>
    <xf numFmtId="0" fontId="31" fillId="0" borderId="18" xfId="85" applyNumberFormat="1" applyFont="1" applyFill="1" applyBorder="1" applyAlignment="1" applyProtection="1">
      <alignment horizontal="left" vertical="center" wrapText="1"/>
    </xf>
    <xf numFmtId="4" fontId="27" fillId="26" borderId="17" xfId="43" applyNumberFormat="1" applyFont="1" applyFill="1" applyBorder="1" applyAlignment="1" applyProtection="1">
      <alignment horizontal="center" vertical="center" shrinkToFit="1"/>
    </xf>
    <xf numFmtId="4" fontId="27" fillId="0" borderId="17" xfId="43" applyNumberFormat="1" applyFont="1" applyFill="1" applyBorder="1" applyAlignment="1" applyProtection="1">
      <alignment horizontal="center" vertical="center" shrinkToFit="1"/>
    </xf>
    <xf numFmtId="0" fontId="31" fillId="0" borderId="18" xfId="85" quotePrefix="1" applyNumberFormat="1" applyFont="1" applyFill="1" applyBorder="1" applyAlignment="1" applyProtection="1">
      <alignment horizontal="left" vertical="center" wrapText="1"/>
    </xf>
    <xf numFmtId="0" fontId="31" fillId="24" borderId="18" xfId="85" quotePrefix="1" applyNumberFormat="1" applyFont="1" applyFill="1" applyBorder="1" applyAlignment="1" applyProtection="1">
      <alignment horizontal="left" vertical="center" wrapText="1"/>
    </xf>
    <xf numFmtId="0" fontId="31" fillId="24" borderId="18" xfId="85" quotePrefix="1" applyNumberFormat="1" applyFont="1" applyFill="1" applyBorder="1" applyAlignment="1" applyProtection="1">
      <alignment horizontal="center" vertical="center" wrapText="1"/>
    </xf>
    <xf numFmtId="0" fontId="31" fillId="24" borderId="18" xfId="85" applyNumberFormat="1" applyFont="1" applyFill="1" applyBorder="1" applyAlignment="1" applyProtection="1">
      <alignment horizontal="left" vertical="center" wrapText="1"/>
    </xf>
    <xf numFmtId="0" fontId="31" fillId="18" borderId="0" xfId="0" applyFont="1" applyFill="1" applyProtection="1">
      <protection locked="0"/>
    </xf>
    <xf numFmtId="4" fontId="27" fillId="25" borderId="17" xfId="43" applyNumberFormat="1" applyFont="1" applyFill="1" applyBorder="1" applyAlignment="1" applyProtection="1">
      <alignment horizontal="center" vertical="center" shrinkToFit="1"/>
    </xf>
    <xf numFmtId="0" fontId="31" fillId="18" borderId="18" xfId="85" applyNumberFormat="1" applyFont="1" applyFill="1" applyBorder="1" applyAlignment="1" applyProtection="1">
      <alignment horizontal="left" vertical="center" wrapText="1"/>
    </xf>
    <xf numFmtId="4" fontId="27" fillId="18" borderId="17" xfId="45" applyNumberFormat="1" applyFont="1" applyFill="1" applyBorder="1" applyAlignment="1" applyProtection="1">
      <alignment horizontal="center" vertical="center" shrinkToFit="1"/>
    </xf>
    <xf numFmtId="0" fontId="27" fillId="18" borderId="18" xfId="85" applyNumberFormat="1" applyFont="1" applyFill="1" applyBorder="1" applyAlignment="1" applyProtection="1">
      <alignment horizontal="center" vertical="center" wrapText="1"/>
    </xf>
    <xf numFmtId="4" fontId="27" fillId="18" borderId="17" xfId="85" applyNumberFormat="1" applyFont="1" applyFill="1" applyBorder="1" applyAlignment="1" applyProtection="1">
      <alignment horizontal="center" vertical="center" wrapText="1"/>
    </xf>
    <xf numFmtId="0" fontId="27" fillId="0" borderId="0" xfId="0" applyFont="1" applyFill="1" applyProtection="1">
      <protection locked="0"/>
    </xf>
    <xf numFmtId="4" fontId="27" fillId="18" borderId="48" xfId="85" applyNumberFormat="1" applyFont="1" applyFill="1" applyBorder="1" applyAlignment="1" applyProtection="1">
      <alignment horizontal="center" vertical="center" wrapText="1"/>
    </xf>
    <xf numFmtId="4" fontId="27" fillId="18" borderId="0" xfId="85" applyNumberFormat="1" applyFont="1" applyFill="1" applyBorder="1" applyAlignment="1" applyProtection="1">
      <alignment horizontal="center" vertical="center" wrapText="1"/>
    </xf>
    <xf numFmtId="0" fontId="34" fillId="19" borderId="18" xfId="84" applyNumberFormat="1" applyFont="1" applyFill="1" applyBorder="1" applyAlignment="1" applyProtection="1">
      <alignment horizontal="left" vertical="center" wrapText="1"/>
    </xf>
    <xf numFmtId="4" fontId="27" fillId="20" borderId="17" xfId="43" applyNumberFormat="1" applyFont="1" applyFill="1" applyBorder="1" applyAlignment="1" applyProtection="1">
      <alignment horizontal="center" vertical="center" shrinkToFit="1"/>
    </xf>
    <xf numFmtId="0" fontId="27" fillId="20" borderId="0" xfId="0" applyFont="1" applyFill="1" applyProtection="1">
      <protection locked="0"/>
    </xf>
    <xf numFmtId="0" fontId="31" fillId="19" borderId="18" xfId="84" applyNumberFormat="1" applyFont="1" applyFill="1" applyBorder="1" applyAlignment="1" applyProtection="1">
      <alignment horizontal="left" vertical="center" wrapText="1"/>
    </xf>
    <xf numFmtId="0" fontId="27" fillId="19" borderId="0" xfId="0" applyFont="1" applyFill="1" applyProtection="1">
      <protection locked="0"/>
    </xf>
    <xf numFmtId="0" fontId="33" fillId="19" borderId="18" xfId="85" quotePrefix="1" applyNumberFormat="1" applyFont="1" applyFill="1" applyBorder="1" applyAlignment="1" applyProtection="1">
      <alignment horizontal="left" vertical="center" wrapText="1"/>
    </xf>
    <xf numFmtId="0" fontId="33" fillId="19" borderId="18" xfId="85" quotePrefix="1" applyNumberFormat="1" applyFont="1" applyFill="1" applyBorder="1" applyAlignment="1" applyProtection="1">
      <alignment horizontal="center" vertical="center" wrapText="1"/>
    </xf>
    <xf numFmtId="4" fontId="28" fillId="24" borderId="0" xfId="89" applyNumberFormat="1" applyFont="1" applyFill="1" applyBorder="1" applyProtection="1">
      <alignment horizontal="right" vertical="top" shrinkToFit="1"/>
    </xf>
    <xf numFmtId="0" fontId="35" fillId="18" borderId="18" xfId="85" quotePrefix="1" applyNumberFormat="1" applyFont="1" applyFill="1" applyBorder="1" applyAlignment="1" applyProtection="1">
      <alignment horizontal="left" vertical="center" wrapText="1"/>
    </xf>
    <xf numFmtId="0" fontId="35" fillId="18" borderId="18" xfId="85" quotePrefix="1" applyNumberFormat="1" applyFont="1" applyFill="1" applyBorder="1" applyAlignment="1" applyProtection="1">
      <alignment horizontal="center" vertical="center" wrapText="1"/>
    </xf>
    <xf numFmtId="0" fontId="35" fillId="18" borderId="18" xfId="85" applyNumberFormat="1" applyFont="1" applyFill="1" applyBorder="1" applyAlignment="1" applyProtection="1">
      <alignment horizontal="left" vertical="center" wrapText="1"/>
    </xf>
    <xf numFmtId="4" fontId="35" fillId="18" borderId="17" xfId="43" applyNumberFormat="1" applyFont="1" applyFill="1" applyBorder="1" applyAlignment="1" applyProtection="1">
      <alignment horizontal="center" vertical="center" shrinkToFit="1"/>
    </xf>
    <xf numFmtId="4" fontId="35" fillId="18" borderId="48" xfId="43" applyNumberFormat="1" applyFont="1" applyFill="1" applyBorder="1" applyAlignment="1" applyProtection="1">
      <alignment horizontal="center" vertical="center" shrinkToFit="1"/>
    </xf>
    <xf numFmtId="4" fontId="35" fillId="18" borderId="0" xfId="43" applyNumberFormat="1" applyFont="1" applyFill="1" applyBorder="1" applyAlignment="1" applyProtection="1">
      <alignment horizontal="center" vertical="center" shrinkToFit="1"/>
    </xf>
    <xf numFmtId="0" fontId="35" fillId="18" borderId="0" xfId="0" applyFont="1" applyFill="1" applyProtection="1">
      <protection locked="0"/>
    </xf>
    <xf numFmtId="0" fontId="33" fillId="0" borderId="18" xfId="85" quotePrefix="1" applyNumberFormat="1" applyFont="1" applyFill="1" applyBorder="1" applyAlignment="1" applyProtection="1">
      <alignment horizontal="left" vertical="center" wrapText="1"/>
    </xf>
    <xf numFmtId="0" fontId="33" fillId="0" borderId="18" xfId="85" quotePrefix="1" applyNumberFormat="1" applyFont="1" applyFill="1" applyBorder="1" applyAlignment="1" applyProtection="1">
      <alignment horizontal="center" vertical="center" wrapText="1"/>
    </xf>
    <xf numFmtId="0" fontId="33" fillId="0" borderId="18" xfId="85" applyNumberFormat="1" applyFont="1" applyFill="1" applyBorder="1" applyAlignment="1" applyProtection="1">
      <alignment horizontal="left" vertical="center" wrapText="1"/>
    </xf>
    <xf numFmtId="4" fontId="27" fillId="0" borderId="0" xfId="43" applyNumberFormat="1" applyFont="1" applyFill="1" applyBorder="1" applyAlignment="1" applyProtection="1">
      <alignment horizontal="center" vertical="center" shrinkToFit="1"/>
    </xf>
    <xf numFmtId="0" fontId="36" fillId="0" borderId="0" xfId="0" applyFont="1" applyFill="1" applyProtection="1">
      <protection locked="0"/>
    </xf>
    <xf numFmtId="0" fontId="33" fillId="19" borderId="18" xfId="85" applyNumberFormat="1" applyFont="1" applyFill="1" applyBorder="1" applyAlignment="1" applyProtection="1">
      <alignment horizontal="left" vertical="center" wrapText="1"/>
    </xf>
    <xf numFmtId="4" fontId="27" fillId="19" borderId="0" xfId="43" applyNumberFormat="1" applyFont="1" applyFill="1" applyBorder="1" applyAlignment="1" applyProtection="1">
      <alignment horizontal="center" vertical="center" shrinkToFit="1"/>
    </xf>
    <xf numFmtId="0" fontId="36" fillId="19" borderId="0" xfId="0" applyFont="1" applyFill="1" applyProtection="1">
      <protection locked="0"/>
    </xf>
    <xf numFmtId="0" fontId="33" fillId="18" borderId="18" xfId="85" quotePrefix="1" applyNumberFormat="1" applyFont="1" applyFill="1" applyBorder="1" applyAlignment="1" applyProtection="1">
      <alignment horizontal="left" vertical="center" wrapText="1"/>
    </xf>
    <xf numFmtId="4" fontId="27" fillId="18" borderId="37" xfId="43" applyNumberFormat="1" applyFont="1" applyFill="1" applyBorder="1" applyAlignment="1" applyProtection="1">
      <alignment horizontal="center" vertical="center" shrinkToFit="1"/>
    </xf>
    <xf numFmtId="0" fontId="33" fillId="18" borderId="0" xfId="0" applyFont="1" applyFill="1" applyProtection="1">
      <protection locked="0"/>
    </xf>
    <xf numFmtId="0" fontId="33" fillId="27" borderId="0" xfId="0" applyFont="1" applyFill="1" applyProtection="1">
      <protection locked="0"/>
    </xf>
    <xf numFmtId="0" fontId="36" fillId="18" borderId="0" xfId="0" applyFont="1" applyFill="1" applyProtection="1">
      <protection locked="0"/>
    </xf>
    <xf numFmtId="0" fontId="35" fillId="18" borderId="1" xfId="85" quotePrefix="1" applyNumberFormat="1" applyFont="1" applyFill="1" applyBorder="1" applyAlignment="1" applyProtection="1">
      <alignment horizontal="left" vertical="center" wrapText="1"/>
    </xf>
    <xf numFmtId="0" fontId="35" fillId="18" borderId="1" xfId="85" quotePrefix="1" applyNumberFormat="1" applyFont="1" applyFill="1" applyBorder="1" applyAlignment="1" applyProtection="1">
      <alignment horizontal="center" vertical="center" wrapText="1"/>
    </xf>
    <xf numFmtId="0" fontId="35" fillId="18" borderId="1" xfId="85" applyNumberFormat="1" applyFont="1" applyFill="1" applyBorder="1" applyAlignment="1" applyProtection="1">
      <alignment horizontal="left" vertical="center" wrapText="1"/>
    </xf>
    <xf numFmtId="4" fontId="35" fillId="18" borderId="22" xfId="43" applyNumberFormat="1" applyFont="1" applyFill="1" applyBorder="1" applyAlignment="1" applyProtection="1">
      <alignment horizontal="center" vertical="center" shrinkToFit="1"/>
    </xf>
    <xf numFmtId="0" fontId="35" fillId="19" borderId="0" xfId="0" applyFont="1" applyFill="1" applyBorder="1" applyProtection="1">
      <protection locked="0"/>
    </xf>
    <xf numFmtId="0" fontId="36" fillId="19" borderId="1" xfId="85" quotePrefix="1" applyNumberFormat="1" applyFont="1" applyFill="1" applyBorder="1" applyAlignment="1" applyProtection="1">
      <alignment horizontal="left" vertical="center" wrapText="1"/>
    </xf>
    <xf numFmtId="0" fontId="36" fillId="19" borderId="1" xfId="85" quotePrefix="1" applyNumberFormat="1" applyFont="1" applyFill="1" applyBorder="1" applyAlignment="1" applyProtection="1">
      <alignment horizontal="center" vertical="center" wrapText="1"/>
    </xf>
    <xf numFmtId="0" fontId="36" fillId="19" borderId="0" xfId="0" applyFont="1" applyFill="1" applyBorder="1" applyProtection="1">
      <protection locked="0"/>
    </xf>
    <xf numFmtId="0" fontId="27" fillId="18" borderId="1" xfId="85" quotePrefix="1" applyNumberFormat="1" applyFont="1" applyFill="1" applyBorder="1" applyAlignment="1" applyProtection="1">
      <alignment horizontal="left" vertical="center" wrapText="1"/>
    </xf>
    <xf numFmtId="0" fontId="27" fillId="18" borderId="1" xfId="85" quotePrefix="1" applyNumberFormat="1" applyFont="1" applyFill="1" applyBorder="1" applyAlignment="1" applyProtection="1">
      <alignment horizontal="center" vertical="center" wrapText="1"/>
    </xf>
    <xf numFmtId="0" fontId="27" fillId="18" borderId="1" xfId="85" applyNumberFormat="1" applyFont="1" applyFill="1" applyBorder="1" applyAlignment="1" applyProtection="1">
      <alignment horizontal="left" vertical="center" wrapText="1"/>
    </xf>
    <xf numFmtId="0" fontId="31" fillId="0" borderId="1" xfId="85" quotePrefix="1" applyNumberFormat="1" applyFont="1" applyFill="1" applyBorder="1" applyAlignment="1" applyProtection="1">
      <alignment horizontal="left" vertical="center" wrapText="1"/>
    </xf>
    <xf numFmtId="0" fontId="31" fillId="0" borderId="1" xfId="85" quotePrefix="1" applyNumberFormat="1" applyFont="1" applyFill="1" applyBorder="1" applyAlignment="1" applyProtection="1">
      <alignment horizontal="center" vertical="center" wrapText="1"/>
    </xf>
    <xf numFmtId="0" fontId="31" fillId="0" borderId="1" xfId="85" applyNumberFormat="1" applyFont="1" applyFill="1" applyBorder="1" applyAlignment="1" applyProtection="1">
      <alignment horizontal="left" vertical="center" wrapText="1"/>
    </xf>
    <xf numFmtId="4" fontId="27" fillId="0" borderId="21" xfId="43" applyNumberFormat="1" applyFont="1" applyFill="1" applyBorder="1" applyAlignment="1" applyProtection="1">
      <alignment horizontal="center" vertical="center" shrinkToFit="1"/>
    </xf>
    <xf numFmtId="4" fontId="27" fillId="18" borderId="48" xfId="45" applyNumberFormat="1" applyFont="1" applyFill="1" applyBorder="1" applyAlignment="1" applyProtection="1">
      <alignment horizontal="center" vertical="center" shrinkToFit="1"/>
    </xf>
    <xf numFmtId="4" fontId="27" fillId="18" borderId="0" xfId="45" applyNumberFormat="1" applyFont="1" applyFill="1" applyBorder="1" applyAlignment="1" applyProtection="1">
      <alignment horizontal="center" vertical="center" shrinkToFit="1"/>
    </xf>
    <xf numFmtId="0" fontId="36" fillId="0" borderId="18" xfId="85" quotePrefix="1" applyNumberFormat="1" applyFont="1" applyFill="1" applyBorder="1" applyAlignment="1" applyProtection="1">
      <alignment horizontal="left" vertical="center" wrapText="1"/>
    </xf>
    <xf numFmtId="4" fontId="35" fillId="0" borderId="17" xfId="43" applyNumberFormat="1" applyFont="1" applyFill="1" applyBorder="1" applyAlignment="1" applyProtection="1">
      <alignment horizontal="center" vertical="center" shrinkToFit="1"/>
    </xf>
    <xf numFmtId="0" fontId="35" fillId="0" borderId="0" xfId="0" applyFont="1" applyFill="1" applyProtection="1">
      <protection locked="0"/>
    </xf>
    <xf numFmtId="0" fontId="36" fillId="19" borderId="18" xfId="85" quotePrefix="1" applyNumberFormat="1" applyFont="1" applyFill="1" applyBorder="1" applyAlignment="1" applyProtection="1">
      <alignment horizontal="left" vertical="center" wrapText="1"/>
    </xf>
    <xf numFmtId="0" fontId="36" fillId="19" borderId="18" xfId="85" quotePrefix="1" applyNumberFormat="1" applyFont="1" applyFill="1" applyBorder="1" applyAlignment="1" applyProtection="1">
      <alignment horizontal="center" vertical="center" wrapText="1"/>
    </xf>
    <xf numFmtId="4" fontId="35" fillId="19" borderId="17" xfId="43" applyNumberFormat="1" applyFont="1" applyFill="1" applyBorder="1" applyAlignment="1" applyProtection="1">
      <alignment horizontal="center" vertical="center" shrinkToFit="1"/>
    </xf>
    <xf numFmtId="4" fontId="35" fillId="19" borderId="0" xfId="43" applyNumberFormat="1" applyFont="1" applyFill="1" applyBorder="1" applyAlignment="1" applyProtection="1">
      <alignment horizontal="center" vertical="center" shrinkToFit="1"/>
    </xf>
    <xf numFmtId="0" fontId="35" fillId="19" borderId="0" xfId="0" applyFont="1" applyFill="1" applyProtection="1">
      <protection locked="0"/>
    </xf>
    <xf numFmtId="4" fontId="36" fillId="0" borderId="48" xfId="0" applyNumberFormat="1" applyFont="1" applyBorder="1" applyProtection="1">
      <protection locked="0"/>
    </xf>
    <xf numFmtId="0" fontId="33" fillId="0" borderId="1" xfId="85" quotePrefix="1" applyNumberFormat="1" applyFont="1" applyFill="1" applyBorder="1" applyAlignment="1" applyProtection="1">
      <alignment horizontal="left" vertical="center" wrapText="1"/>
    </xf>
    <xf numFmtId="0" fontId="33" fillId="0" borderId="1" xfId="85" quotePrefix="1" applyNumberFormat="1" applyFont="1" applyFill="1" applyBorder="1" applyAlignment="1" applyProtection="1">
      <alignment horizontal="center" vertical="center" wrapText="1"/>
    </xf>
    <xf numFmtId="0" fontId="33" fillId="0" borderId="1" xfId="85" applyNumberFormat="1" applyFont="1" applyFill="1" applyBorder="1" applyAlignment="1" applyProtection="1">
      <alignment horizontal="left" vertical="center" wrapText="1"/>
    </xf>
    <xf numFmtId="4" fontId="35" fillId="0" borderId="21" xfId="43" applyNumberFormat="1" applyFont="1" applyFill="1" applyBorder="1" applyAlignment="1" applyProtection="1">
      <alignment horizontal="center" vertical="center" shrinkToFit="1"/>
    </xf>
    <xf numFmtId="0" fontId="36" fillId="0" borderId="18" xfId="85" quotePrefix="1" applyNumberFormat="1" applyFont="1" applyFill="1" applyBorder="1" applyAlignment="1" applyProtection="1">
      <alignment horizontal="center" vertical="center" wrapText="1"/>
    </xf>
    <xf numFmtId="0" fontId="37" fillId="0" borderId="0" xfId="0" applyFont="1" applyFill="1" applyProtection="1">
      <protection locked="0"/>
    </xf>
    <xf numFmtId="0" fontId="27" fillId="17" borderId="18" xfId="60" applyNumberFormat="1" applyFont="1" applyFill="1" applyBorder="1" applyProtection="1">
      <alignment horizontal="left"/>
    </xf>
    <xf numFmtId="0" fontId="27" fillId="17" borderId="18" xfId="60" applyNumberFormat="1" applyFont="1" applyFill="1" applyBorder="1" applyAlignment="1" applyProtection="1">
      <alignment horizontal="center" vertical="center"/>
    </xf>
    <xf numFmtId="0" fontId="27" fillId="17" borderId="18" xfId="60" applyNumberFormat="1" applyFont="1" applyFill="1" applyBorder="1" applyAlignment="1" applyProtection="1">
      <alignment horizontal="left" vertical="center"/>
    </xf>
    <xf numFmtId="4" fontId="27" fillId="19" borderId="26" xfId="0" applyNumberFormat="1" applyFont="1" applyFill="1" applyBorder="1" applyProtection="1">
      <protection locked="0"/>
    </xf>
    <xf numFmtId="4" fontId="27" fillId="19" borderId="23" xfId="0" applyNumberFormat="1" applyFont="1" applyFill="1" applyBorder="1" applyProtection="1">
      <protection locked="0"/>
    </xf>
    <xf numFmtId="4" fontId="31" fillId="0" borderId="0" xfId="0" applyNumberFormat="1" applyFont="1" applyBorder="1" applyAlignment="1">
      <alignment horizontal="right" vertical="center" shrinkToFit="1"/>
    </xf>
    <xf numFmtId="0" fontId="31" fillId="0" borderId="27" xfId="64" applyNumberFormat="1" applyFont="1" applyBorder="1" applyProtection="1"/>
    <xf numFmtId="0" fontId="31" fillId="0" borderId="27" xfId="64" applyNumberFormat="1" applyFont="1" applyBorder="1" applyAlignment="1" applyProtection="1">
      <alignment horizontal="center" vertical="center"/>
    </xf>
    <xf numFmtId="0" fontId="31" fillId="0" borderId="27" xfId="64" applyNumberFormat="1" applyFont="1" applyBorder="1" applyAlignment="1" applyProtection="1">
      <alignment vertical="center"/>
    </xf>
    <xf numFmtId="0" fontId="31" fillId="0" borderId="49" xfId="0" applyFont="1" applyBorder="1" applyAlignment="1" applyProtection="1">
      <alignment vertical="center"/>
      <protection locked="0"/>
    </xf>
    <xf numFmtId="4" fontId="27" fillId="19" borderId="24" xfId="0" applyNumberFormat="1" applyFont="1" applyFill="1" applyBorder="1" applyProtection="1">
      <protection locked="0"/>
    </xf>
    <xf numFmtId="4" fontId="38" fillId="0" borderId="0" xfId="0" applyNumberFormat="1" applyFont="1"/>
    <xf numFmtId="0" fontId="31" fillId="0" borderId="14" xfId="81" applyNumberFormat="1" applyFont="1" applyBorder="1" applyAlignment="1" applyProtection="1">
      <alignment wrapText="1"/>
    </xf>
    <xf numFmtId="4" fontId="27" fillId="0" borderId="0" xfId="41" applyNumberFormat="1" applyFont="1" applyFill="1" applyBorder="1" applyAlignment="1" applyProtection="1">
      <alignment horizontal="right" vertical="center" shrinkToFit="1"/>
    </xf>
    <xf numFmtId="4" fontId="31" fillId="0" borderId="0" xfId="0" applyNumberFormat="1" applyFont="1" applyProtection="1">
      <protection locked="0"/>
    </xf>
    <xf numFmtId="4" fontId="31" fillId="0" borderId="0" xfId="0" applyNumberFormat="1" applyFont="1" applyAlignment="1" applyProtection="1">
      <alignment vertical="center"/>
      <protection locked="0"/>
    </xf>
    <xf numFmtId="4" fontId="27" fillId="0" borderId="26" xfId="0" applyNumberFormat="1" applyFont="1" applyBorder="1" applyProtection="1">
      <protection locked="0"/>
    </xf>
    <xf numFmtId="4" fontId="27" fillId="0" borderId="23" xfId="0" applyNumberFormat="1" applyFont="1" applyBorder="1" applyProtection="1">
      <protection locked="0"/>
    </xf>
    <xf numFmtId="0" fontId="31" fillId="0" borderId="18" xfId="0" applyFont="1" applyFill="1" applyBorder="1" applyAlignment="1">
      <alignment horizontal="center" vertical="center" wrapText="1"/>
    </xf>
    <xf numFmtId="49" fontId="31" fillId="0" borderId="18" xfId="0" applyNumberFormat="1" applyFont="1" applyFill="1" applyBorder="1" applyAlignment="1">
      <alignment horizontal="center" vertical="center" wrapText="1"/>
    </xf>
    <xf numFmtId="4" fontId="31" fillId="0" borderId="0" xfId="0" applyNumberFormat="1" applyFont="1" applyBorder="1" applyAlignment="1" applyProtection="1">
      <alignment vertical="center"/>
      <protection locked="0"/>
    </xf>
    <xf numFmtId="49" fontId="31" fillId="0" borderId="31" xfId="0" applyNumberFormat="1" applyFont="1" applyFill="1" applyBorder="1" applyAlignment="1">
      <alignment horizontal="center" vertical="center"/>
    </xf>
    <xf numFmtId="0" fontId="31" fillId="0" borderId="0" xfId="0" applyFont="1" applyAlignment="1" applyProtection="1">
      <alignment vertical="center"/>
      <protection locked="0"/>
    </xf>
    <xf numFmtId="4" fontId="31" fillId="0" borderId="18" xfId="0" applyNumberFormat="1" applyFont="1" applyFill="1" applyBorder="1" applyAlignment="1">
      <alignment horizontal="center" vertical="center"/>
    </xf>
    <xf numFmtId="4" fontId="27" fillId="0" borderId="0" xfId="0" applyNumberFormat="1" applyFont="1" applyProtection="1">
      <protection locked="0"/>
    </xf>
    <xf numFmtId="0" fontId="31" fillId="0" borderId="27" xfId="0" applyFont="1" applyBorder="1" applyProtection="1">
      <protection locked="0"/>
    </xf>
    <xf numFmtId="0" fontId="31" fillId="0" borderId="27" xfId="0" applyFont="1" applyBorder="1" applyAlignment="1" applyProtection="1">
      <alignment horizontal="center" vertical="center"/>
      <protection locked="0"/>
    </xf>
    <xf numFmtId="0" fontId="31" fillId="0" borderId="27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26" fillId="0" borderId="14" xfId="0" applyFont="1" applyFill="1" applyBorder="1" applyAlignment="1" applyProtection="1">
      <alignment vertical="center"/>
      <protection locked="0"/>
    </xf>
    <xf numFmtId="0" fontId="26" fillId="0" borderId="14" xfId="0" applyFont="1" applyBorder="1" applyAlignment="1" applyProtection="1">
      <alignment vertical="center"/>
      <protection locked="0"/>
    </xf>
    <xf numFmtId="0" fontId="26" fillId="0" borderId="15" xfId="0" applyFont="1" applyBorder="1" applyAlignment="1" applyProtection="1">
      <alignment vertical="center"/>
      <protection locked="0"/>
    </xf>
    <xf numFmtId="0" fontId="25" fillId="17" borderId="52" xfId="0" applyFont="1" applyFill="1" applyBorder="1" applyAlignment="1">
      <alignment horizontal="center" vertical="center" wrapText="1"/>
    </xf>
    <xf numFmtId="4" fontId="25" fillId="17" borderId="53" xfId="0" applyNumberFormat="1" applyFont="1" applyFill="1" applyBorder="1" applyAlignment="1">
      <alignment horizontal="center" vertical="center" wrapText="1"/>
    </xf>
    <xf numFmtId="0" fontId="25" fillId="17" borderId="53" xfId="0" applyFont="1" applyFill="1" applyBorder="1" applyAlignment="1">
      <alignment horizontal="center" vertical="center" wrapText="1"/>
    </xf>
    <xf numFmtId="0" fontId="25" fillId="17" borderId="0" xfId="0" applyFont="1" applyFill="1" applyBorder="1" applyAlignment="1">
      <alignment horizontal="center" vertical="center" wrapText="1"/>
    </xf>
    <xf numFmtId="0" fontId="25" fillId="17" borderId="54" xfId="0" applyFont="1" applyFill="1" applyBorder="1" applyAlignment="1">
      <alignment horizontal="center" vertical="center" wrapText="1"/>
    </xf>
    <xf numFmtId="0" fontId="25" fillId="17" borderId="55" xfId="0" applyFont="1" applyFill="1" applyBorder="1" applyAlignment="1">
      <alignment horizontal="center" vertical="center" wrapText="1"/>
    </xf>
    <xf numFmtId="4" fontId="25" fillId="18" borderId="18" xfId="43" applyNumberFormat="1" applyFont="1" applyFill="1" applyBorder="1" applyAlignment="1" applyProtection="1">
      <alignment horizontal="center" vertical="center" shrinkToFit="1"/>
    </xf>
    <xf numFmtId="4" fontId="25" fillId="18" borderId="35" xfId="43" applyNumberFormat="1" applyFont="1" applyFill="1" applyBorder="1" applyAlignment="1" applyProtection="1">
      <alignment horizontal="center" vertical="center" shrinkToFit="1"/>
    </xf>
    <xf numFmtId="4" fontId="25" fillId="18" borderId="34" xfId="43" applyNumberFormat="1" applyFont="1" applyFill="1" applyBorder="1" applyAlignment="1" applyProtection="1">
      <alignment horizontal="center" vertical="center" shrinkToFit="1"/>
    </xf>
    <xf numFmtId="4" fontId="26" fillId="24" borderId="35" xfId="45" applyNumberFormat="1" applyFont="1" applyFill="1" applyBorder="1" applyAlignment="1" applyProtection="1">
      <alignment horizontal="center" vertical="center" shrinkToFit="1"/>
    </xf>
    <xf numFmtId="4" fontId="39" fillId="18" borderId="3" xfId="43" applyNumberFormat="1" applyFont="1" applyFill="1" applyBorder="1" applyAlignment="1" applyProtection="1">
      <alignment horizontal="center" vertical="center" shrinkToFit="1"/>
    </xf>
    <xf numFmtId="4" fontId="39" fillId="18" borderId="18" xfId="43" applyNumberFormat="1" applyFont="1" applyFill="1" applyBorder="1" applyAlignment="1" applyProtection="1">
      <alignment horizontal="center" vertical="center" shrinkToFit="1"/>
    </xf>
    <xf numFmtId="4" fontId="39" fillId="18" borderId="45" xfId="43" applyNumberFormat="1" applyFont="1" applyFill="1" applyBorder="1" applyAlignment="1" applyProtection="1">
      <alignment horizontal="center" vertical="center" shrinkToFit="1"/>
    </xf>
    <xf numFmtId="4" fontId="40" fillId="19" borderId="3" xfId="45" applyNumberFormat="1" applyFont="1" applyFill="1" applyBorder="1" applyAlignment="1" applyProtection="1">
      <alignment horizontal="center" vertical="center" shrinkToFit="1"/>
    </xf>
    <xf numFmtId="4" fontId="40" fillId="24" borderId="18" xfId="45" applyNumberFormat="1" applyFont="1" applyFill="1" applyBorder="1" applyAlignment="1" applyProtection="1">
      <alignment horizontal="center" vertical="center" shrinkToFit="1"/>
    </xf>
    <xf numFmtId="4" fontId="40" fillId="24" borderId="45" xfId="45" applyNumberFormat="1" applyFont="1" applyFill="1" applyBorder="1" applyAlignment="1" applyProtection="1">
      <alignment horizontal="center" vertical="center" shrinkToFit="1"/>
    </xf>
    <xf numFmtId="4" fontId="26" fillId="19" borderId="18" xfId="45" applyNumberFormat="1" applyFont="1" applyFill="1" applyBorder="1" applyAlignment="1" applyProtection="1">
      <alignment horizontal="center" vertical="center" shrinkToFit="1"/>
    </xf>
    <xf numFmtId="4" fontId="26" fillId="24" borderId="18" xfId="43" applyNumberFormat="1" applyFont="1" applyFill="1" applyBorder="1" applyAlignment="1" applyProtection="1">
      <alignment horizontal="center" vertical="center" shrinkToFit="1"/>
    </xf>
    <xf numFmtId="4" fontId="25" fillId="18" borderId="18" xfId="85" applyNumberFormat="1" applyFont="1" applyFill="1" applyBorder="1" applyAlignment="1" applyProtection="1">
      <alignment horizontal="center" vertical="center" wrapText="1"/>
    </xf>
    <xf numFmtId="4" fontId="25" fillId="18" borderId="35" xfId="85" applyNumberFormat="1" applyFont="1" applyFill="1" applyBorder="1" applyAlignment="1" applyProtection="1">
      <alignment horizontal="center" vertical="center" wrapText="1"/>
    </xf>
    <xf numFmtId="4" fontId="25" fillId="18" borderId="18" xfId="45" applyNumberFormat="1" applyFont="1" applyFill="1" applyBorder="1" applyAlignment="1" applyProtection="1">
      <alignment horizontal="center" vertical="center" shrinkToFit="1"/>
    </xf>
    <xf numFmtId="4" fontId="25" fillId="18" borderId="35" xfId="45" applyNumberFormat="1" applyFont="1" applyFill="1" applyBorder="1" applyAlignment="1" applyProtection="1">
      <alignment horizontal="center" vertical="center" shrinkToFit="1"/>
    </xf>
    <xf numFmtId="4" fontId="40" fillId="19" borderId="18" xfId="45" applyNumberFormat="1" applyFont="1" applyFill="1" applyBorder="1" applyAlignment="1" applyProtection="1">
      <alignment horizontal="center" vertical="center" shrinkToFit="1"/>
    </xf>
    <xf numFmtId="4" fontId="40" fillId="24" borderId="35" xfId="45" applyNumberFormat="1" applyFont="1" applyFill="1" applyBorder="1" applyAlignment="1" applyProtection="1">
      <alignment horizontal="center" vertical="center" shrinkToFit="1"/>
    </xf>
    <xf numFmtId="4" fontId="26" fillId="19" borderId="35" xfId="45" applyNumberFormat="1" applyFont="1" applyFill="1" applyBorder="1" applyAlignment="1" applyProtection="1">
      <alignment horizontal="center" vertical="center" shrinkToFit="1"/>
    </xf>
    <xf numFmtId="4" fontId="41" fillId="18" borderId="18" xfId="43" applyNumberFormat="1" applyFont="1" applyFill="1" applyBorder="1" applyAlignment="1" applyProtection="1">
      <alignment horizontal="center" vertical="center" shrinkToFit="1"/>
    </xf>
    <xf numFmtId="4" fontId="41" fillId="18" borderId="35" xfId="43" applyNumberFormat="1" applyFont="1" applyFill="1" applyBorder="1" applyAlignment="1" applyProtection="1">
      <alignment horizontal="center" vertical="center" shrinkToFit="1"/>
    </xf>
    <xf numFmtId="4" fontId="40" fillId="0" borderId="18" xfId="44" applyNumberFormat="1" applyFont="1" applyFill="1" applyBorder="1" applyAlignment="1" applyProtection="1">
      <alignment horizontal="center" vertical="center" shrinkToFit="1"/>
    </xf>
    <xf numFmtId="4" fontId="40" fillId="0" borderId="18" xfId="45" applyNumberFormat="1" applyFont="1" applyFill="1" applyBorder="1" applyAlignment="1" applyProtection="1">
      <alignment horizontal="center" vertical="center" shrinkToFit="1"/>
    </xf>
    <xf numFmtId="4" fontId="42" fillId="19" borderId="18" xfId="45" applyNumberFormat="1" applyFont="1" applyFill="1" applyBorder="1" applyAlignment="1" applyProtection="1">
      <alignment horizontal="center" vertical="center" shrinkToFit="1"/>
    </xf>
    <xf numFmtId="4" fontId="41" fillId="18" borderId="3" xfId="43" applyNumberFormat="1" applyFont="1" applyFill="1" applyBorder="1" applyAlignment="1" applyProtection="1">
      <alignment horizontal="center" vertical="center" shrinkToFit="1"/>
    </xf>
    <xf numFmtId="4" fontId="41" fillId="18" borderId="50" xfId="43" applyNumberFormat="1" applyFont="1" applyFill="1" applyBorder="1" applyAlignment="1" applyProtection="1">
      <alignment horizontal="center" vertical="center" shrinkToFit="1"/>
    </xf>
    <xf numFmtId="4" fontId="43" fillId="19" borderId="46" xfId="45" applyNumberFormat="1" applyFont="1" applyFill="1" applyBorder="1" applyAlignment="1" applyProtection="1">
      <alignment horizontal="center" vertical="center" shrinkToFit="1"/>
    </xf>
    <xf numFmtId="4" fontId="43" fillId="19" borderId="36" xfId="45" applyNumberFormat="1" applyFont="1" applyFill="1" applyBorder="1" applyAlignment="1" applyProtection="1">
      <alignment horizontal="center" vertical="center" shrinkToFit="1"/>
    </xf>
    <xf numFmtId="4" fontId="43" fillId="24" borderId="47" xfId="45" applyNumberFormat="1" applyFont="1" applyFill="1" applyBorder="1" applyAlignment="1" applyProtection="1">
      <alignment horizontal="center" vertical="center" shrinkToFit="1"/>
    </xf>
    <xf numFmtId="4" fontId="25" fillId="18" borderId="3" xfId="43" applyNumberFormat="1" applyFont="1" applyFill="1" applyBorder="1" applyAlignment="1" applyProtection="1">
      <alignment horizontal="center" vertical="center" shrinkToFit="1"/>
    </xf>
    <xf numFmtId="4" fontId="25" fillId="18" borderId="50" xfId="43" applyNumberFormat="1" applyFont="1" applyFill="1" applyBorder="1" applyAlignment="1" applyProtection="1">
      <alignment horizontal="center" vertical="center" shrinkToFit="1"/>
    </xf>
    <xf numFmtId="4" fontId="26" fillId="19" borderId="3" xfId="45" applyNumberFormat="1" applyFont="1" applyFill="1" applyBorder="1" applyAlignment="1" applyProtection="1">
      <alignment horizontal="center" vertical="center" shrinkToFit="1"/>
    </xf>
    <xf numFmtId="4" fontId="26" fillId="24" borderId="45" xfId="45" applyNumberFormat="1" applyFont="1" applyFill="1" applyBorder="1" applyAlignment="1" applyProtection="1">
      <alignment horizontal="center" vertical="center" shrinkToFit="1"/>
    </xf>
    <xf numFmtId="4" fontId="44" fillId="24" borderId="18" xfId="89" applyNumberFormat="1" applyFont="1" applyFill="1" applyBorder="1" applyAlignment="1" applyProtection="1">
      <alignment horizontal="center" vertical="center" shrinkToFit="1"/>
    </xf>
    <xf numFmtId="4" fontId="43" fillId="24" borderId="18" xfId="45" applyNumberFormat="1" applyFont="1" applyFill="1" applyBorder="1" applyAlignment="1" applyProtection="1">
      <alignment horizontal="center" vertical="center" shrinkToFit="1"/>
    </xf>
    <xf numFmtId="4" fontId="25" fillId="17" borderId="18" xfId="41" applyNumberFormat="1" applyFont="1" applyFill="1" applyBorder="1" applyAlignment="1" applyProtection="1">
      <alignment horizontal="center" vertical="center" shrinkToFit="1"/>
    </xf>
    <xf numFmtId="4" fontId="26" fillId="0" borderId="27" xfId="64" applyNumberFormat="1" applyFont="1" applyFill="1" applyBorder="1" applyAlignment="1" applyProtection="1">
      <alignment horizontal="center" vertical="center"/>
    </xf>
    <xf numFmtId="4" fontId="26" fillId="0" borderId="27" xfId="64" applyNumberFormat="1" applyFont="1" applyBorder="1" applyAlignment="1" applyProtection="1">
      <alignment horizontal="center" vertical="center"/>
    </xf>
    <xf numFmtId="4" fontId="26" fillId="0" borderId="28" xfId="64" applyNumberFormat="1" applyFont="1" applyBorder="1" applyAlignment="1" applyProtection="1">
      <alignment vertical="center"/>
    </xf>
    <xf numFmtId="4" fontId="25" fillId="0" borderId="16" xfId="117" applyNumberFormat="1" applyFont="1" applyBorder="1" applyAlignment="1">
      <alignment horizontal="right" vertical="center"/>
    </xf>
    <xf numFmtId="4" fontId="26" fillId="0" borderId="16" xfId="0" applyNumberFormat="1" applyFont="1" applyBorder="1" applyAlignment="1" applyProtection="1">
      <alignment vertical="center"/>
      <protection locked="0"/>
    </xf>
    <xf numFmtId="4" fontId="25" fillId="0" borderId="18" xfId="0" applyNumberFormat="1" applyFont="1" applyFill="1" applyBorder="1" applyAlignment="1">
      <alignment horizontal="center" vertical="center"/>
    </xf>
    <xf numFmtId="4" fontId="45" fillId="0" borderId="18" xfId="0" applyNumberFormat="1" applyFont="1" applyBorder="1" applyAlignment="1">
      <alignment horizontal="right" wrapText="1"/>
    </xf>
    <xf numFmtId="0" fontId="26" fillId="0" borderId="27" xfId="0" applyFont="1" applyFill="1" applyBorder="1" applyAlignment="1" applyProtection="1">
      <alignment vertical="center"/>
      <protection locked="0"/>
    </xf>
    <xf numFmtId="0" fontId="26" fillId="0" borderId="27" xfId="0" applyFont="1" applyBorder="1" applyAlignment="1" applyProtection="1">
      <alignment vertical="center"/>
      <protection locked="0"/>
    </xf>
    <xf numFmtId="0" fontId="26" fillId="0" borderId="28" xfId="0" applyFont="1" applyBorder="1" applyAlignment="1" applyProtection="1">
      <alignment vertical="center"/>
      <protection locked="0"/>
    </xf>
    <xf numFmtId="4" fontId="26" fillId="0" borderId="0" xfId="0" applyNumberFormat="1" applyFont="1" applyFill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6" fillId="0" borderId="0" xfId="0" applyFont="1" applyFill="1" applyAlignment="1" applyProtection="1">
      <alignment vertical="center"/>
      <protection locked="0"/>
    </xf>
    <xf numFmtId="0" fontId="26" fillId="0" borderId="25" xfId="0" applyFont="1" applyBorder="1" applyAlignment="1" applyProtection="1">
      <alignment wrapText="1"/>
      <protection locked="0"/>
    </xf>
    <xf numFmtId="0" fontId="25" fillId="17" borderId="51" xfId="0" applyFont="1" applyFill="1" applyBorder="1" applyAlignment="1">
      <alignment horizontal="center" vertical="center" wrapText="1"/>
    </xf>
    <xf numFmtId="0" fontId="25" fillId="17" borderId="51" xfId="0" applyFont="1" applyFill="1" applyBorder="1" applyAlignment="1">
      <alignment horizontal="center" vertical="top" wrapText="1"/>
    </xf>
    <xf numFmtId="0" fontId="25" fillId="17" borderId="19" xfId="0" applyFont="1" applyFill="1" applyBorder="1" applyAlignment="1">
      <alignment horizontal="center" vertical="top" wrapText="1"/>
    </xf>
    <xf numFmtId="0" fontId="25" fillId="18" borderId="30" xfId="85" applyNumberFormat="1" applyFont="1" applyFill="1" applyBorder="1" applyAlignment="1" applyProtection="1">
      <alignment horizontal="left" vertical="center" wrapText="1"/>
    </xf>
    <xf numFmtId="0" fontId="26" fillId="19" borderId="30" xfId="85" quotePrefix="1" applyNumberFormat="1" applyFont="1" applyFill="1" applyBorder="1" applyAlignment="1" applyProtection="1">
      <alignment horizontal="left" vertical="center" wrapText="1"/>
    </xf>
    <xf numFmtId="0" fontId="25" fillId="18" borderId="33" xfId="85" applyNumberFormat="1" applyFont="1" applyFill="1" applyBorder="1" applyAlignment="1" applyProtection="1">
      <alignment horizontal="left" vertical="center" wrapText="1"/>
    </xf>
    <xf numFmtId="0" fontId="26" fillId="19" borderId="30" xfId="85" applyNumberFormat="1" applyFont="1" applyFill="1" applyBorder="1" applyAlignment="1" applyProtection="1">
      <alignment horizontal="left" vertical="center" wrapText="1"/>
    </xf>
    <xf numFmtId="0" fontId="26" fillId="19" borderId="30" xfId="95" applyNumberFormat="1" applyFont="1" applyFill="1" applyBorder="1" applyAlignment="1" applyProtection="1">
      <alignment vertical="center" wrapText="1"/>
    </xf>
    <xf numFmtId="0" fontId="39" fillId="18" borderId="44" xfId="85" applyNumberFormat="1" applyFont="1" applyFill="1" applyBorder="1" applyAlignment="1" applyProtection="1">
      <alignment horizontal="left" vertical="center" wrapText="1"/>
    </xf>
    <xf numFmtId="0" fontId="40" fillId="19" borderId="44" xfId="85" applyNumberFormat="1" applyFont="1" applyFill="1" applyBorder="1" applyAlignment="1" applyProtection="1">
      <alignment horizontal="left" vertical="center" wrapText="1"/>
    </xf>
    <xf numFmtId="0" fontId="26" fillId="0" borderId="30" xfId="85" applyNumberFormat="1" applyFont="1" applyFill="1" applyBorder="1" applyAlignment="1" applyProtection="1">
      <alignment horizontal="left" vertical="center" wrapText="1"/>
    </xf>
    <xf numFmtId="0" fontId="26" fillId="0" borderId="30" xfId="95" applyNumberFormat="1" applyFont="1" applyFill="1" applyBorder="1" applyAlignment="1" applyProtection="1">
      <alignment vertical="center" wrapText="1"/>
    </xf>
    <xf numFmtId="0" fontId="26" fillId="0" borderId="30" xfId="85" applyNumberFormat="1" applyFont="1" applyFill="1" applyBorder="1" applyAlignment="1" applyProtection="1">
      <alignment horizontal="left" vertical="top" wrapText="1"/>
    </xf>
    <xf numFmtId="0" fontId="25" fillId="18" borderId="30" xfId="85" applyNumberFormat="1" applyFont="1" applyFill="1" applyBorder="1" applyAlignment="1" applyProtection="1">
      <alignment horizontal="left" vertical="top" wrapText="1"/>
    </xf>
    <xf numFmtId="0" fontId="26" fillId="24" borderId="30" xfId="85" applyNumberFormat="1" applyFont="1" applyFill="1" applyBorder="1" applyAlignment="1" applyProtection="1">
      <alignment horizontal="left" vertical="top" wrapText="1"/>
    </xf>
    <xf numFmtId="0" fontId="26" fillId="0" borderId="30" xfId="95" applyNumberFormat="1" applyFont="1" applyFill="1" applyBorder="1" applyAlignment="1" applyProtection="1">
      <alignment vertical="top" wrapText="1"/>
    </xf>
    <xf numFmtId="0" fontId="26" fillId="19" borderId="30" xfId="85" quotePrefix="1" applyNumberFormat="1" applyFont="1" applyFill="1" applyBorder="1" applyAlignment="1" applyProtection="1">
      <alignment horizontal="left" vertical="top" wrapText="1"/>
    </xf>
    <xf numFmtId="0" fontId="26" fillId="0" borderId="30" xfId="85" quotePrefix="1" applyNumberFormat="1" applyFont="1" applyFill="1" applyBorder="1" applyAlignment="1" applyProtection="1">
      <alignment horizontal="left" vertical="top" wrapText="1"/>
    </xf>
    <xf numFmtId="0" fontId="25" fillId="18" borderId="30" xfId="85" quotePrefix="1" applyNumberFormat="1" applyFont="1" applyFill="1" applyBorder="1" applyAlignment="1" applyProtection="1">
      <alignment horizontal="left" vertical="top" wrapText="1"/>
    </xf>
    <xf numFmtId="0" fontId="26" fillId="19" borderId="30" xfId="95" applyNumberFormat="1" applyFont="1" applyFill="1" applyBorder="1" applyAlignment="1" applyProtection="1">
      <alignment vertical="top" wrapText="1"/>
    </xf>
    <xf numFmtId="0" fontId="40" fillId="19" borderId="30" xfId="95" applyNumberFormat="1" applyFont="1" applyFill="1" applyBorder="1" applyAlignment="1" applyProtection="1">
      <alignment vertical="top" wrapText="1"/>
    </xf>
    <xf numFmtId="0" fontId="26" fillId="19" borderId="30" xfId="85" applyNumberFormat="1" applyFont="1" applyFill="1" applyBorder="1" applyAlignment="1" applyProtection="1">
      <alignment horizontal="left" vertical="top" wrapText="1"/>
    </xf>
    <xf numFmtId="0" fontId="41" fillId="18" borderId="30" xfId="85" applyNumberFormat="1" applyFont="1" applyFill="1" applyBorder="1" applyAlignment="1" applyProtection="1">
      <alignment horizontal="left" vertical="top" wrapText="1"/>
    </xf>
    <xf numFmtId="0" fontId="43" fillId="0" borderId="30" xfId="85" applyNumberFormat="1" applyFont="1" applyFill="1" applyBorder="1" applyAlignment="1" applyProtection="1">
      <alignment horizontal="left" vertical="top" wrapText="1"/>
    </xf>
    <xf numFmtId="0" fontId="43" fillId="19" borderId="30" xfId="95" applyNumberFormat="1" applyFont="1" applyFill="1" applyBorder="1" applyAlignment="1" applyProtection="1">
      <alignment vertical="top" wrapText="1"/>
    </xf>
    <xf numFmtId="0" fontId="26" fillId="24" borderId="30" xfId="95" applyNumberFormat="1" applyFont="1" applyFill="1" applyBorder="1" applyAlignment="1" applyProtection="1">
      <alignment vertical="center" wrapText="1"/>
    </xf>
    <xf numFmtId="0" fontId="41" fillId="18" borderId="44" xfId="85" applyNumberFormat="1" applyFont="1" applyFill="1" applyBorder="1" applyAlignment="1" applyProtection="1">
      <alignment horizontal="left" vertical="top" wrapText="1"/>
    </xf>
    <xf numFmtId="0" fontId="43" fillId="19" borderId="44" xfId="95" applyNumberFormat="1" applyFont="1" applyFill="1" applyBorder="1" applyAlignment="1" applyProtection="1">
      <alignment vertical="top" wrapText="1"/>
    </xf>
    <xf numFmtId="0" fontId="25" fillId="18" borderId="44" xfId="85" applyNumberFormat="1" applyFont="1" applyFill="1" applyBorder="1" applyAlignment="1" applyProtection="1">
      <alignment horizontal="left" vertical="top" wrapText="1"/>
    </xf>
    <xf numFmtId="0" fontId="26" fillId="0" borderId="44" xfId="95" applyNumberFormat="1" applyFont="1" applyFill="1" applyBorder="1" applyAlignment="1" applyProtection="1">
      <alignment vertical="top" wrapText="1"/>
    </xf>
    <xf numFmtId="0" fontId="25" fillId="18" borderId="30" xfId="95" applyNumberFormat="1" applyFont="1" applyFill="1" applyBorder="1" applyAlignment="1" applyProtection="1">
      <alignment vertical="top" wrapText="1"/>
    </xf>
    <xf numFmtId="0" fontId="43" fillId="0" borderId="44" xfId="95" applyNumberFormat="1" applyFont="1" applyFill="1" applyBorder="1" applyAlignment="1" applyProtection="1">
      <alignment vertical="top" wrapText="1"/>
    </xf>
    <xf numFmtId="0" fontId="26" fillId="0" borderId="29" xfId="64" applyNumberFormat="1" applyFont="1" applyBorder="1" applyAlignment="1" applyProtection="1">
      <alignment wrapText="1"/>
    </xf>
    <xf numFmtId="0" fontId="26" fillId="0" borderId="25" xfId="81" applyNumberFormat="1" applyFont="1" applyBorder="1" applyAlignment="1" applyProtection="1">
      <alignment wrapText="1"/>
    </xf>
    <xf numFmtId="0" fontId="26" fillId="0" borderId="29" xfId="0" applyFont="1" applyBorder="1" applyAlignment="1" applyProtection="1">
      <alignment wrapText="1"/>
      <protection locked="0"/>
    </xf>
    <xf numFmtId="0" fontId="26" fillId="0" borderId="0" xfId="0" applyFont="1" applyAlignment="1" applyProtection="1">
      <alignment wrapText="1"/>
      <protection locked="0"/>
    </xf>
    <xf numFmtId="4" fontId="26" fillId="0" borderId="0" xfId="0" applyNumberFormat="1" applyFont="1" applyAlignment="1" applyProtection="1">
      <alignment wrapText="1"/>
      <protection locked="0"/>
    </xf>
    <xf numFmtId="4" fontId="27" fillId="18" borderId="56" xfId="43" applyNumberFormat="1" applyFont="1" applyFill="1" applyBorder="1" applyAlignment="1" applyProtection="1">
      <alignment horizontal="center" vertical="center" shrinkToFit="1"/>
    </xf>
    <xf numFmtId="4" fontId="27" fillId="0" borderId="37" xfId="43" applyNumberFormat="1" applyFont="1" applyFill="1" applyBorder="1" applyAlignment="1" applyProtection="1">
      <alignment horizontal="center" vertical="center" shrinkToFit="1"/>
    </xf>
    <xf numFmtId="4" fontId="27" fillId="25" borderId="37" xfId="43" applyNumberFormat="1" applyFont="1" applyFill="1" applyBorder="1" applyAlignment="1" applyProtection="1">
      <alignment horizontal="center" vertical="center" shrinkToFit="1"/>
    </xf>
    <xf numFmtId="4" fontId="27" fillId="19" borderId="37" xfId="43" applyNumberFormat="1" applyFont="1" applyFill="1" applyBorder="1" applyAlignment="1" applyProtection="1">
      <alignment horizontal="center" vertical="center" shrinkToFit="1"/>
    </xf>
    <xf numFmtId="4" fontId="27" fillId="17" borderId="56" xfId="41" applyNumberFormat="1" applyFont="1" applyFill="1" applyBorder="1" applyAlignment="1" applyProtection="1">
      <alignment horizontal="center" vertical="center" shrinkToFit="1"/>
    </xf>
    <xf numFmtId="0" fontId="46" fillId="0" borderId="0" xfId="0" applyFont="1" applyFill="1" applyBorder="1" applyAlignment="1"/>
    <xf numFmtId="0" fontId="47" fillId="0" borderId="19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/>
    <xf numFmtId="0" fontId="47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horizontal="right" vertical="center" wrapText="1"/>
    </xf>
    <xf numFmtId="0" fontId="47" fillId="0" borderId="19" xfId="0" applyFont="1" applyFill="1" applyBorder="1" applyAlignment="1">
      <alignment wrapText="1"/>
    </xf>
    <xf numFmtId="0" fontId="47" fillId="0" borderId="0" xfId="0" applyFont="1" applyFill="1" applyBorder="1"/>
    <xf numFmtId="49" fontId="47" fillId="0" borderId="0" xfId="0" applyNumberFormat="1" applyFont="1" applyFill="1" applyBorder="1"/>
    <xf numFmtId="0" fontId="43" fillId="0" borderId="30" xfId="95" applyNumberFormat="1" applyFont="1" applyFill="1" applyBorder="1" applyAlignment="1" applyProtection="1">
      <alignment vertical="top" wrapText="1"/>
    </xf>
    <xf numFmtId="0" fontId="36" fillId="0" borderId="18" xfId="85" applyNumberFormat="1" applyFont="1" applyFill="1" applyBorder="1" applyAlignment="1" applyProtection="1">
      <alignment horizontal="left" vertical="center" wrapText="1"/>
    </xf>
    <xf numFmtId="4" fontId="44" fillId="24" borderId="35" xfId="89" applyNumberFormat="1" applyFont="1" applyFill="1" applyBorder="1" applyAlignment="1" applyProtection="1">
      <alignment horizontal="center" vertical="center" shrinkToFit="1"/>
    </xf>
    <xf numFmtId="4" fontId="28" fillId="24" borderId="39" xfId="89" applyNumberFormat="1" applyFill="1" applyProtection="1">
      <alignment horizontal="right" vertical="top" shrinkToFit="1"/>
    </xf>
    <xf numFmtId="4" fontId="22" fillId="28" borderId="20" xfId="0" applyNumberFormat="1" applyFont="1" applyFill="1" applyBorder="1" applyAlignment="1">
      <alignment horizontal="right" vertical="top"/>
    </xf>
    <xf numFmtId="4" fontId="27" fillId="0" borderId="0" xfId="0" applyNumberFormat="1" applyFont="1" applyBorder="1" applyAlignment="1" applyProtection="1">
      <alignment vertical="center"/>
      <protection locked="0"/>
    </xf>
    <xf numFmtId="4" fontId="43" fillId="24" borderId="35" xfId="45" applyNumberFormat="1" applyFont="1" applyFill="1" applyBorder="1" applyAlignment="1" applyProtection="1">
      <alignment horizontal="center" vertical="center" shrinkToFit="1"/>
    </xf>
    <xf numFmtId="0" fontId="48" fillId="19" borderId="18" xfId="85" applyNumberFormat="1" applyFont="1" applyFill="1" applyBorder="1" applyAlignment="1" applyProtection="1">
      <alignment horizontal="left" vertical="center" wrapText="1"/>
    </xf>
    <xf numFmtId="49" fontId="31" fillId="24" borderId="18" xfId="85" quotePrefix="1" applyNumberFormat="1" applyFont="1" applyFill="1" applyBorder="1" applyAlignment="1" applyProtection="1">
      <alignment horizontal="left" vertical="center" wrapText="1"/>
    </xf>
    <xf numFmtId="0" fontId="39" fillId="18" borderId="30" xfId="85" applyNumberFormat="1" applyFont="1" applyFill="1" applyBorder="1" applyAlignment="1" applyProtection="1">
      <alignment horizontal="left" vertical="top" wrapText="1"/>
    </xf>
    <xf numFmtId="0" fontId="32" fillId="18" borderId="18" xfId="85" quotePrefix="1" applyNumberFormat="1" applyFont="1" applyFill="1" applyBorder="1" applyAlignment="1" applyProtection="1">
      <alignment horizontal="left" vertical="center" wrapText="1"/>
    </xf>
    <xf numFmtId="0" fontId="32" fillId="18" borderId="18" xfId="85" applyNumberFormat="1" applyFont="1" applyFill="1" applyBorder="1" applyAlignment="1" applyProtection="1">
      <alignment horizontal="left" vertical="center" wrapText="1"/>
    </xf>
    <xf numFmtId="0" fontId="32" fillId="18" borderId="18" xfId="85" quotePrefix="1" applyNumberFormat="1" applyFont="1" applyFill="1" applyBorder="1" applyAlignment="1" applyProtection="1">
      <alignment horizontal="center" vertical="center" wrapText="1"/>
    </xf>
    <xf numFmtId="0" fontId="33" fillId="24" borderId="18" xfId="85" quotePrefix="1" applyNumberFormat="1" applyFont="1" applyFill="1" applyBorder="1" applyAlignment="1" applyProtection="1">
      <alignment horizontal="left" vertical="center" wrapText="1"/>
    </xf>
    <xf numFmtId="0" fontId="33" fillId="24" borderId="18" xfId="85" quotePrefix="1" applyNumberFormat="1" applyFont="1" applyFill="1" applyBorder="1" applyAlignment="1" applyProtection="1">
      <alignment horizontal="center" vertical="center" wrapText="1"/>
    </xf>
    <xf numFmtId="0" fontId="33" fillId="24" borderId="18" xfId="85" applyNumberFormat="1" applyFont="1" applyFill="1" applyBorder="1" applyAlignment="1" applyProtection="1">
      <alignment horizontal="left" vertical="center" wrapText="1"/>
    </xf>
    <xf numFmtId="4" fontId="40" fillId="24" borderId="18" xfId="43" applyNumberFormat="1" applyFont="1" applyFill="1" applyBorder="1" applyAlignment="1" applyProtection="1">
      <alignment horizontal="center" vertical="center" shrinkToFit="1"/>
    </xf>
    <xf numFmtId="4" fontId="40" fillId="24" borderId="31" xfId="43" applyNumberFormat="1" applyFont="1" applyFill="1" applyBorder="1" applyAlignment="1" applyProtection="1">
      <alignment horizontal="center" vertical="center" shrinkToFit="1"/>
    </xf>
    <xf numFmtId="0" fontId="27" fillId="18" borderId="30" xfId="85" applyNumberFormat="1" applyFont="1" applyFill="1" applyBorder="1" applyAlignment="1" applyProtection="1">
      <alignment horizontal="left" vertical="top" wrapText="1"/>
    </xf>
    <xf numFmtId="4" fontId="39" fillId="24" borderId="35" xfId="45" applyNumberFormat="1" applyFont="1" applyFill="1" applyBorder="1" applyAlignment="1" applyProtection="1">
      <alignment horizontal="center" vertical="center" shrinkToFit="1"/>
    </xf>
    <xf numFmtId="4" fontId="39" fillId="24" borderId="35" xfId="0" applyNumberFormat="1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left" vertical="top" wrapText="1"/>
    </xf>
    <xf numFmtId="0" fontId="31" fillId="0" borderId="0" xfId="0" applyFont="1" applyFill="1" applyBorder="1" applyAlignment="1">
      <alignment horizontal="left" vertical="top" wrapText="1"/>
    </xf>
    <xf numFmtId="0" fontId="27" fillId="0" borderId="1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7" fillId="0" borderId="16" xfId="0" applyFont="1" applyFill="1" applyBorder="1" applyAlignment="1">
      <alignment horizontal="center"/>
    </xf>
    <xf numFmtId="0" fontId="31" fillId="0" borderId="31" xfId="0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/>
    </xf>
    <xf numFmtId="0" fontId="31" fillId="0" borderId="37" xfId="0" applyFont="1" applyFill="1" applyBorder="1" applyAlignment="1">
      <alignment horizontal="center" vertical="center"/>
    </xf>
    <xf numFmtId="0" fontId="31" fillId="0" borderId="14" xfId="81" applyNumberFormat="1" applyFont="1" applyBorder="1" applyProtection="1">
      <alignment horizontal="left" wrapText="1"/>
    </xf>
    <xf numFmtId="0" fontId="31" fillId="0" borderId="15" xfId="81" applyNumberFormat="1" applyFont="1" applyBorder="1" applyProtection="1">
      <alignment horizontal="left" wrapText="1"/>
    </xf>
    <xf numFmtId="0" fontId="31" fillId="0" borderId="31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center" vertical="center" wrapText="1"/>
    </xf>
    <xf numFmtId="4" fontId="25" fillId="0" borderId="31" xfId="0" applyNumberFormat="1" applyFont="1" applyFill="1" applyBorder="1" applyAlignment="1">
      <alignment horizontal="center" vertical="center"/>
    </xf>
    <xf numFmtId="4" fontId="25" fillId="0" borderId="17" xfId="0" applyNumberFormat="1" applyFont="1" applyFill="1" applyBorder="1" applyAlignment="1">
      <alignment horizontal="center" vertical="center"/>
    </xf>
    <xf numFmtId="4" fontId="25" fillId="0" borderId="37" xfId="0" applyNumberFormat="1" applyFont="1" applyFill="1" applyBorder="1" applyAlignment="1">
      <alignment horizontal="center" vertical="center"/>
    </xf>
    <xf numFmtId="0" fontId="26" fillId="24" borderId="42" xfId="85" applyNumberFormat="1" applyFont="1" applyFill="1" applyBorder="1" applyAlignment="1" applyProtection="1">
      <alignment horizontal="left" vertical="top" wrapText="1"/>
    </xf>
    <xf numFmtId="0" fontId="26" fillId="24" borderId="43" xfId="85" applyNumberFormat="1" applyFont="1" applyFill="1" applyBorder="1" applyAlignment="1" applyProtection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26" fillId="24" borderId="42" xfId="85" applyNumberFormat="1" applyFont="1" applyFill="1" applyBorder="1" applyAlignment="1" applyProtection="1">
      <alignment horizontal="center" vertical="center" wrapText="1"/>
    </xf>
    <xf numFmtId="0" fontId="26" fillId="24" borderId="57" xfId="85" applyNumberFormat="1" applyFont="1" applyFill="1" applyBorder="1" applyAlignment="1" applyProtection="1">
      <alignment horizontal="center" vertical="center" wrapText="1"/>
    </xf>
    <xf numFmtId="0" fontId="26" fillId="24" borderId="43" xfId="85" applyNumberFormat="1" applyFont="1" applyFill="1" applyBorder="1" applyAlignment="1" applyProtection="1">
      <alignment horizontal="center" vertical="center" wrapText="1"/>
    </xf>
    <xf numFmtId="0" fontId="40" fillId="24" borderId="42" xfId="85" applyNumberFormat="1" applyFont="1" applyFill="1" applyBorder="1" applyAlignment="1" applyProtection="1">
      <alignment horizontal="center" vertical="top" wrapText="1"/>
    </xf>
    <xf numFmtId="0" fontId="40" fillId="24" borderId="43" xfId="85" applyNumberFormat="1" applyFont="1" applyFill="1" applyBorder="1" applyAlignment="1" applyProtection="1">
      <alignment horizontal="center" vertical="top" wrapText="1"/>
    </xf>
    <xf numFmtId="4" fontId="31" fillId="0" borderId="31" xfId="0" applyNumberFormat="1" applyFont="1" applyFill="1" applyBorder="1" applyAlignment="1">
      <alignment horizontal="center" vertical="center"/>
    </xf>
    <xf numFmtId="4" fontId="31" fillId="0" borderId="17" xfId="0" applyNumberFormat="1" applyFont="1" applyFill="1" applyBorder="1" applyAlignment="1">
      <alignment horizontal="center" vertical="center"/>
    </xf>
    <xf numFmtId="4" fontId="31" fillId="0" borderId="37" xfId="0" applyNumberFormat="1" applyFont="1" applyFill="1" applyBorder="1" applyAlignment="1">
      <alignment horizontal="center" vertical="center"/>
    </xf>
    <xf numFmtId="0" fontId="46" fillId="0" borderId="19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right" vertical="top" wrapText="1"/>
    </xf>
    <xf numFmtId="0" fontId="46" fillId="0" borderId="0" xfId="0" applyFont="1" applyFill="1" applyBorder="1" applyAlignment="1">
      <alignment horizontal="right" vertical="center" wrapText="1"/>
    </xf>
  </cellXfs>
  <cellStyles count="124">
    <cellStyle name="20% - Акцент1" xfId="1" builtinId="30" customBuiltin="1"/>
    <cellStyle name="20% — акцент1" xfId="2"/>
    <cellStyle name="20% - Акцент2" xfId="3" builtinId="34" customBuiltin="1"/>
    <cellStyle name="20% — акцент2" xfId="4"/>
    <cellStyle name="20% - Акцент3" xfId="5" builtinId="38" customBuiltin="1"/>
    <cellStyle name="20% — акцент3" xfId="6"/>
    <cellStyle name="20% - Акцент4" xfId="7" builtinId="42" customBuiltin="1"/>
    <cellStyle name="20% — акцент4" xfId="8"/>
    <cellStyle name="20% - Акцент5" xfId="9" builtinId="46" customBuiltin="1"/>
    <cellStyle name="20% — акцент5" xfId="10"/>
    <cellStyle name="20% - Акцент6" xfId="11" builtinId="50" customBuiltin="1"/>
    <cellStyle name="20% — акцент6" xfId="12"/>
    <cellStyle name="40% - Акцент1" xfId="13" builtinId="31" customBuiltin="1"/>
    <cellStyle name="40% — акцент1" xfId="14"/>
    <cellStyle name="40% - Акцент2" xfId="15" builtinId="35" customBuiltin="1"/>
    <cellStyle name="40% — акцент2" xfId="16"/>
    <cellStyle name="40% - Акцент3" xfId="17" builtinId="39" customBuiltin="1"/>
    <cellStyle name="40% — акцент3" xfId="18"/>
    <cellStyle name="40% - Акцент4" xfId="19" builtinId="43" customBuiltin="1"/>
    <cellStyle name="40% — акцент4" xfId="20"/>
    <cellStyle name="40% - Акцент5" xfId="21" builtinId="47" customBuiltin="1"/>
    <cellStyle name="40% — акцент5" xfId="22"/>
    <cellStyle name="40% - Акцент6" xfId="23" builtinId="51" customBuiltin="1"/>
    <cellStyle name="40% — акцент6" xfId="24"/>
    <cellStyle name="60% - Акцент1" xfId="25" builtinId="32" customBuiltin="1"/>
    <cellStyle name="60% — акцент1" xfId="26"/>
    <cellStyle name="60% - Акцент2" xfId="27" builtinId="36" customBuiltin="1"/>
    <cellStyle name="60% — акцент2" xfId="28"/>
    <cellStyle name="60% - Акцент3" xfId="29" builtinId="40" customBuiltin="1"/>
    <cellStyle name="60% — акцент3" xfId="30"/>
    <cellStyle name="60% - Акцент4" xfId="31" builtinId="44" customBuiltin="1"/>
    <cellStyle name="60% — акцент4" xfId="32"/>
    <cellStyle name="60% - Акцент5" xfId="33" builtinId="48" customBuiltin="1"/>
    <cellStyle name="60% — акцент5" xfId="34"/>
    <cellStyle name="60% - Акцент6" xfId="35" builtinId="52" customBuiltin="1"/>
    <cellStyle name="60% — акцент6" xfId="36"/>
    <cellStyle name="br" xfId="37"/>
    <cellStyle name="br 2" xfId="38"/>
    <cellStyle name="col" xfId="39"/>
    <cellStyle name="col 2" xfId="40"/>
    <cellStyle name="st24" xfId="41"/>
    <cellStyle name="st25" xfId="42"/>
    <cellStyle name="st25_оконч вариант роспись" xfId="43"/>
    <cellStyle name="st26" xfId="44"/>
    <cellStyle name="st26_оконч вариант роспись" xfId="45"/>
    <cellStyle name="st27" xfId="46"/>
    <cellStyle name="st36" xfId="47"/>
    <cellStyle name="style0" xfId="48"/>
    <cellStyle name="style0 2" xfId="49"/>
    <cellStyle name="td" xfId="50"/>
    <cellStyle name="td 2" xfId="51"/>
    <cellStyle name="tr" xfId="52"/>
    <cellStyle name="tr 2" xfId="53"/>
    <cellStyle name="xl21" xfId="54"/>
    <cellStyle name="xl21 2" xfId="55"/>
    <cellStyle name="xl22" xfId="56"/>
    <cellStyle name="xl22 2" xfId="57"/>
    <cellStyle name="xl23" xfId="58"/>
    <cellStyle name="xl23 2" xfId="59"/>
    <cellStyle name="xl24" xfId="60"/>
    <cellStyle name="xl24 2" xfId="61"/>
    <cellStyle name="xl25" xfId="62"/>
    <cellStyle name="xl25 2" xfId="63"/>
    <cellStyle name="xl25_оконч вариант роспись" xfId="64"/>
    <cellStyle name="xl26" xfId="65"/>
    <cellStyle name="xl26 2" xfId="66"/>
    <cellStyle name="xl27" xfId="67"/>
    <cellStyle name="xl27 2" xfId="68"/>
    <cellStyle name="xl28" xfId="69"/>
    <cellStyle name="xl28 2" xfId="70"/>
    <cellStyle name="xl29" xfId="71"/>
    <cellStyle name="xl29 2" xfId="72"/>
    <cellStyle name="xl30" xfId="73"/>
    <cellStyle name="xl30 2" xfId="74"/>
    <cellStyle name="xl31" xfId="75"/>
    <cellStyle name="xl31 2" xfId="76"/>
    <cellStyle name="xl32" xfId="77"/>
    <cellStyle name="xl32 2" xfId="78"/>
    <cellStyle name="xl33" xfId="79"/>
    <cellStyle name="xl33 2" xfId="80"/>
    <cellStyle name="xl33_оконч вариант роспись" xfId="81"/>
    <cellStyle name="xl34" xfId="82"/>
    <cellStyle name="xl34 2" xfId="83"/>
    <cellStyle name="xl34_1ММ " xfId="84"/>
    <cellStyle name="xl34_оконч вариант роспись" xfId="85"/>
    <cellStyle name="xl35" xfId="86"/>
    <cellStyle name="xl35 2" xfId="87"/>
    <cellStyle name="xl36" xfId="88"/>
    <cellStyle name="xl36 2" xfId="89"/>
    <cellStyle name="xl36_1ММ " xfId="90"/>
    <cellStyle name="xl37" xfId="91"/>
    <cellStyle name="xl37 2" xfId="92"/>
    <cellStyle name="xl38" xfId="93"/>
    <cellStyle name="xl38 2" xfId="94"/>
    <cellStyle name="xl38_оконч вариант роспись" xfId="95"/>
    <cellStyle name="xl39" xfId="96"/>
    <cellStyle name="xl39 2" xfId="97"/>
    <cellStyle name="Акцент1" xfId="98" builtinId="29" customBuiltin="1"/>
    <cellStyle name="Акцент2" xfId="99" builtinId="33" customBuiltin="1"/>
    <cellStyle name="Акцент3" xfId="100" builtinId="37" customBuiltin="1"/>
    <cellStyle name="Акцент4" xfId="101" builtinId="41" customBuiltin="1"/>
    <cellStyle name="Акцент5" xfId="102" builtinId="45" customBuiltin="1"/>
    <cellStyle name="Акцент6" xfId="103" builtinId="49" customBuiltin="1"/>
    <cellStyle name="Ввод " xfId="104" builtinId="20" customBuiltin="1"/>
    <cellStyle name="Вывод" xfId="105" builtinId="21" customBuiltin="1"/>
    <cellStyle name="Вычисление" xfId="106" builtinId="22" customBuiltin="1"/>
    <cellStyle name="Заголовок 1" xfId="107" builtinId="16" customBuiltin="1"/>
    <cellStyle name="Заголовок 2" xfId="108" builtinId="17" customBuiltin="1"/>
    <cellStyle name="Заголовок 3" xfId="109" builtinId="18" customBuiltin="1"/>
    <cellStyle name="Заголовок 4" xfId="110" builtinId="19" customBuiltin="1"/>
    <cellStyle name="Итог" xfId="111" builtinId="25" customBuiltin="1"/>
    <cellStyle name="Контрольная ячейка" xfId="112" builtinId="23" customBuiltin="1"/>
    <cellStyle name="Название" xfId="113" builtinId="15" customBuiltin="1"/>
    <cellStyle name="Нейтральный" xfId="114" builtinId="28" customBuiltin="1"/>
    <cellStyle name="Обычный" xfId="0" builtinId="0"/>
    <cellStyle name="Обычный 2" xfId="115"/>
    <cellStyle name="Обычный 6" xfId="116"/>
    <cellStyle name="Обычный_1ММ " xfId="117"/>
    <cellStyle name="Плохой" xfId="118" builtinId="27" customBuiltin="1"/>
    <cellStyle name="Пояснение" xfId="119" builtinId="53" customBuiltin="1"/>
    <cellStyle name="Примечание" xfId="120" builtinId="10" customBuiltin="1"/>
    <cellStyle name="Связанная ячейка" xfId="121" builtinId="24" customBuiltin="1"/>
    <cellStyle name="Текст предупреждения" xfId="122" builtinId="11" customBuiltin="1"/>
    <cellStyle name="Хороший" xfId="123" builtinId="26" customBuiltin="1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696325" y="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924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9182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8696325" y="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8924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7" name="Line 4"/>
        <xdr:cNvSpPr>
          <a:spLocks noChangeShapeType="1"/>
        </xdr:cNvSpPr>
      </xdr:nvSpPr>
      <xdr:spPr bwMode="auto">
        <a:xfrm>
          <a:off x="9182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P292"/>
  <sheetViews>
    <sheetView tabSelected="1" view="pageBreakPreview" topLeftCell="A19" zoomScale="70" zoomScaleNormal="85" zoomScaleSheetLayoutView="70" workbookViewId="0">
      <selection activeCell="D257" sqref="D257"/>
    </sheetView>
  </sheetViews>
  <sheetFormatPr defaultRowHeight="14.25" outlineLevelRow="5"/>
  <cols>
    <col min="1" max="1" width="57.7109375" style="275" customWidth="1"/>
    <col min="2" max="2" width="6.28515625" style="32" customWidth="1"/>
    <col min="3" max="3" width="5.42578125" style="32" customWidth="1"/>
    <col min="4" max="4" width="12" style="32" customWidth="1"/>
    <col min="5" max="5" width="4.85546875" style="179" bestFit="1" customWidth="1"/>
    <col min="6" max="6" width="10.28515625" style="173" customWidth="1"/>
    <col min="7" max="7" width="16.5703125" style="173" bestFit="1" customWidth="1"/>
    <col min="8" max="8" width="22.7109375" style="238" customWidth="1"/>
    <col min="9" max="9" width="21.28515625" style="236" bestFit="1" customWidth="1"/>
    <col min="10" max="10" width="19.140625" style="236" bestFit="1" customWidth="1"/>
    <col min="11" max="11" width="14.85546875" style="173" customWidth="1"/>
    <col min="12" max="12" width="15.42578125" style="32" bestFit="1" customWidth="1"/>
    <col min="13" max="13" width="16.42578125" style="32" bestFit="1" customWidth="1"/>
    <col min="14" max="14" width="17.42578125" style="32" customWidth="1"/>
    <col min="15" max="16384" width="9.140625" style="32"/>
  </cols>
  <sheetData>
    <row r="1" spans="1:14">
      <c r="A1" s="239"/>
      <c r="B1" s="28"/>
      <c r="C1" s="28"/>
      <c r="D1" s="28"/>
      <c r="E1" s="29"/>
      <c r="F1" s="30"/>
      <c r="G1" s="30"/>
      <c r="H1" s="180"/>
      <c r="I1" s="181"/>
      <c r="J1" s="182"/>
      <c r="K1" s="31"/>
    </row>
    <row r="2" spans="1:14" ht="12.75">
      <c r="A2" s="315" t="s">
        <v>0</v>
      </c>
      <c r="B2" s="316"/>
      <c r="C2" s="316"/>
      <c r="D2" s="316"/>
      <c r="E2" s="316"/>
      <c r="F2" s="316"/>
      <c r="G2" s="316"/>
      <c r="H2" s="316"/>
      <c r="I2" s="316"/>
      <c r="J2" s="317"/>
      <c r="K2" s="33"/>
    </row>
    <row r="3" spans="1:14" ht="12.75">
      <c r="A3" s="315" t="s">
        <v>1</v>
      </c>
      <c r="B3" s="316"/>
      <c r="C3" s="316"/>
      <c r="D3" s="316"/>
      <c r="E3" s="316"/>
      <c r="F3" s="316"/>
      <c r="G3" s="316"/>
      <c r="H3" s="316"/>
      <c r="I3" s="316"/>
      <c r="J3" s="317"/>
      <c r="K3" s="33"/>
    </row>
    <row r="4" spans="1:14" ht="12.75">
      <c r="A4" s="315" t="s">
        <v>2</v>
      </c>
      <c r="B4" s="316"/>
      <c r="C4" s="316"/>
      <c r="D4" s="316"/>
      <c r="E4" s="316"/>
      <c r="F4" s="316"/>
      <c r="G4" s="316"/>
      <c r="H4" s="316"/>
      <c r="I4" s="316"/>
      <c r="J4" s="317"/>
      <c r="K4" s="33"/>
    </row>
    <row r="5" spans="1:14">
      <c r="A5" s="11"/>
      <c r="B5" s="34"/>
      <c r="C5" s="34"/>
      <c r="D5" s="34"/>
      <c r="E5" s="35"/>
      <c r="F5" s="36"/>
      <c r="G5" s="36"/>
      <c r="H5" s="10"/>
      <c r="I5" s="3"/>
      <c r="J5" s="12"/>
      <c r="K5" s="33"/>
    </row>
    <row r="6" spans="1:14">
      <c r="A6" s="11"/>
      <c r="B6" s="34"/>
      <c r="C6" s="34"/>
      <c r="D6" s="34"/>
      <c r="E6" s="35"/>
      <c r="F6" s="36"/>
      <c r="G6" s="36"/>
      <c r="H6" s="10"/>
      <c r="I6" s="3"/>
      <c r="J6" s="12"/>
      <c r="K6" s="33"/>
    </row>
    <row r="7" spans="1:14">
      <c r="A7" s="11"/>
      <c r="B7" s="34"/>
      <c r="C7" s="34"/>
      <c r="D7" s="316" t="s">
        <v>3</v>
      </c>
      <c r="E7" s="316"/>
      <c r="F7" s="316"/>
      <c r="G7" s="316"/>
      <c r="H7" s="13"/>
      <c r="I7" s="14" t="s">
        <v>4</v>
      </c>
      <c r="J7" s="12"/>
      <c r="K7" s="33"/>
    </row>
    <row r="8" spans="1:14">
      <c r="A8" s="11"/>
      <c r="B8" s="34"/>
      <c r="C8" s="34"/>
      <c r="D8" s="37"/>
      <c r="E8" s="38"/>
      <c r="F8" s="39"/>
      <c r="G8" s="39"/>
      <c r="H8" s="10"/>
      <c r="I8" s="14">
        <v>503010</v>
      </c>
      <c r="J8" s="12"/>
      <c r="K8" s="33"/>
    </row>
    <row r="9" spans="1:14">
      <c r="A9" s="9" t="s">
        <v>192</v>
      </c>
      <c r="B9" s="40"/>
      <c r="C9" s="40"/>
      <c r="D9" s="316" t="s">
        <v>268</v>
      </c>
      <c r="E9" s="316"/>
      <c r="F9" s="316"/>
      <c r="G9" s="316"/>
      <c r="H9" s="15" t="s">
        <v>5</v>
      </c>
      <c r="I9" s="5"/>
      <c r="J9" s="12"/>
      <c r="K9" s="33"/>
    </row>
    <row r="10" spans="1:14">
      <c r="A10" s="313" t="s">
        <v>6</v>
      </c>
      <c r="B10" s="314"/>
      <c r="C10" s="314"/>
      <c r="D10" s="314"/>
      <c r="E10" s="314"/>
      <c r="F10" s="314"/>
      <c r="G10" s="36"/>
      <c r="H10" s="15" t="s">
        <v>7</v>
      </c>
      <c r="I10" s="16"/>
      <c r="J10" s="12"/>
      <c r="K10" s="33"/>
    </row>
    <row r="11" spans="1:14">
      <c r="A11" s="313" t="s">
        <v>8</v>
      </c>
      <c r="B11" s="314"/>
      <c r="C11" s="314"/>
      <c r="D11" s="314"/>
      <c r="E11" s="314"/>
      <c r="F11" s="314"/>
      <c r="G11" s="36"/>
      <c r="H11" s="15" t="s">
        <v>9</v>
      </c>
      <c r="I11" s="14"/>
      <c r="J11" s="12"/>
      <c r="K11" s="33"/>
    </row>
    <row r="12" spans="1:14">
      <c r="A12" s="9" t="s">
        <v>10</v>
      </c>
      <c r="B12" s="34"/>
      <c r="C12" s="34"/>
      <c r="D12" s="34"/>
      <c r="E12" s="35"/>
      <c r="F12" s="36"/>
      <c r="G12" s="36"/>
      <c r="H12" s="15" t="s">
        <v>11</v>
      </c>
      <c r="I12" s="5" t="s">
        <v>12</v>
      </c>
      <c r="J12" s="12"/>
      <c r="K12" s="33"/>
    </row>
    <row r="13" spans="1:14">
      <c r="A13" s="9" t="s">
        <v>13</v>
      </c>
      <c r="B13" s="34"/>
      <c r="C13" s="34"/>
      <c r="D13" s="34"/>
      <c r="E13" s="35"/>
      <c r="F13" s="36"/>
      <c r="G13" s="36"/>
      <c r="H13" s="15" t="s">
        <v>14</v>
      </c>
      <c r="I13" s="5" t="s">
        <v>15</v>
      </c>
      <c r="J13" s="12"/>
      <c r="K13" s="33"/>
    </row>
    <row r="14" spans="1:14">
      <c r="A14" s="11"/>
      <c r="B14" s="34"/>
      <c r="C14" s="34"/>
      <c r="D14" s="34"/>
      <c r="E14" s="35"/>
      <c r="F14" s="36"/>
      <c r="G14" s="36"/>
      <c r="H14" s="10"/>
      <c r="I14" s="3"/>
      <c r="J14" s="12"/>
      <c r="K14" s="33"/>
    </row>
    <row r="15" spans="1:14" ht="15" thickBot="1">
      <c r="A15" s="11"/>
      <c r="B15" s="34"/>
      <c r="C15" s="34"/>
      <c r="D15" s="34"/>
      <c r="E15" s="35"/>
      <c r="F15" s="36"/>
      <c r="G15" s="36"/>
      <c r="H15" s="10"/>
      <c r="I15" s="3"/>
      <c r="J15" s="12"/>
      <c r="K15" s="33"/>
    </row>
    <row r="16" spans="1:14" ht="105.75" thickBot="1">
      <c r="A16" s="240" t="s">
        <v>16</v>
      </c>
      <c r="B16" s="21" t="s">
        <v>17</v>
      </c>
      <c r="C16" s="22" t="s">
        <v>18</v>
      </c>
      <c r="D16" s="21" t="s">
        <v>19</v>
      </c>
      <c r="E16" s="21" t="s">
        <v>20</v>
      </c>
      <c r="F16" s="21" t="s">
        <v>21</v>
      </c>
      <c r="G16" s="21" t="s">
        <v>22</v>
      </c>
      <c r="H16" s="183" t="s">
        <v>252</v>
      </c>
      <c r="I16" s="183" t="s">
        <v>23</v>
      </c>
      <c r="J16" s="184" t="s">
        <v>24</v>
      </c>
      <c r="K16" s="42" t="s">
        <v>25</v>
      </c>
      <c r="L16" s="43"/>
      <c r="M16" s="34"/>
      <c r="N16" s="34"/>
    </row>
    <row r="17" spans="1:14" ht="15.75" thickBot="1">
      <c r="A17" s="241">
        <v>1</v>
      </c>
      <c r="B17" s="23">
        <v>2</v>
      </c>
      <c r="C17" s="23">
        <v>3</v>
      </c>
      <c r="D17" s="23">
        <v>4</v>
      </c>
      <c r="E17" s="21">
        <v>5</v>
      </c>
      <c r="F17" s="21">
        <v>6</v>
      </c>
      <c r="G17" s="21">
        <v>7</v>
      </c>
      <c r="H17" s="183">
        <v>8</v>
      </c>
      <c r="I17" s="183">
        <v>9</v>
      </c>
      <c r="J17" s="185">
        <v>10</v>
      </c>
      <c r="K17" s="42"/>
      <c r="L17" s="44"/>
      <c r="M17" s="34"/>
      <c r="N17" s="34"/>
    </row>
    <row r="18" spans="1:14" ht="15">
      <c r="A18" s="242"/>
      <c r="B18" s="45"/>
      <c r="C18" s="45"/>
      <c r="D18" s="45"/>
      <c r="E18" s="46"/>
      <c r="F18" s="46"/>
      <c r="G18" s="46"/>
      <c r="H18" s="186"/>
      <c r="I18" s="187"/>
      <c r="J18" s="188"/>
      <c r="K18" s="42"/>
      <c r="L18" s="44"/>
      <c r="M18" s="34"/>
      <c r="N18" s="34"/>
    </row>
    <row r="19" spans="1:14" ht="30">
      <c r="A19" s="243" t="s">
        <v>233</v>
      </c>
      <c r="B19" s="47" t="s">
        <v>28</v>
      </c>
      <c r="C19" s="47" t="s">
        <v>234</v>
      </c>
      <c r="D19" s="47" t="s">
        <v>235</v>
      </c>
      <c r="E19" s="48" t="s">
        <v>29</v>
      </c>
      <c r="F19" s="49"/>
      <c r="G19" s="49"/>
      <c r="H19" s="189">
        <f>SUM(H20)</f>
        <v>148501.42000000001</v>
      </c>
      <c r="I19" s="189">
        <f>SUM(I20)</f>
        <v>148501.42000000001</v>
      </c>
      <c r="J19" s="190">
        <f>SUM(J20)</f>
        <v>148501.42000000001</v>
      </c>
      <c r="K19" s="277">
        <f>SUM(K20)</f>
        <v>0</v>
      </c>
      <c r="L19" s="44"/>
      <c r="M19" s="34"/>
      <c r="N19" s="34"/>
    </row>
    <row r="20" spans="1:14" ht="15" thickBot="1">
      <c r="A20" s="244" t="s">
        <v>30</v>
      </c>
      <c r="B20" s="24" t="s">
        <v>28</v>
      </c>
      <c r="C20" s="24" t="s">
        <v>234</v>
      </c>
      <c r="D20" s="24" t="s">
        <v>235</v>
      </c>
      <c r="E20" s="25" t="s">
        <v>31</v>
      </c>
      <c r="F20" s="26"/>
      <c r="G20" s="26"/>
      <c r="H20" s="27">
        <v>148501.42000000001</v>
      </c>
      <c r="I20" s="27">
        <v>148501.42000000001</v>
      </c>
      <c r="J20" s="192">
        <v>148501.42000000001</v>
      </c>
      <c r="K20" s="50">
        <f>I20-J20</f>
        <v>0</v>
      </c>
      <c r="L20" s="51">
        <v>44986</v>
      </c>
      <c r="M20" s="34" t="s">
        <v>236</v>
      </c>
      <c r="N20" s="34"/>
    </row>
    <row r="21" spans="1:14" s="58" customFormat="1" ht="80.25" customHeight="1" outlineLevel="4">
      <c r="A21" s="245" t="s">
        <v>32</v>
      </c>
      <c r="B21" s="52" t="s">
        <v>28</v>
      </c>
      <c r="C21" s="52" t="s">
        <v>33</v>
      </c>
      <c r="D21" s="52" t="s">
        <v>34</v>
      </c>
      <c r="E21" s="53" t="s">
        <v>29</v>
      </c>
      <c r="F21" s="54"/>
      <c r="G21" s="54"/>
      <c r="H21" s="191">
        <f>SUM(H22:H26)</f>
        <v>1489376</v>
      </c>
      <c r="I21" s="191">
        <f>SUM(I22:I26)</f>
        <v>789376</v>
      </c>
      <c r="J21" s="191">
        <f>SUM(J22:J26)</f>
        <v>750573.5</v>
      </c>
      <c r="K21" s="55">
        <f>SUM(K22:K26)</f>
        <v>38802.499999999956</v>
      </c>
      <c r="L21" s="56"/>
      <c r="M21" s="57"/>
      <c r="N21" s="57"/>
    </row>
    <row r="22" spans="1:14" s="60" customFormat="1" ht="38.25" outlineLevel="5">
      <c r="A22" s="246" t="s">
        <v>30</v>
      </c>
      <c r="B22" s="24" t="s">
        <v>28</v>
      </c>
      <c r="C22" s="24" t="s">
        <v>33</v>
      </c>
      <c r="D22" s="24" t="s">
        <v>34</v>
      </c>
      <c r="E22" s="25" t="s">
        <v>31</v>
      </c>
      <c r="F22" s="24" t="s">
        <v>213</v>
      </c>
      <c r="G22" s="24" t="s">
        <v>35</v>
      </c>
      <c r="H22" s="27">
        <v>4000</v>
      </c>
      <c r="I22" s="27">
        <v>4000</v>
      </c>
      <c r="J22" s="192">
        <v>4000</v>
      </c>
      <c r="K22" s="59">
        <f t="shared" ref="K22:K26" si="0">I22-J22</f>
        <v>0</v>
      </c>
      <c r="L22" s="56"/>
      <c r="M22" s="57"/>
      <c r="N22" s="57"/>
    </row>
    <row r="23" spans="1:14" s="60" customFormat="1" ht="38.25" outlineLevel="5">
      <c r="A23" s="246" t="s">
        <v>30</v>
      </c>
      <c r="B23" s="24" t="s">
        <v>28</v>
      </c>
      <c r="C23" s="24" t="s">
        <v>33</v>
      </c>
      <c r="D23" s="24" t="s">
        <v>34</v>
      </c>
      <c r="E23" s="25" t="s">
        <v>31</v>
      </c>
      <c r="F23" s="24" t="s">
        <v>213</v>
      </c>
      <c r="G23" s="24" t="s">
        <v>36</v>
      </c>
      <c r="H23" s="27">
        <v>76000</v>
      </c>
      <c r="I23" s="27">
        <v>76000</v>
      </c>
      <c r="J23" s="192">
        <v>76000</v>
      </c>
      <c r="K23" s="59">
        <f t="shared" si="0"/>
        <v>0</v>
      </c>
      <c r="L23" s="56"/>
      <c r="M23" s="57"/>
      <c r="N23" s="57"/>
    </row>
    <row r="24" spans="1:14" s="60" customFormat="1" ht="38.25" outlineLevel="5">
      <c r="A24" s="247" t="s">
        <v>37</v>
      </c>
      <c r="B24" s="24" t="s">
        <v>28</v>
      </c>
      <c r="C24" s="24" t="s">
        <v>33</v>
      </c>
      <c r="D24" s="24" t="s">
        <v>34</v>
      </c>
      <c r="E24" s="25" t="s">
        <v>38</v>
      </c>
      <c r="F24" s="24" t="s">
        <v>213</v>
      </c>
      <c r="G24" s="24" t="s">
        <v>35</v>
      </c>
      <c r="H24" s="27">
        <v>66000</v>
      </c>
      <c r="I24" s="27">
        <v>31000</v>
      </c>
      <c r="J24" s="27">
        <v>29059.83</v>
      </c>
      <c r="K24" s="59">
        <f t="shared" si="0"/>
        <v>1940.1699999999983</v>
      </c>
      <c r="L24" s="56"/>
      <c r="M24" s="57"/>
      <c r="N24" s="57"/>
    </row>
    <row r="25" spans="1:14" s="60" customFormat="1" ht="38.25" outlineLevel="5">
      <c r="A25" s="247" t="s">
        <v>37</v>
      </c>
      <c r="B25" s="24" t="s">
        <v>28</v>
      </c>
      <c r="C25" s="24" t="s">
        <v>33</v>
      </c>
      <c r="D25" s="24" t="s">
        <v>34</v>
      </c>
      <c r="E25" s="25" t="s">
        <v>38</v>
      </c>
      <c r="F25" s="24" t="s">
        <v>213</v>
      </c>
      <c r="G25" s="24" t="s">
        <v>36</v>
      </c>
      <c r="H25" s="27">
        <v>1254000</v>
      </c>
      <c r="I25" s="27">
        <v>589000</v>
      </c>
      <c r="J25" s="27">
        <v>552137.67000000004</v>
      </c>
      <c r="K25" s="59">
        <f t="shared" si="0"/>
        <v>36862.329999999958</v>
      </c>
      <c r="L25" s="56"/>
      <c r="M25" s="57"/>
      <c r="N25" s="57"/>
    </row>
    <row r="26" spans="1:14" s="60" customFormat="1" ht="28.5" outlineLevel="5">
      <c r="A26" s="247" t="s">
        <v>37</v>
      </c>
      <c r="B26" s="24" t="s">
        <v>28</v>
      </c>
      <c r="C26" s="24" t="s">
        <v>33</v>
      </c>
      <c r="D26" s="24" t="s">
        <v>34</v>
      </c>
      <c r="E26" s="25">
        <v>853</v>
      </c>
      <c r="F26" s="24"/>
      <c r="G26" s="24"/>
      <c r="H26" s="27">
        <v>89376</v>
      </c>
      <c r="I26" s="27">
        <v>89376</v>
      </c>
      <c r="J26" s="27">
        <v>89376</v>
      </c>
      <c r="K26" s="59">
        <f t="shared" si="0"/>
        <v>0</v>
      </c>
      <c r="L26" s="51">
        <v>45047</v>
      </c>
      <c r="M26" s="34" t="s">
        <v>236</v>
      </c>
      <c r="N26" s="57"/>
    </row>
    <row r="27" spans="1:14" ht="45">
      <c r="A27" s="243" t="s">
        <v>237</v>
      </c>
      <c r="B27" s="47" t="s">
        <v>28</v>
      </c>
      <c r="C27" s="47" t="s">
        <v>238</v>
      </c>
      <c r="D27" s="47" t="s">
        <v>267</v>
      </c>
      <c r="E27" s="48" t="s">
        <v>29</v>
      </c>
      <c r="F27" s="49"/>
      <c r="G27" s="49"/>
      <c r="H27" s="189">
        <f>SUM(H28)</f>
        <v>300000</v>
      </c>
      <c r="I27" s="189">
        <f>SUM(I28)</f>
        <v>100000</v>
      </c>
      <c r="J27" s="190">
        <f>SUM(J28)</f>
        <v>100000</v>
      </c>
      <c r="K27" s="277">
        <f>SUM(K28)</f>
        <v>0</v>
      </c>
      <c r="L27" s="44"/>
      <c r="M27" s="34"/>
      <c r="N27" s="34"/>
    </row>
    <row r="28" spans="1:14" ht="18" customHeight="1">
      <c r="A28" s="244" t="s">
        <v>30</v>
      </c>
      <c r="B28" s="24" t="s">
        <v>28</v>
      </c>
      <c r="C28" s="24" t="s">
        <v>238</v>
      </c>
      <c r="D28" s="24" t="s">
        <v>267</v>
      </c>
      <c r="E28" s="25" t="s">
        <v>31</v>
      </c>
      <c r="F28" s="26"/>
      <c r="G28" s="26"/>
      <c r="H28" s="27">
        <v>300000</v>
      </c>
      <c r="I28" s="27">
        <v>100000</v>
      </c>
      <c r="J28" s="27">
        <v>100000</v>
      </c>
      <c r="K28" s="42">
        <f>I28-J28</f>
        <v>0</v>
      </c>
      <c r="L28" s="51">
        <v>44986</v>
      </c>
      <c r="M28" s="34" t="s">
        <v>236</v>
      </c>
      <c r="N28" s="34"/>
    </row>
    <row r="29" spans="1:14" s="58" customFormat="1" ht="57" outlineLevel="3">
      <c r="A29" s="248" t="s">
        <v>39</v>
      </c>
      <c r="B29" s="61" t="s">
        <v>28</v>
      </c>
      <c r="C29" s="61" t="s">
        <v>27</v>
      </c>
      <c r="D29" s="61" t="s">
        <v>40</v>
      </c>
      <c r="E29" s="62" t="s">
        <v>29</v>
      </c>
      <c r="F29" s="63"/>
      <c r="G29" s="63"/>
      <c r="H29" s="193">
        <f>SUM(H30:H30)</f>
        <v>0</v>
      </c>
      <c r="I29" s="194">
        <f>SUM(I30:I30)</f>
        <v>0</v>
      </c>
      <c r="J29" s="195">
        <f>SUM(J30:J30)</f>
        <v>0</v>
      </c>
      <c r="K29" s="64">
        <f>SUM(K30:K30)</f>
        <v>0</v>
      </c>
      <c r="L29" s="56"/>
      <c r="M29" s="65"/>
    </row>
    <row r="30" spans="1:14" s="71" customFormat="1" outlineLevel="5">
      <c r="A30" s="249" t="s">
        <v>30</v>
      </c>
      <c r="B30" s="66" t="s">
        <v>28</v>
      </c>
      <c r="C30" s="66" t="s">
        <v>27</v>
      </c>
      <c r="D30" s="66" t="s">
        <v>40</v>
      </c>
      <c r="E30" s="67" t="s">
        <v>31</v>
      </c>
      <c r="F30" s="68"/>
      <c r="G30" s="68"/>
      <c r="H30" s="196">
        <v>0</v>
      </c>
      <c r="I30" s="197">
        <v>0</v>
      </c>
      <c r="J30" s="198">
        <v>0</v>
      </c>
      <c r="K30" s="69">
        <f>I30-J30</f>
        <v>0</v>
      </c>
      <c r="L30" s="56"/>
      <c r="M30" s="70"/>
    </row>
    <row r="31" spans="1:14" s="58" customFormat="1" ht="18.75" customHeight="1" outlineLevel="3">
      <c r="A31" s="243" t="s">
        <v>26</v>
      </c>
      <c r="B31" s="47" t="s">
        <v>28</v>
      </c>
      <c r="C31" s="47" t="s">
        <v>27</v>
      </c>
      <c r="D31" s="47" t="s">
        <v>41</v>
      </c>
      <c r="E31" s="48" t="s">
        <v>29</v>
      </c>
      <c r="F31" s="49"/>
      <c r="G31" s="49"/>
      <c r="H31" s="189">
        <f>SUM(H32:H33)</f>
        <v>17432700</v>
      </c>
      <c r="I31" s="189">
        <f>SUM(I32:I33)</f>
        <v>7713576</v>
      </c>
      <c r="J31" s="190">
        <f>SUM(J32:J33)</f>
        <v>7403497.9199999999</v>
      </c>
      <c r="K31" s="55">
        <f>SUM(K32:K33)</f>
        <v>310078.08000000002</v>
      </c>
      <c r="L31" s="72"/>
      <c r="M31" s="73"/>
      <c r="N31" s="57"/>
    </row>
    <row r="32" spans="1:14" s="60" customFormat="1" ht="18" customHeight="1" outlineLevel="5">
      <c r="A32" s="250" t="s">
        <v>30</v>
      </c>
      <c r="B32" s="24" t="s">
        <v>28</v>
      </c>
      <c r="C32" s="24" t="s">
        <v>27</v>
      </c>
      <c r="D32" s="24" t="s">
        <v>41</v>
      </c>
      <c r="E32" s="74" t="s">
        <v>31</v>
      </c>
      <c r="F32" s="75"/>
      <c r="G32" s="75"/>
      <c r="H32" s="27">
        <v>86700</v>
      </c>
      <c r="I32" s="27">
        <v>38376</v>
      </c>
      <c r="J32" s="192">
        <v>35305.919999999998</v>
      </c>
      <c r="K32" s="76">
        <f>I32-J32</f>
        <v>3070.0800000000017</v>
      </c>
      <c r="L32" s="56"/>
      <c r="M32" s="57"/>
      <c r="N32" s="57"/>
    </row>
    <row r="33" spans="1:14" s="60" customFormat="1" ht="32.25" customHeight="1" outlineLevel="5">
      <c r="A33" s="251" t="s">
        <v>37</v>
      </c>
      <c r="B33" s="24" t="s">
        <v>28</v>
      </c>
      <c r="C33" s="24" t="s">
        <v>27</v>
      </c>
      <c r="D33" s="24" t="s">
        <v>41</v>
      </c>
      <c r="E33" s="74" t="s">
        <v>38</v>
      </c>
      <c r="F33" s="75"/>
      <c r="G33" s="75"/>
      <c r="H33" s="27">
        <v>17346000</v>
      </c>
      <c r="I33" s="27">
        <v>7675200</v>
      </c>
      <c r="J33" s="192">
        <v>7368192</v>
      </c>
      <c r="K33" s="77">
        <f>I33-J33</f>
        <v>307008</v>
      </c>
      <c r="L33" s="56"/>
      <c r="M33" s="57"/>
      <c r="N33" s="57"/>
    </row>
    <row r="34" spans="1:14" s="58" customFormat="1" ht="49.5" customHeight="1" outlineLevel="3">
      <c r="A34" s="243" t="s">
        <v>42</v>
      </c>
      <c r="B34" s="47" t="s">
        <v>28</v>
      </c>
      <c r="C34" s="47" t="s">
        <v>27</v>
      </c>
      <c r="D34" s="47" t="s">
        <v>43</v>
      </c>
      <c r="E34" s="48" t="s">
        <v>29</v>
      </c>
      <c r="F34" s="49"/>
      <c r="G34" s="49"/>
      <c r="H34" s="189">
        <f>SUM(H35)</f>
        <v>2289000</v>
      </c>
      <c r="I34" s="189">
        <f>SUM(I35)</f>
        <v>152600</v>
      </c>
      <c r="J34" s="190">
        <f>SUM(J35)</f>
        <v>152600</v>
      </c>
      <c r="K34" s="55">
        <f>SUM(K35)</f>
        <v>0</v>
      </c>
      <c r="L34" s="56"/>
      <c r="M34" s="57"/>
      <c r="N34" s="57"/>
    </row>
    <row r="35" spans="1:14" s="60" customFormat="1" ht="63.75" customHeight="1" outlineLevel="5">
      <c r="A35" s="250" t="s">
        <v>44</v>
      </c>
      <c r="B35" s="78" t="s">
        <v>28</v>
      </c>
      <c r="C35" s="78" t="s">
        <v>27</v>
      </c>
      <c r="D35" s="78" t="s">
        <v>43</v>
      </c>
      <c r="E35" s="74" t="s">
        <v>45</v>
      </c>
      <c r="F35" s="75"/>
      <c r="G35" s="75"/>
      <c r="H35" s="27">
        <v>2289000</v>
      </c>
      <c r="I35" s="27">
        <v>152600</v>
      </c>
      <c r="J35" s="192">
        <v>152600</v>
      </c>
      <c r="K35" s="77">
        <f>I35-J35</f>
        <v>0</v>
      </c>
      <c r="L35" s="56"/>
      <c r="M35" s="57"/>
      <c r="N35" s="57"/>
    </row>
    <row r="36" spans="1:14" s="58" customFormat="1" ht="63" customHeight="1" outlineLevel="3">
      <c r="A36" s="243" t="s">
        <v>46</v>
      </c>
      <c r="B36" s="47" t="s">
        <v>28</v>
      </c>
      <c r="C36" s="47" t="s">
        <v>27</v>
      </c>
      <c r="D36" s="47" t="s">
        <v>47</v>
      </c>
      <c r="E36" s="48" t="s">
        <v>29</v>
      </c>
      <c r="F36" s="49"/>
      <c r="G36" s="49"/>
      <c r="H36" s="189">
        <f>SUM(H37)</f>
        <v>6206700</v>
      </c>
      <c r="I36" s="189">
        <f>SUM(I37)</f>
        <v>4243327.13</v>
      </c>
      <c r="J36" s="190">
        <f>SUM(J37)</f>
        <v>4243327.13</v>
      </c>
      <c r="K36" s="55">
        <f>SUM(K37)</f>
        <v>0</v>
      </c>
      <c r="L36" s="56"/>
      <c r="M36" s="57"/>
      <c r="N36" s="57"/>
    </row>
    <row r="37" spans="1:14" s="60" customFormat="1" ht="65.25" customHeight="1" outlineLevel="5">
      <c r="A37" s="250" t="s">
        <v>44</v>
      </c>
      <c r="B37" s="78" t="s">
        <v>28</v>
      </c>
      <c r="C37" s="78" t="s">
        <v>27</v>
      </c>
      <c r="D37" s="78" t="s">
        <v>47</v>
      </c>
      <c r="E37" s="74" t="s">
        <v>45</v>
      </c>
      <c r="F37" s="75"/>
      <c r="G37" s="75"/>
      <c r="H37" s="27">
        <v>6206700</v>
      </c>
      <c r="I37" s="27">
        <v>4243327.13</v>
      </c>
      <c r="J37" s="27">
        <v>4243327.13</v>
      </c>
      <c r="K37" s="77">
        <f>I37-J37</f>
        <v>0</v>
      </c>
      <c r="L37" s="56"/>
      <c r="M37" s="57"/>
      <c r="N37" s="57"/>
    </row>
    <row r="38" spans="1:14" s="58" customFormat="1" ht="95.25" customHeight="1" outlineLevel="3">
      <c r="A38" s="253" t="s">
        <v>249</v>
      </c>
      <c r="B38" s="47" t="s">
        <v>28</v>
      </c>
      <c r="C38" s="47" t="s">
        <v>27</v>
      </c>
      <c r="D38" s="47" t="s">
        <v>190</v>
      </c>
      <c r="E38" s="48" t="s">
        <v>29</v>
      </c>
      <c r="F38" s="49"/>
      <c r="G38" s="49"/>
      <c r="H38" s="189">
        <f>SUM(H39)</f>
        <v>716200</v>
      </c>
      <c r="I38" s="189">
        <f>SUM(I39)</f>
        <v>126882.5</v>
      </c>
      <c r="J38" s="190">
        <f>SUM(J39)</f>
        <v>126882.5</v>
      </c>
      <c r="K38" s="55">
        <f>SUM(K39)</f>
        <v>0</v>
      </c>
      <c r="L38" s="56"/>
      <c r="M38" s="57"/>
      <c r="N38" s="57"/>
    </row>
    <row r="39" spans="1:14" s="60" customFormat="1" ht="63.75" customHeight="1" outlineLevel="5">
      <c r="A39" s="250" t="s">
        <v>44</v>
      </c>
      <c r="B39" s="78" t="s">
        <v>28</v>
      </c>
      <c r="C39" s="78" t="s">
        <v>27</v>
      </c>
      <c r="D39" s="78" t="s">
        <v>190</v>
      </c>
      <c r="E39" s="74" t="s">
        <v>45</v>
      </c>
      <c r="F39" s="75"/>
      <c r="G39" s="75"/>
      <c r="H39" s="27">
        <v>716200</v>
      </c>
      <c r="I39" s="27">
        <v>126882.5</v>
      </c>
      <c r="J39" s="27">
        <v>126882.5</v>
      </c>
      <c r="K39" s="77">
        <f>I39-J39</f>
        <v>0</v>
      </c>
      <c r="L39" s="56"/>
      <c r="M39" s="57"/>
      <c r="N39" s="57"/>
    </row>
    <row r="40" spans="1:14" s="58" customFormat="1" ht="96" customHeight="1" outlineLevel="3">
      <c r="A40" s="243" t="s">
        <v>250</v>
      </c>
      <c r="B40" s="47" t="s">
        <v>28</v>
      </c>
      <c r="C40" s="47" t="s">
        <v>27</v>
      </c>
      <c r="D40" s="47" t="s">
        <v>191</v>
      </c>
      <c r="E40" s="48" t="s">
        <v>29</v>
      </c>
      <c r="F40" s="49"/>
      <c r="G40" s="49"/>
      <c r="H40" s="189">
        <f>SUM(H41)</f>
        <v>7855400</v>
      </c>
      <c r="I40" s="189">
        <f>SUM(I41)</f>
        <v>1676054.2</v>
      </c>
      <c r="J40" s="190">
        <f>SUM(J41)</f>
        <v>1676054.2</v>
      </c>
      <c r="K40" s="55">
        <f>SUM(K41)</f>
        <v>0</v>
      </c>
      <c r="L40" s="56"/>
      <c r="M40" s="57"/>
      <c r="N40" s="57"/>
    </row>
    <row r="41" spans="1:14" s="60" customFormat="1" ht="60" customHeight="1" outlineLevel="5">
      <c r="A41" s="252" t="s">
        <v>44</v>
      </c>
      <c r="B41" s="78" t="s">
        <v>28</v>
      </c>
      <c r="C41" s="78" t="s">
        <v>27</v>
      </c>
      <c r="D41" s="78" t="s">
        <v>191</v>
      </c>
      <c r="E41" s="74" t="s">
        <v>45</v>
      </c>
      <c r="F41" s="75"/>
      <c r="G41" s="75"/>
      <c r="H41" s="27">
        <v>7855400</v>
      </c>
      <c r="I41" s="27">
        <v>1676054.2</v>
      </c>
      <c r="J41" s="27">
        <v>1676054.2</v>
      </c>
      <c r="K41" s="77">
        <f>I41-J41</f>
        <v>0</v>
      </c>
      <c r="L41" s="56"/>
      <c r="M41" s="57"/>
      <c r="N41" s="57"/>
    </row>
    <row r="42" spans="1:14" s="58" customFormat="1" ht="34.5" customHeight="1" outlineLevel="3">
      <c r="A42" s="253" t="s">
        <v>51</v>
      </c>
      <c r="B42" s="47" t="s">
        <v>28</v>
      </c>
      <c r="C42" s="47" t="s">
        <v>27</v>
      </c>
      <c r="D42" s="47" t="s">
        <v>52</v>
      </c>
      <c r="E42" s="48" t="s">
        <v>29</v>
      </c>
      <c r="F42" s="49"/>
      <c r="G42" s="49"/>
      <c r="H42" s="189">
        <f>SUM(H43:H50)</f>
        <v>265773633.24000001</v>
      </c>
      <c r="I42" s="189">
        <f>SUM(I43:I50)</f>
        <v>157228395</v>
      </c>
      <c r="J42" s="190">
        <f>SUM(J43:J50)</f>
        <v>151205922.78999999</v>
      </c>
      <c r="K42" s="55">
        <f>SUM(K43:K50)</f>
        <v>6022472.2099999953</v>
      </c>
      <c r="L42" s="72"/>
      <c r="M42" s="73"/>
      <c r="N42" s="57"/>
    </row>
    <row r="43" spans="1:14" s="60" customFormat="1" outlineLevel="5">
      <c r="A43" s="252" t="s">
        <v>53</v>
      </c>
      <c r="B43" s="78" t="s">
        <v>28</v>
      </c>
      <c r="C43" s="78" t="s">
        <v>27</v>
      </c>
      <c r="D43" s="78" t="s">
        <v>52</v>
      </c>
      <c r="E43" s="74" t="s">
        <v>54</v>
      </c>
      <c r="F43" s="75"/>
      <c r="G43" s="75"/>
      <c r="H43" s="27">
        <v>185218826</v>
      </c>
      <c r="I43" s="27">
        <v>107423777</v>
      </c>
      <c r="J43" s="192">
        <v>104225158.59</v>
      </c>
      <c r="K43" s="77">
        <f t="shared" ref="K43:K49" si="1">I43-J43</f>
        <v>3198618.4099999964</v>
      </c>
      <c r="L43" s="56"/>
      <c r="M43" s="57"/>
      <c r="N43" s="57"/>
    </row>
    <row r="44" spans="1:14" s="60" customFormat="1" ht="49.5" customHeight="1" outlineLevel="5">
      <c r="A44" s="252" t="s">
        <v>55</v>
      </c>
      <c r="B44" s="78" t="s">
        <v>28</v>
      </c>
      <c r="C44" s="78" t="s">
        <v>27</v>
      </c>
      <c r="D44" s="78" t="s">
        <v>52</v>
      </c>
      <c r="E44" s="74" t="s">
        <v>56</v>
      </c>
      <c r="F44" s="75"/>
      <c r="G44" s="75"/>
      <c r="H44" s="27">
        <v>55936060</v>
      </c>
      <c r="I44" s="27">
        <v>32440339</v>
      </c>
      <c r="J44" s="192">
        <v>30265688.34</v>
      </c>
      <c r="K44" s="76">
        <f t="shared" si="1"/>
        <v>2174650.66</v>
      </c>
      <c r="L44" s="56"/>
      <c r="M44" s="57"/>
      <c r="N44" s="57"/>
    </row>
    <row r="45" spans="1:14" s="60" customFormat="1" ht="31.5" customHeight="1" outlineLevel="5">
      <c r="A45" s="252" t="s">
        <v>57</v>
      </c>
      <c r="B45" s="78" t="s">
        <v>28</v>
      </c>
      <c r="C45" s="78" t="s">
        <v>27</v>
      </c>
      <c r="D45" s="78" t="s">
        <v>52</v>
      </c>
      <c r="E45" s="74" t="s">
        <v>58</v>
      </c>
      <c r="F45" s="75"/>
      <c r="G45" s="75"/>
      <c r="H45" s="27">
        <v>6224380</v>
      </c>
      <c r="I45" s="27">
        <v>5807947</v>
      </c>
      <c r="J45" s="192">
        <v>5727723.6900000004</v>
      </c>
      <c r="K45" s="76">
        <f t="shared" si="1"/>
        <v>80223.30999999959</v>
      </c>
      <c r="L45" s="56"/>
      <c r="M45" s="57"/>
      <c r="N45" s="57"/>
    </row>
    <row r="46" spans="1:14" s="60" customFormat="1" ht="17.25" customHeight="1" outlineLevel="5">
      <c r="A46" s="252" t="s">
        <v>30</v>
      </c>
      <c r="B46" s="78" t="s">
        <v>28</v>
      </c>
      <c r="C46" s="78" t="s">
        <v>27</v>
      </c>
      <c r="D46" s="78" t="s">
        <v>52</v>
      </c>
      <c r="E46" s="74" t="s">
        <v>31</v>
      </c>
      <c r="F46" s="75"/>
      <c r="G46" s="75"/>
      <c r="H46" s="27">
        <v>9746177.2400000002</v>
      </c>
      <c r="I46" s="27">
        <v>6457648</v>
      </c>
      <c r="J46" s="192">
        <v>6324074.0700000003</v>
      </c>
      <c r="K46" s="76">
        <f t="shared" si="1"/>
        <v>133573.9299999997</v>
      </c>
      <c r="L46" s="56"/>
      <c r="M46" s="57"/>
      <c r="N46" s="57"/>
    </row>
    <row r="47" spans="1:14" s="60" customFormat="1" ht="17.25" customHeight="1" outlineLevel="5">
      <c r="A47" s="252" t="s">
        <v>181</v>
      </c>
      <c r="B47" s="78" t="s">
        <v>28</v>
      </c>
      <c r="C47" s="78" t="s">
        <v>27</v>
      </c>
      <c r="D47" s="78" t="s">
        <v>52</v>
      </c>
      <c r="E47" s="74">
        <v>247</v>
      </c>
      <c r="F47" s="75"/>
      <c r="G47" s="75"/>
      <c r="H47" s="27">
        <v>4886409</v>
      </c>
      <c r="I47" s="27">
        <v>2781410</v>
      </c>
      <c r="J47" s="192">
        <v>2601394.1</v>
      </c>
      <c r="K47" s="76">
        <f t="shared" si="1"/>
        <v>180015.89999999991</v>
      </c>
      <c r="L47" s="56"/>
      <c r="M47" s="57"/>
      <c r="N47" s="57"/>
    </row>
    <row r="48" spans="1:14" s="60" customFormat="1" ht="60" customHeight="1" outlineLevel="5">
      <c r="A48" s="252" t="s">
        <v>59</v>
      </c>
      <c r="B48" s="78" t="s">
        <v>28</v>
      </c>
      <c r="C48" s="78" t="s">
        <v>27</v>
      </c>
      <c r="D48" s="78" t="s">
        <v>52</v>
      </c>
      <c r="E48" s="74" t="s">
        <v>60</v>
      </c>
      <c r="F48" s="75"/>
      <c r="G48" s="75"/>
      <c r="H48" s="27">
        <v>3154274</v>
      </c>
      <c r="I48" s="27">
        <v>2134583</v>
      </c>
      <c r="J48" s="192">
        <v>1879193</v>
      </c>
      <c r="K48" s="77">
        <f t="shared" si="1"/>
        <v>255390</v>
      </c>
      <c r="L48" s="56"/>
      <c r="M48" s="57"/>
      <c r="N48" s="57"/>
    </row>
    <row r="49" spans="1:14" s="60" customFormat="1" ht="32.25" customHeight="1" outlineLevel="5">
      <c r="A49" s="252" t="s">
        <v>61</v>
      </c>
      <c r="B49" s="78" t="s">
        <v>28</v>
      </c>
      <c r="C49" s="78" t="s">
        <v>27</v>
      </c>
      <c r="D49" s="78" t="s">
        <v>52</v>
      </c>
      <c r="E49" s="74" t="s">
        <v>62</v>
      </c>
      <c r="F49" s="75"/>
      <c r="G49" s="75"/>
      <c r="H49" s="27">
        <v>477064</v>
      </c>
      <c r="I49" s="27">
        <v>160256</v>
      </c>
      <c r="J49" s="192">
        <v>160256</v>
      </c>
      <c r="K49" s="77">
        <f t="shared" si="1"/>
        <v>0</v>
      </c>
      <c r="L49" s="56"/>
      <c r="M49" s="57"/>
      <c r="N49" s="57"/>
    </row>
    <row r="50" spans="1:14" s="60" customFormat="1" ht="17.25" customHeight="1" outlineLevel="5">
      <c r="A50" s="252" t="s">
        <v>63</v>
      </c>
      <c r="B50" s="78" t="s">
        <v>28</v>
      </c>
      <c r="C50" s="78" t="s">
        <v>27</v>
      </c>
      <c r="D50" s="78" t="s">
        <v>52</v>
      </c>
      <c r="E50" s="74" t="s">
        <v>64</v>
      </c>
      <c r="F50" s="75"/>
      <c r="G50" s="75"/>
      <c r="H50" s="27">
        <v>130443</v>
      </c>
      <c r="I50" s="27">
        <v>22435</v>
      </c>
      <c r="J50" s="192">
        <v>22435</v>
      </c>
      <c r="K50" s="76">
        <f>I50-J50</f>
        <v>0</v>
      </c>
      <c r="L50" s="56"/>
      <c r="M50" s="57"/>
      <c r="N50" s="57"/>
    </row>
    <row r="51" spans="1:14" s="58" customFormat="1" ht="71.25" outlineLevel="3">
      <c r="A51" s="301" t="s">
        <v>263</v>
      </c>
      <c r="B51" s="302" t="s">
        <v>28</v>
      </c>
      <c r="C51" s="302" t="s">
        <v>27</v>
      </c>
      <c r="D51" s="303" t="s">
        <v>262</v>
      </c>
      <c r="E51" s="304" t="s">
        <v>29</v>
      </c>
      <c r="F51" s="303"/>
      <c r="G51" s="303"/>
      <c r="H51" s="194">
        <f>SUM(H52:H53)</f>
        <v>0</v>
      </c>
      <c r="I51" s="194">
        <f t="shared" ref="I51:J51" si="2">SUM(I52:I53)</f>
        <v>0</v>
      </c>
      <c r="J51" s="194">
        <f t="shared" si="2"/>
        <v>-3.6</v>
      </c>
      <c r="K51" s="189">
        <f>SUM(K52:K53)</f>
        <v>3.6</v>
      </c>
      <c r="L51" s="56" t="s">
        <v>258</v>
      </c>
      <c r="M51" s="73"/>
      <c r="N51" s="57"/>
    </row>
    <row r="52" spans="1:14" s="58" customFormat="1" ht="15" outlineLevel="3">
      <c r="A52" s="335" t="s">
        <v>214</v>
      </c>
      <c r="B52" s="305" t="s">
        <v>28</v>
      </c>
      <c r="C52" s="305" t="s">
        <v>27</v>
      </c>
      <c r="D52" s="305" t="s">
        <v>262</v>
      </c>
      <c r="E52" s="306">
        <v>812</v>
      </c>
      <c r="F52" s="307"/>
      <c r="G52" s="305"/>
      <c r="H52" s="308">
        <v>0</v>
      </c>
      <c r="I52" s="308">
        <v>0</v>
      </c>
      <c r="J52" s="309">
        <v>-0.04</v>
      </c>
      <c r="K52" s="189">
        <f>I52-J52</f>
        <v>0.04</v>
      </c>
      <c r="L52" s="72"/>
      <c r="M52" s="73"/>
      <c r="N52" s="57"/>
    </row>
    <row r="53" spans="1:14" s="58" customFormat="1" ht="38.25" outlineLevel="3">
      <c r="A53" s="336"/>
      <c r="B53" s="305" t="s">
        <v>28</v>
      </c>
      <c r="C53" s="305" t="s">
        <v>27</v>
      </c>
      <c r="D53" s="305" t="s">
        <v>262</v>
      </c>
      <c r="E53" s="306">
        <v>812</v>
      </c>
      <c r="F53" s="307" t="s">
        <v>261</v>
      </c>
      <c r="G53" s="305" t="s">
        <v>36</v>
      </c>
      <c r="H53" s="308">
        <v>0</v>
      </c>
      <c r="I53" s="308">
        <v>0</v>
      </c>
      <c r="J53" s="309">
        <v>-3.56</v>
      </c>
      <c r="K53" s="189">
        <f>I53-J53</f>
        <v>3.56</v>
      </c>
      <c r="L53" s="72"/>
      <c r="M53" s="73"/>
      <c r="N53" s="57"/>
    </row>
    <row r="54" spans="1:14" s="58" customFormat="1" ht="69.75" customHeight="1" outlineLevel="3">
      <c r="A54" s="253" t="s">
        <v>200</v>
      </c>
      <c r="B54" s="47" t="s">
        <v>28</v>
      </c>
      <c r="C54" s="47" t="s">
        <v>27</v>
      </c>
      <c r="D54" s="49" t="s">
        <v>201</v>
      </c>
      <c r="E54" s="48" t="s">
        <v>29</v>
      </c>
      <c r="F54" s="49"/>
      <c r="G54" s="49"/>
      <c r="H54" s="189">
        <f>SUM(H55:H58)</f>
        <v>36925960</v>
      </c>
      <c r="I54" s="189">
        <f>SUM(I55:I58)</f>
        <v>15695573.199999999</v>
      </c>
      <c r="J54" s="189">
        <f>SUM(J55:J58)</f>
        <v>15695573.200000001</v>
      </c>
      <c r="K54" s="189">
        <f>SUM(K55:K58)</f>
        <v>3.9653968997299671E-10</v>
      </c>
      <c r="L54" s="72"/>
      <c r="M54" s="73"/>
      <c r="N54" s="57"/>
    </row>
    <row r="55" spans="1:14" s="60" customFormat="1" ht="38.25" customHeight="1" outlineLevel="5">
      <c r="A55" s="332" t="s">
        <v>214</v>
      </c>
      <c r="B55" s="79" t="s">
        <v>28</v>
      </c>
      <c r="C55" s="79" t="s">
        <v>27</v>
      </c>
      <c r="D55" s="79" t="s">
        <v>201</v>
      </c>
      <c r="E55" s="80">
        <v>812</v>
      </c>
      <c r="F55" s="79" t="s">
        <v>202</v>
      </c>
      <c r="G55" s="79" t="s">
        <v>36</v>
      </c>
      <c r="H55" s="27">
        <v>13103553.07</v>
      </c>
      <c r="I55" s="27">
        <v>1887869.42</v>
      </c>
      <c r="J55" s="27">
        <v>1887869.4</v>
      </c>
      <c r="K55" s="76">
        <f t="shared" ref="K55" si="3">I55-J55</f>
        <v>2.0000000018626451E-2</v>
      </c>
      <c r="L55" s="56"/>
      <c r="M55" s="57"/>
      <c r="N55" s="57"/>
    </row>
    <row r="56" spans="1:14" s="60" customFormat="1" ht="38.25" outlineLevel="5">
      <c r="A56" s="333"/>
      <c r="B56" s="79" t="s">
        <v>28</v>
      </c>
      <c r="C56" s="79" t="s">
        <v>27</v>
      </c>
      <c r="D56" s="79" t="s">
        <v>201</v>
      </c>
      <c r="E56" s="80">
        <v>812</v>
      </c>
      <c r="F56" s="79" t="s">
        <v>202</v>
      </c>
      <c r="G56" s="79" t="s">
        <v>35</v>
      </c>
      <c r="H56" s="27">
        <v>132359.53</v>
      </c>
      <c r="I56" s="27">
        <v>19069.38</v>
      </c>
      <c r="J56" s="27">
        <v>19069.400000000001</v>
      </c>
      <c r="K56" s="77">
        <f>I56-J56</f>
        <v>-2.0000000000436557E-2</v>
      </c>
      <c r="L56" s="56"/>
      <c r="M56" s="57"/>
      <c r="N56" s="57"/>
    </row>
    <row r="57" spans="1:14" s="60" customFormat="1" ht="38.25" outlineLevel="5">
      <c r="A57" s="333"/>
      <c r="B57" s="79" t="s">
        <v>28</v>
      </c>
      <c r="C57" s="79" t="s">
        <v>27</v>
      </c>
      <c r="D57" s="79" t="s">
        <v>201</v>
      </c>
      <c r="E57" s="80">
        <v>813</v>
      </c>
      <c r="F57" s="79" t="s">
        <v>202</v>
      </c>
      <c r="G57" s="79" t="s">
        <v>36</v>
      </c>
      <c r="H57" s="27">
        <v>23453146.93</v>
      </c>
      <c r="I57" s="27">
        <v>13650748.060000001</v>
      </c>
      <c r="J57" s="27">
        <v>13650747.91</v>
      </c>
      <c r="K57" s="76">
        <f>I57-J57</f>
        <v>0.15000000037252903</v>
      </c>
      <c r="L57" s="56" t="s">
        <v>258</v>
      </c>
      <c r="M57" s="57"/>
      <c r="N57" s="57"/>
    </row>
    <row r="58" spans="1:14" s="60" customFormat="1" ht="38.25" outlineLevel="5">
      <c r="A58" s="334"/>
      <c r="B58" s="79" t="s">
        <v>28</v>
      </c>
      <c r="C58" s="79" t="s">
        <v>27</v>
      </c>
      <c r="D58" s="79" t="s">
        <v>201</v>
      </c>
      <c r="E58" s="80">
        <v>813</v>
      </c>
      <c r="F58" s="79" t="s">
        <v>202</v>
      </c>
      <c r="G58" s="79" t="s">
        <v>35</v>
      </c>
      <c r="H58" s="27">
        <v>236900.47</v>
      </c>
      <c r="I58" s="27">
        <v>137886.34</v>
      </c>
      <c r="J58" s="27">
        <v>137886.49</v>
      </c>
      <c r="K58" s="77">
        <f t="shared" ref="K58" si="4">I58-J58</f>
        <v>-0.14999999999417923</v>
      </c>
      <c r="L58" s="56" t="s">
        <v>258</v>
      </c>
      <c r="M58" s="57"/>
      <c r="N58" s="57"/>
    </row>
    <row r="59" spans="1:14" s="58" customFormat="1" ht="69.75" customHeight="1" outlineLevel="3">
      <c r="A59" s="253" t="s">
        <v>204</v>
      </c>
      <c r="B59" s="47" t="s">
        <v>28</v>
      </c>
      <c r="C59" s="47" t="s">
        <v>27</v>
      </c>
      <c r="D59" s="49" t="s">
        <v>203</v>
      </c>
      <c r="E59" s="48" t="s">
        <v>29</v>
      </c>
      <c r="F59" s="49"/>
      <c r="G59" s="49"/>
      <c r="H59" s="189">
        <f>SUM(H60:H61)</f>
        <v>2964489.8400000003</v>
      </c>
      <c r="I59" s="189">
        <f>SUM(I60:I61)</f>
        <v>2964489.84</v>
      </c>
      <c r="J59" s="190">
        <f>SUM(J60:J61)</f>
        <v>2964489.84</v>
      </c>
      <c r="K59" s="55">
        <f>SUM(K60:K61)</f>
        <v>1.673470251262188E-10</v>
      </c>
      <c r="L59" s="56" t="s">
        <v>257</v>
      </c>
      <c r="M59" s="73"/>
      <c r="N59" s="57"/>
    </row>
    <row r="60" spans="1:14" s="60" customFormat="1" ht="38.25" outlineLevel="5">
      <c r="A60" s="329" t="s">
        <v>214</v>
      </c>
      <c r="B60" s="79" t="s">
        <v>28</v>
      </c>
      <c r="C60" s="79" t="s">
        <v>27</v>
      </c>
      <c r="D60" s="79" t="s">
        <v>203</v>
      </c>
      <c r="E60" s="80">
        <v>812</v>
      </c>
      <c r="F60" s="79" t="s">
        <v>215</v>
      </c>
      <c r="G60" s="79" t="s">
        <v>36</v>
      </c>
      <c r="H60" s="27">
        <f>2027001.6-H61+304050.24+633438</f>
        <v>2934844.9400000004</v>
      </c>
      <c r="I60" s="27">
        <f>2964489.84-I61</f>
        <v>2934844.94</v>
      </c>
      <c r="J60" s="27">
        <v>2934844.26</v>
      </c>
      <c r="K60" s="76">
        <f t="shared" ref="K60:K61" si="5">I60-J60</f>
        <v>0.68000000016763806</v>
      </c>
      <c r="L60" s="56"/>
      <c r="M60" s="57"/>
      <c r="N60" s="57"/>
    </row>
    <row r="61" spans="1:14" s="60" customFormat="1" ht="38.25" outlineLevel="5">
      <c r="A61" s="330"/>
      <c r="B61" s="79" t="s">
        <v>28</v>
      </c>
      <c r="C61" s="79" t="s">
        <v>27</v>
      </c>
      <c r="D61" s="79" t="s">
        <v>203</v>
      </c>
      <c r="E61" s="80">
        <v>812</v>
      </c>
      <c r="F61" s="79" t="s">
        <v>215</v>
      </c>
      <c r="G61" s="79" t="s">
        <v>35</v>
      </c>
      <c r="H61" s="27">
        <v>29644.9</v>
      </c>
      <c r="I61" s="27">
        <v>29644.9</v>
      </c>
      <c r="J61" s="27">
        <v>29645.58</v>
      </c>
      <c r="K61" s="77">
        <f t="shared" si="5"/>
        <v>-0.68000000000029104</v>
      </c>
      <c r="L61" s="56"/>
      <c r="M61" s="57"/>
      <c r="N61" s="57"/>
    </row>
    <row r="62" spans="1:14" s="58" customFormat="1" ht="65.25" customHeight="1" outlineLevel="3">
      <c r="A62" s="253" t="s">
        <v>204</v>
      </c>
      <c r="B62" s="47" t="s">
        <v>28</v>
      </c>
      <c r="C62" s="47" t="s">
        <v>27</v>
      </c>
      <c r="D62" s="49" t="s">
        <v>203</v>
      </c>
      <c r="E62" s="48" t="s">
        <v>29</v>
      </c>
      <c r="F62" s="49"/>
      <c r="G62" s="49"/>
      <c r="H62" s="189">
        <f>SUM(H63:H64)</f>
        <v>16191070.16</v>
      </c>
      <c r="I62" s="189">
        <f>SUM(I63:I64)</f>
        <v>14797506.560000001</v>
      </c>
      <c r="J62" s="190">
        <f>SUM(J63:J64)</f>
        <v>14797506.560000001</v>
      </c>
      <c r="K62" s="55">
        <f>SUM(K63:K64)</f>
        <v>-4.6566128730773926E-10</v>
      </c>
      <c r="L62" s="72"/>
      <c r="M62" s="73"/>
      <c r="N62" s="57"/>
    </row>
    <row r="63" spans="1:14" s="60" customFormat="1" ht="38.25" outlineLevel="5">
      <c r="A63" s="329" t="s">
        <v>115</v>
      </c>
      <c r="B63" s="79" t="s">
        <v>28</v>
      </c>
      <c r="C63" s="79" t="s">
        <v>27</v>
      </c>
      <c r="D63" s="79" t="s">
        <v>203</v>
      </c>
      <c r="E63" s="80">
        <v>813</v>
      </c>
      <c r="F63" s="79" t="s">
        <v>215</v>
      </c>
      <c r="G63" s="79" t="s">
        <v>36</v>
      </c>
      <c r="H63" s="27">
        <v>16029155.060000001</v>
      </c>
      <c r="I63" s="27">
        <v>14649527.1</v>
      </c>
      <c r="J63" s="27">
        <v>14649528.08</v>
      </c>
      <c r="K63" s="76">
        <f>I63-J63</f>
        <v>-0.98000000044703484</v>
      </c>
      <c r="L63" s="56"/>
      <c r="M63" s="57"/>
      <c r="N63" s="57"/>
    </row>
    <row r="64" spans="1:14" s="60" customFormat="1" ht="38.25" outlineLevel="5">
      <c r="A64" s="330"/>
      <c r="B64" s="79" t="s">
        <v>28</v>
      </c>
      <c r="C64" s="79" t="s">
        <v>27</v>
      </c>
      <c r="D64" s="79" t="s">
        <v>203</v>
      </c>
      <c r="E64" s="80">
        <v>813</v>
      </c>
      <c r="F64" s="79" t="s">
        <v>215</v>
      </c>
      <c r="G64" s="79" t="s">
        <v>35</v>
      </c>
      <c r="H64" s="27">
        <v>161915.1</v>
      </c>
      <c r="I64" s="27">
        <v>147979.46</v>
      </c>
      <c r="J64" s="27">
        <v>147978.48000000001</v>
      </c>
      <c r="K64" s="77">
        <f t="shared" ref="K64" si="6">I64-J64</f>
        <v>0.97999999998137355</v>
      </c>
      <c r="L64" s="56"/>
      <c r="M64" s="57"/>
      <c r="N64" s="57"/>
    </row>
    <row r="65" spans="1:14" s="60" customFormat="1" ht="107.25" customHeight="1" outlineLevel="5">
      <c r="A65" s="253" t="s">
        <v>246</v>
      </c>
      <c r="B65" s="47">
        <v>148</v>
      </c>
      <c r="C65" s="47" t="s">
        <v>242</v>
      </c>
      <c r="D65" s="47" t="s">
        <v>243</v>
      </c>
      <c r="E65" s="48" t="s">
        <v>29</v>
      </c>
      <c r="F65" s="49"/>
      <c r="G65" s="49"/>
      <c r="H65" s="189">
        <f>SUM(H66:H67)</f>
        <v>10307684</v>
      </c>
      <c r="I65" s="189">
        <f t="shared" ref="I65:J65" si="7">SUM(I66:I66)</f>
        <v>0</v>
      </c>
      <c r="J65" s="190">
        <f t="shared" si="7"/>
        <v>0</v>
      </c>
      <c r="K65" s="115">
        <f>SUM(K66:K66)</f>
        <v>0</v>
      </c>
      <c r="L65" s="56" t="s">
        <v>244</v>
      </c>
      <c r="M65" s="57"/>
      <c r="N65" s="57"/>
    </row>
    <row r="66" spans="1:14" s="60" customFormat="1" ht="38.25" outlineLevel="5">
      <c r="A66" s="329" t="s">
        <v>137</v>
      </c>
      <c r="B66" s="79">
        <v>148</v>
      </c>
      <c r="C66" s="79" t="s">
        <v>242</v>
      </c>
      <c r="D66" s="79" t="s">
        <v>243</v>
      </c>
      <c r="E66" s="80">
        <v>323</v>
      </c>
      <c r="F66" s="79" t="s">
        <v>245</v>
      </c>
      <c r="G66" s="79" t="s">
        <v>36</v>
      </c>
      <c r="H66" s="27">
        <v>9792300</v>
      </c>
      <c r="I66" s="27">
        <v>0</v>
      </c>
      <c r="J66" s="192">
        <v>0</v>
      </c>
      <c r="K66" s="77">
        <v>0</v>
      </c>
      <c r="L66" s="56"/>
      <c r="M66" s="57"/>
      <c r="N66" s="57"/>
    </row>
    <row r="67" spans="1:14" s="60" customFormat="1" ht="38.25" outlineLevel="5">
      <c r="A67" s="331"/>
      <c r="B67" s="79">
        <v>148</v>
      </c>
      <c r="C67" s="300" t="s">
        <v>242</v>
      </c>
      <c r="D67" s="79" t="s">
        <v>243</v>
      </c>
      <c r="E67" s="80">
        <v>323</v>
      </c>
      <c r="F67" s="79" t="s">
        <v>245</v>
      </c>
      <c r="G67" s="79" t="s">
        <v>35</v>
      </c>
      <c r="H67" s="27">
        <v>515384</v>
      </c>
      <c r="I67" s="27">
        <v>0</v>
      </c>
      <c r="J67" s="192">
        <v>0</v>
      </c>
      <c r="K67" s="77"/>
      <c r="L67" s="56"/>
      <c r="M67" s="57"/>
      <c r="N67" s="57"/>
    </row>
    <row r="68" spans="1:14" s="58" customFormat="1" ht="45" outlineLevel="3">
      <c r="A68" s="253" t="s">
        <v>49</v>
      </c>
      <c r="B68" s="47" t="s">
        <v>28</v>
      </c>
      <c r="C68" s="47" t="s">
        <v>205</v>
      </c>
      <c r="D68" s="47">
        <v>2310281022</v>
      </c>
      <c r="E68" s="48" t="s">
        <v>29</v>
      </c>
      <c r="F68" s="49"/>
      <c r="G68" s="49"/>
      <c r="H68" s="189">
        <f>SUM(H69)</f>
        <v>4250000</v>
      </c>
      <c r="I68" s="189">
        <f>SUM(I69)</f>
        <v>2400000</v>
      </c>
      <c r="J68" s="190">
        <f>SUM(J69)</f>
        <v>2165800</v>
      </c>
      <c r="K68" s="55">
        <f>SUM(K69)</f>
        <v>234200</v>
      </c>
      <c r="L68" s="56"/>
      <c r="M68" s="57"/>
      <c r="N68" s="57"/>
    </row>
    <row r="69" spans="1:14" s="60" customFormat="1" ht="15.75" customHeight="1" outlineLevel="5">
      <c r="A69" s="254" t="s">
        <v>30</v>
      </c>
      <c r="B69" s="79" t="s">
        <v>28</v>
      </c>
      <c r="C69" s="79" t="s">
        <v>205</v>
      </c>
      <c r="D69" s="79">
        <v>2310281022</v>
      </c>
      <c r="E69" s="80">
        <v>244</v>
      </c>
      <c r="F69" s="81"/>
      <c r="G69" s="81"/>
      <c r="H69" s="27">
        <v>4250000</v>
      </c>
      <c r="I69" s="199">
        <v>2400000</v>
      </c>
      <c r="J69" s="192">
        <v>2165800</v>
      </c>
      <c r="K69" s="77">
        <f>I69-J69</f>
        <v>234200</v>
      </c>
      <c r="L69" s="56"/>
      <c r="M69" s="57"/>
      <c r="N69" s="57"/>
    </row>
    <row r="70" spans="1:14" s="82" customFormat="1" ht="51.75" customHeight="1" outlineLevel="5">
      <c r="A70" s="253" t="s">
        <v>207</v>
      </c>
      <c r="B70" s="47" t="s">
        <v>28</v>
      </c>
      <c r="C70" s="47" t="s">
        <v>205</v>
      </c>
      <c r="D70" s="47" t="s">
        <v>206</v>
      </c>
      <c r="E70" s="48" t="s">
        <v>29</v>
      </c>
      <c r="F70" s="49"/>
      <c r="G70" s="49"/>
      <c r="H70" s="189">
        <f>SUM(H71:H72)</f>
        <v>15967470</v>
      </c>
      <c r="I70" s="189">
        <f t="shared" ref="I70" si="8">SUM(I71:I72)</f>
        <v>0</v>
      </c>
      <c r="J70" s="190">
        <f>SUM(J71:J72)</f>
        <v>0</v>
      </c>
      <c r="K70" s="55">
        <f>SUM(K72)</f>
        <v>0</v>
      </c>
      <c r="L70" s="72"/>
      <c r="M70" s="73"/>
      <c r="N70" s="57"/>
    </row>
    <row r="71" spans="1:14" s="82" customFormat="1" ht="36" customHeight="1" outlineLevel="5">
      <c r="A71" s="329" t="s">
        <v>214</v>
      </c>
      <c r="B71" s="79" t="s">
        <v>28</v>
      </c>
      <c r="C71" s="79" t="s">
        <v>205</v>
      </c>
      <c r="D71" s="79" t="s">
        <v>206</v>
      </c>
      <c r="E71" s="80">
        <v>812</v>
      </c>
      <c r="F71" s="79" t="s">
        <v>208</v>
      </c>
      <c r="G71" s="79" t="s">
        <v>35</v>
      </c>
      <c r="H71" s="27">
        <v>159670</v>
      </c>
      <c r="I71" s="27">
        <v>0</v>
      </c>
      <c r="J71" s="192">
        <v>0</v>
      </c>
      <c r="K71" s="76">
        <f>I71-J71</f>
        <v>0</v>
      </c>
      <c r="L71" s="56"/>
      <c r="M71" s="57"/>
      <c r="N71" s="57"/>
    </row>
    <row r="72" spans="1:14" s="82" customFormat="1" ht="38.25" outlineLevel="5">
      <c r="A72" s="330"/>
      <c r="B72" s="79" t="s">
        <v>28</v>
      </c>
      <c r="C72" s="79" t="s">
        <v>205</v>
      </c>
      <c r="D72" s="79" t="s">
        <v>206</v>
      </c>
      <c r="E72" s="80">
        <v>812</v>
      </c>
      <c r="F72" s="79" t="s">
        <v>208</v>
      </c>
      <c r="G72" s="79" t="s">
        <v>36</v>
      </c>
      <c r="H72" s="27">
        <v>15807800</v>
      </c>
      <c r="I72" s="27">
        <v>0</v>
      </c>
      <c r="J72" s="192">
        <v>0</v>
      </c>
      <c r="K72" s="76">
        <f>I72-J72</f>
        <v>0</v>
      </c>
      <c r="L72" s="56"/>
      <c r="M72" s="57"/>
      <c r="N72" s="57"/>
    </row>
    <row r="73" spans="1:14" s="60" customFormat="1" ht="49.5" customHeight="1" outlineLevel="5">
      <c r="A73" s="253" t="s">
        <v>179</v>
      </c>
      <c r="B73" s="47">
        <v>148</v>
      </c>
      <c r="C73" s="47" t="s">
        <v>205</v>
      </c>
      <c r="D73" s="47">
        <v>2330281320</v>
      </c>
      <c r="E73" s="48" t="s">
        <v>29</v>
      </c>
      <c r="F73" s="49"/>
      <c r="G73" s="49"/>
      <c r="H73" s="189">
        <f>SUM(H74:H74)</f>
        <v>750000</v>
      </c>
      <c r="I73" s="189">
        <f>SUM(I74:I74)</f>
        <v>230000</v>
      </c>
      <c r="J73" s="190">
        <f>SUM(J74:J74)</f>
        <v>212000</v>
      </c>
      <c r="K73" s="55">
        <f>SUM(K74)</f>
        <v>18000</v>
      </c>
      <c r="L73" s="56"/>
      <c r="M73" s="57"/>
      <c r="N73" s="57"/>
    </row>
    <row r="74" spans="1:14" s="71" customFormat="1" ht="19.5" customHeight="1" outlineLevel="5">
      <c r="A74" s="254" t="s">
        <v>30</v>
      </c>
      <c r="B74" s="79" t="s">
        <v>28</v>
      </c>
      <c r="C74" s="79" t="s">
        <v>205</v>
      </c>
      <c r="D74" s="79">
        <v>2330281320</v>
      </c>
      <c r="E74" s="80">
        <v>244</v>
      </c>
      <c r="F74" s="81"/>
      <c r="G74" s="79"/>
      <c r="H74" s="27">
        <v>750000</v>
      </c>
      <c r="I74" s="27">
        <v>230000</v>
      </c>
      <c r="J74" s="192">
        <v>212000</v>
      </c>
      <c r="K74" s="59">
        <f>I74-J74</f>
        <v>18000</v>
      </c>
      <c r="L74" s="56"/>
      <c r="M74" s="57"/>
      <c r="N74" s="57"/>
    </row>
    <row r="75" spans="1:14" s="58" customFormat="1" ht="69.75" customHeight="1" outlineLevel="3">
      <c r="A75" s="253" t="s">
        <v>256</v>
      </c>
      <c r="B75" s="47" t="s">
        <v>28</v>
      </c>
      <c r="C75" s="47" t="s">
        <v>209</v>
      </c>
      <c r="D75" s="47">
        <v>6510900110</v>
      </c>
      <c r="E75" s="48" t="s">
        <v>29</v>
      </c>
      <c r="F75" s="49"/>
      <c r="G75" s="49"/>
      <c r="H75" s="189">
        <f>SUM(H76:H77)</f>
        <v>5000000</v>
      </c>
      <c r="I75" s="189">
        <f t="shared" ref="I75:J75" si="9">SUM(I76:I77)</f>
        <v>333000</v>
      </c>
      <c r="J75" s="189">
        <f t="shared" si="9"/>
        <v>333000</v>
      </c>
      <c r="K75" s="189">
        <f>SUM(K76:K77)</f>
        <v>0</v>
      </c>
      <c r="L75" s="56"/>
      <c r="M75" s="57"/>
      <c r="N75" s="57"/>
    </row>
    <row r="76" spans="1:14" s="58" customFormat="1" ht="69.75" customHeight="1" outlineLevel="3">
      <c r="A76" s="254" t="s">
        <v>216</v>
      </c>
      <c r="B76" s="79" t="s">
        <v>28</v>
      </c>
      <c r="C76" s="79" t="s">
        <v>209</v>
      </c>
      <c r="D76" s="79">
        <v>6510900110</v>
      </c>
      <c r="E76" s="80">
        <v>244</v>
      </c>
      <c r="F76" s="81"/>
      <c r="G76" s="81"/>
      <c r="H76" s="27">
        <v>500000</v>
      </c>
      <c r="I76" s="27">
        <v>333000</v>
      </c>
      <c r="J76" s="192">
        <v>333000</v>
      </c>
      <c r="K76" s="55">
        <v>0</v>
      </c>
      <c r="L76" s="56" t="s">
        <v>253</v>
      </c>
      <c r="M76" s="57"/>
      <c r="N76" s="57"/>
    </row>
    <row r="77" spans="1:14" s="60" customFormat="1" ht="30" customHeight="1" outlineLevel="5">
      <c r="A77" s="254" t="s">
        <v>216</v>
      </c>
      <c r="B77" s="79" t="s">
        <v>28</v>
      </c>
      <c r="C77" s="79" t="s">
        <v>209</v>
      </c>
      <c r="D77" s="79">
        <v>6510900110</v>
      </c>
      <c r="E77" s="80">
        <v>633</v>
      </c>
      <c r="F77" s="81"/>
      <c r="G77" s="81"/>
      <c r="H77" s="27">
        <v>4500000</v>
      </c>
      <c r="I77" s="27">
        <v>0</v>
      </c>
      <c r="J77" s="192">
        <v>0</v>
      </c>
      <c r="K77" s="77">
        <f>I77-J77</f>
        <v>0</v>
      </c>
      <c r="L77" s="56"/>
      <c r="M77" s="57"/>
      <c r="N77" s="57"/>
    </row>
    <row r="78" spans="1:14" s="58" customFormat="1" ht="75" outlineLevel="3">
      <c r="A78" s="253" t="s">
        <v>66</v>
      </c>
      <c r="B78" s="47" t="s">
        <v>28</v>
      </c>
      <c r="C78" s="47" t="s">
        <v>67</v>
      </c>
      <c r="D78" s="47" t="s">
        <v>68</v>
      </c>
      <c r="E78" s="48" t="s">
        <v>29</v>
      </c>
      <c r="F78" s="49"/>
      <c r="G78" s="49"/>
      <c r="H78" s="189">
        <f>SUM(H79:H80)</f>
        <v>232065200</v>
      </c>
      <c r="I78" s="189">
        <f>SUM(I79:I80)</f>
        <v>109101000</v>
      </c>
      <c r="J78" s="190">
        <f>SUM(J79:J80)</f>
        <v>109072475.31</v>
      </c>
      <c r="K78" s="55">
        <f>SUM(K79:K80)</f>
        <v>28524.689999994589</v>
      </c>
      <c r="L78" s="56"/>
      <c r="M78" s="57"/>
      <c r="N78" s="57"/>
    </row>
    <row r="79" spans="1:14" s="60" customFormat="1" ht="19.5" customHeight="1" outlineLevel="5">
      <c r="A79" s="252" t="s">
        <v>30</v>
      </c>
      <c r="B79" s="78" t="s">
        <v>28</v>
      </c>
      <c r="C79" s="78" t="s">
        <v>67</v>
      </c>
      <c r="D79" s="78" t="s">
        <v>68</v>
      </c>
      <c r="E79" s="74" t="s">
        <v>31</v>
      </c>
      <c r="F79" s="75"/>
      <c r="G79" s="75"/>
      <c r="H79" s="27">
        <v>1550000</v>
      </c>
      <c r="I79" s="27">
        <v>576000</v>
      </c>
      <c r="J79" s="192">
        <v>549228.55000000005</v>
      </c>
      <c r="K79" s="77">
        <f>I79-J79</f>
        <v>26771.449999999953</v>
      </c>
      <c r="L79" s="56"/>
      <c r="M79" s="57"/>
      <c r="N79" s="57"/>
    </row>
    <row r="80" spans="1:14" s="60" customFormat="1" ht="33" customHeight="1" outlineLevel="5">
      <c r="A80" s="255" t="s">
        <v>37</v>
      </c>
      <c r="B80" s="78" t="s">
        <v>28</v>
      </c>
      <c r="C80" s="78" t="s">
        <v>67</v>
      </c>
      <c r="D80" s="78" t="s">
        <v>68</v>
      </c>
      <c r="E80" s="74" t="s">
        <v>69</v>
      </c>
      <c r="F80" s="75"/>
      <c r="G80" s="75"/>
      <c r="H80" s="27">
        <v>230515200</v>
      </c>
      <c r="I80" s="27">
        <v>108525000</v>
      </c>
      <c r="J80" s="192">
        <v>108523246.76000001</v>
      </c>
      <c r="K80" s="77">
        <f>I80-J80</f>
        <v>1753.2399999946356</v>
      </c>
      <c r="L80" s="56"/>
      <c r="M80" s="57"/>
      <c r="N80" s="57"/>
    </row>
    <row r="81" spans="1:14" s="58" customFormat="1" ht="60" outlineLevel="3">
      <c r="A81" s="253" t="s">
        <v>70</v>
      </c>
      <c r="B81" s="47" t="s">
        <v>28</v>
      </c>
      <c r="C81" s="47" t="s">
        <v>67</v>
      </c>
      <c r="D81" s="47" t="s">
        <v>71</v>
      </c>
      <c r="E81" s="48" t="s">
        <v>29</v>
      </c>
      <c r="F81" s="49"/>
      <c r="G81" s="49"/>
      <c r="H81" s="201">
        <f>SUM(H82:H82)</f>
        <v>29631700</v>
      </c>
      <c r="I81" s="201">
        <f>SUM(I82:I82)</f>
        <v>15695292.25</v>
      </c>
      <c r="J81" s="202">
        <f>SUM(J82:J82)</f>
        <v>15695292.25</v>
      </c>
      <c r="K81" s="55">
        <f>SUM(K82:K82)</f>
        <v>0</v>
      </c>
      <c r="L81" s="56"/>
      <c r="M81" s="57"/>
      <c r="N81" s="57"/>
    </row>
    <row r="82" spans="1:14" s="60" customFormat="1" ht="38.25" outlineLevel="5">
      <c r="A82" s="252" t="s">
        <v>72</v>
      </c>
      <c r="B82" s="78" t="s">
        <v>28</v>
      </c>
      <c r="C82" s="78" t="s">
        <v>67</v>
      </c>
      <c r="D82" s="78" t="s">
        <v>71</v>
      </c>
      <c r="E82" s="74">
        <v>540</v>
      </c>
      <c r="F82" s="78" t="s">
        <v>217</v>
      </c>
      <c r="G82" s="78" t="s">
        <v>36</v>
      </c>
      <c r="H82" s="27">
        <v>29631700</v>
      </c>
      <c r="I82" s="27">
        <v>15695292.25</v>
      </c>
      <c r="J82" s="192">
        <v>15695292.25</v>
      </c>
      <c r="K82" s="77">
        <f>I82-J82</f>
        <v>0</v>
      </c>
      <c r="L82" s="56"/>
      <c r="M82" s="57"/>
      <c r="N82" s="57"/>
    </row>
    <row r="83" spans="1:14" s="58" customFormat="1" ht="30" outlineLevel="3">
      <c r="A83" s="253" t="s">
        <v>51</v>
      </c>
      <c r="B83" s="47" t="s">
        <v>28</v>
      </c>
      <c r="C83" s="47" t="s">
        <v>73</v>
      </c>
      <c r="D83" s="47" t="s">
        <v>74</v>
      </c>
      <c r="E83" s="48" t="s">
        <v>29</v>
      </c>
      <c r="F83" s="49"/>
      <c r="G83" s="49"/>
      <c r="H83" s="189">
        <f>SUM(H84:H94)</f>
        <v>3676507419.1399999</v>
      </c>
      <c r="I83" s="189">
        <f>SUM(I84:I94)</f>
        <v>2172991168.48</v>
      </c>
      <c r="J83" s="190">
        <f>SUM(J84:J94)</f>
        <v>2138535574.9299998</v>
      </c>
      <c r="K83" s="55">
        <f>SUM(K84:K94)</f>
        <v>34455593.549999997</v>
      </c>
      <c r="L83" s="72"/>
      <c r="M83" s="73"/>
      <c r="N83" s="57"/>
    </row>
    <row r="84" spans="1:14" s="60" customFormat="1" ht="20.25" customHeight="1" outlineLevel="5">
      <c r="A84" s="252" t="s">
        <v>53</v>
      </c>
      <c r="B84" s="78" t="s">
        <v>28</v>
      </c>
      <c r="C84" s="78" t="s">
        <v>73</v>
      </c>
      <c r="D84" s="78" t="s">
        <v>74</v>
      </c>
      <c r="E84" s="74" t="s">
        <v>54</v>
      </c>
      <c r="F84" s="75"/>
      <c r="G84" s="75"/>
      <c r="H84" s="27">
        <v>304458237</v>
      </c>
      <c r="I84" s="27">
        <v>127727191</v>
      </c>
      <c r="J84" s="192">
        <v>117825551.5</v>
      </c>
      <c r="K84" s="77">
        <f t="shared" ref="K84:K106" si="10">I84-J84</f>
        <v>9901639.5</v>
      </c>
      <c r="L84" s="56"/>
      <c r="M84" s="57"/>
      <c r="N84" s="57"/>
    </row>
    <row r="85" spans="1:14" s="60" customFormat="1" ht="47.25" customHeight="1" outlineLevel="5">
      <c r="A85" s="252" t="s">
        <v>55</v>
      </c>
      <c r="B85" s="78" t="s">
        <v>28</v>
      </c>
      <c r="C85" s="78" t="s">
        <v>73</v>
      </c>
      <c r="D85" s="78" t="s">
        <v>74</v>
      </c>
      <c r="E85" s="74" t="s">
        <v>56</v>
      </c>
      <c r="F85" s="75"/>
      <c r="G85" s="75"/>
      <c r="H85" s="27">
        <v>92071024</v>
      </c>
      <c r="I85" s="27">
        <v>38573633</v>
      </c>
      <c r="J85" s="192">
        <v>32078057.41</v>
      </c>
      <c r="K85" s="77">
        <f t="shared" si="10"/>
        <v>6495575.5899999999</v>
      </c>
      <c r="L85" s="56"/>
      <c r="M85" s="57"/>
      <c r="N85" s="57"/>
    </row>
    <row r="86" spans="1:14" s="60" customFormat="1" ht="30.75" customHeight="1" outlineLevel="5">
      <c r="A86" s="252" t="s">
        <v>57</v>
      </c>
      <c r="B86" s="78" t="s">
        <v>28</v>
      </c>
      <c r="C86" s="78" t="s">
        <v>73</v>
      </c>
      <c r="D86" s="78" t="s">
        <v>74</v>
      </c>
      <c r="E86" s="74" t="s">
        <v>58</v>
      </c>
      <c r="F86" s="75"/>
      <c r="G86" s="75"/>
      <c r="H86" s="27">
        <v>3566916</v>
      </c>
      <c r="I86" s="27">
        <v>2776678</v>
      </c>
      <c r="J86" s="192">
        <v>2559681.2599999998</v>
      </c>
      <c r="K86" s="77">
        <f t="shared" si="10"/>
        <v>216996.74000000022</v>
      </c>
      <c r="L86" s="56"/>
      <c r="M86" s="57"/>
      <c r="N86" s="57"/>
    </row>
    <row r="87" spans="1:14" s="60" customFormat="1" ht="30.75" customHeight="1" outlineLevel="5">
      <c r="A87" s="252" t="s">
        <v>260</v>
      </c>
      <c r="B87" s="78" t="s">
        <v>28</v>
      </c>
      <c r="C87" s="78" t="s">
        <v>73</v>
      </c>
      <c r="D87" s="78" t="s">
        <v>74</v>
      </c>
      <c r="E87" s="74" t="s">
        <v>259</v>
      </c>
      <c r="F87" s="75"/>
      <c r="G87" s="75"/>
      <c r="H87" s="27">
        <v>16400000</v>
      </c>
      <c r="I87" s="27">
        <v>12642900</v>
      </c>
      <c r="J87" s="192">
        <v>0</v>
      </c>
      <c r="K87" s="77">
        <f t="shared" si="10"/>
        <v>12642900</v>
      </c>
      <c r="L87" s="56" t="s">
        <v>258</v>
      </c>
      <c r="M87" s="57"/>
      <c r="N87" s="57"/>
    </row>
    <row r="88" spans="1:14" s="60" customFormat="1" ht="17.25" customHeight="1" outlineLevel="5">
      <c r="A88" s="252" t="s">
        <v>30</v>
      </c>
      <c r="B88" s="78" t="s">
        <v>28</v>
      </c>
      <c r="C88" s="78" t="s">
        <v>73</v>
      </c>
      <c r="D88" s="78" t="s">
        <v>74</v>
      </c>
      <c r="E88" s="74" t="s">
        <v>31</v>
      </c>
      <c r="F88" s="75"/>
      <c r="G88" s="75"/>
      <c r="H88" s="27">
        <v>62134976.189999998</v>
      </c>
      <c r="I88" s="27">
        <v>26024108.5</v>
      </c>
      <c r="J88" s="192">
        <v>23880740.57</v>
      </c>
      <c r="K88" s="83">
        <f t="shared" si="10"/>
        <v>2143367.9299999997</v>
      </c>
      <c r="L88" s="56"/>
      <c r="M88" s="57"/>
      <c r="N88" s="57"/>
    </row>
    <row r="89" spans="1:14" s="60" customFormat="1" ht="16.5" customHeight="1" outlineLevel="5">
      <c r="A89" s="252" t="s">
        <v>181</v>
      </c>
      <c r="B89" s="78" t="s">
        <v>28</v>
      </c>
      <c r="C89" s="78" t="s">
        <v>73</v>
      </c>
      <c r="D89" s="78" t="s">
        <v>74</v>
      </c>
      <c r="E89" s="74">
        <v>247</v>
      </c>
      <c r="F89" s="75"/>
      <c r="G89" s="75"/>
      <c r="H89" s="27">
        <v>8130851</v>
      </c>
      <c r="I89" s="27">
        <v>2998660</v>
      </c>
      <c r="J89" s="192">
        <v>2433923.71</v>
      </c>
      <c r="K89" s="77">
        <f t="shared" si="10"/>
        <v>564736.29</v>
      </c>
      <c r="L89" s="56"/>
      <c r="M89" s="57"/>
      <c r="N89" s="57"/>
    </row>
    <row r="90" spans="1:14" s="60" customFormat="1" ht="60" customHeight="1" outlineLevel="5">
      <c r="A90" s="252" t="s">
        <v>59</v>
      </c>
      <c r="B90" s="78" t="s">
        <v>28</v>
      </c>
      <c r="C90" s="78" t="s">
        <v>73</v>
      </c>
      <c r="D90" s="78" t="s">
        <v>74</v>
      </c>
      <c r="E90" s="74" t="s">
        <v>60</v>
      </c>
      <c r="F90" s="75"/>
      <c r="G90" s="75"/>
      <c r="H90" s="27">
        <v>3106128827.4499998</v>
      </c>
      <c r="I90" s="27">
        <v>1904878451.3599999</v>
      </c>
      <c r="J90" s="27">
        <v>1902653931.3599999</v>
      </c>
      <c r="K90" s="77">
        <f>I90-J90</f>
        <v>2224520</v>
      </c>
      <c r="L90" s="56"/>
      <c r="M90" s="57"/>
      <c r="N90" s="57"/>
    </row>
    <row r="91" spans="1:14" s="60" customFormat="1" ht="20.25" customHeight="1" outlineLevel="5">
      <c r="A91" s="252" t="s">
        <v>247</v>
      </c>
      <c r="B91" s="78" t="s">
        <v>28</v>
      </c>
      <c r="C91" s="78" t="s">
        <v>73</v>
      </c>
      <c r="D91" s="78" t="s">
        <v>74</v>
      </c>
      <c r="E91" s="74" t="s">
        <v>48</v>
      </c>
      <c r="F91" s="75"/>
      <c r="G91" s="75"/>
      <c r="H91" s="27">
        <v>82296206.5</v>
      </c>
      <c r="I91" s="27">
        <v>57276711.619999997</v>
      </c>
      <c r="J91" s="192">
        <v>57010854.119999997</v>
      </c>
      <c r="K91" s="77">
        <f t="shared" si="10"/>
        <v>265857.5</v>
      </c>
      <c r="L91" s="56"/>
      <c r="M91" s="57"/>
      <c r="N91" s="57"/>
    </row>
    <row r="92" spans="1:14" s="60" customFormat="1" ht="30" customHeight="1" outlineLevel="5">
      <c r="A92" s="252" t="s">
        <v>61</v>
      </c>
      <c r="B92" s="78" t="s">
        <v>28</v>
      </c>
      <c r="C92" s="78" t="s">
        <v>73</v>
      </c>
      <c r="D92" s="78" t="s">
        <v>74</v>
      </c>
      <c r="E92" s="74" t="s">
        <v>62</v>
      </c>
      <c r="F92" s="75"/>
      <c r="G92" s="75"/>
      <c r="H92" s="27">
        <v>1257834</v>
      </c>
      <c r="I92" s="27">
        <v>90752</v>
      </c>
      <c r="J92" s="192">
        <v>90752</v>
      </c>
      <c r="K92" s="77">
        <f t="shared" si="10"/>
        <v>0</v>
      </c>
      <c r="L92" s="56"/>
      <c r="M92" s="57"/>
      <c r="N92" s="57"/>
    </row>
    <row r="93" spans="1:14" s="60" customFormat="1" ht="17.25" customHeight="1" outlineLevel="5">
      <c r="A93" s="252" t="s">
        <v>63</v>
      </c>
      <c r="B93" s="78" t="s">
        <v>28</v>
      </c>
      <c r="C93" s="78" t="s">
        <v>73</v>
      </c>
      <c r="D93" s="78" t="s">
        <v>74</v>
      </c>
      <c r="E93" s="74" t="s">
        <v>64</v>
      </c>
      <c r="F93" s="75"/>
      <c r="G93" s="75"/>
      <c r="H93" s="27">
        <v>49138</v>
      </c>
      <c r="I93" s="27">
        <v>2083</v>
      </c>
      <c r="J93" s="192">
        <v>2083</v>
      </c>
      <c r="K93" s="77">
        <f t="shared" si="10"/>
        <v>0</v>
      </c>
      <c r="L93" s="56"/>
      <c r="M93" s="57"/>
      <c r="N93" s="57"/>
    </row>
    <row r="94" spans="1:14" s="60" customFormat="1" ht="18.75" customHeight="1" outlineLevel="5">
      <c r="A94" s="252" t="s">
        <v>65</v>
      </c>
      <c r="B94" s="78" t="s">
        <v>28</v>
      </c>
      <c r="C94" s="78" t="s">
        <v>73</v>
      </c>
      <c r="D94" s="78" t="s">
        <v>74</v>
      </c>
      <c r="E94" s="74">
        <v>853</v>
      </c>
      <c r="F94" s="75"/>
      <c r="G94" s="75"/>
      <c r="H94" s="27">
        <v>13409</v>
      </c>
      <c r="I94" s="27">
        <v>0</v>
      </c>
      <c r="J94" s="192">
        <v>0</v>
      </c>
      <c r="K94" s="77">
        <f t="shared" si="10"/>
        <v>0</v>
      </c>
      <c r="L94" s="56"/>
      <c r="M94" s="57"/>
      <c r="N94" s="57"/>
    </row>
    <row r="95" spans="1:14" s="82" customFormat="1" ht="96" customHeight="1" outlineLevel="5">
      <c r="A95" s="253" t="s">
        <v>180</v>
      </c>
      <c r="B95" s="47" t="s">
        <v>28</v>
      </c>
      <c r="C95" s="47" t="s">
        <v>73</v>
      </c>
      <c r="D95" s="47">
        <v>2220681950</v>
      </c>
      <c r="E95" s="48" t="s">
        <v>29</v>
      </c>
      <c r="F95" s="84"/>
      <c r="G95" s="84"/>
      <c r="H95" s="203">
        <f>SUM(H96:H96)</f>
        <v>2965000</v>
      </c>
      <c r="I95" s="203">
        <f>SUM(I96:I96)</f>
        <v>1004320.62</v>
      </c>
      <c r="J95" s="204">
        <f>SUM(J96:J96)</f>
        <v>1004320.62</v>
      </c>
      <c r="K95" s="85">
        <f>SUM(K96:K96)</f>
        <v>0</v>
      </c>
      <c r="L95" s="56"/>
      <c r="M95" s="57"/>
      <c r="N95" s="57"/>
    </row>
    <row r="96" spans="1:14" s="60" customFormat="1" ht="17.25" customHeight="1" outlineLevel="5">
      <c r="A96" s="252" t="s">
        <v>53</v>
      </c>
      <c r="B96" s="78" t="s">
        <v>28</v>
      </c>
      <c r="C96" s="78" t="s">
        <v>73</v>
      </c>
      <c r="D96" s="78">
        <v>2220681950</v>
      </c>
      <c r="E96" s="74">
        <v>631</v>
      </c>
      <c r="F96" s="75"/>
      <c r="G96" s="75"/>
      <c r="H96" s="27">
        <v>2965000</v>
      </c>
      <c r="I96" s="27">
        <v>1004320.62</v>
      </c>
      <c r="J96" s="27">
        <v>1004320.62</v>
      </c>
      <c r="K96" s="77">
        <f t="shared" si="10"/>
        <v>0</v>
      </c>
      <c r="L96" s="56"/>
      <c r="M96" s="57"/>
      <c r="N96" s="57"/>
    </row>
    <row r="97" spans="1:14" s="88" customFormat="1" ht="120.75" customHeight="1" outlineLevel="5">
      <c r="A97" s="253" t="s">
        <v>194</v>
      </c>
      <c r="B97" s="49">
        <v>148</v>
      </c>
      <c r="C97" s="49">
        <v>1003</v>
      </c>
      <c r="D97" s="49" t="s">
        <v>198</v>
      </c>
      <c r="E97" s="86">
        <v>322</v>
      </c>
      <c r="F97" s="49" t="s">
        <v>224</v>
      </c>
      <c r="G97" s="49" t="s">
        <v>36</v>
      </c>
      <c r="H97" s="201">
        <v>14906400</v>
      </c>
      <c r="I97" s="201">
        <v>14906400</v>
      </c>
      <c r="J97" s="201">
        <v>14906400</v>
      </c>
      <c r="K97" s="87">
        <f>I97-J97</f>
        <v>0</v>
      </c>
      <c r="L97" s="56"/>
      <c r="M97" s="57"/>
      <c r="N97" s="57"/>
    </row>
    <row r="98" spans="1:14" s="58" customFormat="1" ht="36.75" customHeight="1" outlineLevel="3">
      <c r="A98" s="253" t="s">
        <v>75</v>
      </c>
      <c r="B98" s="47" t="s">
        <v>28</v>
      </c>
      <c r="C98" s="47" t="s">
        <v>76</v>
      </c>
      <c r="D98" s="47" t="s">
        <v>77</v>
      </c>
      <c r="E98" s="48" t="s">
        <v>29</v>
      </c>
      <c r="F98" s="49"/>
      <c r="G98" s="49"/>
      <c r="H98" s="189">
        <f>SUM(H99:H99)</f>
        <v>130140800</v>
      </c>
      <c r="I98" s="189">
        <f>SUM(I99:I99)</f>
        <v>130140800</v>
      </c>
      <c r="J98" s="190">
        <f>SUM(J99:J99)</f>
        <v>130140800</v>
      </c>
      <c r="K98" s="55">
        <f>SUM(K99:K99)</f>
        <v>0</v>
      </c>
      <c r="L98" s="56"/>
      <c r="M98" s="57"/>
      <c r="N98" s="57"/>
    </row>
    <row r="99" spans="1:14" s="60" customFormat="1" ht="38.25" outlineLevel="5">
      <c r="A99" s="252" t="s">
        <v>78</v>
      </c>
      <c r="B99" s="78" t="s">
        <v>28</v>
      </c>
      <c r="C99" s="78" t="s">
        <v>76</v>
      </c>
      <c r="D99" s="78" t="s">
        <v>77</v>
      </c>
      <c r="E99" s="74" t="s">
        <v>79</v>
      </c>
      <c r="F99" s="78" t="s">
        <v>223</v>
      </c>
      <c r="G99" s="78" t="s">
        <v>36</v>
      </c>
      <c r="H99" s="27">
        <v>130140800</v>
      </c>
      <c r="I99" s="27">
        <v>130140800</v>
      </c>
      <c r="J99" s="27">
        <v>130140800</v>
      </c>
      <c r="K99" s="77">
        <f>I99-J99</f>
        <v>0</v>
      </c>
      <c r="L99" s="56"/>
      <c r="M99" s="57"/>
      <c r="N99" s="57"/>
    </row>
    <row r="100" spans="1:14" s="58" customFormat="1" ht="48.75" customHeight="1" outlineLevel="3">
      <c r="A100" s="253" t="s">
        <v>80</v>
      </c>
      <c r="B100" s="47" t="s">
        <v>28</v>
      </c>
      <c r="C100" s="47" t="s">
        <v>76</v>
      </c>
      <c r="D100" s="47" t="s">
        <v>81</v>
      </c>
      <c r="E100" s="48" t="s">
        <v>29</v>
      </c>
      <c r="F100" s="49"/>
      <c r="G100" s="49"/>
      <c r="H100" s="189">
        <f>SUM(H101:H101)</f>
        <v>178558200</v>
      </c>
      <c r="I100" s="189">
        <f>SUM(I101:I101)</f>
        <v>178558200</v>
      </c>
      <c r="J100" s="190">
        <f>SUM(J101:J101)</f>
        <v>178558200</v>
      </c>
      <c r="K100" s="55">
        <f>SUM(K101:K101)</f>
        <v>0</v>
      </c>
      <c r="L100" s="56"/>
      <c r="M100" s="57"/>
      <c r="N100" s="57"/>
    </row>
    <row r="101" spans="1:14" s="60" customFormat="1" ht="38.25" outlineLevel="5">
      <c r="A101" s="257" t="s">
        <v>78</v>
      </c>
      <c r="B101" s="78" t="s">
        <v>28</v>
      </c>
      <c r="C101" s="78" t="s">
        <v>76</v>
      </c>
      <c r="D101" s="78" t="s">
        <v>81</v>
      </c>
      <c r="E101" s="74" t="s">
        <v>79</v>
      </c>
      <c r="F101" s="78" t="s">
        <v>222</v>
      </c>
      <c r="G101" s="78" t="s">
        <v>36</v>
      </c>
      <c r="H101" s="27">
        <v>178558200</v>
      </c>
      <c r="I101" s="27">
        <v>178558200</v>
      </c>
      <c r="J101" s="27">
        <v>178558200</v>
      </c>
      <c r="K101" s="77">
        <f>I101-J101</f>
        <v>0</v>
      </c>
      <c r="L101" s="56"/>
      <c r="M101" s="57"/>
      <c r="N101" s="57"/>
    </row>
    <row r="102" spans="1:14" s="58" customFormat="1" ht="15" outlineLevel="3">
      <c r="A102" s="258" t="s">
        <v>82</v>
      </c>
      <c r="B102" s="47" t="s">
        <v>28</v>
      </c>
      <c r="C102" s="47" t="s">
        <v>76</v>
      </c>
      <c r="D102" s="47" t="s">
        <v>83</v>
      </c>
      <c r="E102" s="48" t="s">
        <v>29</v>
      </c>
      <c r="F102" s="49"/>
      <c r="G102" s="49"/>
      <c r="H102" s="189">
        <f>SUM(H103)</f>
        <v>240140800</v>
      </c>
      <c r="I102" s="189">
        <f>SUM(I103)</f>
        <v>240140800</v>
      </c>
      <c r="J102" s="190">
        <f>SUM(J103)</f>
        <v>240140800</v>
      </c>
      <c r="K102" s="55">
        <f>SUM(K103)</f>
        <v>0</v>
      </c>
      <c r="L102" s="56"/>
      <c r="M102" s="57"/>
      <c r="N102" s="57"/>
    </row>
    <row r="103" spans="1:14" s="60" customFormat="1" ht="18.75" customHeight="1" outlineLevel="5">
      <c r="A103" s="252" t="s">
        <v>78</v>
      </c>
      <c r="B103" s="78" t="s">
        <v>28</v>
      </c>
      <c r="C103" s="78" t="s">
        <v>76</v>
      </c>
      <c r="D103" s="78" t="s">
        <v>83</v>
      </c>
      <c r="E103" s="74" t="s">
        <v>79</v>
      </c>
      <c r="F103" s="75"/>
      <c r="G103" s="75"/>
      <c r="H103" s="27">
        <v>240140800</v>
      </c>
      <c r="I103" s="27">
        <v>240140800</v>
      </c>
      <c r="J103" s="27">
        <v>240140800</v>
      </c>
      <c r="K103" s="77">
        <f t="shared" si="10"/>
        <v>0</v>
      </c>
      <c r="L103" s="56"/>
      <c r="M103" s="57"/>
      <c r="N103" s="57"/>
    </row>
    <row r="104" spans="1:14" s="58" customFormat="1" ht="45" outlineLevel="3">
      <c r="A104" s="253" t="s">
        <v>84</v>
      </c>
      <c r="B104" s="47" t="s">
        <v>28</v>
      </c>
      <c r="C104" s="47" t="s">
        <v>76</v>
      </c>
      <c r="D104" s="47">
        <v>2210252520</v>
      </c>
      <c r="E104" s="48" t="s">
        <v>29</v>
      </c>
      <c r="F104" s="49"/>
      <c r="G104" s="49"/>
      <c r="H104" s="189">
        <f>SUM(H105:H106)</f>
        <v>56596</v>
      </c>
      <c r="I104" s="189">
        <f>SUM(I105:I106)</f>
        <v>56596</v>
      </c>
      <c r="J104" s="190">
        <f>SUM(J105:J106)</f>
        <v>55800</v>
      </c>
      <c r="K104" s="55">
        <f>SUM(K105:K106)</f>
        <v>796</v>
      </c>
      <c r="L104" s="56"/>
      <c r="M104" s="57"/>
      <c r="N104" s="57"/>
    </row>
    <row r="105" spans="1:14" s="60" customFormat="1" ht="17.25" customHeight="1" outlineLevel="5">
      <c r="A105" s="252" t="s">
        <v>30</v>
      </c>
      <c r="B105" s="78" t="s">
        <v>28</v>
      </c>
      <c r="C105" s="78" t="s">
        <v>76</v>
      </c>
      <c r="D105" s="78">
        <v>2210252520</v>
      </c>
      <c r="E105" s="74" t="s">
        <v>31</v>
      </c>
      <c r="F105" s="75"/>
      <c r="G105" s="75"/>
      <c r="H105" s="27">
        <v>396</v>
      </c>
      <c r="I105" s="27">
        <v>396</v>
      </c>
      <c r="J105" s="192">
        <v>0</v>
      </c>
      <c r="K105" s="77">
        <f t="shared" si="10"/>
        <v>396</v>
      </c>
      <c r="L105" s="56"/>
      <c r="M105" s="57"/>
      <c r="N105" s="57"/>
    </row>
    <row r="106" spans="1:14" s="60" customFormat="1" ht="33" customHeight="1" outlineLevel="5">
      <c r="A106" s="255" t="s">
        <v>37</v>
      </c>
      <c r="B106" s="78" t="s">
        <v>28</v>
      </c>
      <c r="C106" s="78" t="s">
        <v>76</v>
      </c>
      <c r="D106" s="78">
        <v>2210252520</v>
      </c>
      <c r="E106" s="74">
        <v>321</v>
      </c>
      <c r="F106" s="75"/>
      <c r="G106" s="75"/>
      <c r="H106" s="27">
        <v>56200</v>
      </c>
      <c r="I106" s="27">
        <v>56200</v>
      </c>
      <c r="J106" s="27">
        <v>55800</v>
      </c>
      <c r="K106" s="77">
        <f t="shared" si="10"/>
        <v>400</v>
      </c>
      <c r="L106" s="56"/>
      <c r="M106" s="57"/>
      <c r="N106" s="57"/>
    </row>
    <row r="107" spans="1:14" s="58" customFormat="1" ht="80.25" customHeight="1" outlineLevel="3">
      <c r="A107" s="253" t="s">
        <v>85</v>
      </c>
      <c r="B107" s="47" t="s">
        <v>28</v>
      </c>
      <c r="C107" s="47" t="s">
        <v>76</v>
      </c>
      <c r="D107" s="47" t="s">
        <v>86</v>
      </c>
      <c r="E107" s="48" t="s">
        <v>29</v>
      </c>
      <c r="F107" s="49"/>
      <c r="G107" s="49"/>
      <c r="H107" s="189">
        <f>SUM(H108:H109)</f>
        <v>8177500</v>
      </c>
      <c r="I107" s="189">
        <f>SUM(I108:I109)</f>
        <v>4386607.5</v>
      </c>
      <c r="J107" s="190">
        <f>SUM(J108:J109)</f>
        <v>4383127.4400000004</v>
      </c>
      <c r="K107" s="55">
        <f>SUM(K108:K109)</f>
        <v>3480.0599999999977</v>
      </c>
      <c r="L107" s="72"/>
      <c r="M107" s="73"/>
      <c r="N107" s="57"/>
    </row>
    <row r="108" spans="1:14" s="60" customFormat="1" ht="18" customHeight="1" outlineLevel="5">
      <c r="A108" s="252" t="s">
        <v>30</v>
      </c>
      <c r="B108" s="78" t="s">
        <v>28</v>
      </c>
      <c r="C108" s="78" t="s">
        <v>76</v>
      </c>
      <c r="D108" s="78" t="s">
        <v>86</v>
      </c>
      <c r="E108" s="74" t="s">
        <v>31</v>
      </c>
      <c r="F108" s="75"/>
      <c r="G108" s="75"/>
      <c r="H108" s="27">
        <v>87500</v>
      </c>
      <c r="I108" s="27">
        <v>42607.5</v>
      </c>
      <c r="J108" s="192">
        <v>39127.440000000002</v>
      </c>
      <c r="K108" s="83">
        <f t="shared" ref="K108:K144" si="11">I108-J108</f>
        <v>3480.0599999999977</v>
      </c>
      <c r="L108" s="56"/>
      <c r="M108" s="57"/>
      <c r="N108" s="57"/>
    </row>
    <row r="109" spans="1:14" s="71" customFormat="1" ht="32.25" customHeight="1" outlineLevel="5">
      <c r="A109" s="259" t="s">
        <v>37</v>
      </c>
      <c r="B109" s="24" t="s">
        <v>28</v>
      </c>
      <c r="C109" s="24" t="s">
        <v>76</v>
      </c>
      <c r="D109" s="24" t="s">
        <v>86</v>
      </c>
      <c r="E109" s="25" t="s">
        <v>69</v>
      </c>
      <c r="F109" s="26"/>
      <c r="G109" s="26"/>
      <c r="H109" s="27">
        <v>8090000</v>
      </c>
      <c r="I109" s="27">
        <v>4344000</v>
      </c>
      <c r="J109" s="192">
        <v>4344000</v>
      </c>
      <c r="K109" s="83">
        <f t="shared" si="11"/>
        <v>0</v>
      </c>
      <c r="L109" s="56"/>
      <c r="M109" s="57"/>
      <c r="N109" s="57"/>
    </row>
    <row r="110" spans="1:14" s="58" customFormat="1" ht="63" customHeight="1" outlineLevel="3">
      <c r="A110" s="253" t="s">
        <v>87</v>
      </c>
      <c r="B110" s="47" t="s">
        <v>28</v>
      </c>
      <c r="C110" s="47" t="s">
        <v>76</v>
      </c>
      <c r="D110" s="47" t="s">
        <v>88</v>
      </c>
      <c r="E110" s="48" t="s">
        <v>29</v>
      </c>
      <c r="F110" s="49"/>
      <c r="G110" s="49"/>
      <c r="H110" s="189">
        <f>SUM(H111:H112)</f>
        <v>3771400</v>
      </c>
      <c r="I110" s="189">
        <f>SUM(I111:I112)</f>
        <v>2036338.4</v>
      </c>
      <c r="J110" s="190">
        <f>SUM(J111:J112)</f>
        <v>2035768.8</v>
      </c>
      <c r="K110" s="55">
        <f>SUM(K111:K112)</f>
        <v>569.60000000000036</v>
      </c>
      <c r="L110" s="72"/>
      <c r="M110" s="73"/>
      <c r="N110" s="57"/>
    </row>
    <row r="111" spans="1:14" s="60" customFormat="1" ht="17.25" customHeight="1" outlineLevel="5">
      <c r="A111" s="252" t="s">
        <v>30</v>
      </c>
      <c r="B111" s="78" t="s">
        <v>28</v>
      </c>
      <c r="C111" s="78" t="s">
        <v>76</v>
      </c>
      <c r="D111" s="78" t="s">
        <v>88</v>
      </c>
      <c r="E111" s="74" t="s">
        <v>31</v>
      </c>
      <c r="F111" s="75"/>
      <c r="G111" s="75"/>
      <c r="H111" s="27">
        <v>51400</v>
      </c>
      <c r="I111" s="27">
        <v>16338.4</v>
      </c>
      <c r="J111" s="192">
        <v>15768.8</v>
      </c>
      <c r="K111" s="83">
        <f>I111-J111</f>
        <v>569.60000000000036</v>
      </c>
      <c r="L111" s="56"/>
      <c r="M111" s="57"/>
      <c r="N111" s="57"/>
    </row>
    <row r="112" spans="1:14" s="71" customFormat="1" ht="32.25" customHeight="1" outlineLevel="5">
      <c r="A112" s="259" t="s">
        <v>37</v>
      </c>
      <c r="B112" s="24" t="s">
        <v>28</v>
      </c>
      <c r="C112" s="24" t="s">
        <v>76</v>
      </c>
      <c r="D112" s="24" t="s">
        <v>88</v>
      </c>
      <c r="E112" s="25" t="s">
        <v>69</v>
      </c>
      <c r="F112" s="26"/>
      <c r="G112" s="26"/>
      <c r="H112" s="27">
        <v>3720000</v>
      </c>
      <c r="I112" s="27">
        <v>2020000</v>
      </c>
      <c r="J112" s="192">
        <v>2020000</v>
      </c>
      <c r="K112" s="83">
        <f>I112-J112</f>
        <v>0</v>
      </c>
      <c r="L112" s="56"/>
      <c r="M112" s="57"/>
      <c r="N112" s="57"/>
    </row>
    <row r="113" spans="1:14" s="58" customFormat="1" ht="30" outlineLevel="3">
      <c r="A113" s="253" t="s">
        <v>89</v>
      </c>
      <c r="B113" s="47" t="s">
        <v>28</v>
      </c>
      <c r="C113" s="47" t="s">
        <v>76</v>
      </c>
      <c r="D113" s="47" t="s">
        <v>90</v>
      </c>
      <c r="E113" s="48" t="s">
        <v>29</v>
      </c>
      <c r="F113" s="49"/>
      <c r="G113" s="49"/>
      <c r="H113" s="189">
        <f>SUM(H114:H119)</f>
        <v>727407900</v>
      </c>
      <c r="I113" s="189">
        <f>SUM(I114:I119)</f>
        <v>365895048</v>
      </c>
      <c r="J113" s="190">
        <f>SUM(J114:J119)</f>
        <v>365349780.43000001</v>
      </c>
      <c r="K113" s="55">
        <f>SUM(K114:K119)</f>
        <v>545267.56999999541</v>
      </c>
      <c r="L113" s="72"/>
      <c r="M113" s="73"/>
      <c r="N113" s="57"/>
    </row>
    <row r="114" spans="1:14" s="71" customFormat="1" ht="42.75" outlineLevel="5">
      <c r="A114" s="260" t="s">
        <v>37</v>
      </c>
      <c r="B114" s="96" t="s">
        <v>28</v>
      </c>
      <c r="C114" s="96" t="s">
        <v>76</v>
      </c>
      <c r="D114" s="96" t="s">
        <v>90</v>
      </c>
      <c r="E114" s="97">
        <v>313</v>
      </c>
      <c r="F114" s="96" t="s">
        <v>221</v>
      </c>
      <c r="G114" s="96" t="s">
        <v>36</v>
      </c>
      <c r="H114" s="205">
        <v>0</v>
      </c>
      <c r="I114" s="197">
        <v>0</v>
      </c>
      <c r="J114" s="206">
        <v>0</v>
      </c>
      <c r="K114" s="59">
        <f>I114-J114</f>
        <v>0</v>
      </c>
      <c r="L114" s="56"/>
      <c r="M114" s="57"/>
      <c r="N114" s="57"/>
    </row>
    <row r="115" spans="1:14" s="71" customFormat="1" ht="42.75" outlineLevel="5">
      <c r="A115" s="260" t="s">
        <v>37</v>
      </c>
      <c r="B115" s="96" t="s">
        <v>28</v>
      </c>
      <c r="C115" s="96" t="s">
        <v>76</v>
      </c>
      <c r="D115" s="96" t="s">
        <v>90</v>
      </c>
      <c r="E115" s="97">
        <v>321</v>
      </c>
      <c r="F115" s="96" t="s">
        <v>254</v>
      </c>
      <c r="G115" s="96"/>
      <c r="H115" s="205">
        <v>0</v>
      </c>
      <c r="I115" s="197">
        <v>0</v>
      </c>
      <c r="J115" s="206">
        <v>0</v>
      </c>
      <c r="K115" s="59">
        <f>I115-J115</f>
        <v>0</v>
      </c>
      <c r="L115" s="56"/>
      <c r="M115" s="57"/>
      <c r="N115" s="57"/>
    </row>
    <row r="116" spans="1:14" s="71" customFormat="1" ht="42.75" outlineLevel="5">
      <c r="A116" s="260" t="s">
        <v>37</v>
      </c>
      <c r="B116" s="96" t="s">
        <v>28</v>
      </c>
      <c r="C116" s="96" t="s">
        <v>76</v>
      </c>
      <c r="D116" s="96" t="s">
        <v>90</v>
      </c>
      <c r="E116" s="97">
        <v>321</v>
      </c>
      <c r="F116" s="96"/>
      <c r="G116" s="96"/>
      <c r="H116" s="205">
        <v>0</v>
      </c>
      <c r="I116" s="197">
        <v>0</v>
      </c>
      <c r="J116" s="206">
        <v>-6925.2</v>
      </c>
      <c r="K116" s="59">
        <f t="shared" ref="K116:K117" si="12">I116-J116</f>
        <v>6925.2</v>
      </c>
      <c r="L116" s="56"/>
      <c r="M116" s="57"/>
      <c r="N116" s="57"/>
    </row>
    <row r="117" spans="1:14" s="71" customFormat="1" ht="42.75" outlineLevel="5">
      <c r="A117" s="260" t="s">
        <v>37</v>
      </c>
      <c r="B117" s="96" t="s">
        <v>28</v>
      </c>
      <c r="C117" s="96" t="s">
        <v>76</v>
      </c>
      <c r="D117" s="96" t="s">
        <v>90</v>
      </c>
      <c r="E117" s="97">
        <v>321</v>
      </c>
      <c r="F117" s="96" t="s">
        <v>195</v>
      </c>
      <c r="G117" s="96" t="s">
        <v>36</v>
      </c>
      <c r="H117" s="205">
        <v>0</v>
      </c>
      <c r="I117" s="197">
        <v>0</v>
      </c>
      <c r="J117" s="206">
        <v>0</v>
      </c>
      <c r="K117" s="59">
        <f t="shared" si="12"/>
        <v>0</v>
      </c>
      <c r="L117" s="56"/>
      <c r="M117" s="57"/>
      <c r="N117" s="57"/>
    </row>
    <row r="118" spans="1:14" s="60" customFormat="1" ht="38.25" outlineLevel="5">
      <c r="A118" s="261" t="s">
        <v>30</v>
      </c>
      <c r="B118" s="24" t="s">
        <v>28</v>
      </c>
      <c r="C118" s="24" t="s">
        <v>76</v>
      </c>
      <c r="D118" s="24" t="s">
        <v>90</v>
      </c>
      <c r="E118" s="25" t="s">
        <v>31</v>
      </c>
      <c r="F118" s="24" t="s">
        <v>221</v>
      </c>
      <c r="G118" s="24" t="s">
        <v>36</v>
      </c>
      <c r="H118" s="27">
        <v>7274079</v>
      </c>
      <c r="I118" s="27">
        <v>3306574</v>
      </c>
      <c r="J118" s="192">
        <v>3171821.26</v>
      </c>
      <c r="K118" s="59">
        <f t="shared" ref="K118:K119" si="13">I118-J118</f>
        <v>134752.74000000022</v>
      </c>
      <c r="L118" s="56"/>
      <c r="M118" s="57"/>
      <c r="N118" s="57"/>
    </row>
    <row r="119" spans="1:14" s="60" customFormat="1" ht="38.25" outlineLevel="5">
      <c r="A119" s="259" t="s">
        <v>37</v>
      </c>
      <c r="B119" s="24" t="s">
        <v>28</v>
      </c>
      <c r="C119" s="24" t="s">
        <v>76</v>
      </c>
      <c r="D119" s="24" t="s">
        <v>90</v>
      </c>
      <c r="E119" s="25" t="s">
        <v>38</v>
      </c>
      <c r="F119" s="24" t="s">
        <v>221</v>
      </c>
      <c r="G119" s="24" t="s">
        <v>36</v>
      </c>
      <c r="H119" s="27">
        <v>720133821</v>
      </c>
      <c r="I119" s="27">
        <v>362588474</v>
      </c>
      <c r="J119" s="192">
        <v>362184884.37</v>
      </c>
      <c r="K119" s="59">
        <f t="shared" si="13"/>
        <v>403589.62999999523</v>
      </c>
      <c r="L119" s="56"/>
      <c r="M119" s="57"/>
      <c r="N119" s="57"/>
    </row>
    <row r="120" spans="1:14" s="58" customFormat="1" ht="18" customHeight="1" outlineLevel="3">
      <c r="A120" s="253" t="s">
        <v>91</v>
      </c>
      <c r="B120" s="47" t="s">
        <v>28</v>
      </c>
      <c r="C120" s="47" t="s">
        <v>76</v>
      </c>
      <c r="D120" s="47" t="s">
        <v>92</v>
      </c>
      <c r="E120" s="48" t="s">
        <v>29</v>
      </c>
      <c r="F120" s="49"/>
      <c r="G120" s="49"/>
      <c r="H120" s="189">
        <f>SUM(H121:H122)</f>
        <v>453390300</v>
      </c>
      <c r="I120" s="189">
        <f>SUM(I121:I122)</f>
        <v>251908880</v>
      </c>
      <c r="J120" s="190">
        <f>SUM(J121:J122)</f>
        <v>251257821.39000002</v>
      </c>
      <c r="K120" s="55">
        <f>SUM(K121:K122)</f>
        <v>651058.6099999859</v>
      </c>
      <c r="L120" s="72"/>
      <c r="M120" s="73"/>
      <c r="N120" s="57"/>
    </row>
    <row r="121" spans="1:14" s="60" customFormat="1" ht="17.25" customHeight="1" outlineLevel="5">
      <c r="A121" s="252" t="s">
        <v>30</v>
      </c>
      <c r="B121" s="78" t="s">
        <v>28</v>
      </c>
      <c r="C121" s="78" t="s">
        <v>76</v>
      </c>
      <c r="D121" s="78" t="s">
        <v>92</v>
      </c>
      <c r="E121" s="74" t="s">
        <v>31</v>
      </c>
      <c r="F121" s="75"/>
      <c r="G121" s="75"/>
      <c r="H121" s="27">
        <v>4965100</v>
      </c>
      <c r="I121" s="27">
        <v>2615445</v>
      </c>
      <c r="J121" s="192">
        <v>2535276.2799999998</v>
      </c>
      <c r="K121" s="83">
        <f>I121-J121</f>
        <v>80168.720000000205</v>
      </c>
      <c r="L121" s="56"/>
      <c r="M121" s="57"/>
      <c r="N121" s="57"/>
    </row>
    <row r="122" spans="1:14" s="71" customFormat="1" ht="32.25" customHeight="1" outlineLevel="5">
      <c r="A122" s="259" t="s">
        <v>37</v>
      </c>
      <c r="B122" s="24" t="s">
        <v>28</v>
      </c>
      <c r="C122" s="24" t="s">
        <v>76</v>
      </c>
      <c r="D122" s="24" t="s">
        <v>92</v>
      </c>
      <c r="E122" s="25" t="s">
        <v>69</v>
      </c>
      <c r="F122" s="26"/>
      <c r="G122" s="26"/>
      <c r="H122" s="27">
        <v>448425200</v>
      </c>
      <c r="I122" s="27">
        <v>249293435</v>
      </c>
      <c r="J122" s="192">
        <v>248722545.11000001</v>
      </c>
      <c r="K122" s="83">
        <f>I122-J122</f>
        <v>570889.88999998569</v>
      </c>
      <c r="L122" s="56"/>
      <c r="M122" s="57"/>
      <c r="N122" s="57"/>
    </row>
    <row r="123" spans="1:14" s="58" customFormat="1" ht="45" outlineLevel="3">
      <c r="A123" s="253" t="s">
        <v>93</v>
      </c>
      <c r="B123" s="47" t="s">
        <v>28</v>
      </c>
      <c r="C123" s="47" t="s">
        <v>76</v>
      </c>
      <c r="D123" s="47" t="s">
        <v>94</v>
      </c>
      <c r="E123" s="48" t="s">
        <v>29</v>
      </c>
      <c r="F123" s="49"/>
      <c r="G123" s="49"/>
      <c r="H123" s="189">
        <f>SUM(H124:H125)</f>
        <v>82914100</v>
      </c>
      <c r="I123" s="189">
        <f>SUM(I124:I125)</f>
        <v>45922653</v>
      </c>
      <c r="J123" s="190">
        <f>SUM(J124:J125)</f>
        <v>45888236.119999997</v>
      </c>
      <c r="K123" s="55">
        <f>SUM(K124:K125)</f>
        <v>34416.880000000005</v>
      </c>
      <c r="L123" s="72"/>
      <c r="M123" s="73"/>
      <c r="N123" s="57"/>
    </row>
    <row r="124" spans="1:14" s="60" customFormat="1" ht="15" customHeight="1" outlineLevel="5">
      <c r="A124" s="252" t="s">
        <v>30</v>
      </c>
      <c r="B124" s="78" t="s">
        <v>28</v>
      </c>
      <c r="C124" s="78" t="s">
        <v>76</v>
      </c>
      <c r="D124" s="78" t="s">
        <v>94</v>
      </c>
      <c r="E124" s="74" t="s">
        <v>31</v>
      </c>
      <c r="F124" s="75"/>
      <c r="G124" s="75"/>
      <c r="H124" s="27">
        <v>1062940</v>
      </c>
      <c r="I124" s="27">
        <v>505430</v>
      </c>
      <c r="J124" s="192">
        <v>501858.12</v>
      </c>
      <c r="K124" s="83">
        <f t="shared" si="11"/>
        <v>3571.8800000000047</v>
      </c>
      <c r="L124" s="56"/>
      <c r="M124" s="57"/>
      <c r="N124" s="57"/>
    </row>
    <row r="125" spans="1:14" s="71" customFormat="1" ht="29.25" customHeight="1" outlineLevel="5">
      <c r="A125" s="259" t="s">
        <v>37</v>
      </c>
      <c r="B125" s="24" t="s">
        <v>28</v>
      </c>
      <c r="C125" s="24" t="s">
        <v>76</v>
      </c>
      <c r="D125" s="24" t="s">
        <v>94</v>
      </c>
      <c r="E125" s="25" t="s">
        <v>69</v>
      </c>
      <c r="F125" s="26"/>
      <c r="G125" s="26"/>
      <c r="H125" s="27">
        <v>81851160</v>
      </c>
      <c r="I125" s="27">
        <v>45417223</v>
      </c>
      <c r="J125" s="192">
        <v>45386378</v>
      </c>
      <c r="K125" s="83">
        <f t="shared" si="11"/>
        <v>30845</v>
      </c>
      <c r="L125" s="56"/>
      <c r="M125" s="57"/>
      <c r="N125" s="57"/>
    </row>
    <row r="126" spans="1:14" s="58" customFormat="1" ht="18" customHeight="1" outlineLevel="3">
      <c r="A126" s="253" t="s">
        <v>95</v>
      </c>
      <c r="B126" s="47" t="s">
        <v>28</v>
      </c>
      <c r="C126" s="47" t="s">
        <v>76</v>
      </c>
      <c r="D126" s="47" t="s">
        <v>96</v>
      </c>
      <c r="E126" s="48" t="s">
        <v>29</v>
      </c>
      <c r="F126" s="49"/>
      <c r="G126" s="49"/>
      <c r="H126" s="189">
        <f>SUM(H127:H129)</f>
        <v>27689700</v>
      </c>
      <c r="I126" s="189">
        <f>SUM(I127:I129)</f>
        <v>13201291</v>
      </c>
      <c r="J126" s="190">
        <f>SUM(J127:J129)</f>
        <v>13192740.470000001</v>
      </c>
      <c r="K126" s="55">
        <f>SUM(K127:K129)</f>
        <v>8550.5300000002317</v>
      </c>
      <c r="L126" s="72"/>
      <c r="M126" s="73"/>
      <c r="N126" s="57"/>
    </row>
    <row r="127" spans="1:14" s="60" customFormat="1" ht="15.75" customHeight="1" outlineLevel="5">
      <c r="A127" s="252" t="s">
        <v>30</v>
      </c>
      <c r="B127" s="78" t="s">
        <v>28</v>
      </c>
      <c r="C127" s="78" t="s">
        <v>76</v>
      </c>
      <c r="D127" s="78" t="s">
        <v>96</v>
      </c>
      <c r="E127" s="74" t="s">
        <v>31</v>
      </c>
      <c r="F127" s="75"/>
      <c r="G127" s="75"/>
      <c r="H127" s="27">
        <v>381180</v>
      </c>
      <c r="I127" s="27">
        <v>171792</v>
      </c>
      <c r="J127" s="192">
        <v>168603.71</v>
      </c>
      <c r="K127" s="83">
        <f t="shared" si="11"/>
        <v>3188.2900000000081</v>
      </c>
      <c r="L127" s="56"/>
      <c r="M127" s="57"/>
      <c r="N127" s="57"/>
    </row>
    <row r="128" spans="1:14" s="60" customFormat="1" ht="38.25" outlineLevel="5">
      <c r="A128" s="259" t="s">
        <v>37</v>
      </c>
      <c r="B128" s="24" t="s">
        <v>28</v>
      </c>
      <c r="C128" s="24" t="s">
        <v>76</v>
      </c>
      <c r="D128" s="24" t="s">
        <v>96</v>
      </c>
      <c r="E128" s="25" t="s">
        <v>69</v>
      </c>
      <c r="F128" s="26" t="s">
        <v>266</v>
      </c>
      <c r="G128" s="26"/>
      <c r="H128" s="27">
        <v>0</v>
      </c>
      <c r="I128" s="27">
        <v>0</v>
      </c>
      <c r="J128" s="192">
        <v>-403</v>
      </c>
      <c r="K128" s="83">
        <f t="shared" ref="K128" si="14">I128-J128</f>
        <v>403</v>
      </c>
      <c r="L128" s="56"/>
      <c r="M128" s="57"/>
      <c r="N128" s="57"/>
    </row>
    <row r="129" spans="1:14" s="71" customFormat="1" ht="31.5" customHeight="1" outlineLevel="5">
      <c r="A129" s="259" t="s">
        <v>37</v>
      </c>
      <c r="B129" s="24" t="s">
        <v>28</v>
      </c>
      <c r="C129" s="24" t="s">
        <v>76</v>
      </c>
      <c r="D129" s="24" t="s">
        <v>96</v>
      </c>
      <c r="E129" s="25" t="s">
        <v>69</v>
      </c>
      <c r="F129" s="26"/>
      <c r="G129" s="26"/>
      <c r="H129" s="27">
        <v>27308520</v>
      </c>
      <c r="I129" s="27">
        <v>13029499</v>
      </c>
      <c r="J129" s="192">
        <v>13024539.76</v>
      </c>
      <c r="K129" s="83">
        <f t="shared" si="11"/>
        <v>4959.2400000002235</v>
      </c>
      <c r="L129" s="56"/>
      <c r="M129" s="57"/>
      <c r="N129" s="57"/>
    </row>
    <row r="130" spans="1:14" s="58" customFormat="1" ht="33" customHeight="1" outlineLevel="3">
      <c r="A130" s="253" t="s">
        <v>97</v>
      </c>
      <c r="B130" s="47" t="s">
        <v>28</v>
      </c>
      <c r="C130" s="47" t="s">
        <v>76</v>
      </c>
      <c r="D130" s="47" t="s">
        <v>98</v>
      </c>
      <c r="E130" s="48" t="s">
        <v>29</v>
      </c>
      <c r="F130" s="49"/>
      <c r="G130" s="49"/>
      <c r="H130" s="189">
        <f>SUM(H131:H132)</f>
        <v>230879500</v>
      </c>
      <c r="I130" s="189">
        <f>SUM(I131:I132)</f>
        <v>114391872</v>
      </c>
      <c r="J130" s="190">
        <f>SUM(J131:J132)</f>
        <v>114345703.57000001</v>
      </c>
      <c r="K130" s="55">
        <f>SUM(K131:K132)</f>
        <v>46168.429999998771</v>
      </c>
      <c r="L130" s="72"/>
      <c r="M130" s="73"/>
      <c r="N130" s="57"/>
    </row>
    <row r="131" spans="1:14" s="60" customFormat="1" ht="15.75" customHeight="1" outlineLevel="5">
      <c r="A131" s="252" t="s">
        <v>30</v>
      </c>
      <c r="B131" s="78" t="s">
        <v>28</v>
      </c>
      <c r="C131" s="78" t="s">
        <v>76</v>
      </c>
      <c r="D131" s="78" t="s">
        <v>98</v>
      </c>
      <c r="E131" s="74" t="s">
        <v>31</v>
      </c>
      <c r="F131" s="75"/>
      <c r="G131" s="75"/>
      <c r="H131" s="27">
        <v>2539675</v>
      </c>
      <c r="I131" s="27">
        <v>1118819</v>
      </c>
      <c r="J131" s="192">
        <v>1091041.04</v>
      </c>
      <c r="K131" s="83">
        <f>I131-J131</f>
        <v>27777.959999999963</v>
      </c>
      <c r="L131" s="56"/>
      <c r="M131" s="57"/>
      <c r="N131" s="57"/>
    </row>
    <row r="132" spans="1:14" s="60" customFormat="1" ht="33" customHeight="1" outlineLevel="5">
      <c r="A132" s="255" t="s">
        <v>37</v>
      </c>
      <c r="B132" s="78" t="s">
        <v>28</v>
      </c>
      <c r="C132" s="78" t="s">
        <v>76</v>
      </c>
      <c r="D132" s="78" t="s">
        <v>98</v>
      </c>
      <c r="E132" s="74" t="s">
        <v>38</v>
      </c>
      <c r="F132" s="75"/>
      <c r="G132" s="75"/>
      <c r="H132" s="27">
        <v>228339825</v>
      </c>
      <c r="I132" s="27">
        <v>113273053</v>
      </c>
      <c r="J132" s="192">
        <v>113254662.53</v>
      </c>
      <c r="K132" s="83">
        <f t="shared" si="11"/>
        <v>18390.469999998808</v>
      </c>
      <c r="L132" s="56"/>
      <c r="M132" s="57"/>
      <c r="N132" s="57"/>
    </row>
    <row r="133" spans="1:14" s="58" customFormat="1" ht="60" outlineLevel="3">
      <c r="A133" s="253" t="s">
        <v>99</v>
      </c>
      <c r="B133" s="47" t="s">
        <v>28</v>
      </c>
      <c r="C133" s="47" t="s">
        <v>76</v>
      </c>
      <c r="D133" s="47" t="s">
        <v>100</v>
      </c>
      <c r="E133" s="48" t="s">
        <v>29</v>
      </c>
      <c r="F133" s="49"/>
      <c r="G133" s="49"/>
      <c r="H133" s="189">
        <f>SUM(H134:H135)</f>
        <v>20328100</v>
      </c>
      <c r="I133" s="189">
        <f>SUM(I134:I135)</f>
        <v>9173359</v>
      </c>
      <c r="J133" s="190">
        <f>SUM(J134:J135)</f>
        <v>9172041.2699999996</v>
      </c>
      <c r="K133" s="55">
        <f>SUM(K134:K135)</f>
        <v>1317.7300000000687</v>
      </c>
      <c r="L133" s="72"/>
      <c r="M133" s="73"/>
      <c r="N133" s="57"/>
    </row>
    <row r="134" spans="1:14" s="60" customFormat="1" ht="17.25" customHeight="1" outlineLevel="5">
      <c r="A134" s="252" t="s">
        <v>30</v>
      </c>
      <c r="B134" s="78" t="s">
        <v>28</v>
      </c>
      <c r="C134" s="78" t="s">
        <v>76</v>
      </c>
      <c r="D134" s="78" t="s">
        <v>100</v>
      </c>
      <c r="E134" s="74" t="s">
        <v>31</v>
      </c>
      <c r="F134" s="75"/>
      <c r="G134" s="75"/>
      <c r="H134" s="27">
        <v>243937</v>
      </c>
      <c r="I134" s="27">
        <v>100588</v>
      </c>
      <c r="J134" s="192">
        <v>100071.85</v>
      </c>
      <c r="K134" s="83">
        <f t="shared" si="11"/>
        <v>516.14999999999418</v>
      </c>
      <c r="L134" s="56"/>
      <c r="M134" s="57"/>
      <c r="N134" s="57"/>
    </row>
    <row r="135" spans="1:14" s="60" customFormat="1" ht="31.5" customHeight="1" outlineLevel="5">
      <c r="A135" s="255" t="s">
        <v>37</v>
      </c>
      <c r="B135" s="78" t="s">
        <v>28</v>
      </c>
      <c r="C135" s="78" t="s">
        <v>76</v>
      </c>
      <c r="D135" s="78" t="s">
        <v>100</v>
      </c>
      <c r="E135" s="74" t="s">
        <v>38</v>
      </c>
      <c r="F135" s="75"/>
      <c r="G135" s="75"/>
      <c r="H135" s="27">
        <v>20084163</v>
      </c>
      <c r="I135" s="27">
        <v>9072771</v>
      </c>
      <c r="J135" s="27">
        <v>9071969.4199999999</v>
      </c>
      <c r="K135" s="83">
        <f>I135-J135</f>
        <v>801.58000000007451</v>
      </c>
      <c r="L135" s="56"/>
      <c r="M135" s="57"/>
      <c r="N135" s="57"/>
    </row>
    <row r="136" spans="1:14" s="58" customFormat="1" ht="46.5" customHeight="1" outlineLevel="3">
      <c r="A136" s="253" t="s">
        <v>101</v>
      </c>
      <c r="B136" s="47" t="s">
        <v>28</v>
      </c>
      <c r="C136" s="47" t="s">
        <v>76</v>
      </c>
      <c r="D136" s="47" t="s">
        <v>102</v>
      </c>
      <c r="E136" s="48" t="s">
        <v>29</v>
      </c>
      <c r="F136" s="49"/>
      <c r="G136" s="49"/>
      <c r="H136" s="189">
        <f>SUM(H137:H138)</f>
        <v>980097000</v>
      </c>
      <c r="I136" s="189">
        <f>SUM(I137:I138)</f>
        <v>559507299</v>
      </c>
      <c r="J136" s="190">
        <f>SUM(J137:J138)</f>
        <v>559309166.5</v>
      </c>
      <c r="K136" s="55">
        <f>SUM(K137:K138)</f>
        <v>198132.5</v>
      </c>
      <c r="L136" s="72"/>
      <c r="M136" s="73"/>
      <c r="N136" s="57"/>
    </row>
    <row r="137" spans="1:14" s="60" customFormat="1" ht="18" customHeight="1" outlineLevel="5">
      <c r="A137" s="252" t="s">
        <v>30</v>
      </c>
      <c r="B137" s="78" t="s">
        <v>28</v>
      </c>
      <c r="C137" s="78" t="s">
        <v>76</v>
      </c>
      <c r="D137" s="78" t="s">
        <v>102</v>
      </c>
      <c r="E137" s="74" t="s">
        <v>31</v>
      </c>
      <c r="F137" s="75"/>
      <c r="G137" s="75"/>
      <c r="H137" s="27">
        <v>8809800</v>
      </c>
      <c r="I137" s="27">
        <v>4234235</v>
      </c>
      <c r="J137" s="192">
        <v>4170585.5</v>
      </c>
      <c r="K137" s="83">
        <f t="shared" si="11"/>
        <v>63649.5</v>
      </c>
      <c r="L137" s="56"/>
      <c r="M137" s="57"/>
      <c r="N137" s="57"/>
    </row>
    <row r="138" spans="1:14" s="71" customFormat="1" ht="32.25" customHeight="1" outlineLevel="5">
      <c r="A138" s="259" t="s">
        <v>37</v>
      </c>
      <c r="B138" s="24" t="s">
        <v>28</v>
      </c>
      <c r="C138" s="24" t="s">
        <v>76</v>
      </c>
      <c r="D138" s="24" t="s">
        <v>102</v>
      </c>
      <c r="E138" s="25" t="s">
        <v>69</v>
      </c>
      <c r="F138" s="26"/>
      <c r="G138" s="26"/>
      <c r="H138" s="27">
        <v>971287200</v>
      </c>
      <c r="I138" s="27">
        <v>555273064</v>
      </c>
      <c r="J138" s="192">
        <v>555138581</v>
      </c>
      <c r="K138" s="83">
        <f t="shared" si="11"/>
        <v>134483</v>
      </c>
      <c r="L138" s="56"/>
      <c r="M138" s="57"/>
      <c r="N138" s="57"/>
    </row>
    <row r="139" spans="1:14" s="58" customFormat="1" ht="45" outlineLevel="3">
      <c r="A139" s="253" t="s">
        <v>103</v>
      </c>
      <c r="B139" s="47" t="s">
        <v>28</v>
      </c>
      <c r="C139" s="47" t="s">
        <v>76</v>
      </c>
      <c r="D139" s="47" t="s">
        <v>104</v>
      </c>
      <c r="E139" s="48" t="s">
        <v>29</v>
      </c>
      <c r="F139" s="49"/>
      <c r="G139" s="49"/>
      <c r="H139" s="189">
        <f>SUM(H140:H141)</f>
        <v>600</v>
      </c>
      <c r="I139" s="189">
        <f>SUM(I140:I141)</f>
        <v>0</v>
      </c>
      <c r="J139" s="190">
        <f>SUM(J140:J141)</f>
        <v>0</v>
      </c>
      <c r="K139" s="55">
        <f>SUM(K140:K141)</f>
        <v>0</v>
      </c>
      <c r="L139" s="72"/>
      <c r="M139" s="73"/>
      <c r="N139" s="57"/>
    </row>
    <row r="140" spans="1:14" s="60" customFormat="1" ht="17.25" customHeight="1" outlineLevel="5">
      <c r="A140" s="252" t="s">
        <v>30</v>
      </c>
      <c r="B140" s="78" t="s">
        <v>28</v>
      </c>
      <c r="C140" s="78" t="s">
        <v>76</v>
      </c>
      <c r="D140" s="78" t="s">
        <v>104</v>
      </c>
      <c r="E140" s="74" t="s">
        <v>31</v>
      </c>
      <c r="F140" s="75"/>
      <c r="G140" s="75"/>
      <c r="H140" s="27">
        <v>30</v>
      </c>
      <c r="I140" s="27">
        <v>0</v>
      </c>
      <c r="J140" s="192">
        <v>0</v>
      </c>
      <c r="K140" s="83">
        <f t="shared" si="11"/>
        <v>0</v>
      </c>
      <c r="L140" s="56"/>
      <c r="M140" s="57"/>
      <c r="N140" s="57"/>
    </row>
    <row r="141" spans="1:14" s="60" customFormat="1" ht="32.25" customHeight="1" outlineLevel="5">
      <c r="A141" s="255" t="s">
        <v>37</v>
      </c>
      <c r="B141" s="78" t="s">
        <v>28</v>
      </c>
      <c r="C141" s="78" t="s">
        <v>76</v>
      </c>
      <c r="D141" s="78" t="s">
        <v>104</v>
      </c>
      <c r="E141" s="74" t="s">
        <v>38</v>
      </c>
      <c r="F141" s="75"/>
      <c r="G141" s="75"/>
      <c r="H141" s="27">
        <v>570</v>
      </c>
      <c r="I141" s="27">
        <v>0</v>
      </c>
      <c r="J141" s="192">
        <v>0</v>
      </c>
      <c r="K141" s="83">
        <f t="shared" si="11"/>
        <v>0</v>
      </c>
      <c r="L141" s="56"/>
      <c r="M141" s="57"/>
      <c r="N141" s="57"/>
    </row>
    <row r="142" spans="1:14" s="58" customFormat="1" ht="60" outlineLevel="3">
      <c r="A142" s="253" t="s">
        <v>105</v>
      </c>
      <c r="B142" s="47" t="s">
        <v>28</v>
      </c>
      <c r="C142" s="47" t="s">
        <v>76</v>
      </c>
      <c r="D142" s="47" t="s">
        <v>106</v>
      </c>
      <c r="E142" s="48" t="s">
        <v>29</v>
      </c>
      <c r="F142" s="49"/>
      <c r="G142" s="49"/>
      <c r="H142" s="189">
        <f>SUM(H143:H145)</f>
        <v>9437700</v>
      </c>
      <c r="I142" s="189">
        <f>SUM(I143:I145)</f>
        <v>6658982</v>
      </c>
      <c r="J142" s="190">
        <f>SUM(J143:J145)</f>
        <v>6588500.1900000004</v>
      </c>
      <c r="K142" s="55">
        <f>SUM(K143:K145)</f>
        <v>70481.809999999852</v>
      </c>
      <c r="L142" s="72"/>
      <c r="M142" s="73"/>
      <c r="N142" s="57"/>
    </row>
    <row r="143" spans="1:14" s="60" customFormat="1" ht="15.75" customHeight="1" outlineLevel="5">
      <c r="A143" s="252" t="s">
        <v>30</v>
      </c>
      <c r="B143" s="78" t="s">
        <v>28</v>
      </c>
      <c r="C143" s="78" t="s">
        <v>76</v>
      </c>
      <c r="D143" s="78" t="s">
        <v>106</v>
      </c>
      <c r="E143" s="74" t="s">
        <v>31</v>
      </c>
      <c r="F143" s="75"/>
      <c r="G143" s="75"/>
      <c r="H143" s="27">
        <v>84939</v>
      </c>
      <c r="I143" s="27">
        <v>47902</v>
      </c>
      <c r="J143" s="192">
        <v>45480.47</v>
      </c>
      <c r="K143" s="83">
        <f t="shared" si="11"/>
        <v>2421.5299999999988</v>
      </c>
      <c r="L143" s="56"/>
      <c r="M143" s="57"/>
      <c r="N143" s="57"/>
    </row>
    <row r="144" spans="1:14" s="60" customFormat="1" ht="38.25" outlineLevel="5">
      <c r="A144" s="292" t="s">
        <v>37</v>
      </c>
      <c r="B144" s="136" t="s">
        <v>28</v>
      </c>
      <c r="C144" s="136" t="s">
        <v>76</v>
      </c>
      <c r="D144" s="136" t="s">
        <v>106</v>
      </c>
      <c r="E144" s="149" t="s">
        <v>38</v>
      </c>
      <c r="F144" s="293" t="s">
        <v>254</v>
      </c>
      <c r="G144" s="293"/>
      <c r="H144" s="223">
        <v>0</v>
      </c>
      <c r="I144" s="223">
        <v>0</v>
      </c>
      <c r="J144" s="298">
        <v>-62876.44</v>
      </c>
      <c r="K144" s="83">
        <f t="shared" si="11"/>
        <v>62876.44</v>
      </c>
      <c r="L144" s="56"/>
      <c r="M144" s="57"/>
      <c r="N144" s="57"/>
    </row>
    <row r="145" spans="1:14" s="60" customFormat="1" ht="36.75" customHeight="1" outlineLevel="5">
      <c r="A145" s="255" t="s">
        <v>37</v>
      </c>
      <c r="B145" s="78" t="s">
        <v>28</v>
      </c>
      <c r="C145" s="78" t="s">
        <v>76</v>
      </c>
      <c r="D145" s="78" t="s">
        <v>106</v>
      </c>
      <c r="E145" s="74" t="s">
        <v>38</v>
      </c>
      <c r="F145" s="75"/>
      <c r="G145" s="75"/>
      <c r="H145" s="27">
        <v>9352761</v>
      </c>
      <c r="I145" s="27">
        <v>6611080</v>
      </c>
      <c r="J145" s="192">
        <v>6605896.1600000001</v>
      </c>
      <c r="K145" s="83">
        <f>I145-J145</f>
        <v>5183.839999999851</v>
      </c>
      <c r="L145" s="56"/>
      <c r="M145" s="57"/>
      <c r="N145" s="57"/>
    </row>
    <row r="146" spans="1:14" s="58" customFormat="1" ht="51.75" customHeight="1" outlineLevel="3">
      <c r="A146" s="253" t="s">
        <v>107</v>
      </c>
      <c r="B146" s="47" t="s">
        <v>28</v>
      </c>
      <c r="C146" s="47" t="s">
        <v>76</v>
      </c>
      <c r="D146" s="47" t="s">
        <v>108</v>
      </c>
      <c r="E146" s="48" t="s">
        <v>29</v>
      </c>
      <c r="F146" s="49"/>
      <c r="G146" s="49"/>
      <c r="H146" s="189">
        <f>SUM(H147:H150)</f>
        <v>2090000</v>
      </c>
      <c r="I146" s="189">
        <f>SUM(I147:I150)</f>
        <v>1710593</v>
      </c>
      <c r="J146" s="190">
        <f>SUM(J147:J150)</f>
        <v>1708624.02</v>
      </c>
      <c r="K146" s="55">
        <f>SUM(K147:K150)</f>
        <v>1968.9799999998663</v>
      </c>
      <c r="L146" s="72"/>
      <c r="M146" s="73"/>
      <c r="N146" s="57"/>
    </row>
    <row r="147" spans="1:14" s="60" customFormat="1" ht="38.25" outlineLevel="5">
      <c r="A147" s="252" t="s">
        <v>30</v>
      </c>
      <c r="B147" s="78" t="s">
        <v>28</v>
      </c>
      <c r="C147" s="78" t="s">
        <v>76</v>
      </c>
      <c r="D147" s="78" t="s">
        <v>108</v>
      </c>
      <c r="E147" s="74" t="s">
        <v>31</v>
      </c>
      <c r="F147" s="78" t="s">
        <v>220</v>
      </c>
      <c r="G147" s="78" t="s">
        <v>35</v>
      </c>
      <c r="H147" s="27">
        <v>15896</v>
      </c>
      <c r="I147" s="27">
        <v>9693.2999999999993</v>
      </c>
      <c r="J147" s="27">
        <v>8854.02</v>
      </c>
      <c r="K147" s="278">
        <f t="shared" ref="K147:K150" si="15">I147-J147</f>
        <v>839.27999999999884</v>
      </c>
      <c r="L147" s="98"/>
      <c r="M147" s="98"/>
      <c r="N147" s="57"/>
    </row>
    <row r="148" spans="1:14" s="60" customFormat="1" ht="38.25" outlineLevel="5">
      <c r="A148" s="252" t="s">
        <v>30</v>
      </c>
      <c r="B148" s="78" t="s">
        <v>28</v>
      </c>
      <c r="C148" s="78" t="s">
        <v>76</v>
      </c>
      <c r="D148" s="78" t="s">
        <v>108</v>
      </c>
      <c r="E148" s="74" t="s">
        <v>31</v>
      </c>
      <c r="F148" s="78" t="s">
        <v>220</v>
      </c>
      <c r="G148" s="78" t="s">
        <v>36</v>
      </c>
      <c r="H148" s="27">
        <v>7094</v>
      </c>
      <c r="I148" s="27">
        <v>4326.5</v>
      </c>
      <c r="J148" s="27">
        <v>3951.22</v>
      </c>
      <c r="K148" s="279">
        <f t="shared" si="15"/>
        <v>375.2800000000002</v>
      </c>
      <c r="L148" s="98"/>
      <c r="M148" s="98"/>
      <c r="N148" s="57"/>
    </row>
    <row r="149" spans="1:14" s="60" customFormat="1" ht="38.25" outlineLevel="5">
      <c r="A149" s="255" t="s">
        <v>37</v>
      </c>
      <c r="B149" s="78" t="s">
        <v>28</v>
      </c>
      <c r="C149" s="78" t="s">
        <v>76</v>
      </c>
      <c r="D149" s="78" t="s">
        <v>108</v>
      </c>
      <c r="E149" s="74" t="s">
        <v>38</v>
      </c>
      <c r="F149" s="78" t="s">
        <v>220</v>
      </c>
      <c r="G149" s="78" t="s">
        <v>35</v>
      </c>
      <c r="H149" s="27">
        <v>1429204</v>
      </c>
      <c r="I149" s="27">
        <v>1173010.71</v>
      </c>
      <c r="J149" s="27">
        <v>1172549.0900000001</v>
      </c>
      <c r="K149" s="278">
        <f>I149-J149</f>
        <v>461.61999999987893</v>
      </c>
      <c r="L149" s="98"/>
      <c r="M149" s="98"/>
      <c r="N149" s="57"/>
    </row>
    <row r="150" spans="1:14" s="60" customFormat="1" ht="38.25" outlineLevel="5">
      <c r="A150" s="255" t="s">
        <v>37</v>
      </c>
      <c r="B150" s="78" t="s">
        <v>28</v>
      </c>
      <c r="C150" s="78" t="s">
        <v>76</v>
      </c>
      <c r="D150" s="78" t="s">
        <v>108</v>
      </c>
      <c r="E150" s="74" t="s">
        <v>38</v>
      </c>
      <c r="F150" s="78" t="s">
        <v>220</v>
      </c>
      <c r="G150" s="78" t="s">
        <v>36</v>
      </c>
      <c r="H150" s="27">
        <v>637806</v>
      </c>
      <c r="I150" s="27">
        <v>523562.49</v>
      </c>
      <c r="J150" s="27">
        <v>523269.69</v>
      </c>
      <c r="K150" s="279">
        <f t="shared" si="15"/>
        <v>292.79999999998836</v>
      </c>
      <c r="L150" s="98"/>
      <c r="M150" s="98"/>
      <c r="N150" s="57"/>
    </row>
    <row r="151" spans="1:14" s="58" customFormat="1" ht="64.5" customHeight="1" outlineLevel="3">
      <c r="A151" s="253" t="s">
        <v>109</v>
      </c>
      <c r="B151" s="47" t="s">
        <v>28</v>
      </c>
      <c r="C151" s="47" t="s">
        <v>76</v>
      </c>
      <c r="D151" s="47" t="s">
        <v>110</v>
      </c>
      <c r="E151" s="48" t="s">
        <v>29</v>
      </c>
      <c r="F151" s="49"/>
      <c r="G151" s="49"/>
      <c r="H151" s="189">
        <f>SUM(H152:H153)</f>
        <v>12620300</v>
      </c>
      <c r="I151" s="189">
        <f>SUM(I152:I153)</f>
        <v>12314816</v>
      </c>
      <c r="J151" s="190">
        <f>SUM(J152:J153)</f>
        <v>12294684.220000001</v>
      </c>
      <c r="K151" s="55">
        <f>SUM(K152:K153)</f>
        <v>20131.779999999555</v>
      </c>
      <c r="L151" s="72"/>
      <c r="M151" s="73"/>
      <c r="N151" s="57"/>
    </row>
    <row r="152" spans="1:14" s="88" customFormat="1" ht="38.25" outlineLevel="3">
      <c r="A152" s="252" t="s">
        <v>30</v>
      </c>
      <c r="B152" s="78" t="s">
        <v>28</v>
      </c>
      <c r="C152" s="78" t="s">
        <v>76</v>
      </c>
      <c r="D152" s="78" t="s">
        <v>110</v>
      </c>
      <c r="E152" s="74">
        <v>244</v>
      </c>
      <c r="F152" s="78" t="s">
        <v>219</v>
      </c>
      <c r="G152" s="78" t="s">
        <v>36</v>
      </c>
      <c r="H152" s="27">
        <v>65990</v>
      </c>
      <c r="I152" s="27">
        <v>61366</v>
      </c>
      <c r="J152" s="192">
        <v>58160.74</v>
      </c>
      <c r="K152" s="83">
        <f>I152-J152</f>
        <v>3205.260000000002</v>
      </c>
      <c r="L152" s="56"/>
      <c r="M152" s="57"/>
      <c r="N152" s="57"/>
    </row>
    <row r="153" spans="1:14" s="71" customFormat="1" ht="38.25" outlineLevel="5">
      <c r="A153" s="259" t="s">
        <v>37</v>
      </c>
      <c r="B153" s="24" t="s">
        <v>28</v>
      </c>
      <c r="C153" s="24" t="s">
        <v>76</v>
      </c>
      <c r="D153" s="24" t="s">
        <v>110</v>
      </c>
      <c r="E153" s="25" t="s">
        <v>69</v>
      </c>
      <c r="F153" s="78" t="s">
        <v>219</v>
      </c>
      <c r="G153" s="24" t="s">
        <v>36</v>
      </c>
      <c r="H153" s="27">
        <v>12554310</v>
      </c>
      <c r="I153" s="27">
        <v>12253450</v>
      </c>
      <c r="J153" s="192">
        <v>12236523.48</v>
      </c>
      <c r="K153" s="83">
        <f>I153-J153</f>
        <v>16926.519999999553</v>
      </c>
      <c r="L153" s="56"/>
      <c r="M153" s="57"/>
      <c r="N153" s="57"/>
    </row>
    <row r="154" spans="1:14" s="58" customFormat="1" ht="90" outlineLevel="3">
      <c r="A154" s="253" t="s">
        <v>199</v>
      </c>
      <c r="B154" s="47" t="s">
        <v>28</v>
      </c>
      <c r="C154" s="47" t="s">
        <v>76</v>
      </c>
      <c r="D154" s="47" t="s">
        <v>111</v>
      </c>
      <c r="E154" s="48" t="s">
        <v>29</v>
      </c>
      <c r="F154" s="49"/>
      <c r="G154" s="49"/>
      <c r="H154" s="189">
        <f>SUM(H155:H155)</f>
        <v>114000</v>
      </c>
      <c r="I154" s="189">
        <f>SUM(I155:I155)</f>
        <v>43844.36</v>
      </c>
      <c r="J154" s="190">
        <f>SUM(J155:J155)</f>
        <v>43844.36</v>
      </c>
      <c r="K154" s="55">
        <f>SUM(K155:K155)</f>
        <v>0</v>
      </c>
      <c r="L154" s="72"/>
      <c r="M154" s="73"/>
      <c r="N154" s="57"/>
    </row>
    <row r="155" spans="1:14" s="71" customFormat="1" ht="38.25" outlineLevel="5">
      <c r="A155" s="259" t="s">
        <v>37</v>
      </c>
      <c r="B155" s="24" t="s">
        <v>28</v>
      </c>
      <c r="C155" s="24" t="s">
        <v>76</v>
      </c>
      <c r="D155" s="24" t="s">
        <v>111</v>
      </c>
      <c r="E155" s="25" t="s">
        <v>69</v>
      </c>
      <c r="F155" s="78" t="s">
        <v>218</v>
      </c>
      <c r="G155" s="24" t="s">
        <v>36</v>
      </c>
      <c r="H155" s="27">
        <v>114000</v>
      </c>
      <c r="I155" s="27">
        <v>43844.36</v>
      </c>
      <c r="J155" s="192">
        <v>43844.36</v>
      </c>
      <c r="K155" s="83">
        <f>I155-J155</f>
        <v>0</v>
      </c>
      <c r="L155" s="56"/>
      <c r="M155" s="57"/>
      <c r="N155" s="57"/>
    </row>
    <row r="156" spans="1:14" s="58" customFormat="1" ht="90" outlineLevel="3">
      <c r="A156" s="253" t="s">
        <v>112</v>
      </c>
      <c r="B156" s="47" t="s">
        <v>28</v>
      </c>
      <c r="C156" s="47" t="s">
        <v>76</v>
      </c>
      <c r="D156" s="47" t="s">
        <v>113</v>
      </c>
      <c r="E156" s="48" t="s">
        <v>29</v>
      </c>
      <c r="F156" s="49"/>
      <c r="G156" s="49"/>
      <c r="H156" s="189">
        <f>SUM(H157:H158)</f>
        <v>13487884</v>
      </c>
      <c r="I156" s="189">
        <f>SUM(I157:I158)</f>
        <v>8766670</v>
      </c>
      <c r="J156" s="190">
        <f>SUM(J157:J158)</f>
        <v>5546300.1000000006</v>
      </c>
      <c r="K156" s="55">
        <f>SUM(K157:K158)</f>
        <v>3220369.9</v>
      </c>
      <c r="L156" s="72"/>
      <c r="M156" s="73"/>
      <c r="N156" s="57"/>
    </row>
    <row r="157" spans="1:14" s="60" customFormat="1" ht="20.25" customHeight="1" outlineLevel="5">
      <c r="A157" s="252" t="s">
        <v>30</v>
      </c>
      <c r="B157" s="78" t="s">
        <v>28</v>
      </c>
      <c r="C157" s="78" t="s">
        <v>76</v>
      </c>
      <c r="D157" s="78" t="s">
        <v>113</v>
      </c>
      <c r="E157" s="74" t="s">
        <v>31</v>
      </c>
      <c r="F157" s="75"/>
      <c r="G157" s="75"/>
      <c r="H157" s="27">
        <v>186748</v>
      </c>
      <c r="I157" s="27">
        <v>83496</v>
      </c>
      <c r="J157" s="192">
        <v>41430.44</v>
      </c>
      <c r="K157" s="83">
        <f>I157-J157</f>
        <v>42065.56</v>
      </c>
      <c r="L157" s="56"/>
      <c r="M157" s="57"/>
      <c r="N157" s="57"/>
    </row>
    <row r="158" spans="1:14" s="60" customFormat="1" ht="35.25" customHeight="1" outlineLevel="5">
      <c r="A158" s="255" t="s">
        <v>37</v>
      </c>
      <c r="B158" s="78" t="s">
        <v>28</v>
      </c>
      <c r="C158" s="78" t="s">
        <v>76</v>
      </c>
      <c r="D158" s="78" t="s">
        <v>113</v>
      </c>
      <c r="E158" s="74" t="s">
        <v>38</v>
      </c>
      <c r="F158" s="75"/>
      <c r="G158" s="75"/>
      <c r="H158" s="27">
        <v>13301136</v>
      </c>
      <c r="I158" s="27">
        <v>8683174</v>
      </c>
      <c r="J158" s="192">
        <v>5504869.6600000001</v>
      </c>
      <c r="K158" s="83">
        <f>I158-J158</f>
        <v>3178304.34</v>
      </c>
      <c r="L158" s="56"/>
      <c r="M158" s="57"/>
      <c r="N158" s="57"/>
    </row>
    <row r="159" spans="1:14" s="58" customFormat="1" ht="90" outlineLevel="3">
      <c r="A159" s="253" t="s">
        <v>251</v>
      </c>
      <c r="B159" s="47" t="s">
        <v>28</v>
      </c>
      <c r="C159" s="47" t="s">
        <v>76</v>
      </c>
      <c r="D159" s="47" t="s">
        <v>114</v>
      </c>
      <c r="E159" s="48" t="s">
        <v>29</v>
      </c>
      <c r="F159" s="49"/>
      <c r="G159" s="49"/>
      <c r="H159" s="189">
        <f>SUM(H160:H162)</f>
        <v>2643016</v>
      </c>
      <c r="I159" s="189">
        <f>SUM(I160:I162)</f>
        <v>546166.07999999996</v>
      </c>
      <c r="J159" s="190">
        <f>SUM(J160:J162)</f>
        <v>362621.13</v>
      </c>
      <c r="K159" s="55">
        <f>SUM(K160:K162)</f>
        <v>183544.94999999998</v>
      </c>
      <c r="L159" s="72"/>
      <c r="M159" s="73"/>
      <c r="N159" s="57"/>
    </row>
    <row r="160" spans="1:14" s="60" customFormat="1" ht="18" customHeight="1" outlineLevel="5">
      <c r="A160" s="252" t="s">
        <v>30</v>
      </c>
      <c r="B160" s="78" t="s">
        <v>28</v>
      </c>
      <c r="C160" s="78" t="s">
        <v>76</v>
      </c>
      <c r="D160" s="78" t="s">
        <v>114</v>
      </c>
      <c r="E160" s="74" t="s">
        <v>31</v>
      </c>
      <c r="F160" s="75"/>
      <c r="G160" s="75"/>
      <c r="H160" s="27">
        <v>31124</v>
      </c>
      <c r="I160" s="27">
        <v>4913</v>
      </c>
      <c r="J160" s="192">
        <v>2322.79</v>
      </c>
      <c r="K160" s="83">
        <f>I160-J160</f>
        <v>2590.21</v>
      </c>
      <c r="L160" s="56"/>
      <c r="M160" s="57"/>
      <c r="N160" s="57"/>
    </row>
    <row r="161" spans="1:14" s="60" customFormat="1" ht="33" customHeight="1" outlineLevel="5">
      <c r="A161" s="255" t="s">
        <v>37</v>
      </c>
      <c r="B161" s="78" t="s">
        <v>28</v>
      </c>
      <c r="C161" s="78" t="s">
        <v>76</v>
      </c>
      <c r="D161" s="78" t="s">
        <v>114</v>
      </c>
      <c r="E161" s="74" t="s">
        <v>38</v>
      </c>
      <c r="F161" s="75"/>
      <c r="G161" s="75"/>
      <c r="H161" s="27">
        <v>2094626</v>
      </c>
      <c r="I161" s="27">
        <v>377590</v>
      </c>
      <c r="J161" s="192">
        <v>196635.26</v>
      </c>
      <c r="K161" s="83">
        <f>I161-J161</f>
        <v>180954.74</v>
      </c>
      <c r="L161" s="56"/>
      <c r="M161" s="57"/>
      <c r="N161" s="57"/>
    </row>
    <row r="162" spans="1:14" s="60" customFormat="1" ht="61.5" customHeight="1" outlineLevel="5">
      <c r="A162" s="252" t="s">
        <v>115</v>
      </c>
      <c r="B162" s="78" t="s">
        <v>28</v>
      </c>
      <c r="C162" s="78" t="s">
        <v>76</v>
      </c>
      <c r="D162" s="78" t="s">
        <v>114</v>
      </c>
      <c r="E162" s="74" t="s">
        <v>116</v>
      </c>
      <c r="F162" s="75"/>
      <c r="G162" s="75"/>
      <c r="H162" s="27">
        <v>517266</v>
      </c>
      <c r="I162" s="27">
        <v>163663.07999999999</v>
      </c>
      <c r="J162" s="192">
        <v>163663.07999999999</v>
      </c>
      <c r="K162" s="83">
        <f>I162-J162</f>
        <v>0</v>
      </c>
      <c r="L162" s="56"/>
      <c r="M162" s="57"/>
      <c r="N162" s="57"/>
    </row>
    <row r="163" spans="1:14" s="58" customFormat="1" ht="45" outlineLevel="3">
      <c r="A163" s="253" t="s">
        <v>117</v>
      </c>
      <c r="B163" s="47" t="s">
        <v>28</v>
      </c>
      <c r="C163" s="47" t="s">
        <v>76</v>
      </c>
      <c r="D163" s="47" t="s">
        <v>118</v>
      </c>
      <c r="E163" s="48" t="s">
        <v>29</v>
      </c>
      <c r="F163" s="49"/>
      <c r="G163" s="49"/>
      <c r="H163" s="189">
        <f>SUM(H164:H165)</f>
        <v>37062000</v>
      </c>
      <c r="I163" s="189">
        <f>SUM(I164:I165)</f>
        <v>21480600</v>
      </c>
      <c r="J163" s="190">
        <f>SUM(J164:J165)</f>
        <v>21463213.220000003</v>
      </c>
      <c r="K163" s="55">
        <f>SUM(K164:K165)</f>
        <v>17386.779999998515</v>
      </c>
      <c r="L163" s="72"/>
      <c r="M163" s="73"/>
      <c r="N163" s="57"/>
    </row>
    <row r="164" spans="1:14" s="60" customFormat="1" ht="18.75" customHeight="1" outlineLevel="5">
      <c r="A164" s="252" t="s">
        <v>30</v>
      </c>
      <c r="B164" s="78" t="s">
        <v>28</v>
      </c>
      <c r="C164" s="78" t="s">
        <v>76</v>
      </c>
      <c r="D164" s="78" t="s">
        <v>118</v>
      </c>
      <c r="E164" s="74" t="s">
        <v>31</v>
      </c>
      <c r="F164" s="75"/>
      <c r="G164" s="75"/>
      <c r="H164" s="27">
        <v>450000</v>
      </c>
      <c r="I164" s="27">
        <v>164000</v>
      </c>
      <c r="J164" s="192">
        <v>150607.62</v>
      </c>
      <c r="K164" s="77">
        <f>I164-J164</f>
        <v>13392.380000000005</v>
      </c>
      <c r="L164" s="56"/>
      <c r="M164" s="57"/>
      <c r="N164" s="57"/>
    </row>
    <row r="165" spans="1:14" s="71" customFormat="1" ht="33.75" customHeight="1" outlineLevel="5">
      <c r="A165" s="259" t="s">
        <v>37</v>
      </c>
      <c r="B165" s="24" t="s">
        <v>28</v>
      </c>
      <c r="C165" s="24" t="s">
        <v>76</v>
      </c>
      <c r="D165" s="24" t="s">
        <v>118</v>
      </c>
      <c r="E165" s="25" t="s">
        <v>69</v>
      </c>
      <c r="F165" s="26"/>
      <c r="G165" s="26"/>
      <c r="H165" s="27">
        <v>36612000</v>
      </c>
      <c r="I165" s="27">
        <v>21316600</v>
      </c>
      <c r="J165" s="192">
        <v>21312605.600000001</v>
      </c>
      <c r="K165" s="83">
        <f>I165-J165</f>
        <v>3994.3999999985099</v>
      </c>
      <c r="L165" s="56"/>
      <c r="M165" s="57"/>
      <c r="N165" s="57"/>
    </row>
    <row r="166" spans="1:14" s="58" customFormat="1" ht="54.75" customHeight="1" outlineLevel="3">
      <c r="A166" s="253" t="s">
        <v>119</v>
      </c>
      <c r="B166" s="47" t="s">
        <v>28</v>
      </c>
      <c r="C166" s="47" t="s">
        <v>76</v>
      </c>
      <c r="D166" s="47" t="s">
        <v>120</v>
      </c>
      <c r="E166" s="48" t="s">
        <v>29</v>
      </c>
      <c r="F166" s="49"/>
      <c r="G166" s="49"/>
      <c r="H166" s="189">
        <f>SUM(H167)</f>
        <v>2080000</v>
      </c>
      <c r="I166" s="189">
        <f>SUM(I167)</f>
        <v>0</v>
      </c>
      <c r="J166" s="190">
        <f>SUM(J167)</f>
        <v>0</v>
      </c>
      <c r="K166" s="55">
        <f>SUM(K167)</f>
        <v>0</v>
      </c>
      <c r="L166" s="56"/>
      <c r="M166" s="57"/>
      <c r="N166" s="57"/>
    </row>
    <row r="167" spans="1:14" s="71" customFormat="1" ht="33" customHeight="1" outlineLevel="5">
      <c r="A167" s="259" t="s">
        <v>37</v>
      </c>
      <c r="B167" s="24" t="s">
        <v>28</v>
      </c>
      <c r="C167" s="24" t="s">
        <v>76</v>
      </c>
      <c r="D167" s="24" t="s">
        <v>120</v>
      </c>
      <c r="E167" s="25" t="s">
        <v>69</v>
      </c>
      <c r="F167" s="26"/>
      <c r="G167" s="26"/>
      <c r="H167" s="27">
        <v>2080000</v>
      </c>
      <c r="I167" s="27">
        <v>0</v>
      </c>
      <c r="J167" s="207">
        <v>0</v>
      </c>
      <c r="K167" s="59">
        <f>I167-J167</f>
        <v>0</v>
      </c>
      <c r="L167" s="56"/>
      <c r="M167" s="57"/>
      <c r="N167" s="57"/>
    </row>
    <row r="168" spans="1:14" s="58" customFormat="1" ht="64.5" customHeight="1" outlineLevel="3">
      <c r="A168" s="253" t="s">
        <v>121</v>
      </c>
      <c r="B168" s="47" t="s">
        <v>28</v>
      </c>
      <c r="C168" s="47" t="s">
        <v>76</v>
      </c>
      <c r="D168" s="47" t="s">
        <v>122</v>
      </c>
      <c r="E168" s="48" t="s">
        <v>29</v>
      </c>
      <c r="F168" s="49"/>
      <c r="G168" s="49"/>
      <c r="H168" s="189">
        <f>SUM(H169)</f>
        <v>2256000</v>
      </c>
      <c r="I168" s="189">
        <f>SUM(I169)</f>
        <v>0</v>
      </c>
      <c r="J168" s="190">
        <f>SUM(J169)</f>
        <v>0</v>
      </c>
      <c r="K168" s="55">
        <f>SUM(K169)</f>
        <v>0</v>
      </c>
      <c r="L168" s="56"/>
      <c r="M168" s="57"/>
      <c r="N168" s="57"/>
    </row>
    <row r="169" spans="1:14" s="71" customFormat="1" ht="31.5" customHeight="1" outlineLevel="5">
      <c r="A169" s="261" t="s">
        <v>123</v>
      </c>
      <c r="B169" s="24" t="s">
        <v>28</v>
      </c>
      <c r="C169" s="24" t="s">
        <v>76</v>
      </c>
      <c r="D169" s="24" t="s">
        <v>122</v>
      </c>
      <c r="E169" s="25" t="s">
        <v>69</v>
      </c>
      <c r="F169" s="26"/>
      <c r="G169" s="26"/>
      <c r="H169" s="27">
        <v>2256000</v>
      </c>
      <c r="I169" s="27">
        <v>0</v>
      </c>
      <c r="J169" s="207">
        <v>0</v>
      </c>
      <c r="K169" s="59">
        <f>I169-J169</f>
        <v>0</v>
      </c>
      <c r="L169" s="56"/>
      <c r="M169" s="57"/>
      <c r="N169" s="57"/>
    </row>
    <row r="170" spans="1:14" s="58" customFormat="1" ht="48" customHeight="1" outlineLevel="3">
      <c r="A170" s="253" t="s">
        <v>124</v>
      </c>
      <c r="B170" s="47" t="s">
        <v>28</v>
      </c>
      <c r="C170" s="47" t="s">
        <v>76</v>
      </c>
      <c r="D170" s="47" t="s">
        <v>125</v>
      </c>
      <c r="E170" s="48" t="s">
        <v>29</v>
      </c>
      <c r="F170" s="49"/>
      <c r="G170" s="49"/>
      <c r="H170" s="189">
        <f>SUM(H171:H172)</f>
        <v>199941200</v>
      </c>
      <c r="I170" s="189">
        <f>SUM(I171:I172)</f>
        <v>71973600</v>
      </c>
      <c r="J170" s="190">
        <f>SUM(J171:J172)</f>
        <v>71940613.109999999</v>
      </c>
      <c r="K170" s="55">
        <f>SUM(K171:K172)</f>
        <v>32986.890000006533</v>
      </c>
      <c r="L170" s="72"/>
      <c r="M170" s="73"/>
      <c r="N170" s="57"/>
    </row>
    <row r="171" spans="1:14" s="60" customFormat="1" ht="15.75" customHeight="1" outlineLevel="5">
      <c r="A171" s="252" t="s">
        <v>30</v>
      </c>
      <c r="B171" s="78" t="s">
        <v>28</v>
      </c>
      <c r="C171" s="78" t="s">
        <v>76</v>
      </c>
      <c r="D171" s="78" t="s">
        <v>125</v>
      </c>
      <c r="E171" s="74" t="s">
        <v>31</v>
      </c>
      <c r="F171" s="75"/>
      <c r="G171" s="75"/>
      <c r="H171" s="27">
        <v>1999412</v>
      </c>
      <c r="I171" s="27">
        <v>443891</v>
      </c>
      <c r="J171" s="192">
        <v>436916.65</v>
      </c>
      <c r="K171" s="83">
        <f>I171-J171</f>
        <v>6974.3499999999767</v>
      </c>
      <c r="L171" s="56"/>
      <c r="M171" s="57"/>
      <c r="N171" s="57"/>
    </row>
    <row r="172" spans="1:14" s="60" customFormat="1" ht="33" customHeight="1" outlineLevel="5">
      <c r="A172" s="255" t="s">
        <v>37</v>
      </c>
      <c r="B172" s="78" t="s">
        <v>28</v>
      </c>
      <c r="C172" s="78" t="s">
        <v>76</v>
      </c>
      <c r="D172" s="78" t="s">
        <v>125</v>
      </c>
      <c r="E172" s="74" t="s">
        <v>38</v>
      </c>
      <c r="F172" s="75"/>
      <c r="G172" s="75"/>
      <c r="H172" s="27">
        <v>197941788</v>
      </c>
      <c r="I172" s="27">
        <v>71529709</v>
      </c>
      <c r="J172" s="192">
        <v>71503696.459999993</v>
      </c>
      <c r="K172" s="83">
        <f>I172-J172</f>
        <v>26012.540000006557</v>
      </c>
      <c r="L172" s="56"/>
      <c r="M172" s="57"/>
      <c r="N172" s="57"/>
    </row>
    <row r="173" spans="1:14" s="105" customFormat="1" ht="61.5" customHeight="1" outlineLevel="3">
      <c r="A173" s="262" t="s">
        <v>70</v>
      </c>
      <c r="B173" s="99" t="s">
        <v>28</v>
      </c>
      <c r="C173" s="99" t="s">
        <v>76</v>
      </c>
      <c r="D173" s="99" t="s">
        <v>71</v>
      </c>
      <c r="E173" s="100" t="s">
        <v>29</v>
      </c>
      <c r="F173" s="101"/>
      <c r="G173" s="101"/>
      <c r="H173" s="208">
        <f>SUM(H174:H178)</f>
        <v>0</v>
      </c>
      <c r="I173" s="208">
        <f>SUM(I174:I178)</f>
        <v>0</v>
      </c>
      <c r="J173" s="209">
        <f>SUM(J174:J178)</f>
        <v>-33289.74</v>
      </c>
      <c r="K173" s="102">
        <f>SUM(K174:K178)</f>
        <v>33289.74</v>
      </c>
      <c r="L173" s="103"/>
      <c r="M173" s="104"/>
      <c r="N173" s="57"/>
    </row>
    <row r="174" spans="1:14" s="110" customFormat="1" ht="38.25" outlineLevel="5">
      <c r="A174" s="263" t="s">
        <v>30</v>
      </c>
      <c r="B174" s="106" t="s">
        <v>28</v>
      </c>
      <c r="C174" s="106" t="s">
        <v>76</v>
      </c>
      <c r="D174" s="106" t="s">
        <v>71</v>
      </c>
      <c r="E174" s="107" t="s">
        <v>31</v>
      </c>
      <c r="F174" s="108" t="s">
        <v>193</v>
      </c>
      <c r="G174" s="96" t="s">
        <v>36</v>
      </c>
      <c r="H174" s="210">
        <v>0</v>
      </c>
      <c r="I174" s="211">
        <v>0</v>
      </c>
      <c r="J174" s="311">
        <v>-1491.07</v>
      </c>
      <c r="K174" s="77">
        <f t="shared" ref="K174:K178" si="16">I174-J174</f>
        <v>1491.07</v>
      </c>
      <c r="L174" s="56" t="s">
        <v>240</v>
      </c>
      <c r="M174" s="109"/>
      <c r="N174" s="57"/>
    </row>
    <row r="175" spans="1:14" s="110" customFormat="1" ht="38.25" outlineLevel="5">
      <c r="A175" s="264" t="s">
        <v>37</v>
      </c>
      <c r="B175" s="96" t="s">
        <v>28</v>
      </c>
      <c r="C175" s="96" t="s">
        <v>76</v>
      </c>
      <c r="D175" s="96" t="s">
        <v>71</v>
      </c>
      <c r="E175" s="97" t="s">
        <v>69</v>
      </c>
      <c r="F175" s="111" t="s">
        <v>264</v>
      </c>
      <c r="G175" s="96" t="s">
        <v>36</v>
      </c>
      <c r="H175" s="212">
        <v>0</v>
      </c>
      <c r="I175" s="205">
        <v>0</v>
      </c>
      <c r="J175" s="206">
        <v>0</v>
      </c>
      <c r="K175" s="77">
        <f t="shared" si="16"/>
        <v>0</v>
      </c>
      <c r="L175" s="56"/>
      <c r="M175" s="109"/>
      <c r="N175" s="57"/>
    </row>
    <row r="176" spans="1:14" s="113" customFormat="1" ht="38.25" outlineLevel="5">
      <c r="A176" s="264" t="s">
        <v>37</v>
      </c>
      <c r="B176" s="96" t="s">
        <v>28</v>
      </c>
      <c r="C176" s="96" t="s">
        <v>76</v>
      </c>
      <c r="D176" s="96" t="s">
        <v>71</v>
      </c>
      <c r="E176" s="97" t="s">
        <v>69</v>
      </c>
      <c r="F176" s="111" t="s">
        <v>217</v>
      </c>
      <c r="G176" s="96" t="s">
        <v>36</v>
      </c>
      <c r="H176" s="212">
        <v>0</v>
      </c>
      <c r="I176" s="205">
        <v>0</v>
      </c>
      <c r="J176" s="311">
        <v>-788.71</v>
      </c>
      <c r="K176" s="59">
        <f t="shared" si="16"/>
        <v>788.71</v>
      </c>
      <c r="L176" s="56"/>
      <c r="M176" s="112"/>
      <c r="N176" s="57"/>
    </row>
    <row r="177" spans="1:16" s="113" customFormat="1" ht="28.5" outlineLevel="5">
      <c r="A177" s="264" t="s">
        <v>37</v>
      </c>
      <c r="B177" s="96">
        <v>148</v>
      </c>
      <c r="C177" s="96">
        <v>1003</v>
      </c>
      <c r="D177" s="96" t="s">
        <v>71</v>
      </c>
      <c r="E177" s="97">
        <v>313</v>
      </c>
      <c r="F177" s="111"/>
      <c r="G177" s="96"/>
      <c r="H177" s="212">
        <v>0</v>
      </c>
      <c r="I177" s="205">
        <v>0</v>
      </c>
      <c r="J177" s="311">
        <v>-3187.09</v>
      </c>
      <c r="K177" s="59">
        <f t="shared" si="16"/>
        <v>3187.09</v>
      </c>
      <c r="L177" s="56"/>
      <c r="M177" s="112"/>
      <c r="N177" s="57"/>
    </row>
    <row r="178" spans="1:16" s="113" customFormat="1" ht="38.25" outlineLevel="5">
      <c r="A178" s="264" t="s">
        <v>37</v>
      </c>
      <c r="B178" s="96" t="s">
        <v>28</v>
      </c>
      <c r="C178" s="96" t="s">
        <v>76</v>
      </c>
      <c r="D178" s="96" t="s">
        <v>71</v>
      </c>
      <c r="E178" s="97" t="s">
        <v>69</v>
      </c>
      <c r="F178" s="111" t="s">
        <v>193</v>
      </c>
      <c r="G178" s="96" t="s">
        <v>36</v>
      </c>
      <c r="H178" s="212">
        <v>0</v>
      </c>
      <c r="I178" s="205">
        <v>0</v>
      </c>
      <c r="J178" s="312">
        <v>-27822.87</v>
      </c>
      <c r="K178" s="59">
        <f t="shared" si="16"/>
        <v>27822.87</v>
      </c>
      <c r="L178" s="56"/>
      <c r="M178" s="112"/>
      <c r="N178" s="57"/>
    </row>
    <row r="179" spans="1:16" s="58" customFormat="1" ht="64.5" customHeight="1" outlineLevel="3">
      <c r="A179" s="253" t="s">
        <v>70</v>
      </c>
      <c r="B179" s="47" t="s">
        <v>28</v>
      </c>
      <c r="C179" s="47" t="s">
        <v>76</v>
      </c>
      <c r="D179" s="47" t="s">
        <v>71</v>
      </c>
      <c r="E179" s="48" t="s">
        <v>29</v>
      </c>
      <c r="F179" s="49"/>
      <c r="G179" s="49"/>
      <c r="H179" s="189">
        <f>SUM(H180:H182)</f>
        <v>583340400</v>
      </c>
      <c r="I179" s="189">
        <f>SUM(I180:I182)</f>
        <v>233757707.75</v>
      </c>
      <c r="J179" s="190">
        <f>SUM(J180:J182)</f>
        <v>228104792.31</v>
      </c>
      <c r="K179" s="55">
        <f>SUM(K180:K182)</f>
        <v>5652915.4399999864</v>
      </c>
      <c r="L179" s="72"/>
      <c r="M179" s="73"/>
      <c r="N179" s="57"/>
    </row>
    <row r="180" spans="1:16" s="60" customFormat="1" ht="38.25" outlineLevel="5">
      <c r="A180" s="252" t="s">
        <v>57</v>
      </c>
      <c r="B180" s="78" t="s">
        <v>28</v>
      </c>
      <c r="C180" s="78" t="s">
        <v>76</v>
      </c>
      <c r="D180" s="78" t="s">
        <v>71</v>
      </c>
      <c r="E180" s="74" t="s">
        <v>58</v>
      </c>
      <c r="F180" s="26" t="s">
        <v>217</v>
      </c>
      <c r="G180" s="79" t="s">
        <v>36</v>
      </c>
      <c r="H180" s="27">
        <v>8999000</v>
      </c>
      <c r="I180" s="27">
        <v>4275879.75</v>
      </c>
      <c r="J180" s="192">
        <v>4211217.5199999996</v>
      </c>
      <c r="K180" s="77">
        <f t="shared" ref="K180:K191" si="17">I180-J180</f>
        <v>64662.230000000447</v>
      </c>
      <c r="L180" s="56"/>
      <c r="M180" s="57"/>
      <c r="N180" s="57"/>
    </row>
    <row r="181" spans="1:16" s="60" customFormat="1" ht="38.25" outlineLevel="5">
      <c r="A181" s="252" t="s">
        <v>30</v>
      </c>
      <c r="B181" s="78" t="s">
        <v>28</v>
      </c>
      <c r="C181" s="78" t="s">
        <v>76</v>
      </c>
      <c r="D181" s="78" t="s">
        <v>71</v>
      </c>
      <c r="E181" s="74" t="s">
        <v>31</v>
      </c>
      <c r="F181" s="26" t="s">
        <v>217</v>
      </c>
      <c r="G181" s="78" t="s">
        <v>36</v>
      </c>
      <c r="H181" s="27">
        <v>4039600</v>
      </c>
      <c r="I181" s="27">
        <v>1462633.4</v>
      </c>
      <c r="J181" s="192">
        <v>1375470.58</v>
      </c>
      <c r="K181" s="83">
        <f t="shared" si="17"/>
        <v>87162.819999999832</v>
      </c>
      <c r="L181" s="56"/>
      <c r="M181" s="57"/>
      <c r="N181" s="57"/>
    </row>
    <row r="182" spans="1:16" s="71" customFormat="1" ht="38.25" outlineLevel="5">
      <c r="A182" s="259" t="s">
        <v>37</v>
      </c>
      <c r="B182" s="24" t="s">
        <v>28</v>
      </c>
      <c r="C182" s="24" t="s">
        <v>76</v>
      </c>
      <c r="D182" s="24" t="s">
        <v>71</v>
      </c>
      <c r="E182" s="25">
        <v>321</v>
      </c>
      <c r="F182" s="26" t="s">
        <v>217</v>
      </c>
      <c r="G182" s="24" t="s">
        <v>36</v>
      </c>
      <c r="H182" s="27">
        <v>570301800</v>
      </c>
      <c r="I182" s="27">
        <v>228019194.59999999</v>
      </c>
      <c r="J182" s="192">
        <v>222518104.21000001</v>
      </c>
      <c r="K182" s="83">
        <f>I182-J182</f>
        <v>5501090.3899999857</v>
      </c>
      <c r="L182" s="56"/>
      <c r="M182" s="57"/>
      <c r="N182" s="57"/>
    </row>
    <row r="183" spans="1:16" s="117" customFormat="1" ht="30" outlineLevel="5">
      <c r="A183" s="253" t="s">
        <v>239</v>
      </c>
      <c r="B183" s="47">
        <v>148</v>
      </c>
      <c r="C183" s="47">
        <v>1003</v>
      </c>
      <c r="D183" s="47">
        <v>9990020680</v>
      </c>
      <c r="E183" s="48">
        <v>321</v>
      </c>
      <c r="F183" s="114"/>
      <c r="G183" s="47"/>
      <c r="H183" s="189">
        <v>180160000</v>
      </c>
      <c r="I183" s="189">
        <v>180160000</v>
      </c>
      <c r="J183" s="190">
        <v>113960000</v>
      </c>
      <c r="K183" s="115">
        <f>I183-J183</f>
        <v>66200000</v>
      </c>
      <c r="L183" s="51">
        <v>44986</v>
      </c>
      <c r="M183" s="34" t="s">
        <v>236</v>
      </c>
      <c r="N183" s="57"/>
      <c r="O183" s="116"/>
      <c r="P183" s="116"/>
    </row>
    <row r="184" spans="1:16" s="71" customFormat="1" ht="75.75" customHeight="1" outlineLevel="5">
      <c r="A184" s="253" t="s">
        <v>271</v>
      </c>
      <c r="B184" s="47">
        <v>148</v>
      </c>
      <c r="C184" s="47">
        <v>1003</v>
      </c>
      <c r="D184" s="47" t="s">
        <v>269</v>
      </c>
      <c r="E184" s="48">
        <v>313</v>
      </c>
      <c r="F184" s="310" t="s">
        <v>270</v>
      </c>
      <c r="G184" s="310" t="s">
        <v>36</v>
      </c>
      <c r="H184" s="189">
        <v>133000</v>
      </c>
      <c r="I184" s="189">
        <v>133000</v>
      </c>
      <c r="J184" s="190">
        <v>133000</v>
      </c>
      <c r="K184" s="83">
        <f>I184-J184</f>
        <v>0</v>
      </c>
      <c r="L184" s="51">
        <v>45139</v>
      </c>
      <c r="M184" s="34" t="s">
        <v>236</v>
      </c>
      <c r="N184" s="57"/>
    </row>
    <row r="185" spans="1:16" s="88" customFormat="1" ht="78.75" customHeight="1" outlineLevel="5">
      <c r="A185" s="253" t="s">
        <v>197</v>
      </c>
      <c r="B185" s="49">
        <v>148</v>
      </c>
      <c r="C185" s="49">
        <v>1003</v>
      </c>
      <c r="D185" s="49">
        <v>9990099300</v>
      </c>
      <c r="E185" s="48" t="s">
        <v>29</v>
      </c>
      <c r="F185" s="49"/>
      <c r="G185" s="49"/>
      <c r="H185" s="201">
        <f>H186+H187</f>
        <v>13052116</v>
      </c>
      <c r="I185" s="201">
        <f>I186+I187</f>
        <v>4432181.79</v>
      </c>
      <c r="J185" s="202">
        <f>J186+J187</f>
        <v>4431715.78</v>
      </c>
      <c r="K185" s="87">
        <f>SUM(K186:K187)</f>
        <v>466.00999999951455</v>
      </c>
      <c r="L185" s="89"/>
      <c r="M185" s="90"/>
      <c r="N185" s="57"/>
    </row>
    <row r="186" spans="1:16" s="93" customFormat="1" ht="18" customHeight="1" outlineLevel="5">
      <c r="A186" s="256" t="s">
        <v>30</v>
      </c>
      <c r="B186" s="24">
        <v>148</v>
      </c>
      <c r="C186" s="24">
        <v>1003</v>
      </c>
      <c r="D186" s="26">
        <v>9990099300</v>
      </c>
      <c r="E186" s="25">
        <v>244</v>
      </c>
      <c r="F186" s="91"/>
      <c r="G186" s="24"/>
      <c r="H186" s="27">
        <v>67500</v>
      </c>
      <c r="I186" s="27">
        <v>18488.28</v>
      </c>
      <c r="J186" s="192">
        <v>18022.5</v>
      </c>
      <c r="K186" s="92">
        <f>I186-J186</f>
        <v>465.77999999999884</v>
      </c>
      <c r="L186" s="56"/>
      <c r="M186" s="57"/>
      <c r="N186" s="57"/>
    </row>
    <row r="187" spans="1:16" s="95" customFormat="1" ht="29.25" customHeight="1" outlineLevel="5">
      <c r="A187" s="256" t="s">
        <v>123</v>
      </c>
      <c r="B187" s="24">
        <v>148</v>
      </c>
      <c r="C187" s="24">
        <v>1003</v>
      </c>
      <c r="D187" s="26">
        <v>9990099300</v>
      </c>
      <c r="E187" s="25">
        <v>313</v>
      </c>
      <c r="F187" s="94"/>
      <c r="G187" s="24"/>
      <c r="H187" s="27">
        <v>12984616</v>
      </c>
      <c r="I187" s="27">
        <v>4413693.51</v>
      </c>
      <c r="J187" s="192">
        <v>4413693.28</v>
      </c>
      <c r="K187" s="83">
        <f>I187-J187</f>
        <v>0.22999999951571226</v>
      </c>
      <c r="L187" s="56" t="s">
        <v>272</v>
      </c>
      <c r="M187" s="57"/>
      <c r="N187" s="57"/>
    </row>
    <row r="188" spans="1:16" s="105" customFormat="1" ht="35.25" customHeight="1" outlineLevel="3">
      <c r="A188" s="243" t="s">
        <v>211</v>
      </c>
      <c r="B188" s="49">
        <v>148</v>
      </c>
      <c r="C188" s="49">
        <v>1004</v>
      </c>
      <c r="D188" s="49">
        <v>2230131440</v>
      </c>
      <c r="E188" s="48" t="s">
        <v>29</v>
      </c>
      <c r="F188" s="49"/>
      <c r="G188" s="49"/>
      <c r="H188" s="201">
        <f>SUM(H189)</f>
        <v>1482787200</v>
      </c>
      <c r="I188" s="201">
        <f>SUM(I189)</f>
        <v>861499100</v>
      </c>
      <c r="J188" s="201">
        <f>SUM(J189)</f>
        <v>861499100</v>
      </c>
      <c r="K188" s="55">
        <f>SUM(K189:K189)</f>
        <v>0</v>
      </c>
      <c r="L188" s="103"/>
      <c r="M188" s="104"/>
      <c r="N188" s="57"/>
      <c r="O188" s="118"/>
      <c r="P188" s="118"/>
    </row>
    <row r="189" spans="1:16" s="113" customFormat="1" ht="22.5" customHeight="1" outlineLevel="5">
      <c r="A189" s="265" t="s">
        <v>212</v>
      </c>
      <c r="B189" s="79">
        <v>148</v>
      </c>
      <c r="C189" s="79">
        <v>1004</v>
      </c>
      <c r="D189" s="79">
        <v>2230131440</v>
      </c>
      <c r="E189" s="80">
        <v>530</v>
      </c>
      <c r="F189" s="79"/>
      <c r="G189" s="79"/>
      <c r="H189" s="27">
        <v>1482787200</v>
      </c>
      <c r="I189" s="27">
        <v>861499100</v>
      </c>
      <c r="J189" s="27">
        <v>861499100</v>
      </c>
      <c r="K189" s="59">
        <f t="shared" si="17"/>
        <v>0</v>
      </c>
      <c r="L189" s="56"/>
      <c r="M189" s="57"/>
      <c r="N189" s="57"/>
    </row>
    <row r="190" spans="1:16" s="110" customFormat="1" ht="34.5" customHeight="1" outlineLevel="5">
      <c r="A190" s="243" t="s">
        <v>210</v>
      </c>
      <c r="B190" s="49">
        <v>148</v>
      </c>
      <c r="C190" s="49">
        <v>1004</v>
      </c>
      <c r="D190" s="49">
        <v>2230131460</v>
      </c>
      <c r="E190" s="48" t="s">
        <v>29</v>
      </c>
      <c r="F190" s="49"/>
      <c r="G190" s="49"/>
      <c r="H190" s="201">
        <f>SUM(H191)</f>
        <v>1869676100</v>
      </c>
      <c r="I190" s="201">
        <f>SUM(I191)</f>
        <v>1086281700</v>
      </c>
      <c r="J190" s="202">
        <f>SUM(J191)</f>
        <v>1086281700</v>
      </c>
      <c r="K190" s="87">
        <f>SUM(K191:K191)</f>
        <v>0</v>
      </c>
      <c r="L190" s="89"/>
      <c r="M190" s="90"/>
      <c r="N190" s="57"/>
    </row>
    <row r="191" spans="1:16" s="60" customFormat="1" ht="18.75" customHeight="1" outlineLevel="5">
      <c r="A191" s="265" t="s">
        <v>212</v>
      </c>
      <c r="B191" s="79">
        <v>148</v>
      </c>
      <c r="C191" s="79">
        <v>1004</v>
      </c>
      <c r="D191" s="79">
        <v>2230131460</v>
      </c>
      <c r="E191" s="80">
        <v>530</v>
      </c>
      <c r="F191" s="79"/>
      <c r="G191" s="79"/>
      <c r="H191" s="27">
        <v>1869676100</v>
      </c>
      <c r="I191" s="27">
        <v>1086281700</v>
      </c>
      <c r="J191" s="27">
        <v>1086281700</v>
      </c>
      <c r="K191" s="77">
        <f t="shared" si="17"/>
        <v>0</v>
      </c>
      <c r="L191" s="56"/>
      <c r="M191" s="57"/>
      <c r="N191" s="57"/>
    </row>
    <row r="192" spans="1:16" s="105" customFormat="1" ht="105" outlineLevel="3">
      <c r="A192" s="266" t="s">
        <v>228</v>
      </c>
      <c r="B192" s="119" t="s">
        <v>28</v>
      </c>
      <c r="C192" s="119" t="s">
        <v>126</v>
      </c>
      <c r="D192" s="119" t="s">
        <v>229</v>
      </c>
      <c r="E192" s="120" t="s">
        <v>29</v>
      </c>
      <c r="F192" s="121"/>
      <c r="G192" s="121"/>
      <c r="H192" s="213">
        <f>SUM(H193)</f>
        <v>0</v>
      </c>
      <c r="I192" s="213">
        <f t="shared" ref="I192" si="18">SUM(I193)</f>
        <v>0</v>
      </c>
      <c r="J192" s="214">
        <f>SUM(J193)</f>
        <v>0</v>
      </c>
      <c r="K192" s="122">
        <f>SUM(K193)</f>
        <v>0</v>
      </c>
      <c r="L192" s="56"/>
      <c r="M192" s="123"/>
      <c r="N192" s="118"/>
      <c r="O192" s="118"/>
      <c r="P192" s="118"/>
    </row>
    <row r="193" spans="1:16" s="113" customFormat="1" ht="28.5" outlineLevel="5">
      <c r="A193" s="267" t="s">
        <v>37</v>
      </c>
      <c r="B193" s="124" t="s">
        <v>28</v>
      </c>
      <c r="C193" s="124" t="s">
        <v>126</v>
      </c>
      <c r="D193" s="124" t="s">
        <v>229</v>
      </c>
      <c r="E193" s="125" t="s">
        <v>69</v>
      </c>
      <c r="F193" s="124"/>
      <c r="G193" s="124"/>
      <c r="H193" s="215">
        <v>0</v>
      </c>
      <c r="I193" s="216">
        <v>0</v>
      </c>
      <c r="J193" s="217">
        <v>0</v>
      </c>
      <c r="K193" s="69">
        <f t="shared" ref="K193" si="19">I193-J193</f>
        <v>0</v>
      </c>
      <c r="L193" s="56"/>
      <c r="M193" s="126"/>
    </row>
    <row r="194" spans="1:16" s="58" customFormat="1" ht="30" outlineLevel="3">
      <c r="A194" s="268" t="s">
        <v>140</v>
      </c>
      <c r="B194" s="127" t="s">
        <v>28</v>
      </c>
      <c r="C194" s="127" t="s">
        <v>126</v>
      </c>
      <c r="D194" s="127">
        <v>2230155730</v>
      </c>
      <c r="E194" s="128" t="s">
        <v>29</v>
      </c>
      <c r="F194" s="129"/>
      <c r="G194" s="129"/>
      <c r="H194" s="218">
        <f>SUM(H195)</f>
        <v>0</v>
      </c>
      <c r="I194" s="218">
        <f t="shared" ref="I194" si="20">SUM(I195)</f>
        <v>0</v>
      </c>
      <c r="J194" s="219">
        <f>SUM(J195)</f>
        <v>0</v>
      </c>
      <c r="K194" s="64">
        <f>SUM(K195)</f>
        <v>0</v>
      </c>
      <c r="L194" s="56"/>
      <c r="M194" s="65"/>
      <c r="N194" s="60"/>
      <c r="O194" s="88"/>
      <c r="P194" s="88"/>
    </row>
    <row r="195" spans="1:16" s="60" customFormat="1" ht="28.5" outlineLevel="5">
      <c r="A195" s="269" t="s">
        <v>37</v>
      </c>
      <c r="B195" s="130" t="s">
        <v>28</v>
      </c>
      <c r="C195" s="130" t="s">
        <v>126</v>
      </c>
      <c r="D195" s="130">
        <v>2230155730</v>
      </c>
      <c r="E195" s="131">
        <v>313</v>
      </c>
      <c r="F195" s="132"/>
      <c r="G195" s="132"/>
      <c r="H195" s="220">
        <v>0</v>
      </c>
      <c r="I195" s="27">
        <v>0</v>
      </c>
      <c r="J195" s="221">
        <v>0</v>
      </c>
      <c r="K195" s="133">
        <f t="shared" ref="K195" si="21">I195-J195</f>
        <v>0</v>
      </c>
      <c r="L195" s="56"/>
      <c r="M195" s="70"/>
    </row>
    <row r="196" spans="1:16" s="58" customFormat="1" ht="57.75" customHeight="1" outlineLevel="3">
      <c r="A196" s="253" t="s">
        <v>127</v>
      </c>
      <c r="B196" s="47" t="s">
        <v>28</v>
      </c>
      <c r="C196" s="47" t="s">
        <v>126</v>
      </c>
      <c r="D196" s="47" t="s">
        <v>128</v>
      </c>
      <c r="E196" s="48" t="s">
        <v>29</v>
      </c>
      <c r="F196" s="49"/>
      <c r="G196" s="49"/>
      <c r="H196" s="189">
        <f>SUM(H197:H198)</f>
        <v>716507900</v>
      </c>
      <c r="I196" s="189">
        <f>SUM(I197:I198)</f>
        <v>658316049.56999993</v>
      </c>
      <c r="J196" s="190">
        <f>SUM(J197:J199)</f>
        <v>658075202.42999995</v>
      </c>
      <c r="K196" s="190">
        <f>SUM(K197:K199)</f>
        <v>240847.14</v>
      </c>
      <c r="L196" s="72"/>
      <c r="M196" s="73"/>
      <c r="N196" s="57"/>
      <c r="O196" s="82"/>
      <c r="P196" s="82"/>
    </row>
    <row r="197" spans="1:16" s="60" customFormat="1" ht="13.5" customHeight="1" outlineLevel="5">
      <c r="A197" s="252" t="s">
        <v>30</v>
      </c>
      <c r="B197" s="78" t="s">
        <v>28</v>
      </c>
      <c r="C197" s="78" t="s">
        <v>126</v>
      </c>
      <c r="D197" s="78" t="s">
        <v>128</v>
      </c>
      <c r="E197" s="74" t="s">
        <v>31</v>
      </c>
      <c r="F197" s="75"/>
      <c r="G197" s="75"/>
      <c r="H197" s="27">
        <f>894700+107000</f>
        <v>1001700</v>
      </c>
      <c r="I197" s="27">
        <v>697243.06</v>
      </c>
      <c r="J197" s="192">
        <v>691447.92</v>
      </c>
      <c r="K197" s="83">
        <f t="shared" ref="K197:K232" si="22">I197-J197</f>
        <v>5795.140000000014</v>
      </c>
      <c r="L197" s="56"/>
      <c r="M197" s="57"/>
      <c r="N197" s="57"/>
    </row>
    <row r="198" spans="1:16" s="71" customFormat="1" ht="27" customHeight="1" outlineLevel="5">
      <c r="A198" s="261" t="s">
        <v>123</v>
      </c>
      <c r="B198" s="24" t="s">
        <v>28</v>
      </c>
      <c r="C198" s="24" t="s">
        <v>126</v>
      </c>
      <c r="D198" s="24" t="s">
        <v>128</v>
      </c>
      <c r="E198" s="25" t="s">
        <v>69</v>
      </c>
      <c r="F198" s="26"/>
      <c r="G198" s="26"/>
      <c r="H198" s="27">
        <v>715506200</v>
      </c>
      <c r="I198" s="27">
        <v>657618806.50999999</v>
      </c>
      <c r="J198" s="27">
        <v>657384870.75999999</v>
      </c>
      <c r="K198" s="83">
        <f t="shared" si="22"/>
        <v>233935.75</v>
      </c>
      <c r="L198" s="56"/>
      <c r="M198" s="57"/>
      <c r="N198" s="57"/>
      <c r="O198" s="95"/>
      <c r="P198" s="95"/>
    </row>
    <row r="199" spans="1:16" s="71" customFormat="1" ht="36" outlineLevel="5">
      <c r="A199" s="261" t="s">
        <v>123</v>
      </c>
      <c r="B199" s="24" t="s">
        <v>28</v>
      </c>
      <c r="C199" s="24" t="s">
        <v>126</v>
      </c>
      <c r="D199" s="24" t="s">
        <v>128</v>
      </c>
      <c r="E199" s="25" t="s">
        <v>69</v>
      </c>
      <c r="F199" s="299" t="s">
        <v>225</v>
      </c>
      <c r="G199" s="26"/>
      <c r="H199" s="27">
        <v>0</v>
      </c>
      <c r="I199" s="27">
        <v>0</v>
      </c>
      <c r="J199" s="27">
        <v>-1116.25</v>
      </c>
      <c r="K199" s="83">
        <f t="shared" ref="K199" si="23">I199-J199</f>
        <v>1116.25</v>
      </c>
      <c r="L199" s="56"/>
      <c r="M199" s="57"/>
      <c r="N199" s="57"/>
      <c r="O199" s="95"/>
      <c r="P199" s="95"/>
    </row>
    <row r="200" spans="1:16" s="58" customFormat="1" ht="60" customHeight="1" outlineLevel="3">
      <c r="A200" s="253" t="s">
        <v>129</v>
      </c>
      <c r="B200" s="47" t="s">
        <v>28</v>
      </c>
      <c r="C200" s="47" t="s">
        <v>126</v>
      </c>
      <c r="D200" s="47" t="s">
        <v>130</v>
      </c>
      <c r="E200" s="48" t="s">
        <v>29</v>
      </c>
      <c r="F200" s="49"/>
      <c r="G200" s="49"/>
      <c r="H200" s="189">
        <f>SUM(H201:H202)</f>
        <v>17290300</v>
      </c>
      <c r="I200" s="189">
        <f>SUM(I201:I202)</f>
        <v>0</v>
      </c>
      <c r="J200" s="190">
        <f>SUM(J201:J202)</f>
        <v>0</v>
      </c>
      <c r="K200" s="190">
        <f>SUM(K201:K202)</f>
        <v>0</v>
      </c>
      <c r="L200" s="72"/>
      <c r="M200" s="73"/>
      <c r="N200" s="57"/>
      <c r="O200" s="60"/>
      <c r="P200" s="60"/>
    </row>
    <row r="201" spans="1:16" s="60" customFormat="1" ht="18" customHeight="1" outlineLevel="5">
      <c r="A201" s="252" t="s">
        <v>30</v>
      </c>
      <c r="B201" s="78" t="s">
        <v>28</v>
      </c>
      <c r="C201" s="78" t="s">
        <v>126</v>
      </c>
      <c r="D201" s="78" t="s">
        <v>130</v>
      </c>
      <c r="E201" s="74" t="s">
        <v>31</v>
      </c>
      <c r="F201" s="75"/>
      <c r="G201" s="75"/>
      <c r="H201" s="27">
        <v>50000</v>
      </c>
      <c r="I201" s="27">
        <v>0</v>
      </c>
      <c r="J201" s="192">
        <v>0</v>
      </c>
      <c r="K201" s="83">
        <f t="shared" si="22"/>
        <v>0</v>
      </c>
      <c r="L201" s="56"/>
      <c r="M201" s="57"/>
      <c r="N201" s="57"/>
    </row>
    <row r="202" spans="1:16" s="71" customFormat="1" ht="31.5" customHeight="1" outlineLevel="5">
      <c r="A202" s="259" t="s">
        <v>37</v>
      </c>
      <c r="B202" s="24" t="s">
        <v>28</v>
      </c>
      <c r="C202" s="24" t="s">
        <v>126</v>
      </c>
      <c r="D202" s="24">
        <v>2230171320</v>
      </c>
      <c r="E202" s="25" t="s">
        <v>69</v>
      </c>
      <c r="F202" s="26"/>
      <c r="G202" s="26"/>
      <c r="H202" s="27">
        <v>17240300</v>
      </c>
      <c r="I202" s="27">
        <v>0</v>
      </c>
      <c r="J202" s="192">
        <v>0</v>
      </c>
      <c r="K202" s="83">
        <f t="shared" si="22"/>
        <v>0</v>
      </c>
      <c r="L202" s="56"/>
      <c r="M202" s="57"/>
      <c r="N202" s="57"/>
    </row>
    <row r="203" spans="1:16" s="60" customFormat="1" ht="31.5" customHeight="1" outlineLevel="5">
      <c r="A203" s="270" t="s">
        <v>177</v>
      </c>
      <c r="B203" s="47" t="s">
        <v>28</v>
      </c>
      <c r="C203" s="47" t="s">
        <v>126</v>
      </c>
      <c r="D203" s="47" t="s">
        <v>178</v>
      </c>
      <c r="E203" s="48" t="s">
        <v>29</v>
      </c>
      <c r="F203" s="49"/>
      <c r="G203" s="49"/>
      <c r="H203" s="203">
        <f>SUM(H204:H209)</f>
        <v>11534514880</v>
      </c>
      <c r="I203" s="203">
        <f>SUM(I204:I209)</f>
        <v>10188546907.610001</v>
      </c>
      <c r="J203" s="204">
        <f>SUM(J204:J209)</f>
        <v>10188313365.360001</v>
      </c>
      <c r="K203" s="85">
        <f>SUM(K204:K209)</f>
        <v>233542.24999930148</v>
      </c>
      <c r="L203" s="134"/>
      <c r="M203" s="135"/>
      <c r="N203" s="57"/>
    </row>
    <row r="204" spans="1:16" s="110" customFormat="1" ht="29.25" customHeight="1" outlineLevel="5">
      <c r="A204" s="255" t="s">
        <v>37</v>
      </c>
      <c r="B204" s="136" t="s">
        <v>28</v>
      </c>
      <c r="C204" s="78" t="s">
        <v>126</v>
      </c>
      <c r="D204" s="78" t="s">
        <v>178</v>
      </c>
      <c r="E204" s="74">
        <v>244</v>
      </c>
      <c r="F204" s="136"/>
      <c r="G204" s="78" t="s">
        <v>35</v>
      </c>
      <c r="H204" s="27">
        <v>2306450</v>
      </c>
      <c r="I204" s="222">
        <v>1154194.74</v>
      </c>
      <c r="J204" s="294">
        <v>1151613.19</v>
      </c>
      <c r="K204" s="137">
        <f>I204-J204</f>
        <v>2581.5500000000466</v>
      </c>
      <c r="L204" s="56"/>
      <c r="M204" s="57"/>
      <c r="N204" s="57"/>
      <c r="O204" s="138"/>
      <c r="P204" s="138"/>
    </row>
    <row r="205" spans="1:16" s="113" customFormat="1" ht="38.25" outlineLevel="5">
      <c r="A205" s="264" t="s">
        <v>37</v>
      </c>
      <c r="B205" s="139" t="s">
        <v>28</v>
      </c>
      <c r="C205" s="139" t="s">
        <v>126</v>
      </c>
      <c r="D205" s="139" t="s">
        <v>178</v>
      </c>
      <c r="E205" s="140" t="s">
        <v>69</v>
      </c>
      <c r="F205" s="139" t="s">
        <v>226</v>
      </c>
      <c r="G205" s="139" t="s">
        <v>36</v>
      </c>
      <c r="H205" s="223">
        <v>0</v>
      </c>
      <c r="I205" s="222">
        <v>0</v>
      </c>
      <c r="J205" s="294">
        <v>0</v>
      </c>
      <c r="K205" s="141">
        <f t="shared" ref="K205" si="24">I205-J205</f>
        <v>0</v>
      </c>
      <c r="L205" s="56" t="s">
        <v>240</v>
      </c>
      <c r="M205" s="142"/>
      <c r="N205" s="57"/>
      <c r="O205" s="143"/>
      <c r="P205" s="143"/>
    </row>
    <row r="206" spans="1:16" s="113" customFormat="1" ht="42" customHeight="1" outlineLevel="5">
      <c r="A206" s="264" t="s">
        <v>37</v>
      </c>
      <c r="B206" s="139" t="s">
        <v>28</v>
      </c>
      <c r="C206" s="139" t="s">
        <v>126</v>
      </c>
      <c r="D206" s="139" t="s">
        <v>178</v>
      </c>
      <c r="E206" s="140" t="s">
        <v>69</v>
      </c>
      <c r="F206" s="139" t="s">
        <v>183</v>
      </c>
      <c r="G206" s="139" t="s">
        <v>36</v>
      </c>
      <c r="H206" s="27">
        <v>0</v>
      </c>
      <c r="I206" s="27">
        <v>0</v>
      </c>
      <c r="J206" s="192">
        <v>-4093.28</v>
      </c>
      <c r="K206" s="141">
        <f t="shared" si="22"/>
        <v>4093.28</v>
      </c>
      <c r="L206" s="56"/>
      <c r="M206" s="142"/>
      <c r="N206" s="57"/>
      <c r="O206" s="143"/>
      <c r="P206" s="143"/>
    </row>
    <row r="207" spans="1:16" s="113" customFormat="1" ht="42.75" customHeight="1" outlineLevel="5">
      <c r="A207" s="264" t="s">
        <v>37</v>
      </c>
      <c r="B207" s="139" t="s">
        <v>28</v>
      </c>
      <c r="C207" s="139" t="s">
        <v>126</v>
      </c>
      <c r="D207" s="139" t="s">
        <v>178</v>
      </c>
      <c r="E207" s="140" t="s">
        <v>69</v>
      </c>
      <c r="F207" s="139" t="s">
        <v>265</v>
      </c>
      <c r="G207" s="139" t="s">
        <v>36</v>
      </c>
      <c r="H207" s="27">
        <v>0</v>
      </c>
      <c r="I207" s="27">
        <v>0</v>
      </c>
      <c r="J207" s="192">
        <v>-9500</v>
      </c>
      <c r="K207" s="141">
        <f t="shared" si="22"/>
        <v>9500</v>
      </c>
      <c r="L207" s="56"/>
      <c r="M207" s="142"/>
      <c r="N207" s="57"/>
      <c r="O207" s="143"/>
      <c r="P207" s="143"/>
    </row>
    <row r="208" spans="1:16" s="71" customFormat="1" ht="38.25" outlineLevel="5">
      <c r="A208" s="259" t="s">
        <v>37</v>
      </c>
      <c r="B208" s="24" t="s">
        <v>28</v>
      </c>
      <c r="C208" s="24" t="s">
        <v>126</v>
      </c>
      <c r="D208" s="24" t="s">
        <v>178</v>
      </c>
      <c r="E208" s="25" t="s">
        <v>69</v>
      </c>
      <c r="F208" s="24" t="s">
        <v>225</v>
      </c>
      <c r="G208" s="24" t="s">
        <v>35</v>
      </c>
      <c r="H208" s="27">
        <v>576610430</v>
      </c>
      <c r="I208" s="27">
        <v>509369635.62</v>
      </c>
      <c r="J208" s="27">
        <v>509358069.67000002</v>
      </c>
      <c r="K208" s="279">
        <f>I208-J208</f>
        <v>11565.949999988079</v>
      </c>
      <c r="L208" s="295"/>
      <c r="M208" s="98"/>
      <c r="N208" s="296"/>
      <c r="O208" s="95"/>
      <c r="P208" s="95"/>
    </row>
    <row r="209" spans="1:16" s="71" customFormat="1" ht="38.25" outlineLevel="5">
      <c r="A209" s="259" t="s">
        <v>37</v>
      </c>
      <c r="B209" s="24" t="s">
        <v>28</v>
      </c>
      <c r="C209" s="24" t="s">
        <v>126</v>
      </c>
      <c r="D209" s="24" t="s">
        <v>178</v>
      </c>
      <c r="E209" s="25" t="s">
        <v>69</v>
      </c>
      <c r="F209" s="24" t="s">
        <v>225</v>
      </c>
      <c r="G209" s="24" t="s">
        <v>36</v>
      </c>
      <c r="H209" s="27">
        <v>10955598000</v>
      </c>
      <c r="I209" s="27">
        <v>9678023077.25</v>
      </c>
      <c r="J209" s="27">
        <v>9677817275.7800007</v>
      </c>
      <c r="K209" s="280">
        <f t="shared" si="22"/>
        <v>205801.46999931335</v>
      </c>
      <c r="L209" s="295"/>
      <c r="M209" s="98"/>
      <c r="N209" s="296"/>
      <c r="O209" s="95"/>
      <c r="P209" s="95"/>
    </row>
    <row r="210" spans="1:16" s="58" customFormat="1" ht="35.25" customHeight="1" outlineLevel="3">
      <c r="A210" s="253" t="s">
        <v>131</v>
      </c>
      <c r="B210" s="47" t="s">
        <v>28</v>
      </c>
      <c r="C210" s="47" t="s">
        <v>126</v>
      </c>
      <c r="D210" s="47" t="s">
        <v>132</v>
      </c>
      <c r="E210" s="48" t="s">
        <v>29</v>
      </c>
      <c r="F210" s="49"/>
      <c r="G210" s="49"/>
      <c r="H210" s="189">
        <f>SUM(H211:H212)</f>
        <v>57633600</v>
      </c>
      <c r="I210" s="189">
        <f>SUM(I211:I212)</f>
        <v>25821123.199999999</v>
      </c>
      <c r="J210" s="190">
        <f>SUM(J211:J212)</f>
        <v>25387789.880000003</v>
      </c>
      <c r="K210" s="55">
        <f>SUM(K211:K212)</f>
        <v>433333.31999999844</v>
      </c>
      <c r="L210" s="72"/>
      <c r="M210" s="73"/>
      <c r="N210" s="57"/>
      <c r="O210" s="60"/>
      <c r="P210" s="60"/>
    </row>
    <row r="211" spans="1:16" s="60" customFormat="1" ht="18" customHeight="1" outlineLevel="5">
      <c r="A211" s="252" t="s">
        <v>30</v>
      </c>
      <c r="B211" s="78" t="s">
        <v>28</v>
      </c>
      <c r="C211" s="78" t="s">
        <v>126</v>
      </c>
      <c r="D211" s="78" t="s">
        <v>132</v>
      </c>
      <c r="E211" s="74" t="s">
        <v>31</v>
      </c>
      <c r="F211" s="75"/>
      <c r="G211" s="75"/>
      <c r="H211" s="27">
        <v>18193600</v>
      </c>
      <c r="I211" s="27">
        <v>10801123.199999999</v>
      </c>
      <c r="J211" s="192">
        <v>10387789.880000001</v>
      </c>
      <c r="K211" s="83">
        <f t="shared" si="22"/>
        <v>413333.31999999844</v>
      </c>
      <c r="L211" s="56"/>
      <c r="M211" s="57"/>
      <c r="N211" s="57"/>
    </row>
    <row r="212" spans="1:16" s="71" customFormat="1" ht="32.25" customHeight="1" outlineLevel="5">
      <c r="A212" s="259" t="s">
        <v>37</v>
      </c>
      <c r="B212" s="24" t="s">
        <v>28</v>
      </c>
      <c r="C212" s="24" t="s">
        <v>126</v>
      </c>
      <c r="D212" s="24" t="s">
        <v>132</v>
      </c>
      <c r="E212" s="25" t="s">
        <v>69</v>
      </c>
      <c r="F212" s="26"/>
      <c r="G212" s="24"/>
      <c r="H212" s="27">
        <v>39440000</v>
      </c>
      <c r="I212" s="27">
        <v>15020000</v>
      </c>
      <c r="J212" s="192">
        <v>15000000</v>
      </c>
      <c r="K212" s="83">
        <f t="shared" si="22"/>
        <v>20000</v>
      </c>
      <c r="L212" s="56"/>
      <c r="M212" s="57"/>
      <c r="N212" s="57"/>
      <c r="O212" s="95"/>
      <c r="P212" s="95"/>
    </row>
    <row r="213" spans="1:16" s="105" customFormat="1" ht="30" outlineLevel="3">
      <c r="A213" s="266" t="s">
        <v>140</v>
      </c>
      <c r="B213" s="119" t="s">
        <v>28</v>
      </c>
      <c r="C213" s="119" t="s">
        <v>126</v>
      </c>
      <c r="D213" s="119" t="s">
        <v>141</v>
      </c>
      <c r="E213" s="120" t="s">
        <v>29</v>
      </c>
      <c r="F213" s="121"/>
      <c r="G213" s="121"/>
      <c r="H213" s="213">
        <f>SUM(H214:H216)</f>
        <v>0</v>
      </c>
      <c r="I213" s="213">
        <f t="shared" ref="I213" si="25">SUM(I214:I216)</f>
        <v>0</v>
      </c>
      <c r="J213" s="214">
        <f>SUM(J214:J216)</f>
        <v>0</v>
      </c>
      <c r="K213" s="122">
        <f>SUM(K214:K216)</f>
        <v>0</v>
      </c>
      <c r="L213" s="144"/>
      <c r="M213" s="123"/>
      <c r="N213" s="110"/>
      <c r="O213" s="138"/>
      <c r="P213" s="138"/>
    </row>
    <row r="214" spans="1:16" s="110" customFormat="1" ht="38.25" outlineLevel="5">
      <c r="A214" s="271" t="s">
        <v>37</v>
      </c>
      <c r="B214" s="145" t="s">
        <v>28</v>
      </c>
      <c r="C214" s="145" t="s">
        <v>126</v>
      </c>
      <c r="D214" s="145" t="s">
        <v>141</v>
      </c>
      <c r="E214" s="146">
        <v>313</v>
      </c>
      <c r="F214" s="147" t="s">
        <v>231</v>
      </c>
      <c r="G214" s="147" t="s">
        <v>36</v>
      </c>
      <c r="H214" s="196">
        <v>0</v>
      </c>
      <c r="I214" s="197">
        <v>0</v>
      </c>
      <c r="J214" s="198">
        <v>0</v>
      </c>
      <c r="K214" s="148">
        <f t="shared" ref="K214:K216" si="26">I214-J214</f>
        <v>0</v>
      </c>
      <c r="L214" s="56" t="s">
        <v>240</v>
      </c>
      <c r="M214" s="126"/>
    </row>
    <row r="215" spans="1:16" s="110" customFormat="1" ht="38.25" outlineLevel="5">
      <c r="A215" s="271" t="s">
        <v>37</v>
      </c>
      <c r="B215" s="145" t="s">
        <v>28</v>
      </c>
      <c r="C215" s="145" t="s">
        <v>126</v>
      </c>
      <c r="D215" s="145" t="s">
        <v>141</v>
      </c>
      <c r="E215" s="146">
        <v>313</v>
      </c>
      <c r="F215" s="147" t="s">
        <v>241</v>
      </c>
      <c r="G215" s="147" t="s">
        <v>36</v>
      </c>
      <c r="H215" s="196">
        <v>0</v>
      </c>
      <c r="I215" s="197">
        <v>0</v>
      </c>
      <c r="J215" s="198">
        <v>0</v>
      </c>
      <c r="K215" s="148">
        <f t="shared" si="26"/>
        <v>0</v>
      </c>
      <c r="L215" s="56"/>
      <c r="M215" s="126"/>
    </row>
    <row r="216" spans="1:16" s="110" customFormat="1" ht="38.25" outlineLevel="5">
      <c r="A216" s="271" t="s">
        <v>37</v>
      </c>
      <c r="B216" s="145" t="s">
        <v>28</v>
      </c>
      <c r="C216" s="145" t="s">
        <v>126</v>
      </c>
      <c r="D216" s="145" t="s">
        <v>248</v>
      </c>
      <c r="E216" s="146">
        <v>313</v>
      </c>
      <c r="F216" s="147" t="s">
        <v>241</v>
      </c>
      <c r="G216" s="147" t="s">
        <v>36</v>
      </c>
      <c r="H216" s="196">
        <v>0</v>
      </c>
      <c r="I216" s="197">
        <v>0</v>
      </c>
      <c r="J216" s="198">
        <v>0</v>
      </c>
      <c r="K216" s="148">
        <f t="shared" si="26"/>
        <v>0</v>
      </c>
      <c r="L216" s="56"/>
      <c r="M216" s="126"/>
    </row>
    <row r="217" spans="1:16" s="58" customFormat="1" ht="33" customHeight="1" outlineLevel="3">
      <c r="A217" s="253" t="s">
        <v>133</v>
      </c>
      <c r="B217" s="47" t="s">
        <v>28</v>
      </c>
      <c r="C217" s="47" t="s">
        <v>126</v>
      </c>
      <c r="D217" s="47" t="s">
        <v>134</v>
      </c>
      <c r="E217" s="48" t="s">
        <v>29</v>
      </c>
      <c r="F217" s="49"/>
      <c r="G217" s="49"/>
      <c r="H217" s="189">
        <f>SUM(H218)</f>
        <v>25000</v>
      </c>
      <c r="I217" s="189">
        <f>SUM(I218)</f>
        <v>0</v>
      </c>
      <c r="J217" s="190">
        <f>SUM(J218)</f>
        <v>0</v>
      </c>
      <c r="K217" s="55">
        <f>SUM(K218)</f>
        <v>0</v>
      </c>
      <c r="L217" s="72"/>
      <c r="M217" s="73"/>
      <c r="N217" s="57"/>
      <c r="O217" s="60"/>
      <c r="P217" s="60"/>
    </row>
    <row r="218" spans="1:16" s="71" customFormat="1" ht="32.25" customHeight="1" outlineLevel="5">
      <c r="A218" s="259" t="s">
        <v>37</v>
      </c>
      <c r="B218" s="24" t="s">
        <v>28</v>
      </c>
      <c r="C218" s="24" t="s">
        <v>126</v>
      </c>
      <c r="D218" s="24" t="s">
        <v>134</v>
      </c>
      <c r="E218" s="25" t="s">
        <v>69</v>
      </c>
      <c r="F218" s="26"/>
      <c r="G218" s="26"/>
      <c r="H218" s="27">
        <v>25000</v>
      </c>
      <c r="I218" s="27">
        <v>0</v>
      </c>
      <c r="J218" s="207">
        <v>0</v>
      </c>
      <c r="K218" s="83">
        <f t="shared" si="22"/>
        <v>0</v>
      </c>
      <c r="L218" s="56"/>
      <c r="M218" s="57"/>
      <c r="N218" s="57"/>
      <c r="O218" s="95"/>
      <c r="P218" s="95"/>
    </row>
    <row r="219" spans="1:16" s="58" customFormat="1" ht="91.5" customHeight="1" outlineLevel="3">
      <c r="A219" s="253" t="s">
        <v>135</v>
      </c>
      <c r="B219" s="47" t="s">
        <v>28</v>
      </c>
      <c r="C219" s="47" t="s">
        <v>126</v>
      </c>
      <c r="D219" s="47" t="s">
        <v>136</v>
      </c>
      <c r="E219" s="48" t="s">
        <v>29</v>
      </c>
      <c r="F219" s="49"/>
      <c r="G219" s="49"/>
      <c r="H219" s="189">
        <f>SUM(H220:H220)</f>
        <v>84900</v>
      </c>
      <c r="I219" s="189">
        <f>SUM(I220:I220)</f>
        <v>84900</v>
      </c>
      <c r="J219" s="190">
        <f>SUM(J220:J220)</f>
        <v>0</v>
      </c>
      <c r="K219" s="55">
        <f>SUM(K220:K220)</f>
        <v>84900</v>
      </c>
      <c r="L219" s="72"/>
      <c r="M219" s="73"/>
      <c r="N219" s="57"/>
      <c r="O219" s="60"/>
      <c r="P219" s="60"/>
    </row>
    <row r="220" spans="1:16" s="60" customFormat="1" ht="38.25" outlineLevel="5">
      <c r="A220" s="252" t="s">
        <v>137</v>
      </c>
      <c r="B220" s="78" t="s">
        <v>28</v>
      </c>
      <c r="C220" s="78" t="s">
        <v>126</v>
      </c>
      <c r="D220" s="78" t="s">
        <v>136</v>
      </c>
      <c r="E220" s="74">
        <v>112</v>
      </c>
      <c r="F220" s="78" t="s">
        <v>230</v>
      </c>
      <c r="G220" s="78" t="s">
        <v>36</v>
      </c>
      <c r="H220" s="27">
        <v>84900</v>
      </c>
      <c r="I220" s="27">
        <v>84900</v>
      </c>
      <c r="J220" s="192">
        <v>0</v>
      </c>
      <c r="K220" s="83">
        <f t="shared" si="22"/>
        <v>84900</v>
      </c>
      <c r="L220" s="56"/>
      <c r="M220" s="57"/>
      <c r="N220" s="57"/>
      <c r="O220" s="88"/>
      <c r="P220" s="88"/>
    </row>
    <row r="221" spans="1:16" s="58" customFormat="1" ht="81.75" customHeight="1" outlineLevel="3">
      <c r="A221" s="253" t="s">
        <v>138</v>
      </c>
      <c r="B221" s="47" t="s">
        <v>28</v>
      </c>
      <c r="C221" s="47" t="s">
        <v>126</v>
      </c>
      <c r="D221" s="47" t="s">
        <v>139</v>
      </c>
      <c r="E221" s="48" t="s">
        <v>29</v>
      </c>
      <c r="F221" s="49"/>
      <c r="G221" s="49"/>
      <c r="H221" s="189">
        <f>SUM(H222:H222)</f>
        <v>4300</v>
      </c>
      <c r="I221" s="189">
        <f>SUM(I222:I222)</f>
        <v>0</v>
      </c>
      <c r="J221" s="190">
        <f>SUM(J222:J222)</f>
        <v>0</v>
      </c>
      <c r="K221" s="55">
        <f>SUM(K222:K222)</f>
        <v>0</v>
      </c>
      <c r="L221" s="72"/>
      <c r="M221" s="73"/>
      <c r="N221" s="57"/>
      <c r="O221" s="60"/>
      <c r="P221" s="60"/>
    </row>
    <row r="222" spans="1:16" s="60" customFormat="1" ht="28.5" outlineLevel="5">
      <c r="A222" s="255" t="s">
        <v>37</v>
      </c>
      <c r="B222" s="78" t="s">
        <v>28</v>
      </c>
      <c r="C222" s="78" t="s">
        <v>126</v>
      </c>
      <c r="D222" s="78" t="s">
        <v>139</v>
      </c>
      <c r="E222" s="74">
        <v>244</v>
      </c>
      <c r="F222" s="75"/>
      <c r="G222" s="75"/>
      <c r="H222" s="27">
        <v>4300</v>
      </c>
      <c r="I222" s="27">
        <v>0</v>
      </c>
      <c r="J222" s="192">
        <v>0</v>
      </c>
      <c r="K222" s="83">
        <f>I222-J222</f>
        <v>0</v>
      </c>
      <c r="L222" s="56"/>
      <c r="M222" s="57"/>
      <c r="N222" s="57"/>
    </row>
    <row r="223" spans="1:16" s="58" customFormat="1" ht="36.75" customHeight="1" outlineLevel="3">
      <c r="A223" s="253" t="s">
        <v>51</v>
      </c>
      <c r="B223" s="47" t="s">
        <v>28</v>
      </c>
      <c r="C223" s="47" t="s">
        <v>142</v>
      </c>
      <c r="D223" s="47" t="s">
        <v>143</v>
      </c>
      <c r="E223" s="48" t="s">
        <v>29</v>
      </c>
      <c r="F223" s="49"/>
      <c r="G223" s="49"/>
      <c r="H223" s="189">
        <f>SUM(H224:H232)</f>
        <v>621548640.91999996</v>
      </c>
      <c r="I223" s="189">
        <f>SUM(I224:I232)</f>
        <v>357787540.22000003</v>
      </c>
      <c r="J223" s="190">
        <f>SUM(J224:J232)</f>
        <v>341443227.78000003</v>
      </c>
      <c r="K223" s="55">
        <f>SUM(K224:K232)</f>
        <v>16344312.440000014</v>
      </c>
      <c r="L223" s="72"/>
      <c r="M223" s="73"/>
      <c r="N223" s="57"/>
      <c r="O223" s="60"/>
      <c r="P223" s="60"/>
    </row>
    <row r="224" spans="1:16" s="60" customFormat="1" ht="20.25" customHeight="1" outlineLevel="5">
      <c r="A224" s="252" t="s">
        <v>53</v>
      </c>
      <c r="B224" s="78" t="s">
        <v>28</v>
      </c>
      <c r="C224" s="78" t="s">
        <v>142</v>
      </c>
      <c r="D224" s="78" t="s">
        <v>143</v>
      </c>
      <c r="E224" s="74" t="s">
        <v>54</v>
      </c>
      <c r="F224" s="75"/>
      <c r="G224" s="75"/>
      <c r="H224" s="27">
        <v>434008610</v>
      </c>
      <c r="I224" s="27">
        <v>249554109</v>
      </c>
      <c r="J224" s="192">
        <v>240811646.34999999</v>
      </c>
      <c r="K224" s="77">
        <f t="shared" si="22"/>
        <v>8742462.650000006</v>
      </c>
      <c r="L224" s="56"/>
      <c r="M224" s="57"/>
      <c r="N224" s="57"/>
    </row>
    <row r="225" spans="1:16" s="60" customFormat="1" ht="46.5" customHeight="1" outlineLevel="5">
      <c r="A225" s="252" t="s">
        <v>55</v>
      </c>
      <c r="B225" s="78" t="s">
        <v>28</v>
      </c>
      <c r="C225" s="78" t="s">
        <v>142</v>
      </c>
      <c r="D225" s="78" t="s">
        <v>143</v>
      </c>
      <c r="E225" s="74" t="s">
        <v>56</v>
      </c>
      <c r="F225" s="75"/>
      <c r="G225" s="75"/>
      <c r="H225" s="27">
        <v>131070570</v>
      </c>
      <c r="I225" s="27">
        <v>75365334</v>
      </c>
      <c r="J225" s="192">
        <v>69411463.709999993</v>
      </c>
      <c r="K225" s="83">
        <f t="shared" si="22"/>
        <v>5953870.2900000066</v>
      </c>
      <c r="L225" s="56"/>
      <c r="M225" s="57"/>
      <c r="N225" s="57"/>
    </row>
    <row r="226" spans="1:16" s="60" customFormat="1" ht="30" customHeight="1" outlineLevel="5">
      <c r="A226" s="252" t="s">
        <v>57</v>
      </c>
      <c r="B226" s="78" t="s">
        <v>28</v>
      </c>
      <c r="C226" s="78" t="s">
        <v>142</v>
      </c>
      <c r="D226" s="78" t="s">
        <v>143</v>
      </c>
      <c r="E226" s="74" t="s">
        <v>58</v>
      </c>
      <c r="F226" s="75"/>
      <c r="G226" s="75"/>
      <c r="H226" s="27">
        <v>29594000</v>
      </c>
      <c r="I226" s="27">
        <v>14271079.050000001</v>
      </c>
      <c r="J226" s="192">
        <v>13847569.619999999</v>
      </c>
      <c r="K226" s="83">
        <f t="shared" si="22"/>
        <v>423509.43000000156</v>
      </c>
      <c r="L226" s="56"/>
      <c r="M226" s="57"/>
      <c r="N226" s="57"/>
    </row>
    <row r="227" spans="1:16" s="60" customFormat="1" ht="18" customHeight="1" outlineLevel="5">
      <c r="A227" s="252" t="s">
        <v>30</v>
      </c>
      <c r="B227" s="78" t="s">
        <v>28</v>
      </c>
      <c r="C227" s="78" t="s">
        <v>142</v>
      </c>
      <c r="D227" s="78" t="s">
        <v>143</v>
      </c>
      <c r="E227" s="74" t="s">
        <v>31</v>
      </c>
      <c r="F227" s="75"/>
      <c r="G227" s="75"/>
      <c r="H227" s="27">
        <v>19898260.920000002</v>
      </c>
      <c r="I227" s="27">
        <v>15108180.1</v>
      </c>
      <c r="J227" s="192">
        <v>14497559.039999999</v>
      </c>
      <c r="K227" s="83">
        <f t="shared" si="22"/>
        <v>610621.06000000052</v>
      </c>
      <c r="L227" s="56"/>
      <c r="M227" s="57"/>
      <c r="N227" s="57"/>
    </row>
    <row r="228" spans="1:16" s="60" customFormat="1" ht="17.25" customHeight="1" outlineLevel="5">
      <c r="A228" s="252" t="s">
        <v>181</v>
      </c>
      <c r="B228" s="78" t="s">
        <v>28</v>
      </c>
      <c r="C228" s="78" t="s">
        <v>142</v>
      </c>
      <c r="D228" s="78" t="s">
        <v>143</v>
      </c>
      <c r="E228" s="74">
        <v>247</v>
      </c>
      <c r="F228" s="75"/>
      <c r="G228" s="75"/>
      <c r="H228" s="27">
        <v>6297200</v>
      </c>
      <c r="I228" s="27">
        <v>3419138</v>
      </c>
      <c r="J228" s="192">
        <v>2831788.99</v>
      </c>
      <c r="K228" s="83">
        <f t="shared" si="22"/>
        <v>587349.00999999978</v>
      </c>
      <c r="L228" s="56"/>
      <c r="M228" s="57"/>
      <c r="N228" s="57"/>
    </row>
    <row r="229" spans="1:16" s="60" customFormat="1" ht="33.75" customHeight="1" outlineLevel="5">
      <c r="A229" s="252" t="s">
        <v>144</v>
      </c>
      <c r="B229" s="78" t="s">
        <v>28</v>
      </c>
      <c r="C229" s="78" t="s">
        <v>142</v>
      </c>
      <c r="D229" s="78" t="s">
        <v>143</v>
      </c>
      <c r="E229" s="74" t="s">
        <v>185</v>
      </c>
      <c r="F229" s="75"/>
      <c r="G229" s="75"/>
      <c r="H229" s="27">
        <v>143546</v>
      </c>
      <c r="I229" s="27">
        <v>33700.07</v>
      </c>
      <c r="J229" s="192">
        <v>19200.07</v>
      </c>
      <c r="K229" s="83">
        <f t="shared" si="22"/>
        <v>14500</v>
      </c>
      <c r="L229" s="56"/>
      <c r="M229" s="57"/>
      <c r="N229" s="57"/>
    </row>
    <row r="230" spans="1:16" s="60" customFormat="1" ht="32.25" customHeight="1" outlineLevel="5">
      <c r="A230" s="252" t="s">
        <v>61</v>
      </c>
      <c r="B230" s="78" t="s">
        <v>28</v>
      </c>
      <c r="C230" s="78" t="s">
        <v>142</v>
      </c>
      <c r="D230" s="78" t="s">
        <v>143</v>
      </c>
      <c r="E230" s="74" t="s">
        <v>62</v>
      </c>
      <c r="F230" s="75"/>
      <c r="G230" s="75"/>
      <c r="H230" s="27">
        <v>443940</v>
      </c>
      <c r="I230" s="27">
        <v>5000</v>
      </c>
      <c r="J230" s="192">
        <v>5000</v>
      </c>
      <c r="K230" s="83">
        <f t="shared" si="22"/>
        <v>0</v>
      </c>
      <c r="L230" s="56"/>
      <c r="M230" s="57"/>
      <c r="N230" s="57"/>
    </row>
    <row r="231" spans="1:16" s="60" customFormat="1" ht="15.75" customHeight="1" outlineLevel="5">
      <c r="A231" s="252" t="s">
        <v>63</v>
      </c>
      <c r="B231" s="78" t="s">
        <v>28</v>
      </c>
      <c r="C231" s="78" t="s">
        <v>142</v>
      </c>
      <c r="D231" s="78" t="s">
        <v>143</v>
      </c>
      <c r="E231" s="74" t="s">
        <v>64</v>
      </c>
      <c r="F231" s="75"/>
      <c r="G231" s="75"/>
      <c r="H231" s="27">
        <v>70514</v>
      </c>
      <c r="I231" s="27">
        <v>31000</v>
      </c>
      <c r="J231" s="192">
        <v>19000</v>
      </c>
      <c r="K231" s="83">
        <f t="shared" si="22"/>
        <v>12000</v>
      </c>
      <c r="L231" s="56"/>
      <c r="M231" s="57"/>
      <c r="N231" s="57"/>
    </row>
    <row r="232" spans="1:16" s="60" customFormat="1" ht="17.25" customHeight="1" outlineLevel="5">
      <c r="A232" s="252" t="s">
        <v>65</v>
      </c>
      <c r="B232" s="78" t="s">
        <v>28</v>
      </c>
      <c r="C232" s="78" t="s">
        <v>142</v>
      </c>
      <c r="D232" s="78" t="s">
        <v>143</v>
      </c>
      <c r="E232" s="74" t="s">
        <v>145</v>
      </c>
      <c r="F232" s="75"/>
      <c r="G232" s="75"/>
      <c r="H232" s="27">
        <v>22000</v>
      </c>
      <c r="I232" s="27">
        <v>0</v>
      </c>
      <c r="J232" s="192">
        <v>0</v>
      </c>
      <c r="K232" s="83">
        <f t="shared" si="22"/>
        <v>0</v>
      </c>
      <c r="L232" s="56"/>
      <c r="M232" s="57"/>
      <c r="N232" s="57"/>
      <c r="O232" s="88"/>
      <c r="P232" s="88"/>
    </row>
    <row r="233" spans="1:16" s="58" customFormat="1" ht="33" customHeight="1" outlineLevel="3">
      <c r="A233" s="253" t="s">
        <v>146</v>
      </c>
      <c r="B233" s="47" t="s">
        <v>28</v>
      </c>
      <c r="C233" s="47" t="s">
        <v>142</v>
      </c>
      <c r="D233" s="47" t="s">
        <v>147</v>
      </c>
      <c r="E233" s="48" t="s">
        <v>29</v>
      </c>
      <c r="F233" s="49"/>
      <c r="G233" s="49"/>
      <c r="H233" s="189">
        <f>SUM(H234:H243)</f>
        <v>252169681.52000001</v>
      </c>
      <c r="I233" s="189">
        <f>SUM(I234:I243)</f>
        <v>156074279.85999998</v>
      </c>
      <c r="J233" s="190">
        <f>SUM(J234:J243)</f>
        <v>149782737.47999999</v>
      </c>
      <c r="K233" s="55">
        <f>SUM(K234:K243)</f>
        <v>6291542.379999998</v>
      </c>
      <c r="L233" s="72"/>
      <c r="M233" s="73"/>
      <c r="N233" s="57"/>
      <c r="O233" s="60"/>
      <c r="P233" s="60"/>
    </row>
    <row r="234" spans="1:16" s="60" customFormat="1" ht="28.5" outlineLevel="5">
      <c r="A234" s="252" t="s">
        <v>148</v>
      </c>
      <c r="B234" s="78" t="s">
        <v>28</v>
      </c>
      <c r="C234" s="78" t="s">
        <v>142</v>
      </c>
      <c r="D234" s="78" t="s">
        <v>147</v>
      </c>
      <c r="E234" s="74" t="s">
        <v>149</v>
      </c>
      <c r="F234" s="75"/>
      <c r="G234" s="75"/>
      <c r="H234" s="27">
        <v>181694600</v>
      </c>
      <c r="I234" s="27">
        <v>111475630</v>
      </c>
      <c r="J234" s="192">
        <v>107840743.84</v>
      </c>
      <c r="K234" s="77">
        <f t="shared" ref="K234:K254" si="27">I234-J234</f>
        <v>3634886.1599999964</v>
      </c>
      <c r="L234" s="56"/>
      <c r="M234" s="57"/>
      <c r="N234" s="57"/>
    </row>
    <row r="235" spans="1:16" s="60" customFormat="1" ht="49.5" customHeight="1" outlineLevel="5">
      <c r="A235" s="252" t="s">
        <v>150</v>
      </c>
      <c r="B235" s="78" t="s">
        <v>28</v>
      </c>
      <c r="C235" s="78" t="s">
        <v>142</v>
      </c>
      <c r="D235" s="78" t="s">
        <v>147</v>
      </c>
      <c r="E235" s="74" t="s">
        <v>151</v>
      </c>
      <c r="F235" s="75"/>
      <c r="G235" s="75"/>
      <c r="H235" s="27">
        <v>1200000</v>
      </c>
      <c r="I235" s="27">
        <v>412734.81</v>
      </c>
      <c r="J235" s="192">
        <v>411734.81</v>
      </c>
      <c r="K235" s="77">
        <f t="shared" si="27"/>
        <v>1000</v>
      </c>
      <c r="L235" s="56"/>
      <c r="M235" s="57"/>
      <c r="N235" s="57"/>
    </row>
    <row r="236" spans="1:16" s="60" customFormat="1" ht="47.25" customHeight="1" outlineLevel="5">
      <c r="A236" s="252" t="s">
        <v>152</v>
      </c>
      <c r="B236" s="78" t="s">
        <v>28</v>
      </c>
      <c r="C236" s="78" t="s">
        <v>142</v>
      </c>
      <c r="D236" s="78" t="s">
        <v>147</v>
      </c>
      <c r="E236" s="74" t="s">
        <v>153</v>
      </c>
      <c r="F236" s="75"/>
      <c r="G236" s="75"/>
      <c r="H236" s="27">
        <v>54871770</v>
      </c>
      <c r="I236" s="27">
        <v>34759550</v>
      </c>
      <c r="J236" s="192">
        <v>32115084.149999999</v>
      </c>
      <c r="K236" s="77">
        <f t="shared" si="27"/>
        <v>2644465.8500000015</v>
      </c>
      <c r="L236" s="56"/>
      <c r="M236" s="57"/>
      <c r="N236" s="57"/>
    </row>
    <row r="237" spans="1:16" s="60" customFormat="1" ht="33.75" customHeight="1" outlineLevel="5">
      <c r="A237" s="252" t="s">
        <v>57</v>
      </c>
      <c r="B237" s="78" t="s">
        <v>28</v>
      </c>
      <c r="C237" s="78" t="s">
        <v>142</v>
      </c>
      <c r="D237" s="78" t="s">
        <v>147</v>
      </c>
      <c r="E237" s="74" t="s">
        <v>58</v>
      </c>
      <c r="F237" s="75"/>
      <c r="G237" s="75"/>
      <c r="H237" s="27">
        <v>4851576.3</v>
      </c>
      <c r="I237" s="27">
        <v>3545117.51</v>
      </c>
      <c r="J237" s="27">
        <v>3545117.51</v>
      </c>
      <c r="K237" s="83">
        <f t="shared" si="27"/>
        <v>0</v>
      </c>
      <c r="L237" s="56"/>
      <c r="M237" s="57"/>
      <c r="N237" s="57"/>
    </row>
    <row r="238" spans="1:16" s="60" customFormat="1" ht="18.75" customHeight="1" outlineLevel="5">
      <c r="A238" s="252" t="s">
        <v>30</v>
      </c>
      <c r="B238" s="78" t="s">
        <v>28</v>
      </c>
      <c r="C238" s="78" t="s">
        <v>142</v>
      </c>
      <c r="D238" s="78" t="s">
        <v>147</v>
      </c>
      <c r="E238" s="74" t="s">
        <v>31</v>
      </c>
      <c r="F238" s="75"/>
      <c r="G238" s="75"/>
      <c r="H238" s="27">
        <v>6352124.2199999997</v>
      </c>
      <c r="I238" s="27">
        <v>4265311.6399999997</v>
      </c>
      <c r="J238" s="27">
        <v>4265311.6399999997</v>
      </c>
      <c r="K238" s="83">
        <f t="shared" si="27"/>
        <v>0</v>
      </c>
      <c r="L238" s="56"/>
      <c r="M238" s="57"/>
      <c r="N238" s="57"/>
    </row>
    <row r="239" spans="1:16" s="60" customFormat="1" ht="20.25" customHeight="1" outlineLevel="5">
      <c r="A239" s="252" t="s">
        <v>181</v>
      </c>
      <c r="B239" s="78" t="s">
        <v>28</v>
      </c>
      <c r="C239" s="78" t="s">
        <v>142</v>
      </c>
      <c r="D239" s="78" t="s">
        <v>147</v>
      </c>
      <c r="E239" s="74">
        <v>247</v>
      </c>
      <c r="F239" s="75"/>
      <c r="G239" s="75"/>
      <c r="H239" s="27">
        <v>2722011</v>
      </c>
      <c r="I239" s="27">
        <v>1401461.9</v>
      </c>
      <c r="J239" s="27">
        <v>1390271.53</v>
      </c>
      <c r="K239" s="77">
        <f t="shared" si="27"/>
        <v>11190.369999999879</v>
      </c>
      <c r="L239" s="56"/>
      <c r="M239" s="57"/>
      <c r="N239" s="57"/>
    </row>
    <row r="240" spans="1:16" s="60" customFormat="1" ht="33" customHeight="1" outlineLevel="5">
      <c r="A240" s="252" t="s">
        <v>144</v>
      </c>
      <c r="B240" s="78" t="s">
        <v>28</v>
      </c>
      <c r="C240" s="78" t="s">
        <v>142</v>
      </c>
      <c r="D240" s="78" t="s">
        <v>147</v>
      </c>
      <c r="E240" s="74">
        <v>831</v>
      </c>
      <c r="F240" s="75"/>
      <c r="G240" s="75"/>
      <c r="H240" s="27">
        <v>30000</v>
      </c>
      <c r="I240" s="27">
        <v>0</v>
      </c>
      <c r="J240" s="192">
        <v>0</v>
      </c>
      <c r="K240" s="77">
        <f t="shared" si="27"/>
        <v>0</v>
      </c>
      <c r="L240" s="56"/>
      <c r="M240" s="57"/>
      <c r="N240" s="57"/>
    </row>
    <row r="241" spans="1:16" s="60" customFormat="1" ht="31.5" customHeight="1" outlineLevel="5">
      <c r="A241" s="252" t="s">
        <v>61</v>
      </c>
      <c r="B241" s="78" t="s">
        <v>28</v>
      </c>
      <c r="C241" s="78" t="s">
        <v>142</v>
      </c>
      <c r="D241" s="78" t="s">
        <v>147</v>
      </c>
      <c r="E241" s="74" t="s">
        <v>62</v>
      </c>
      <c r="F241" s="75"/>
      <c r="G241" s="75"/>
      <c r="H241" s="27">
        <v>398600</v>
      </c>
      <c r="I241" s="27">
        <v>204958</v>
      </c>
      <c r="J241" s="192">
        <v>204958</v>
      </c>
      <c r="K241" s="77">
        <f t="shared" si="27"/>
        <v>0</v>
      </c>
      <c r="L241" s="56"/>
      <c r="M241" s="57"/>
      <c r="N241" s="57"/>
    </row>
    <row r="242" spans="1:16" s="60" customFormat="1" ht="17.25" customHeight="1" outlineLevel="5">
      <c r="A242" s="252" t="s">
        <v>63</v>
      </c>
      <c r="B242" s="78" t="s">
        <v>28</v>
      </c>
      <c r="C242" s="78" t="s">
        <v>142</v>
      </c>
      <c r="D242" s="78" t="s">
        <v>147</v>
      </c>
      <c r="E242" s="74" t="s">
        <v>64</v>
      </c>
      <c r="F242" s="75"/>
      <c r="G242" s="75"/>
      <c r="H242" s="27">
        <v>19000</v>
      </c>
      <c r="I242" s="27">
        <v>9516</v>
      </c>
      <c r="J242" s="192">
        <v>9516</v>
      </c>
      <c r="K242" s="77">
        <f t="shared" si="27"/>
        <v>0</v>
      </c>
      <c r="L242" s="56"/>
      <c r="M242" s="57"/>
      <c r="N242" s="57"/>
    </row>
    <row r="243" spans="1:16" s="60" customFormat="1" ht="17.25" customHeight="1" outlineLevel="5">
      <c r="A243" s="252" t="s">
        <v>65</v>
      </c>
      <c r="B243" s="78" t="s">
        <v>28</v>
      </c>
      <c r="C243" s="78" t="s">
        <v>142</v>
      </c>
      <c r="D243" s="78" t="s">
        <v>147</v>
      </c>
      <c r="E243" s="74">
        <v>853</v>
      </c>
      <c r="F243" s="75"/>
      <c r="G243" s="75"/>
      <c r="H243" s="27">
        <v>30000</v>
      </c>
      <c r="I243" s="27">
        <v>0</v>
      </c>
      <c r="J243" s="192">
        <v>0</v>
      </c>
      <c r="K243" s="77">
        <f t="shared" si="27"/>
        <v>0</v>
      </c>
      <c r="L243" s="56"/>
      <c r="M243" s="57"/>
      <c r="N243" s="57"/>
      <c r="O243" s="88"/>
      <c r="P243" s="88"/>
    </row>
    <row r="244" spans="1:16" s="58" customFormat="1" ht="51" customHeight="1" outlineLevel="3">
      <c r="A244" s="253" t="s">
        <v>176</v>
      </c>
      <c r="B244" s="47" t="s">
        <v>28</v>
      </c>
      <c r="C244" s="47" t="s">
        <v>142</v>
      </c>
      <c r="D244" s="47" t="s">
        <v>182</v>
      </c>
      <c r="E244" s="48" t="s">
        <v>29</v>
      </c>
      <c r="F244" s="49"/>
      <c r="G244" s="49"/>
      <c r="H244" s="189">
        <f>SUM(H245:H248)</f>
        <v>1055664842</v>
      </c>
      <c r="I244" s="189">
        <f>SUM(I245:I248)</f>
        <v>795554332.53999996</v>
      </c>
      <c r="J244" s="190">
        <f>SUM(J245:J248)</f>
        <v>791175944.68000007</v>
      </c>
      <c r="K244" s="55">
        <f>SUM(K245:K248)</f>
        <v>4378387.8599999519</v>
      </c>
      <c r="L244" s="72"/>
      <c r="M244" s="73"/>
      <c r="N244" s="57"/>
      <c r="O244" s="60"/>
      <c r="P244" s="60"/>
    </row>
    <row r="245" spans="1:16" s="60" customFormat="1" ht="15.75" customHeight="1" outlineLevel="3">
      <c r="A245" s="252" t="s">
        <v>30</v>
      </c>
      <c r="B245" s="78" t="s">
        <v>28</v>
      </c>
      <c r="C245" s="78" t="s">
        <v>142</v>
      </c>
      <c r="D245" s="78" t="s">
        <v>182</v>
      </c>
      <c r="E245" s="74">
        <v>244</v>
      </c>
      <c r="F245" s="75"/>
      <c r="G245" s="75"/>
      <c r="H245" s="200">
        <v>5252000</v>
      </c>
      <c r="I245" s="27">
        <v>3638949.06</v>
      </c>
      <c r="J245" s="192">
        <v>3411260.68</v>
      </c>
      <c r="K245" s="83">
        <f>I245-J245</f>
        <v>227688.37999999989</v>
      </c>
      <c r="L245" s="56"/>
      <c r="M245" s="57"/>
      <c r="N245" s="57"/>
    </row>
    <row r="246" spans="1:16" s="110" customFormat="1" ht="42.75" outlineLevel="5">
      <c r="A246" s="263" t="s">
        <v>50</v>
      </c>
      <c r="B246" s="136" t="s">
        <v>28</v>
      </c>
      <c r="C246" s="136" t="s">
        <v>142</v>
      </c>
      <c r="D246" s="136" t="s">
        <v>232</v>
      </c>
      <c r="E246" s="149">
        <v>321</v>
      </c>
      <c r="F246" s="75" t="s">
        <v>255</v>
      </c>
      <c r="G246" s="136"/>
      <c r="H246" s="223">
        <v>0</v>
      </c>
      <c r="I246" s="27">
        <v>0</v>
      </c>
      <c r="J246" s="192">
        <v>0</v>
      </c>
      <c r="K246" s="137">
        <f t="shared" si="27"/>
        <v>0</v>
      </c>
      <c r="L246" s="56" t="s">
        <v>240</v>
      </c>
      <c r="M246" s="57"/>
      <c r="N246" s="57"/>
      <c r="O246" s="138"/>
      <c r="P246" s="138"/>
    </row>
    <row r="247" spans="1:16" s="60" customFormat="1" ht="42.75" outlineLevel="5">
      <c r="A247" s="252" t="s">
        <v>50</v>
      </c>
      <c r="B247" s="78" t="s">
        <v>28</v>
      </c>
      <c r="C247" s="78" t="s">
        <v>142</v>
      </c>
      <c r="D247" s="78" t="s">
        <v>182</v>
      </c>
      <c r="E247" s="74">
        <v>321</v>
      </c>
      <c r="F247" s="75" t="s">
        <v>227</v>
      </c>
      <c r="G247" s="78" t="s">
        <v>35</v>
      </c>
      <c r="H247" s="27">
        <v>52520642</v>
      </c>
      <c r="I247" s="27">
        <v>39595768.609999999</v>
      </c>
      <c r="J247" s="27">
        <v>39388234.18</v>
      </c>
      <c r="K247" s="279">
        <f>I247-J247</f>
        <v>207534.4299999997</v>
      </c>
      <c r="L247" s="98"/>
      <c r="M247" s="98"/>
      <c r="N247" s="57"/>
    </row>
    <row r="248" spans="1:16" s="60" customFormat="1" ht="42.75" outlineLevel="5">
      <c r="A248" s="252" t="s">
        <v>50</v>
      </c>
      <c r="B248" s="78" t="s">
        <v>28</v>
      </c>
      <c r="C248" s="78" t="s">
        <v>142</v>
      </c>
      <c r="D248" s="78" t="s">
        <v>182</v>
      </c>
      <c r="E248" s="74">
        <v>321</v>
      </c>
      <c r="F248" s="75" t="s">
        <v>227</v>
      </c>
      <c r="G248" s="78" t="s">
        <v>36</v>
      </c>
      <c r="H248" s="27">
        <v>997892200</v>
      </c>
      <c r="I248" s="27">
        <v>752319614.87</v>
      </c>
      <c r="J248" s="27">
        <v>748376449.82000005</v>
      </c>
      <c r="K248" s="278">
        <f>I248-J248</f>
        <v>3943165.0499999523</v>
      </c>
      <c r="L248" s="98"/>
      <c r="M248" s="98"/>
      <c r="N248" s="57"/>
      <c r="O248" s="88"/>
      <c r="P248" s="88"/>
    </row>
    <row r="249" spans="1:16" s="58" customFormat="1" ht="75" outlineLevel="3">
      <c r="A249" s="253" t="s">
        <v>154</v>
      </c>
      <c r="B249" s="47" t="s">
        <v>28</v>
      </c>
      <c r="C249" s="47" t="s">
        <v>142</v>
      </c>
      <c r="D249" s="47" t="s">
        <v>155</v>
      </c>
      <c r="E249" s="48" t="s">
        <v>29</v>
      </c>
      <c r="F249" s="49"/>
      <c r="G249" s="49"/>
      <c r="H249" s="189">
        <f>SUM(H250)</f>
        <v>23183600</v>
      </c>
      <c r="I249" s="189">
        <f>SUM(I250)</f>
        <v>23183600</v>
      </c>
      <c r="J249" s="190">
        <f>SUM(J250)</f>
        <v>23183600</v>
      </c>
      <c r="K249" s="55">
        <f>SUM(K250)</f>
        <v>0</v>
      </c>
      <c r="L249" s="72"/>
      <c r="M249" s="73"/>
      <c r="N249" s="57"/>
      <c r="O249" s="60"/>
      <c r="P249" s="60"/>
    </row>
    <row r="250" spans="1:16" s="60" customFormat="1" ht="31.5" customHeight="1" outlineLevel="5">
      <c r="A250" s="252" t="s">
        <v>156</v>
      </c>
      <c r="B250" s="78" t="s">
        <v>28</v>
      </c>
      <c r="C250" s="78" t="s">
        <v>142</v>
      </c>
      <c r="D250" s="78" t="s">
        <v>155</v>
      </c>
      <c r="E250" s="74">
        <v>633</v>
      </c>
      <c r="F250" s="75"/>
      <c r="G250" s="75"/>
      <c r="H250" s="27">
        <v>23183600</v>
      </c>
      <c r="I250" s="27">
        <v>23183600</v>
      </c>
      <c r="J250" s="27">
        <v>23183600</v>
      </c>
      <c r="K250" s="77">
        <f t="shared" si="27"/>
        <v>0</v>
      </c>
      <c r="L250" s="56"/>
      <c r="M250" s="57"/>
      <c r="N250" s="57"/>
      <c r="O250" s="88"/>
      <c r="P250" s="88"/>
    </row>
    <row r="251" spans="1:16" s="58" customFormat="1" ht="50.25" customHeight="1" outlineLevel="3">
      <c r="A251" s="253" t="s">
        <v>186</v>
      </c>
      <c r="B251" s="47" t="s">
        <v>28</v>
      </c>
      <c r="C251" s="47" t="s">
        <v>142</v>
      </c>
      <c r="D251" s="47" t="s">
        <v>187</v>
      </c>
      <c r="E251" s="48" t="s">
        <v>29</v>
      </c>
      <c r="F251" s="49"/>
      <c r="G251" s="49"/>
      <c r="H251" s="189">
        <f>SUM(H252)</f>
        <v>1000000</v>
      </c>
      <c r="I251" s="189">
        <f>SUM(I252)</f>
        <v>750000</v>
      </c>
      <c r="J251" s="190">
        <f>SUM(J252)</f>
        <v>750000</v>
      </c>
      <c r="K251" s="55">
        <f>SUM(K252)</f>
        <v>0</v>
      </c>
      <c r="L251" s="72"/>
      <c r="M251" s="73"/>
      <c r="N251" s="57"/>
      <c r="O251" s="60"/>
      <c r="P251" s="60"/>
    </row>
    <row r="252" spans="1:16" s="60" customFormat="1" ht="31.5" customHeight="1" outlineLevel="5">
      <c r="A252" s="252" t="s">
        <v>156</v>
      </c>
      <c r="B252" s="78" t="s">
        <v>28</v>
      </c>
      <c r="C252" s="78" t="s">
        <v>142</v>
      </c>
      <c r="D252" s="78" t="s">
        <v>187</v>
      </c>
      <c r="E252" s="74">
        <v>633</v>
      </c>
      <c r="F252" s="75"/>
      <c r="G252" s="75"/>
      <c r="H252" s="27">
        <v>1000000</v>
      </c>
      <c r="I252" s="27">
        <v>750000</v>
      </c>
      <c r="J252" s="27">
        <v>750000</v>
      </c>
      <c r="K252" s="77">
        <f t="shared" si="27"/>
        <v>0</v>
      </c>
      <c r="L252" s="56"/>
      <c r="M252" s="57"/>
      <c r="N252" s="57"/>
      <c r="O252" s="88"/>
      <c r="P252" s="88"/>
    </row>
    <row r="253" spans="1:16" s="58" customFormat="1" ht="79.5" customHeight="1" outlineLevel="3">
      <c r="A253" s="253" t="s">
        <v>188</v>
      </c>
      <c r="B253" s="47" t="s">
        <v>28</v>
      </c>
      <c r="C253" s="47" t="s">
        <v>142</v>
      </c>
      <c r="D253" s="47" t="s">
        <v>189</v>
      </c>
      <c r="E253" s="48" t="s">
        <v>29</v>
      </c>
      <c r="F253" s="49"/>
      <c r="G253" s="49"/>
      <c r="H253" s="189">
        <f>SUM(H254)</f>
        <v>5000000</v>
      </c>
      <c r="I253" s="189">
        <f>SUM(I254)</f>
        <v>3750000</v>
      </c>
      <c r="J253" s="190">
        <f>SUM(J254)</f>
        <v>3750000</v>
      </c>
      <c r="K253" s="55">
        <f>SUM(K254)</f>
        <v>0</v>
      </c>
      <c r="L253" s="56"/>
      <c r="M253" s="57"/>
      <c r="N253" s="57"/>
      <c r="O253" s="60"/>
      <c r="P253" s="60"/>
    </row>
    <row r="254" spans="1:16" s="60" customFormat="1" ht="31.5" customHeight="1" outlineLevel="5">
      <c r="A254" s="252" t="s">
        <v>156</v>
      </c>
      <c r="B254" s="78" t="s">
        <v>28</v>
      </c>
      <c r="C254" s="78" t="s">
        <v>142</v>
      </c>
      <c r="D254" s="78" t="s">
        <v>189</v>
      </c>
      <c r="E254" s="74">
        <v>633</v>
      </c>
      <c r="F254" s="75"/>
      <c r="G254" s="75"/>
      <c r="H254" s="27">
        <v>5000000</v>
      </c>
      <c r="I254" s="27">
        <v>3750000</v>
      </c>
      <c r="J254" s="27">
        <v>3750000</v>
      </c>
      <c r="K254" s="77">
        <f t="shared" si="27"/>
        <v>0</v>
      </c>
      <c r="L254" s="56"/>
      <c r="M254" s="57"/>
      <c r="N254" s="57"/>
      <c r="O254" s="88"/>
      <c r="P254" s="88"/>
    </row>
    <row r="255" spans="1:16" s="58" customFormat="1" ht="38.25" customHeight="1" outlineLevel="3">
      <c r="A255" s="253" t="s">
        <v>196</v>
      </c>
      <c r="B255" s="47" t="s">
        <v>28</v>
      </c>
      <c r="C255" s="47" t="s">
        <v>142</v>
      </c>
      <c r="D255" s="47">
        <v>3020085140</v>
      </c>
      <c r="E255" s="48" t="s">
        <v>29</v>
      </c>
      <c r="F255" s="49"/>
      <c r="G255" s="49"/>
      <c r="H255" s="189">
        <f>SUM(H256)</f>
        <v>6379400</v>
      </c>
      <c r="I255" s="189">
        <f>SUM(I256)</f>
        <v>6379400</v>
      </c>
      <c r="J255" s="190">
        <f>SUM(J256)</f>
        <v>6379400</v>
      </c>
      <c r="K255" s="55">
        <f>SUM(K256)</f>
        <v>0</v>
      </c>
      <c r="L255" s="56"/>
      <c r="M255" s="57"/>
      <c r="N255" s="57"/>
      <c r="O255" s="60"/>
      <c r="P255" s="60"/>
    </row>
    <row r="256" spans="1:16" s="60" customFormat="1" ht="17.25" customHeight="1" outlineLevel="5">
      <c r="A256" s="252" t="s">
        <v>30</v>
      </c>
      <c r="B256" s="78" t="s">
        <v>28</v>
      </c>
      <c r="C256" s="78" t="s">
        <v>142</v>
      </c>
      <c r="D256" s="78">
        <v>3020085140</v>
      </c>
      <c r="E256" s="74">
        <v>612</v>
      </c>
      <c r="F256" s="75"/>
      <c r="G256" s="75"/>
      <c r="H256" s="27">
        <v>6379400</v>
      </c>
      <c r="I256" s="27">
        <v>6379400</v>
      </c>
      <c r="J256" s="27">
        <v>6379400</v>
      </c>
      <c r="K256" s="77">
        <f>I256-J256</f>
        <v>0</v>
      </c>
      <c r="L256" s="56"/>
      <c r="M256" s="57"/>
      <c r="N256" s="57"/>
      <c r="O256" s="88"/>
      <c r="P256" s="88"/>
    </row>
    <row r="257" spans="1:14" s="150" customFormat="1" ht="35.25" customHeight="1" outlineLevel="5">
      <c r="A257" s="253" t="s">
        <v>239</v>
      </c>
      <c r="B257" s="47" t="s">
        <v>28</v>
      </c>
      <c r="C257" s="47" t="s">
        <v>142</v>
      </c>
      <c r="D257" s="47">
        <v>9990020680</v>
      </c>
      <c r="E257" s="48">
        <v>633</v>
      </c>
      <c r="F257" s="49"/>
      <c r="G257" s="49"/>
      <c r="H257" s="189">
        <v>100000000</v>
      </c>
      <c r="I257" s="189">
        <v>100000000</v>
      </c>
      <c r="J257" s="189">
        <v>100000000</v>
      </c>
      <c r="K257" s="77">
        <f>I257-J257</f>
        <v>0</v>
      </c>
      <c r="L257" s="56" t="s">
        <v>258</v>
      </c>
      <c r="M257" s="57"/>
      <c r="N257" s="57"/>
    </row>
    <row r="258" spans="1:14" s="150" customFormat="1" ht="35.25" customHeight="1" outlineLevel="5" thickBot="1">
      <c r="A258" s="253" t="s">
        <v>157</v>
      </c>
      <c r="B258" s="47" t="s">
        <v>28</v>
      </c>
      <c r="C258" s="47" t="s">
        <v>142</v>
      </c>
      <c r="D258" s="47">
        <v>9990081810</v>
      </c>
      <c r="E258" s="48">
        <v>244</v>
      </c>
      <c r="F258" s="49"/>
      <c r="G258" s="49"/>
      <c r="H258" s="189">
        <v>210000</v>
      </c>
      <c r="I258" s="189">
        <v>0</v>
      </c>
      <c r="J258" s="190">
        <v>0</v>
      </c>
      <c r="K258" s="55">
        <f>I258-J258</f>
        <v>0</v>
      </c>
      <c r="L258" s="56"/>
      <c r="M258" s="57"/>
      <c r="N258" s="57"/>
    </row>
    <row r="259" spans="1:14" ht="15.75" thickBot="1">
      <c r="A259" s="18" t="s">
        <v>158</v>
      </c>
      <c r="B259" s="151"/>
      <c r="C259" s="151"/>
      <c r="D259" s="151"/>
      <c r="E259" s="152"/>
      <c r="F259" s="153"/>
      <c r="G259" s="153"/>
      <c r="H259" s="224">
        <f>H19+H21+H27+H31+H34+H36+H38+H40+H42+H54+H59+H62+H65+H68+H70+H73+H75+H78+H81+H83+H95+H97+H185+H98+H100+H102+H104+H107+H110+H113+H120+H123+H126+H130+H133+H136+H139+H142+H146+H151+H154+H156+H159+H163+H166+H168+H170+H173+H179+H183+H188+H190+H196+H200+H203+H210+H217+H219+H221+H223+H233+H244+H249+H251+H253+H255+H257+H258+H184</f>
        <v>26236294360.239998</v>
      </c>
      <c r="I259" s="224">
        <f>I19+I21+I27+I31+I34+I36+I38+I40+I42+I54+I59+I62+I65+I68+I70+I73+I75+I78+I81+I83+I95+I97+I185+I98+I100+I102+I104+I107+I110+I113+I120+I123+I126+I130+I133+I136+I139+I142+I146+I151+I154+I156+I159+I163+I166+I168+I170+I173+I179+I183+I188+I190+I196+I200+I203+I210+I217+I219+I221+I223+I233+I244+I249+I251+I253+I255+I257+I258+I184</f>
        <v>19243624301.080002</v>
      </c>
      <c r="J259" s="224">
        <f>J19+J21+J27+J31+J34+J36+J38+J40+J42+J54+J59+J62+J65+J68+J70+J73+J75+J78+J81+J83+J95+J97+J185+J98+J100+J102+J104+J107+J110+J113+J120+J123+J126+J130+J133+J136+J139+J142+J146+J151+J154+J156+J159+J163+J166+J168+J170+J173+J179+J183+J188+J190+J196+J200+J203+J210+J217+J219+J221+J223+J233+J244+J249+J251+J253+J255+J257+J258+J184+J51</f>
        <v>19097586460.870003</v>
      </c>
      <c r="K259" s="281">
        <f>K21+K29+K31+K34+K36+K38+K40+K42+K54+K62+K68+K70+K73+K75+K78+K81+K83+K95+K97+K185+K98+K100+K102+K104+K107+K110+K113+K120+K123+K126+K130+K133+K136+K139+K142+K146+K151+K154+K156+K159+K163+K166+K168+K170+K173+K179+K188+K190+K192+K194+K196+K200+K203+K210+K217+K219+K221+K223+K233+K244+K249+K251+K253+K255+K258+K213+K183+K27+K19+K59+K51+K184</f>
        <v>146037840.20999923</v>
      </c>
      <c r="L259" s="154" t="s">
        <v>184</v>
      </c>
      <c r="M259" s="155">
        <f>H218+H212+H209+H208+H202+H198+H169+H167+H165+H155+H153+H138+H129+H125+H122+H112+H109+H187+H80+H184</f>
        <v>14142351136</v>
      </c>
      <c r="N259" s="156"/>
    </row>
    <row r="260" spans="1:14" ht="15" thickBot="1">
      <c r="A260" s="272"/>
      <c r="B260" s="157"/>
      <c r="C260" s="157"/>
      <c r="D260" s="157"/>
      <c r="E260" s="158"/>
      <c r="F260" s="159"/>
      <c r="G260" s="159"/>
      <c r="H260" s="225"/>
      <c r="I260" s="226"/>
      <c r="J260" s="227"/>
      <c r="K260" s="160"/>
      <c r="L260" s="155" t="s">
        <v>159</v>
      </c>
      <c r="M260" s="161">
        <f>H22+H23+H24+H25+H31+H34+H36+H38+H40+H42+H54+H62+H68+H70+H73+H75+H79+H81+H83+H95+H97+H186+H98+H100+H102+H104+H108+H111+H113+H121+H124+H127+H130+H133+H137+H139+H142+H146+H152+H156+H159+H164+H170+H179+H188+H190+H197+H201+H204+H211+H219+H221+H223+H233+H244+H249+H251+H253+H255+H258+H183+H27+H19+H65+H26+H59+H257</f>
        <v>12093943224.240002</v>
      </c>
      <c r="N260" s="162"/>
    </row>
    <row r="261" spans="1:14" ht="15" thickBot="1">
      <c r="A261" s="273"/>
      <c r="B261" s="163"/>
      <c r="C261" s="163"/>
      <c r="D261" s="163"/>
      <c r="E261" s="321"/>
      <c r="F261" s="321"/>
      <c r="G261" s="321"/>
      <c r="H261" s="321"/>
      <c r="I261" s="321"/>
      <c r="J261" s="322"/>
      <c r="K261" s="164"/>
      <c r="L261" s="155" t="s">
        <v>160</v>
      </c>
      <c r="M261" s="155">
        <f>I259</f>
        <v>19243624301.080002</v>
      </c>
      <c r="N261" s="165"/>
    </row>
    <row r="262" spans="1:14" ht="15.75" thickBot="1">
      <c r="A262" s="315" t="s">
        <v>162</v>
      </c>
      <c r="B262" s="316"/>
      <c r="C262" s="316"/>
      <c r="D262" s="316"/>
      <c r="E262" s="316"/>
      <c r="F262" s="316"/>
      <c r="G262" s="316"/>
      <c r="H262" s="316"/>
      <c r="I262" s="316"/>
      <c r="J262" s="228"/>
      <c r="K262" s="166"/>
      <c r="L262" s="155" t="s">
        <v>161</v>
      </c>
      <c r="M262" s="155">
        <f>J259</f>
        <v>19097586460.870003</v>
      </c>
      <c r="N262" s="20"/>
    </row>
    <row r="263" spans="1:14" ht="15" thickBot="1">
      <c r="A263" s="315" t="s">
        <v>163</v>
      </c>
      <c r="B263" s="316"/>
      <c r="C263" s="316"/>
      <c r="D263" s="316"/>
      <c r="E263" s="316"/>
      <c r="F263" s="316"/>
      <c r="G263" s="316"/>
      <c r="H263" s="316"/>
      <c r="I263" s="316"/>
      <c r="J263" s="229"/>
      <c r="K263" s="166"/>
      <c r="L263" s="167" t="s">
        <v>25</v>
      </c>
      <c r="M263" s="168">
        <f>M261-M262</f>
        <v>146037840.20999908</v>
      </c>
      <c r="N263" s="34"/>
    </row>
    <row r="264" spans="1:14" ht="76.5">
      <c r="A264" s="1" t="s">
        <v>164</v>
      </c>
      <c r="B264" s="169" t="s">
        <v>165</v>
      </c>
      <c r="C264" s="170" t="s">
        <v>166</v>
      </c>
      <c r="D264" s="323" t="s">
        <v>23</v>
      </c>
      <c r="E264" s="324"/>
      <c r="F264" s="325"/>
      <c r="G264" s="169" t="s">
        <v>24</v>
      </c>
      <c r="H264" s="2" t="s">
        <v>167</v>
      </c>
      <c r="I264" s="6"/>
      <c r="J264" s="229"/>
      <c r="K264" s="166"/>
      <c r="L264" s="297" t="s">
        <v>25</v>
      </c>
      <c r="M264" s="20">
        <f>12093943224.24-M260</f>
        <v>0</v>
      </c>
    </row>
    <row r="265" spans="1:14" ht="42.75">
      <c r="A265" s="4" t="s">
        <v>168</v>
      </c>
      <c r="B265" s="41" t="s">
        <v>169</v>
      </c>
      <c r="C265" s="172"/>
      <c r="D265" s="326">
        <f>I259</f>
        <v>19243624301.080002</v>
      </c>
      <c r="E265" s="327"/>
      <c r="F265" s="328"/>
      <c r="G265" s="17">
        <f>J259</f>
        <v>19097586460.870003</v>
      </c>
      <c r="H265" s="230">
        <f>K259</f>
        <v>146037840.20999923</v>
      </c>
      <c r="I265" s="6"/>
      <c r="J265" s="229"/>
      <c r="L265" s="165"/>
      <c r="M265" s="165">
        <f>14142351136-M259</f>
        <v>0</v>
      </c>
    </row>
    <row r="266" spans="1:14" ht="15">
      <c r="A266" s="4" t="s">
        <v>170</v>
      </c>
      <c r="B266" s="41" t="s">
        <v>171</v>
      </c>
      <c r="C266" s="41"/>
      <c r="D266" s="318"/>
      <c r="E266" s="319"/>
      <c r="F266" s="320"/>
      <c r="G266" s="17"/>
      <c r="H266" s="231"/>
      <c r="I266" s="6"/>
      <c r="J266" s="229"/>
      <c r="L266" s="165"/>
      <c r="M266" s="165"/>
    </row>
    <row r="267" spans="1:14">
      <c r="A267" s="8" t="s">
        <v>172</v>
      </c>
      <c r="B267" s="41" t="s">
        <v>173</v>
      </c>
      <c r="C267" s="41"/>
      <c r="D267" s="337"/>
      <c r="E267" s="338"/>
      <c r="F267" s="339"/>
      <c r="G267" s="174"/>
      <c r="H267" s="19"/>
      <c r="I267" s="6"/>
      <c r="J267" s="229"/>
      <c r="L267" s="165"/>
      <c r="M267" s="175"/>
    </row>
    <row r="268" spans="1:14">
      <c r="A268" s="4" t="s">
        <v>174</v>
      </c>
      <c r="B268" s="41" t="s">
        <v>175</v>
      </c>
      <c r="C268" s="41"/>
      <c r="D268" s="318"/>
      <c r="E268" s="319"/>
      <c r="F268" s="320"/>
      <c r="G268" s="174"/>
      <c r="H268" s="7"/>
      <c r="I268" s="6"/>
      <c r="J268" s="229"/>
      <c r="M268" s="175"/>
    </row>
    <row r="269" spans="1:14">
      <c r="A269" s="9"/>
      <c r="B269" s="34"/>
      <c r="C269" s="34"/>
      <c r="D269" s="34"/>
      <c r="E269" s="35"/>
      <c r="F269" s="36"/>
      <c r="G269" s="171"/>
      <c r="H269" s="10"/>
      <c r="I269" s="6"/>
      <c r="J269" s="229"/>
      <c r="M269" s="175"/>
    </row>
    <row r="270" spans="1:14">
      <c r="A270" s="11"/>
      <c r="B270" s="34"/>
      <c r="C270" s="34"/>
      <c r="D270" s="34"/>
      <c r="E270" s="35"/>
      <c r="F270" s="36"/>
      <c r="G270" s="36"/>
      <c r="H270" s="36"/>
      <c r="I270" s="6"/>
      <c r="J270" s="229"/>
      <c r="M270" s="165"/>
    </row>
    <row r="271" spans="1:14">
      <c r="A271" s="11"/>
      <c r="B271" s="34"/>
      <c r="C271" s="34"/>
      <c r="D271" s="34"/>
      <c r="E271" s="35"/>
      <c r="F271" s="36"/>
      <c r="G271" s="36"/>
      <c r="H271" s="36"/>
      <c r="I271" s="6"/>
      <c r="J271" s="229"/>
    </row>
    <row r="272" spans="1:14">
      <c r="A272" s="11"/>
      <c r="B272" s="34"/>
      <c r="C272" s="34"/>
      <c r="D272" s="34"/>
      <c r="E272" s="35"/>
      <c r="F272" s="36"/>
      <c r="G272" s="36"/>
      <c r="H272" s="36"/>
      <c r="I272" s="6"/>
      <c r="J272" s="12"/>
      <c r="M272" s="165"/>
    </row>
    <row r="273" spans="1:12">
      <c r="A273" s="11"/>
      <c r="B273" s="34"/>
      <c r="C273" s="34"/>
      <c r="D273" s="34"/>
      <c r="E273" s="35"/>
      <c r="F273" s="36"/>
      <c r="G273" s="36"/>
      <c r="H273" s="10"/>
      <c r="I273" s="6"/>
      <c r="J273" s="229"/>
    </row>
    <row r="274" spans="1:12" ht="15.75">
      <c r="A274" s="340" t="s">
        <v>275</v>
      </c>
      <c r="B274" s="341"/>
      <c r="C274" s="341"/>
      <c r="D274" s="282"/>
      <c r="E274" s="282"/>
      <c r="F274" s="282"/>
      <c r="G274" s="342" t="s">
        <v>276</v>
      </c>
      <c r="H274" s="342"/>
      <c r="I274" s="6"/>
      <c r="J274" s="12"/>
    </row>
    <row r="275" spans="1:12" ht="15.75">
      <c r="A275" s="283"/>
      <c r="B275" s="284"/>
      <c r="C275" s="284"/>
      <c r="D275" s="285"/>
      <c r="E275" s="286"/>
      <c r="F275" s="287"/>
      <c r="G275" s="288"/>
      <c r="H275" s="288"/>
      <c r="I275" s="3"/>
      <c r="J275" s="12"/>
      <c r="L275" s="165"/>
    </row>
    <row r="276" spans="1:12" ht="15.75">
      <c r="A276" s="283"/>
      <c r="B276" s="284"/>
      <c r="C276" s="284"/>
      <c r="D276" s="285"/>
      <c r="E276" s="286"/>
      <c r="F276" s="287"/>
      <c r="G276" s="288"/>
      <c r="H276" s="288"/>
      <c r="I276" s="3"/>
      <c r="J276" s="12"/>
    </row>
    <row r="277" spans="1:12" ht="15.75">
      <c r="A277" s="289"/>
      <c r="B277" s="290"/>
      <c r="C277" s="291"/>
      <c r="D277" s="290"/>
      <c r="E277" s="286"/>
      <c r="F277" s="287"/>
      <c r="G277" s="287"/>
      <c r="H277" s="287"/>
      <c r="I277" s="3"/>
      <c r="J277" s="12"/>
    </row>
    <row r="278" spans="1:12" ht="15.75">
      <c r="A278" s="340" t="s">
        <v>273</v>
      </c>
      <c r="B278" s="341"/>
      <c r="C278" s="341"/>
      <c r="D278" s="282"/>
      <c r="E278" s="282"/>
      <c r="F278" s="282"/>
      <c r="G278" s="343" t="s">
        <v>274</v>
      </c>
      <c r="H278" s="343"/>
      <c r="I278" s="6"/>
      <c r="J278" s="12"/>
    </row>
    <row r="279" spans="1:12">
      <c r="A279" s="11"/>
      <c r="B279" s="34"/>
      <c r="C279" s="34"/>
      <c r="D279" s="34"/>
      <c r="E279" s="35"/>
      <c r="F279" s="36"/>
      <c r="G279" s="36"/>
      <c r="H279" s="10"/>
      <c r="I279" s="3"/>
      <c r="J279" s="12"/>
    </row>
    <row r="280" spans="1:12" ht="15" thickBot="1">
      <c r="A280" s="274"/>
      <c r="B280" s="176"/>
      <c r="C280" s="176"/>
      <c r="D280" s="176"/>
      <c r="E280" s="177"/>
      <c r="F280" s="178"/>
      <c r="G280" s="178"/>
      <c r="H280" s="232"/>
      <c r="I280" s="233"/>
      <c r="J280" s="234"/>
    </row>
    <row r="283" spans="1:12">
      <c r="H283" s="235"/>
    </row>
    <row r="292" spans="1:11">
      <c r="A292" s="276"/>
      <c r="E292" s="32"/>
      <c r="F292" s="32"/>
      <c r="G292" s="32"/>
      <c r="H292" s="237"/>
      <c r="I292" s="237"/>
      <c r="J292" s="237"/>
      <c r="K292" s="32"/>
    </row>
  </sheetData>
  <mergeCells count="25">
    <mergeCell ref="D267:F267"/>
    <mergeCell ref="D268:F268"/>
    <mergeCell ref="A274:C274"/>
    <mergeCell ref="A278:C278"/>
    <mergeCell ref="G278:H278"/>
    <mergeCell ref="G274:H274"/>
    <mergeCell ref="D266:F266"/>
    <mergeCell ref="A11:F11"/>
    <mergeCell ref="E261:J261"/>
    <mergeCell ref="A262:I262"/>
    <mergeCell ref="A263:I263"/>
    <mergeCell ref="D264:F264"/>
    <mergeCell ref="D265:F265"/>
    <mergeCell ref="A71:A72"/>
    <mergeCell ref="A63:A64"/>
    <mergeCell ref="A60:A61"/>
    <mergeCell ref="A66:A67"/>
    <mergeCell ref="A55:A58"/>
    <mergeCell ref="A52:A53"/>
    <mergeCell ref="A10:F10"/>
    <mergeCell ref="A2:J2"/>
    <mergeCell ref="A3:J3"/>
    <mergeCell ref="A4:J4"/>
    <mergeCell ref="D7:G7"/>
    <mergeCell ref="D9:G9"/>
  </mergeCells>
  <pageMargins left="0.35433070866141736" right="3.937007874015748E-2" top="0.15748031496062992" bottom="0.15748031496062992" header="0.31496062992125984" footer="0.31496062992125984"/>
  <pageSetup paperSize="9" scale="56" fitToWidth="0" fitToHeight="0" orientation="portrait" r:id="rId1"/>
  <rowBreaks count="2" manualBreakCount="2">
    <brk id="41" max="9" man="1"/>
    <brk id="18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1ММ</vt:lpstr>
      <vt:lpstr>'1ММ'!Заголовки_для_печати</vt:lpstr>
      <vt:lpstr>'1ММ'!Область_печати</vt:lpstr>
    </vt:vector>
  </TitlesOfParts>
  <Company>Минтруд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Аликади</dc:creator>
  <cp:lastModifiedBy>Аликади Муртазалиев</cp:lastModifiedBy>
  <cp:lastPrinted>2023-08-03T12:00:05Z</cp:lastPrinted>
  <dcterms:created xsi:type="dcterms:W3CDTF">2020-02-07T09:07:07Z</dcterms:created>
  <dcterms:modified xsi:type="dcterms:W3CDTF">2023-08-03T12:00:08Z</dcterms:modified>
</cp:coreProperties>
</file>