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1\Share\~Обменник\1мм 2023\"/>
    </mc:Choice>
  </mc:AlternateContent>
  <xr:revisionPtr revIDLastSave="0" documentId="13_ncr:1_{A863724E-EF46-4487-B3B5-BBBBFECC0C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ММ" sheetId="9" r:id="rId1"/>
  </sheets>
  <definedNames>
    <definedName name="_xlnm._FilterDatabase" localSheetId="0" hidden="1">'1ММ'!$A$16:$K$17</definedName>
    <definedName name="_xlnm.Print_Titles" localSheetId="0">'1ММ'!$16:$16</definedName>
    <definedName name="_xlnm.Print_Area" localSheetId="0">'1ММ'!$A$1:$J$270</definedName>
  </definedNames>
  <calcPr calcId="181029"/>
</workbook>
</file>

<file path=xl/calcChain.xml><?xml version="1.0" encoding="utf-8"?>
<calcChain xmlns="http://schemas.openxmlformats.org/spreadsheetml/2006/main">
  <c r="O54" i="9" l="1"/>
  <c r="H51" i="9"/>
  <c r="I58" i="9"/>
  <c r="L239" i="9" l="1"/>
  <c r="N200" i="9"/>
  <c r="N199" i="9"/>
  <c r="L145" i="9"/>
  <c r="I54" i="9"/>
  <c r="H55" i="9"/>
  <c r="H54" i="9" s="1"/>
  <c r="K56" i="9"/>
  <c r="K55" i="9"/>
  <c r="K54" i="9" s="1"/>
  <c r="J54" i="9"/>
  <c r="J187" i="9"/>
  <c r="K190" i="9"/>
  <c r="J191" i="9"/>
  <c r="J58" i="9"/>
  <c r="M210" i="9" l="1"/>
  <c r="K60" i="9"/>
  <c r="K139" i="9" l="1"/>
  <c r="K111" i="9"/>
  <c r="I214" i="9"/>
  <c r="I224" i="9"/>
  <c r="I174" i="9"/>
  <c r="H69" i="9" l="1"/>
  <c r="I21" i="9"/>
  <c r="J21" i="9"/>
  <c r="H21" i="9"/>
  <c r="K26" i="9"/>
  <c r="I69" i="9"/>
  <c r="J69" i="9"/>
  <c r="H72" i="9"/>
  <c r="K199" i="9" l="1"/>
  <c r="J109" i="9" l="1"/>
  <c r="H60" i="9"/>
  <c r="M249" i="9"/>
  <c r="I60" i="9" l="1"/>
  <c r="J60" i="9"/>
  <c r="K248" i="9" l="1"/>
  <c r="K178" i="9"/>
  <c r="K90" i="9"/>
  <c r="K112" i="9"/>
  <c r="K113" i="9"/>
  <c r="K28" i="9"/>
  <c r="K27" i="9" s="1"/>
  <c r="K20" i="9"/>
  <c r="K19" i="9" s="1"/>
  <c r="K22" i="9"/>
  <c r="J151" i="9"/>
  <c r="J158" i="9"/>
  <c r="J165" i="9"/>
  <c r="J168" i="9"/>
  <c r="J174" i="9"/>
  <c r="J194" i="9"/>
  <c r="J208" i="9"/>
  <c r="J204" i="9"/>
  <c r="J201" i="9"/>
  <c r="J246" i="9"/>
  <c r="J244" i="9"/>
  <c r="J242" i="9"/>
  <c r="J240" i="9"/>
  <c r="J224" i="9"/>
  <c r="J214" i="9"/>
  <c r="J212" i="9"/>
  <c r="J210" i="9"/>
  <c r="J185" i="9"/>
  <c r="J183" i="9"/>
  <c r="J181" i="9"/>
  <c r="J179" i="9"/>
  <c r="J163" i="9"/>
  <c r="J161" i="9"/>
  <c r="J154" i="9"/>
  <c r="J149" i="9"/>
  <c r="J146" i="9"/>
  <c r="J137" i="9"/>
  <c r="J134" i="9"/>
  <c r="J131" i="9"/>
  <c r="J128" i="9"/>
  <c r="J125" i="9"/>
  <c r="J122" i="9"/>
  <c r="J119" i="9"/>
  <c r="J116" i="9"/>
  <c r="J106" i="9"/>
  <c r="J103" i="9"/>
  <c r="J100" i="9"/>
  <c r="J98" i="9"/>
  <c r="J96" i="9"/>
  <c r="J94" i="9"/>
  <c r="J91" i="9"/>
  <c r="J88" i="9"/>
  <c r="J77" i="9"/>
  <c r="J75" i="9"/>
  <c r="J72" i="9"/>
  <c r="J67" i="9"/>
  <c r="J64" i="9"/>
  <c r="J62" i="9"/>
  <c r="J57" i="9"/>
  <c r="J51" i="9"/>
  <c r="J42" i="9"/>
  <c r="J40" i="9"/>
  <c r="J38" i="9"/>
  <c r="J36" i="9"/>
  <c r="J34" i="9"/>
  <c r="J31" i="9"/>
  <c r="J29" i="9"/>
  <c r="J27" i="9"/>
  <c r="J19" i="9"/>
  <c r="K207" i="9"/>
  <c r="I204" i="9"/>
  <c r="H204" i="9"/>
  <c r="K206" i="9"/>
  <c r="K170" i="9"/>
  <c r="I109" i="9"/>
  <c r="I141" i="9"/>
  <c r="I31" i="9"/>
  <c r="I29" i="9"/>
  <c r="I27" i="9"/>
  <c r="I19" i="9"/>
  <c r="I122" i="9"/>
  <c r="I119" i="9"/>
  <c r="I116" i="9"/>
  <c r="I106" i="9"/>
  <c r="I103" i="9"/>
  <c r="I91" i="9"/>
  <c r="I77" i="9"/>
  <c r="I75" i="9"/>
  <c r="I72" i="9"/>
  <c r="I42" i="9"/>
  <c r="I244" i="9"/>
  <c r="I235" i="9"/>
  <c r="I201" i="9"/>
  <c r="I194" i="9"/>
  <c r="H179" i="9" l="1"/>
  <c r="I179" i="9"/>
  <c r="H27" i="9"/>
  <c r="H19" i="9"/>
  <c r="K118" i="9" l="1"/>
  <c r="K117" i="9"/>
  <c r="K114" i="9"/>
  <c r="K115" i="9"/>
  <c r="K110" i="9"/>
  <c r="K108" i="9"/>
  <c r="K107" i="9"/>
  <c r="K83" i="9"/>
  <c r="K74" i="9"/>
  <c r="K205" i="9"/>
  <c r="K204" i="9" s="1"/>
  <c r="H29" i="9"/>
  <c r="K30" i="9"/>
  <c r="K29" i="9" s="1"/>
  <c r="H212" i="9"/>
  <c r="I185" i="9"/>
  <c r="H185" i="9"/>
  <c r="K186" i="9"/>
  <c r="K185" i="9" s="1"/>
  <c r="I183" i="9"/>
  <c r="H183" i="9"/>
  <c r="K184" i="9"/>
  <c r="K183" i="9" s="1"/>
  <c r="K198" i="9"/>
  <c r="K196" i="9"/>
  <c r="H168" i="9"/>
  <c r="K109" i="9" l="1"/>
  <c r="K106" i="9"/>
  <c r="K116" i="9"/>
  <c r="H88" i="9"/>
  <c r="H77" i="9"/>
  <c r="H75" i="9"/>
  <c r="H64" i="9"/>
  <c r="H57" i="9"/>
  <c r="H42" i="9"/>
  <c r="H38" i="9"/>
  <c r="H36" i="9"/>
  <c r="H34" i="9"/>
  <c r="H31" i="9"/>
  <c r="I181" i="9" l="1"/>
  <c r="H181" i="9"/>
  <c r="H187" i="9"/>
  <c r="K73" i="9"/>
  <c r="K72" i="9" s="1"/>
  <c r="I64" i="9"/>
  <c r="K65" i="9"/>
  <c r="K59" i="9"/>
  <c r="K58" i="9"/>
  <c r="I57" i="9"/>
  <c r="H62" i="9"/>
  <c r="I62" i="9"/>
  <c r="K63" i="9"/>
  <c r="K62" i="9" s="1"/>
  <c r="K57" i="9" l="1"/>
  <c r="K126" i="9"/>
  <c r="K200" i="9"/>
  <c r="I134" i="9"/>
  <c r="I51" i="9"/>
  <c r="K247" i="9"/>
  <c r="K246" i="9" s="1"/>
  <c r="I246" i="9"/>
  <c r="H246" i="9"/>
  <c r="K245" i="9"/>
  <c r="K244" i="9" s="1"/>
  <c r="H244" i="9"/>
  <c r="K243" i="9"/>
  <c r="K242" i="9" s="1"/>
  <c r="I242" i="9"/>
  <c r="H242" i="9"/>
  <c r="K241" i="9"/>
  <c r="K240" i="9" s="1"/>
  <c r="I240" i="9"/>
  <c r="H240" i="9"/>
  <c r="K237" i="9"/>
  <c r="K236" i="9"/>
  <c r="H235" i="9"/>
  <c r="K234" i="9"/>
  <c r="K233" i="9"/>
  <c r="K232" i="9"/>
  <c r="K231" i="9"/>
  <c r="K230" i="9"/>
  <c r="K229" i="9"/>
  <c r="K228" i="9"/>
  <c r="K227" i="9"/>
  <c r="K226" i="9"/>
  <c r="K225" i="9"/>
  <c r="H224" i="9"/>
  <c r="K223" i="9"/>
  <c r="K222" i="9"/>
  <c r="K220" i="9"/>
  <c r="K219" i="9"/>
  <c r="K218" i="9"/>
  <c r="K217" i="9"/>
  <c r="K216" i="9"/>
  <c r="K215" i="9"/>
  <c r="H214" i="9"/>
  <c r="K213" i="9"/>
  <c r="K212" i="9" s="1"/>
  <c r="I212" i="9"/>
  <c r="K211" i="9"/>
  <c r="K210" i="9" s="1"/>
  <c r="I210" i="9"/>
  <c r="H210" i="9"/>
  <c r="K209" i="9"/>
  <c r="K208" i="9" s="1"/>
  <c r="I208" i="9"/>
  <c r="H208" i="9"/>
  <c r="K203" i="9"/>
  <c r="K202" i="9"/>
  <c r="H201" i="9"/>
  <c r="K197" i="9"/>
  <c r="K195" i="9"/>
  <c r="H194" i="9"/>
  <c r="K193" i="9"/>
  <c r="K192" i="9"/>
  <c r="I191" i="9"/>
  <c r="H191" i="9"/>
  <c r="K189" i="9"/>
  <c r="K188" i="9"/>
  <c r="K187" i="9" s="1"/>
  <c r="I187" i="9"/>
  <c r="K182" i="9"/>
  <c r="K181" i="9" s="1"/>
  <c r="K180" i="9"/>
  <c r="K179" i="9" s="1"/>
  <c r="K177" i="9"/>
  <c r="K176" i="9"/>
  <c r="K175" i="9"/>
  <c r="H174" i="9"/>
  <c r="K173" i="9"/>
  <c r="K172" i="9"/>
  <c r="K171" i="9"/>
  <c r="K169" i="9"/>
  <c r="I168" i="9"/>
  <c r="K167" i="9"/>
  <c r="K166" i="9"/>
  <c r="I165" i="9"/>
  <c r="H165" i="9"/>
  <c r="K164" i="9"/>
  <c r="K163" i="9" s="1"/>
  <c r="I163" i="9"/>
  <c r="H163" i="9"/>
  <c r="K162" i="9"/>
  <c r="K161" i="9" s="1"/>
  <c r="I161" i="9"/>
  <c r="H161" i="9"/>
  <c r="K160" i="9"/>
  <c r="K159" i="9"/>
  <c r="I158" i="9"/>
  <c r="H158" i="9"/>
  <c r="K157" i="9"/>
  <c r="K156" i="9"/>
  <c r="K155" i="9"/>
  <c r="I154" i="9"/>
  <c r="H154" i="9"/>
  <c r="K153" i="9"/>
  <c r="K152" i="9"/>
  <c r="I151" i="9"/>
  <c r="H151" i="9"/>
  <c r="K150" i="9"/>
  <c r="K149" i="9" s="1"/>
  <c r="I149" i="9"/>
  <c r="H149" i="9"/>
  <c r="K148" i="9"/>
  <c r="K147" i="9"/>
  <c r="I146" i="9"/>
  <c r="H146" i="9"/>
  <c r="H141" i="9"/>
  <c r="K140" i="9"/>
  <c r="K138" i="9"/>
  <c r="I137" i="9"/>
  <c r="H137" i="9"/>
  <c r="K136" i="9"/>
  <c r="K135" i="9"/>
  <c r="H134" i="9"/>
  <c r="K133" i="9"/>
  <c r="K132" i="9"/>
  <c r="I131" i="9"/>
  <c r="H131" i="9"/>
  <c r="K130" i="9"/>
  <c r="K129" i="9"/>
  <c r="I128" i="9"/>
  <c r="H128" i="9"/>
  <c r="K127" i="9"/>
  <c r="I125" i="9"/>
  <c r="H125" i="9"/>
  <c r="K124" i="9"/>
  <c r="K123" i="9"/>
  <c r="H122" i="9"/>
  <c r="K121" i="9"/>
  <c r="K120" i="9"/>
  <c r="H119" i="9"/>
  <c r="H116" i="9"/>
  <c r="H109" i="9"/>
  <c r="H106" i="9"/>
  <c r="K105" i="9"/>
  <c r="K104" i="9"/>
  <c r="H103" i="9"/>
  <c r="K102" i="9"/>
  <c r="K101" i="9"/>
  <c r="I100" i="9"/>
  <c r="H100" i="9"/>
  <c r="K99" i="9"/>
  <c r="K98" i="9" s="1"/>
  <c r="I98" i="9"/>
  <c r="H98" i="9"/>
  <c r="K97" i="9"/>
  <c r="K96" i="9" s="1"/>
  <c r="I96" i="9"/>
  <c r="H96" i="9"/>
  <c r="K95" i="9"/>
  <c r="K94" i="9" s="1"/>
  <c r="I94" i="9"/>
  <c r="H94" i="9"/>
  <c r="K93" i="9"/>
  <c r="K92" i="9"/>
  <c r="H91" i="9"/>
  <c r="K89" i="9"/>
  <c r="K88" i="9" s="1"/>
  <c r="I88" i="9"/>
  <c r="K87" i="9"/>
  <c r="K86" i="9"/>
  <c r="K85" i="9"/>
  <c r="K84" i="9"/>
  <c r="K82" i="9"/>
  <c r="K80" i="9"/>
  <c r="K79" i="9"/>
  <c r="K78" i="9"/>
  <c r="K76" i="9"/>
  <c r="K75" i="9" s="1"/>
  <c r="K71" i="9"/>
  <c r="K69" i="9" s="1"/>
  <c r="K68" i="9"/>
  <c r="K67" i="9" s="1"/>
  <c r="I67" i="9"/>
  <c r="H67" i="9"/>
  <c r="K66" i="9"/>
  <c r="K64" i="9" s="1"/>
  <c r="K53" i="9"/>
  <c r="K52" i="9"/>
  <c r="K50" i="9"/>
  <c r="K49" i="9"/>
  <c r="K48" i="9"/>
  <c r="K47" i="9"/>
  <c r="K46" i="9"/>
  <c r="K45" i="9"/>
  <c r="K44" i="9"/>
  <c r="K43" i="9"/>
  <c r="K41" i="9"/>
  <c r="K40" i="9" s="1"/>
  <c r="I40" i="9"/>
  <c r="H40" i="9"/>
  <c r="K39" i="9"/>
  <c r="K38" i="9" s="1"/>
  <c r="I38" i="9"/>
  <c r="K37" i="9"/>
  <c r="K36" i="9" s="1"/>
  <c r="I36" i="9"/>
  <c r="K35" i="9"/>
  <c r="K34" i="9" s="1"/>
  <c r="I34" i="9"/>
  <c r="K33" i="9"/>
  <c r="K32" i="9"/>
  <c r="K25" i="9"/>
  <c r="K24" i="9"/>
  <c r="K23" i="9"/>
  <c r="M250" i="9" l="1"/>
  <c r="H249" i="9"/>
  <c r="K137" i="9"/>
  <c r="I249" i="9"/>
  <c r="K191" i="9"/>
  <c r="K21" i="9"/>
  <c r="K165" i="9"/>
  <c r="K134" i="9"/>
  <c r="K201" i="9"/>
  <c r="K154" i="9"/>
  <c r="K31" i="9"/>
  <c r="K103" i="9"/>
  <c r="K151" i="9"/>
  <c r="K91" i="9"/>
  <c r="K131" i="9"/>
  <c r="K168" i="9"/>
  <c r="K119" i="9"/>
  <c r="K224" i="9"/>
  <c r="K174" i="9"/>
  <c r="K158" i="9"/>
  <c r="K146" i="9"/>
  <c r="K128" i="9"/>
  <c r="K125" i="9"/>
  <c r="K122" i="9"/>
  <c r="K100" i="9"/>
  <c r="K42" i="9"/>
  <c r="K51" i="9"/>
  <c r="K81" i="9"/>
  <c r="K77" i="9" s="1"/>
  <c r="K194" i="9"/>
  <c r="K221" i="9"/>
  <c r="K214" i="9" s="1"/>
  <c r="M251" i="9" l="1"/>
  <c r="D255" i="9"/>
  <c r="K143" i="9" l="1"/>
  <c r="K142" i="9" l="1"/>
  <c r="K144" i="9"/>
  <c r="K145" i="9"/>
  <c r="J141" i="9"/>
  <c r="J249" i="9" s="1"/>
  <c r="K239" i="9"/>
  <c r="K238" i="9"/>
  <c r="J235" i="9"/>
  <c r="K141" i="9" l="1"/>
  <c r="K235" i="9"/>
  <c r="K249" i="9"/>
  <c r="H255" i="9" s="1"/>
  <c r="G255" i="9"/>
  <c r="J252" i="9"/>
  <c r="M252" i="9"/>
  <c r="M253" i="9" s="1"/>
  <c r="M254" i="9" l="1"/>
</calcChain>
</file>

<file path=xl/sharedStrings.xml><?xml version="1.0" encoding="utf-8"?>
<sst xmlns="http://schemas.openxmlformats.org/spreadsheetml/2006/main" count="1208" uniqueCount="266">
  <si>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</si>
  <si>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</si>
  <si>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</si>
  <si>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</si>
  <si>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</si>
  <si>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</si>
  <si>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</si>
  <si>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</si>
  <si>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</si>
  <si>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</si>
  <si>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</si>
  <si>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</si>
  <si>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</si>
  <si>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</si>
  <si>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</si>
  <si>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</si>
  <si>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</si>
  <si>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</si>
  <si>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</si>
  <si>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</si>
  <si>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</si>
  <si>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</si>
  <si>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</si>
  <si>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</si>
  <si>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</si>
  <si>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</si>
  <si>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</si>
  <si>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</si>
  <si>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</si>
  <si>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</si>
  <si>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</si>
  <si>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</si>
  <si>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</si>
  <si>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</si>
  <si>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</si>
  <si>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</si>
  <si>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</si>
  <si>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</si>
  <si>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</si>
  <si>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</si>
  <si>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</si>
  <si>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</si>
  <si>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</si>
  <si>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</si>
  <si>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</si>
  <si>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</si>
  <si>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</si>
  <si>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</si>
  <si>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</si>
  <si>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</si>
  <si>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</si>
  <si>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</si>
  <si>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</si>
  <si>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</si>
  <si>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</si>
  <si>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</si>
  <si>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</si>
  <si>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</si>
  <si>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</si>
  <si>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</si>
  <si>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</si>
  <si>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</si>
  <si>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</si>
  <si>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</si>
  <si>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</si>
  <si>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</si>
  <si>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</si>
  <si>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</si>
  <si>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</si>
  <si>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</si>
  <si>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</si>
  <si>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</si>
  <si>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</si>
  <si>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1002</t>
  </si>
  <si>
    <t>2220300590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</si>
  <si>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</si>
  <si>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</si>
  <si>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</si>
  <si>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</si>
  <si>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</si>
  <si>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</si>
  <si>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</si>
  <si>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</si>
  <si>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</si>
  <si>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</si>
  <si>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</si>
  <si>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</si>
  <si>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</si>
  <si>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</si>
  <si>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</si>
  <si>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</si>
  <si>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</si>
  <si>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</si>
  <si>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</si>
  <si>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</si>
  <si>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</si>
  <si>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</si>
  <si>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</si>
  <si>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</si>
  <si>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</si>
  <si>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</si>
  <si>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</si>
  <si>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</si>
  <si>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</si>
  <si>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</si>
  <si>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</si>
  <si>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</si>
  <si>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</si>
  <si>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</si>
  <si>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</si>
  <si>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</si>
  <si>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2211252400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</si>
  <si>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</si>
  <si>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</si>
  <si>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</si>
  <si>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</si>
  <si>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</si>
  <si>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</si>
  <si>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</si>
  <si>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</si>
  <si>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</si>
  <si>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</si>
  <si>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</si>
  <si>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</si>
  <si>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</si>
  <si>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</si>
  <si>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</si>
  <si>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</si>
  <si>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</si>
  <si>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</si>
  <si>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</si>
  <si>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</si>
  <si>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</si>
  <si>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</si>
  <si>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</si>
  <si>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</si>
  <si>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</si>
  <si>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</si>
  <si>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</si>
  <si>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</si>
  <si>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</si>
  <si>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</si>
  <si>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</si>
  <si>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</si>
  <si>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</si>
  <si>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</si>
  <si>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</si>
  <si>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</si>
  <si>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</si>
  <si>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</si>
  <si>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</si>
  <si>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</si>
  <si>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</si>
  <si>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</si>
  <si>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</si>
  <si>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</si>
  <si>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</si>
  <si>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</si>
  <si>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</si>
  <si>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</si>
  <si>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</si>
  <si>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</si>
  <si>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</si>
  <si>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</si>
  <si>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</si>
  <si>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</si>
  <si>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</si>
  <si>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</si>
  <si>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</si>
  <si>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</si>
  <si>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</si>
  <si>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</si>
  <si>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</si>
  <si>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</si>
  <si>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</si>
  <si>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</si>
  <si>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</si>
  <si>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</si>
  <si>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</si>
  <si>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</si>
  <si>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</si>
  <si>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</si>
  <si>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</si>
  <si>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21-53020-00000-00000</t>
  </si>
  <si>
    <t>БА</t>
  </si>
  <si>
    <t>831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</si>
  <si>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</si>
  <si>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</si>
  <si>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</si>
  <si>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</si>
  <si>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2310181110</t>
  </si>
  <si>
    <t>2310181120</t>
  </si>
  <si>
    <t xml:space="preserve">                                                                </t>
  </si>
  <si>
    <t xml:space="preserve">Начальник управления </t>
  </si>
  <si>
    <t>22-52900-00000-00000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</si>
  <si>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</si>
  <si>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22-52500-00000-00000</t>
  </si>
  <si>
    <t>Реализация мероприятий в сфере реабилитации и абилитации инвалидов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</si>
  <si>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</si>
  <si>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0511351340</t>
  </si>
  <si>
    <t>Э. Маметова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</si>
  <si>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болезней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</si>
  <si>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временного трудоустройства</t>
  </si>
  <si>
    <t>380P252980</t>
  </si>
  <si>
    <t>23-52980-00000-00000</t>
  </si>
  <si>
    <t>380P253000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</si>
  <si>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общественных работ</t>
  </si>
  <si>
    <t>0705</t>
  </si>
  <si>
    <t>231P252920</t>
  </si>
  <si>
    <t>Организация профессионального обучения и дополнительного профессионального образования работников промышленных предприятий</t>
  </si>
  <si>
    <t>23-52920-00000-00000</t>
  </si>
  <si>
    <t>0909</t>
  </si>
  <si>
    <t>Ежемесячное пособие в связи с рождением и воспитанием ребенка</t>
  </si>
  <si>
    <t>Ежемесячная денежная выплата на ребенка в возрасте от восьми до семнадцати лет</t>
  </si>
  <si>
    <t>Субвенции</t>
  </si>
  <si>
    <t>23-50860-00000-00000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</si>
  <si>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</si>
  <si>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23-53000-00000-00000</t>
  </si>
  <si>
    <t>Субсидии (гранты в форме субсидий), не подлежащие казначейскому сопровождению</t>
  </si>
  <si>
    <t>23-52900-00000-00000</t>
  </si>
  <si>
    <t>23-52400-00000-00000</t>
  </si>
  <si>
    <t>23-52200-00000-00000</t>
  </si>
  <si>
    <t>23-54620-00000-00000</t>
  </si>
  <si>
    <t>23-52500-00000-00000</t>
  </si>
  <si>
    <t>23-51760-00000-00000</t>
  </si>
  <si>
    <t>23-51350-00000-00000</t>
  </si>
  <si>
    <t>23-51340-00000-00000</t>
  </si>
  <si>
    <t>23-53020-00000-00000</t>
  </si>
  <si>
    <t>21-52200-00000-00000</t>
  </si>
  <si>
    <t>23-54040-00000-00000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</si>
  <si>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</t>
  </si>
  <si>
    <t>2230153800</t>
  </si>
  <si>
    <t>23-59000-00000-00400</t>
  </si>
  <si>
    <t>20-55730-00000-00000</t>
  </si>
  <si>
    <t>Министр</t>
  </si>
  <si>
    <t>М. Казиев</t>
  </si>
  <si>
    <t>2212784040</t>
  </si>
  <si>
    <t>Реализация мероприятий направленных на  противодействие коррупции</t>
  </si>
  <si>
    <t>0113</t>
  </si>
  <si>
    <t>4200199590</t>
  </si>
  <si>
    <t>добавил</t>
  </si>
  <si>
    <t>Реализация мероприятий, направленных на профилактику правонарушений и преступлений несовершеннолетних</t>
  </si>
  <si>
    <t>0314</t>
  </si>
  <si>
    <t>Резервный фонд Правительства Республики Дагестан</t>
  </si>
  <si>
    <t>с 1.02.2023</t>
  </si>
  <si>
    <t>22-55730-00000-00000</t>
  </si>
  <si>
    <t>0402</t>
  </si>
  <si>
    <t>999005Р410</t>
  </si>
  <si>
    <t>добавил 01.04.2023</t>
  </si>
  <si>
    <t>23-5Р410-00000-00000</t>
  </si>
  <si>
    <t>На предоставление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реализвции мероприятий по осуществлению подключения (технологического присоединения) газоиспользующего оборудования и объектов капитального строительства к газораспределительным сетям при догазификации, за счет средств резервного фонда Правительства Российской Федерации</t>
  </si>
  <si>
    <t>Субсидии бюджетным учреждениям на иные цели</t>
  </si>
  <si>
    <r>
      <t>223</t>
    </r>
    <r>
      <rPr>
        <b/>
        <i/>
        <u/>
        <sz val="10"/>
        <rFont val="Arial cry"/>
        <charset val="204"/>
      </rPr>
      <t>P</t>
    </r>
    <r>
      <rPr>
        <i/>
        <u/>
        <sz val="10"/>
        <rFont val="Arial cry"/>
        <charset val="204"/>
      </rPr>
      <t>155730</t>
    </r>
  </si>
  <si>
    <t xml:space="preserve"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</si>
  <si>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</si>
  <si>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</t>
  </si>
  <si>
    <t>Утверждено бюджетных ассигнований (лимитов бюджетных обязательств)                      на 2023 год</t>
  </si>
  <si>
    <t>добавил 01.05.2023</t>
  </si>
  <si>
    <t>21-52500-00000-00000</t>
  </si>
  <si>
    <t>20-52900-00000-00000</t>
  </si>
  <si>
    <t>22-53020-00000-00000</t>
  </si>
  <si>
    <t>21-54040-00000-00000</t>
  </si>
  <si>
    <t>Организация системы комплексной реабилитации и ресоциализации потребителей наркотических средств и психотропных веществ успешно завершивших курс комплексной реабилитации</t>
  </si>
  <si>
    <t xml:space="preserve"> на 1 июня 2023 года</t>
  </si>
  <si>
    <t>(23-53000-00000-00000)</t>
  </si>
  <si>
    <t>добавил 01.06.2023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</si>
</sst>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48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</font>
    <font>
      <b/>
      <sz val="11"/>
      <name val="Arial cry"/>
      <charset val="204"/>
    </font>
    <font>
      <sz val="11"/>
      <name val="Arial cry"/>
      <charset val="204"/>
    </font>
    <font>
      <b/>
      <sz val="10"/>
      <name val="Arial cry"/>
      <charset val="204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sz val="10"/>
      <name val="Arial cry"/>
      <charset val="204"/>
    </font>
    <font>
      <b/>
      <i/>
      <u/>
      <sz val="10"/>
      <name val="Arial cry"/>
      <charset val="204"/>
    </font>
    <font>
      <i/>
      <u/>
      <sz val="10"/>
      <name val="Arial cry"/>
      <charset val="204"/>
    </font>
    <font>
      <sz val="10"/>
      <color indexed="8"/>
      <name val="Arial cry"/>
      <charset val="204"/>
    </font>
    <font>
      <b/>
      <u/>
      <sz val="10"/>
      <name val="Arial cry"/>
      <charset val="204"/>
    </font>
    <font>
      <u/>
      <sz val="10"/>
      <name val="Arial cry"/>
      <charset val="204"/>
    </font>
    <font>
      <sz val="10"/>
      <color indexed="10"/>
      <name val="Arial cry"/>
      <charset val="204"/>
    </font>
    <font>
      <sz val="10"/>
      <name val="Calibri"/>
      <family val="2"/>
    </font>
    <font>
      <b/>
      <i/>
      <u/>
      <sz val="11"/>
      <name val="Arial cry"/>
      <charset val="204"/>
    </font>
    <font>
      <i/>
      <u/>
      <sz val="11"/>
      <name val="Arial cry"/>
      <charset val="204"/>
    </font>
    <font>
      <b/>
      <u/>
      <sz val="11"/>
      <name val="Arial cry"/>
      <charset val="204"/>
    </font>
    <font>
      <i/>
      <sz val="11"/>
      <name val="Arial cry"/>
      <charset val="204"/>
    </font>
    <font>
      <u/>
      <sz val="11"/>
      <name val="Arial cry"/>
      <charset val="204"/>
    </font>
    <font>
      <sz val="11"/>
      <color rgb="FF000000"/>
      <name val="Arial Cyr"/>
    </font>
    <font>
      <sz val="11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24" fillId="0" borderId="0"/>
    <xf numFmtId="0" fontId="3" fillId="0" borderId="0"/>
    <xf numFmtId="0" fontId="24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28" fillId="0" borderId="0"/>
    <xf numFmtId="0" fontId="5" fillId="0" borderId="0"/>
    <xf numFmtId="0" fontId="28" fillId="0" borderId="0"/>
    <xf numFmtId="0" fontId="3" fillId="0" borderId="0"/>
    <xf numFmtId="0" fontId="24" fillId="0" borderId="0"/>
    <xf numFmtId="0" fontId="5" fillId="10" borderId="0"/>
    <xf numFmtId="0" fontId="28" fillId="21" borderId="0"/>
    <xf numFmtId="0" fontId="5" fillId="0" borderId="2">
      <alignment horizontal="center" vertical="center" wrapText="1"/>
    </xf>
    <xf numFmtId="0" fontId="28" fillId="0" borderId="38">
      <alignment horizontal="center" vertical="center" wrapText="1"/>
    </xf>
    <xf numFmtId="0" fontId="5" fillId="0" borderId="1">
      <alignment horizontal="center" vertical="center" shrinkToFit="1"/>
    </xf>
    <xf numFmtId="0" fontId="28" fillId="0" borderId="39">
      <alignment horizontal="center" vertical="center" shrinkToFit="1"/>
    </xf>
    <xf numFmtId="0" fontId="4" fillId="0" borderId="3">
      <alignment horizontal="left"/>
    </xf>
    <xf numFmtId="0" fontId="29" fillId="0" borderId="40">
      <alignment horizontal="left"/>
    </xf>
    <xf numFmtId="0" fontId="5" fillId="0" borderId="4"/>
    <xf numFmtId="0" fontId="28" fillId="0" borderId="41"/>
    <xf numFmtId="0" fontId="5" fillId="0" borderId="4"/>
    <xf numFmtId="0" fontId="5" fillId="0" borderId="0">
      <alignment horizontal="left" vertical="top" wrapText="1"/>
    </xf>
    <xf numFmtId="0" fontId="28" fillId="0" borderId="0">
      <alignment horizontal="left" vertical="top" wrapText="1"/>
    </xf>
    <xf numFmtId="0" fontId="6" fillId="0" borderId="0">
      <alignment horizontal="center" wrapText="1"/>
    </xf>
    <xf numFmtId="0" fontId="30" fillId="0" borderId="0">
      <alignment horizontal="center" wrapText="1"/>
    </xf>
    <xf numFmtId="0" fontId="6" fillId="0" borderId="0">
      <alignment horizontal="center"/>
    </xf>
    <xf numFmtId="0" fontId="30" fillId="0" borderId="0">
      <alignment horizontal="center"/>
    </xf>
    <xf numFmtId="0" fontId="5" fillId="0" borderId="0">
      <alignment wrapText="1"/>
    </xf>
    <xf numFmtId="0" fontId="28" fillId="0" borderId="0">
      <alignment wrapText="1"/>
    </xf>
    <xf numFmtId="0" fontId="5" fillId="0" borderId="0">
      <alignment horizontal="right"/>
    </xf>
    <xf numFmtId="0" fontId="28" fillId="0" borderId="0">
      <alignment horizontal="right"/>
    </xf>
    <xf numFmtId="4" fontId="4" fillId="11" borderId="1">
      <alignment horizontal="right" vertical="top" shrinkToFit="1"/>
    </xf>
    <xf numFmtId="4" fontId="29" fillId="22" borderId="39">
      <alignment horizontal="right" vertical="top" shrinkToFit="1"/>
    </xf>
    <xf numFmtId="0" fontId="5" fillId="0" borderId="0"/>
    <xf numFmtId="0" fontId="28" fillId="0" borderId="0"/>
    <xf numFmtId="0" fontId="5" fillId="0" borderId="0">
      <alignment horizontal="left" wrapText="1"/>
    </xf>
    <xf numFmtId="0" fontId="28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28" fillId="0" borderId="39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0" fontId="29" fillId="0" borderId="39">
      <alignment horizontal="left" vertical="top" wrapText="1"/>
    </xf>
    <xf numFmtId="4" fontId="5" fillId="7" borderId="1">
      <alignment horizontal="right" vertical="top" shrinkToFit="1"/>
    </xf>
    <xf numFmtId="4" fontId="28" fillId="23" borderId="39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0" fontId="28" fillId="21" borderId="0">
      <alignment horizontal="center"/>
    </xf>
    <xf numFmtId="4" fontId="5" fillId="0" borderId="1">
      <alignment horizontal="right" vertical="top" shrinkToFit="1"/>
    </xf>
    <xf numFmtId="4" fontId="28" fillId="0" borderId="39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4" fontId="28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24" fillId="0" borderId="0"/>
    <xf numFmtId="0" fontId="22" fillId="0" borderId="0"/>
    <xf numFmtId="0" fontId="23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310">
    <xf numFmtId="0" fontId="0" fillId="0" borderId="0" xfId="0"/>
    <xf numFmtId="0" fontId="26" fillId="0" borderId="30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0" xfId="0" applyFont="1" applyAlignment="1" applyProtection="1">
      <alignment vertical="center"/>
      <protection locked="0"/>
    </xf>
    <xf numFmtId="0" fontId="26" fillId="0" borderId="30" xfId="0" applyFont="1" applyBorder="1" applyAlignment="1">
      <alignment vertical="center" wrapText="1"/>
    </xf>
    <xf numFmtId="49" fontId="26" fillId="0" borderId="18" xfId="0" applyNumberFormat="1" applyFont="1" applyBorder="1" applyAlignment="1">
      <alignment horizontal="center" vertical="center"/>
    </xf>
    <xf numFmtId="4" fontId="26" fillId="0" borderId="0" xfId="0" applyNumberFormat="1" applyFont="1" applyAlignment="1" applyProtection="1">
      <alignment vertical="center"/>
      <protection locked="0"/>
    </xf>
    <xf numFmtId="4" fontId="26" fillId="0" borderId="18" xfId="0" applyNumberFormat="1" applyFont="1" applyBorder="1" applyAlignment="1">
      <alignment horizontal="center" vertical="center"/>
    </xf>
    <xf numFmtId="0" fontId="26" fillId="0" borderId="30" xfId="0" applyFont="1" applyBorder="1" applyAlignment="1">
      <alignment horizontal="left" vertical="center" wrapText="1"/>
    </xf>
    <xf numFmtId="0" fontId="26" fillId="0" borderId="19" xfId="0" applyFont="1" applyBorder="1" applyAlignment="1">
      <alignment wrapText="1"/>
    </xf>
    <xf numFmtId="0" fontId="26" fillId="0" borderId="19" xfId="0" applyFont="1" applyBorder="1" applyAlignment="1" applyProtection="1">
      <alignment wrapText="1"/>
      <protection locked="0"/>
    </xf>
    <xf numFmtId="0" fontId="26" fillId="0" borderId="16" xfId="0" applyFont="1" applyBorder="1" applyAlignment="1" applyProtection="1">
      <alignment vertical="center"/>
      <protection locked="0"/>
    </xf>
    <xf numFmtId="0" fontId="26" fillId="0" borderId="32" xfId="0" applyFont="1" applyBorder="1" applyAlignment="1" applyProtection="1">
      <alignment vertical="center"/>
      <protection locked="0"/>
    </xf>
    <xf numFmtId="0" fontId="26" fillId="0" borderId="18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49" fontId="26" fillId="0" borderId="18" xfId="0" applyNumberFormat="1" applyFont="1" applyBorder="1" applyAlignment="1">
      <alignment horizontal="left" vertical="center"/>
    </xf>
    <xf numFmtId="4" fontId="27" fillId="0" borderId="18" xfId="0" applyNumberFormat="1" applyFont="1" applyBorder="1" applyAlignment="1">
      <alignment horizontal="center" vertical="center"/>
    </xf>
    <xf numFmtId="0" fontId="25" fillId="17" borderId="30" xfId="42" applyFont="1" applyFill="1" applyBorder="1" applyAlignment="1">
      <alignment horizontal="right" wrapText="1"/>
    </xf>
    <xf numFmtId="4" fontId="26" fillId="0" borderId="20" xfId="0" applyNumberFormat="1" applyFont="1" applyBorder="1" applyAlignment="1">
      <alignment horizontal="center" vertical="center"/>
    </xf>
    <xf numFmtId="4" fontId="27" fillId="17" borderId="0" xfId="23" applyNumberFormat="1" applyFont="1" applyFill="1" applyBorder="1" applyAlignment="1">
      <alignment horizontal="center" vertical="center" shrinkToFit="1"/>
    </xf>
    <xf numFmtId="0" fontId="27" fillId="17" borderId="52" xfId="0" applyFont="1" applyFill="1" applyBorder="1" applyAlignment="1">
      <alignment horizontal="center" vertical="center" wrapText="1"/>
    </xf>
    <xf numFmtId="49" fontId="27" fillId="17" borderId="52" xfId="0" applyNumberFormat="1" applyFont="1" applyFill="1" applyBorder="1" applyAlignment="1">
      <alignment horizontal="center" vertical="center" wrapText="1"/>
    </xf>
    <xf numFmtId="0" fontId="27" fillId="17" borderId="52" xfId="0" applyFont="1" applyFill="1" applyBorder="1" applyAlignment="1">
      <alignment horizontal="center" vertical="top" wrapText="1"/>
    </xf>
    <xf numFmtId="0" fontId="31" fillId="19" borderId="18" xfId="67" quotePrefix="1" applyFont="1" applyFill="1" applyBorder="1" applyAlignment="1">
      <alignment horizontal="left" vertical="center" wrapText="1"/>
    </xf>
    <xf numFmtId="0" fontId="31" fillId="19" borderId="18" xfId="67" quotePrefix="1" applyFont="1" applyFill="1" applyBorder="1" applyAlignment="1">
      <alignment horizontal="center" vertical="center" wrapText="1"/>
    </xf>
    <xf numFmtId="0" fontId="31" fillId="19" borderId="18" xfId="67" applyFont="1" applyFill="1" applyBorder="1" applyAlignment="1">
      <alignment horizontal="left" vertical="center" wrapText="1"/>
    </xf>
    <xf numFmtId="4" fontId="26" fillId="24" borderId="18" xfId="27" applyNumberFormat="1" applyFont="1" applyFill="1" applyBorder="1" applyAlignment="1">
      <alignment horizontal="center" vertical="center" shrinkToFit="1"/>
    </xf>
    <xf numFmtId="0" fontId="31" fillId="0" borderId="14" xfId="0" applyFont="1" applyBorder="1" applyProtection="1">
      <protection locked="0"/>
    </xf>
    <xf numFmtId="0" fontId="31" fillId="0" borderId="14" xfId="0" applyFont="1" applyBorder="1" applyAlignment="1" applyProtection="1">
      <alignment horizontal="center" vertical="center"/>
      <protection locked="0"/>
    </xf>
    <xf numFmtId="0" fontId="31" fillId="0" borderId="14" xfId="0" applyFont="1" applyBorder="1" applyAlignment="1" applyProtection="1">
      <alignment vertical="center"/>
      <protection locked="0"/>
    </xf>
    <xf numFmtId="0" fontId="31" fillId="0" borderId="15" xfId="0" applyFont="1" applyBorder="1" applyAlignment="1" applyProtection="1">
      <alignment vertical="center"/>
      <protection locked="0"/>
    </xf>
    <xf numFmtId="0" fontId="31" fillId="0" borderId="0" xfId="0" applyFont="1" applyProtection="1">
      <protection locked="0"/>
    </xf>
    <xf numFmtId="0" fontId="31" fillId="0" borderId="16" xfId="0" applyFont="1" applyBorder="1" applyAlignment="1" applyProtection="1">
      <alignment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vertical="center"/>
      <protection locked="0"/>
    </xf>
    <xf numFmtId="0" fontId="27" fillId="0" borderId="0" xfId="0" applyFont="1" applyProtection="1"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31" fillId="0" borderId="0" xfId="0" applyFont="1"/>
    <xf numFmtId="49" fontId="31" fillId="0" borderId="18" xfId="0" applyNumberFormat="1" applyFont="1" applyBorder="1" applyAlignment="1">
      <alignment horizontal="center" vertical="center"/>
    </xf>
    <xf numFmtId="0" fontId="27" fillId="17" borderId="17" xfId="0" applyFont="1" applyFill="1" applyBorder="1" applyAlignment="1">
      <alignment horizontal="center" vertical="center" wrapText="1"/>
    </xf>
    <xf numFmtId="0" fontId="27" fillId="17" borderId="48" xfId="0" applyFont="1" applyFill="1" applyBorder="1" applyAlignment="1">
      <alignment horizontal="center" vertical="center" wrapText="1"/>
    </xf>
    <xf numFmtId="0" fontId="31" fillId="0" borderId="48" xfId="0" applyFont="1" applyBorder="1" applyProtection="1">
      <protection locked="0"/>
    </xf>
    <xf numFmtId="0" fontId="27" fillId="17" borderId="0" xfId="0" applyFont="1" applyFill="1" applyAlignment="1">
      <alignment horizontal="center" vertical="top" wrapText="1"/>
    </xf>
    <xf numFmtId="0" fontId="27" fillId="17" borderId="0" xfId="0" applyFont="1" applyFill="1" applyAlignment="1">
      <alignment horizontal="center" vertical="center" wrapText="1"/>
    </xf>
    <xf numFmtId="0" fontId="27" fillId="18" borderId="18" xfId="67" quotePrefix="1" applyFont="1" applyFill="1" applyBorder="1" applyAlignment="1">
      <alignment horizontal="left" vertical="center" wrapText="1"/>
    </xf>
    <xf numFmtId="0" fontId="27" fillId="18" borderId="18" xfId="67" quotePrefix="1" applyFont="1" applyFill="1" applyBorder="1" applyAlignment="1">
      <alignment horizontal="center" vertical="center" wrapText="1"/>
    </xf>
    <xf numFmtId="0" fontId="27" fillId="18" borderId="18" xfId="67" applyFont="1" applyFill="1" applyBorder="1" applyAlignment="1">
      <alignment horizontal="left" vertical="center" wrapText="1"/>
    </xf>
    <xf numFmtId="4" fontId="27" fillId="17" borderId="17" xfId="0" applyNumberFormat="1" applyFont="1" applyFill="1" applyBorder="1" applyAlignment="1">
      <alignment horizontal="center" vertical="center" wrapText="1"/>
    </xf>
    <xf numFmtId="14" fontId="31" fillId="0" borderId="48" xfId="0" applyNumberFormat="1" applyFont="1" applyBorder="1" applyProtection="1">
      <protection locked="0"/>
    </xf>
    <xf numFmtId="0" fontId="27" fillId="18" borderId="34" xfId="67" quotePrefix="1" applyFont="1" applyFill="1" applyBorder="1" applyAlignment="1">
      <alignment horizontal="left" vertical="center" wrapText="1"/>
    </xf>
    <xf numFmtId="0" fontId="27" fillId="18" borderId="34" xfId="67" quotePrefix="1" applyFont="1" applyFill="1" applyBorder="1" applyAlignment="1">
      <alignment horizontal="center" vertical="center" wrapText="1"/>
    </xf>
    <xf numFmtId="0" fontId="27" fillId="18" borderId="34" xfId="67" applyFont="1" applyFill="1" applyBorder="1" applyAlignment="1">
      <alignment horizontal="left" vertical="center" wrapText="1"/>
    </xf>
    <xf numFmtId="4" fontId="27" fillId="18" borderId="17" xfId="25" applyNumberFormat="1" applyFont="1" applyFill="1" applyBorder="1" applyAlignment="1">
      <alignment horizontal="center" vertical="center" shrinkToFit="1"/>
    </xf>
    <xf numFmtId="4" fontId="31" fillId="0" borderId="48" xfId="0" applyNumberFormat="1" applyFont="1" applyBorder="1" applyProtection="1">
      <protection locked="0"/>
    </xf>
    <xf numFmtId="4" fontId="31" fillId="0" borderId="0" xfId="0" applyNumberFormat="1" applyFont="1" applyProtection="1">
      <protection locked="0"/>
    </xf>
    <xf numFmtId="0" fontId="27" fillId="18" borderId="0" xfId="0" applyFont="1" applyFill="1" applyProtection="1">
      <protection locked="0"/>
    </xf>
    <xf numFmtId="4" fontId="27" fillId="19" borderId="17" xfId="25" applyNumberFormat="1" applyFont="1" applyFill="1" applyBorder="1" applyAlignment="1">
      <alignment horizontal="center" vertical="center" shrinkToFit="1"/>
    </xf>
    <xf numFmtId="0" fontId="32" fillId="18" borderId="1" xfId="67" quotePrefix="1" applyFont="1" applyFill="1" applyAlignment="1">
      <alignment horizontal="left" vertical="center" wrapText="1"/>
    </xf>
    <xf numFmtId="0" fontId="32" fillId="18" borderId="1" xfId="67" quotePrefix="1" applyFont="1" applyFill="1" applyAlignment="1">
      <alignment horizontal="center" vertical="center" wrapText="1"/>
    </xf>
    <xf numFmtId="0" fontId="32" fillId="18" borderId="1" xfId="67" applyFont="1" applyFill="1" applyAlignment="1">
      <alignment horizontal="left" vertical="center" wrapText="1"/>
    </xf>
    <xf numFmtId="4" fontId="27" fillId="18" borderId="22" xfId="25" applyNumberFormat="1" applyFont="1" applyFill="1" applyBorder="1" applyAlignment="1">
      <alignment horizontal="center" vertical="center" shrinkToFit="1"/>
    </xf>
    <xf numFmtId="0" fontId="27" fillId="19" borderId="0" xfId="0" applyFont="1" applyFill="1" applyProtection="1">
      <protection locked="0"/>
    </xf>
    <xf numFmtId="0" fontId="33" fillId="19" borderId="1" xfId="67" quotePrefix="1" applyFont="1" applyFill="1" applyAlignment="1">
      <alignment horizontal="left" vertical="center" wrapText="1"/>
    </xf>
    <xf numFmtId="0" fontId="33" fillId="19" borderId="1" xfId="67" quotePrefix="1" applyFont="1" applyFill="1" applyAlignment="1">
      <alignment horizontal="center" vertical="center" wrapText="1"/>
    </xf>
    <xf numFmtId="0" fontId="33" fillId="19" borderId="1" xfId="67" applyFont="1" applyFill="1" applyAlignment="1">
      <alignment horizontal="left" vertical="center" wrapText="1"/>
    </xf>
    <xf numFmtId="4" fontId="27" fillId="19" borderId="21" xfId="25" applyNumberFormat="1" applyFont="1" applyFill="1" applyBorder="1" applyAlignment="1">
      <alignment horizontal="center" vertical="center" shrinkToFit="1"/>
    </xf>
    <xf numFmtId="0" fontId="31" fillId="19" borderId="0" xfId="0" applyFont="1" applyFill="1" applyProtection="1">
      <protection locked="0"/>
    </xf>
    <xf numFmtId="4" fontId="27" fillId="18" borderId="48" xfId="25" applyNumberFormat="1" applyFont="1" applyFill="1" applyBorder="1" applyAlignment="1">
      <alignment horizontal="center" vertical="center" shrinkToFit="1"/>
    </xf>
    <xf numFmtId="4" fontId="27" fillId="18" borderId="0" xfId="25" applyNumberFormat="1" applyFont="1" applyFill="1" applyBorder="1" applyAlignment="1">
      <alignment horizontal="center" vertical="center" shrinkToFit="1"/>
    </xf>
    <xf numFmtId="0" fontId="31" fillId="0" borderId="18" xfId="67" quotePrefix="1" applyFont="1" applyBorder="1" applyAlignment="1">
      <alignment horizontal="center" vertical="center" wrapText="1"/>
    </xf>
    <xf numFmtId="0" fontId="31" fillId="0" borderId="18" xfId="67" applyFont="1" applyBorder="1" applyAlignment="1">
      <alignment horizontal="left" vertical="center" wrapText="1"/>
    </xf>
    <xf numFmtId="4" fontId="27" fillId="26" borderId="17" xfId="25" applyNumberFormat="1" applyFont="1" applyFill="1" applyBorder="1" applyAlignment="1">
      <alignment horizontal="center" vertical="center" shrinkToFit="1"/>
    </xf>
    <xf numFmtId="4" fontId="27" fillId="0" borderId="17" xfId="25" applyNumberFormat="1" applyFont="1" applyFill="1" applyBorder="1" applyAlignment="1">
      <alignment horizontal="center" vertical="center" shrinkToFit="1"/>
    </xf>
    <xf numFmtId="0" fontId="31" fillId="0" borderId="18" xfId="67" quotePrefix="1" applyFont="1" applyBorder="1" applyAlignment="1">
      <alignment horizontal="left" vertical="center" wrapText="1"/>
    </xf>
    <xf numFmtId="0" fontId="31" fillId="24" borderId="18" xfId="67" quotePrefix="1" applyFont="1" applyFill="1" applyBorder="1" applyAlignment="1">
      <alignment horizontal="left" vertical="center" wrapText="1"/>
    </xf>
    <xf numFmtId="0" fontId="31" fillId="24" borderId="18" xfId="67" quotePrefix="1" applyFont="1" applyFill="1" applyBorder="1" applyAlignment="1">
      <alignment horizontal="center" vertical="center" wrapText="1"/>
    </xf>
    <xf numFmtId="0" fontId="31" fillId="24" borderId="18" xfId="67" applyFont="1" applyFill="1" applyBorder="1" applyAlignment="1">
      <alignment horizontal="left" vertical="center" wrapText="1"/>
    </xf>
    <xf numFmtId="0" fontId="31" fillId="18" borderId="0" xfId="0" applyFont="1" applyFill="1" applyProtection="1">
      <protection locked="0"/>
    </xf>
    <xf numFmtId="4" fontId="27" fillId="25" borderId="17" xfId="25" applyNumberFormat="1" applyFont="1" applyFill="1" applyBorder="1" applyAlignment="1">
      <alignment horizontal="center" vertical="center" shrinkToFit="1"/>
    </xf>
    <xf numFmtId="0" fontId="31" fillId="18" borderId="18" xfId="67" applyFont="1" applyFill="1" applyBorder="1" applyAlignment="1">
      <alignment horizontal="left" vertical="center" wrapText="1"/>
    </xf>
    <xf numFmtId="4" fontId="27" fillId="18" borderId="17" xfId="27" applyNumberFormat="1" applyFont="1" applyFill="1" applyBorder="1" applyAlignment="1">
      <alignment horizontal="center" vertical="center" shrinkToFit="1"/>
    </xf>
    <xf numFmtId="0" fontId="27" fillId="18" borderId="18" xfId="67" applyFont="1" applyFill="1" applyBorder="1" applyAlignment="1">
      <alignment horizontal="center" vertical="center" wrapText="1"/>
    </xf>
    <xf numFmtId="4" fontId="27" fillId="18" borderId="17" xfId="67" applyNumberFormat="1" applyFont="1" applyFill="1" applyBorder="1" applyAlignment="1">
      <alignment horizontal="center" vertical="center" wrapText="1"/>
    </xf>
    <xf numFmtId="4" fontId="27" fillId="18" borderId="48" xfId="67" applyNumberFormat="1" applyFont="1" applyFill="1" applyBorder="1" applyAlignment="1">
      <alignment horizontal="center" vertical="center" wrapText="1"/>
    </xf>
    <xf numFmtId="4" fontId="27" fillId="18" borderId="0" xfId="67" applyNumberFormat="1" applyFont="1" applyFill="1" applyBorder="1" applyAlignment="1">
      <alignment horizontal="center" vertical="center" wrapText="1"/>
    </xf>
    <xf numFmtId="0" fontId="34" fillId="19" borderId="18" xfId="66" applyFont="1" applyFill="1" applyBorder="1" applyAlignment="1">
      <alignment horizontal="left" vertical="center" wrapText="1"/>
    </xf>
    <xf numFmtId="4" fontId="27" fillId="20" borderId="17" xfId="25" applyNumberFormat="1" applyFont="1" applyFill="1" applyBorder="1" applyAlignment="1">
      <alignment horizontal="center" vertical="center" shrinkToFit="1"/>
    </xf>
    <xf numFmtId="0" fontId="27" fillId="20" borderId="0" xfId="0" applyFont="1" applyFill="1" applyProtection="1">
      <protection locked="0"/>
    </xf>
    <xf numFmtId="0" fontId="31" fillId="19" borderId="18" xfId="66" applyFont="1" applyFill="1" applyBorder="1" applyAlignment="1">
      <alignment horizontal="left" vertical="center" wrapText="1"/>
    </xf>
    <xf numFmtId="0" fontId="33" fillId="19" borderId="18" xfId="67" quotePrefix="1" applyFont="1" applyFill="1" applyBorder="1" applyAlignment="1">
      <alignment horizontal="left" vertical="center" wrapText="1"/>
    </xf>
    <xf numFmtId="0" fontId="33" fillId="19" borderId="18" xfId="67" quotePrefix="1" applyFont="1" applyFill="1" applyBorder="1" applyAlignment="1">
      <alignment horizontal="center" vertical="center" wrapText="1"/>
    </xf>
    <xf numFmtId="4" fontId="28" fillId="24" borderId="0" xfId="71" applyFill="1" applyBorder="1">
      <alignment horizontal="right" vertical="top" shrinkToFit="1"/>
    </xf>
    <xf numFmtId="0" fontId="35" fillId="18" borderId="18" xfId="67" quotePrefix="1" applyFont="1" applyFill="1" applyBorder="1" applyAlignment="1">
      <alignment horizontal="left" vertical="center" wrapText="1"/>
    </xf>
    <xf numFmtId="0" fontId="35" fillId="18" borderId="18" xfId="67" quotePrefix="1" applyFont="1" applyFill="1" applyBorder="1" applyAlignment="1">
      <alignment horizontal="center" vertical="center" wrapText="1"/>
    </xf>
    <xf numFmtId="0" fontId="35" fillId="18" borderId="18" xfId="67" applyFont="1" applyFill="1" applyBorder="1" applyAlignment="1">
      <alignment horizontal="left" vertical="center" wrapText="1"/>
    </xf>
    <xf numFmtId="4" fontId="35" fillId="18" borderId="17" xfId="25" applyNumberFormat="1" applyFont="1" applyFill="1" applyBorder="1" applyAlignment="1">
      <alignment horizontal="center" vertical="center" shrinkToFit="1"/>
    </xf>
    <xf numFmtId="4" fontId="35" fillId="18" borderId="48" xfId="25" applyNumberFormat="1" applyFont="1" applyFill="1" applyBorder="1" applyAlignment="1">
      <alignment horizontal="center" vertical="center" shrinkToFit="1"/>
    </xf>
    <xf numFmtId="4" fontId="35" fillId="18" borderId="0" xfId="25" applyNumberFormat="1" applyFont="1" applyFill="1" applyBorder="1" applyAlignment="1">
      <alignment horizontal="center" vertical="center" shrinkToFit="1"/>
    </xf>
    <xf numFmtId="0" fontId="35" fillId="18" borderId="0" xfId="0" applyFont="1" applyFill="1" applyProtection="1">
      <protection locked="0"/>
    </xf>
    <xf numFmtId="0" fontId="33" fillId="0" borderId="18" xfId="67" quotePrefix="1" applyFont="1" applyBorder="1" applyAlignment="1">
      <alignment horizontal="left" vertical="center" wrapText="1"/>
    </xf>
    <xf numFmtId="0" fontId="33" fillId="0" borderId="18" xfId="67" quotePrefix="1" applyFont="1" applyBorder="1" applyAlignment="1">
      <alignment horizontal="center" vertical="center" wrapText="1"/>
    </xf>
    <xf numFmtId="0" fontId="33" fillId="0" borderId="18" xfId="67" applyFont="1" applyBorder="1" applyAlignment="1">
      <alignment horizontal="left" vertical="center" wrapText="1"/>
    </xf>
    <xf numFmtId="4" fontId="27" fillId="0" borderId="0" xfId="25" applyNumberFormat="1" applyFont="1" applyFill="1" applyBorder="1" applyAlignment="1">
      <alignment horizontal="center" vertical="center" shrinkToFit="1"/>
    </xf>
    <xf numFmtId="0" fontId="36" fillId="0" borderId="0" xfId="0" applyFont="1" applyProtection="1">
      <protection locked="0"/>
    </xf>
    <xf numFmtId="0" fontId="33" fillId="19" borderId="18" xfId="67" applyFont="1" applyFill="1" applyBorder="1" applyAlignment="1">
      <alignment horizontal="left" vertical="center" wrapText="1"/>
    </xf>
    <xf numFmtId="4" fontId="27" fillId="19" borderId="0" xfId="25" applyNumberFormat="1" applyFont="1" applyFill="1" applyBorder="1" applyAlignment="1">
      <alignment horizontal="center" vertical="center" shrinkToFit="1"/>
    </xf>
    <xf numFmtId="0" fontId="36" fillId="19" borderId="0" xfId="0" applyFont="1" applyFill="1" applyProtection="1">
      <protection locked="0"/>
    </xf>
    <xf numFmtId="0" fontId="33" fillId="18" borderId="18" xfId="67" quotePrefix="1" applyFont="1" applyFill="1" applyBorder="1" applyAlignment="1">
      <alignment horizontal="left" vertical="center" wrapText="1"/>
    </xf>
    <xf numFmtId="4" fontId="27" fillId="18" borderId="37" xfId="25" applyNumberFormat="1" applyFont="1" applyFill="1" applyBorder="1" applyAlignment="1">
      <alignment horizontal="center" vertical="center" shrinkToFit="1"/>
    </xf>
    <xf numFmtId="0" fontId="33" fillId="18" borderId="0" xfId="0" applyFont="1" applyFill="1" applyProtection="1">
      <protection locked="0"/>
    </xf>
    <xf numFmtId="0" fontId="33" fillId="27" borderId="0" xfId="0" applyFont="1" applyFill="1" applyProtection="1">
      <protection locked="0"/>
    </xf>
    <xf numFmtId="0" fontId="36" fillId="18" borderId="0" xfId="0" applyFont="1" applyFill="1" applyProtection="1">
      <protection locked="0"/>
    </xf>
    <xf numFmtId="0" fontId="35" fillId="18" borderId="1" xfId="67" quotePrefix="1" applyFont="1" applyFill="1" applyAlignment="1">
      <alignment horizontal="left" vertical="center" wrapText="1"/>
    </xf>
    <xf numFmtId="0" fontId="35" fillId="18" borderId="1" xfId="67" quotePrefix="1" applyFont="1" applyFill="1" applyAlignment="1">
      <alignment horizontal="center" vertical="center" wrapText="1"/>
    </xf>
    <xf numFmtId="0" fontId="35" fillId="18" borderId="1" xfId="67" applyFont="1" applyFill="1" applyAlignment="1">
      <alignment horizontal="left" vertical="center" wrapText="1"/>
    </xf>
    <xf numFmtId="4" fontId="35" fillId="18" borderId="22" xfId="25" applyNumberFormat="1" applyFont="1" applyFill="1" applyBorder="1" applyAlignment="1">
      <alignment horizontal="center" vertical="center" shrinkToFit="1"/>
    </xf>
    <xf numFmtId="0" fontId="35" fillId="19" borderId="0" xfId="0" applyFont="1" applyFill="1" applyProtection="1">
      <protection locked="0"/>
    </xf>
    <xf numFmtId="0" fontId="36" fillId="19" borderId="1" xfId="67" quotePrefix="1" applyFont="1" applyFill="1" applyAlignment="1">
      <alignment horizontal="left" vertical="center" wrapText="1"/>
    </xf>
    <xf numFmtId="0" fontId="36" fillId="19" borderId="1" xfId="67" quotePrefix="1" applyFont="1" applyFill="1" applyAlignment="1">
      <alignment horizontal="center" vertical="center" wrapText="1"/>
    </xf>
    <xf numFmtId="0" fontId="27" fillId="18" borderId="1" xfId="67" quotePrefix="1" applyFont="1" applyFill="1" applyAlignment="1">
      <alignment horizontal="left" vertical="center" wrapText="1"/>
    </xf>
    <xf numFmtId="0" fontId="27" fillId="18" borderId="1" xfId="67" quotePrefix="1" applyFont="1" applyFill="1" applyAlignment="1">
      <alignment horizontal="center" vertical="center" wrapText="1"/>
    </xf>
    <xf numFmtId="0" fontId="27" fillId="18" borderId="1" xfId="67" applyFont="1" applyFill="1" applyAlignment="1">
      <alignment horizontal="left" vertical="center" wrapText="1"/>
    </xf>
    <xf numFmtId="0" fontId="31" fillId="0" borderId="1" xfId="67" quotePrefix="1" applyFont="1" applyAlignment="1">
      <alignment horizontal="left" vertical="center" wrapText="1"/>
    </xf>
    <xf numFmtId="0" fontId="31" fillId="0" borderId="1" xfId="67" quotePrefix="1" applyFont="1" applyAlignment="1">
      <alignment horizontal="center" vertical="center" wrapText="1"/>
    </xf>
    <xf numFmtId="0" fontId="31" fillId="0" borderId="1" xfId="67" applyFont="1" applyAlignment="1">
      <alignment horizontal="left" vertical="center" wrapText="1"/>
    </xf>
    <xf numFmtId="4" fontId="27" fillId="0" borderId="21" xfId="25" applyNumberFormat="1" applyFont="1" applyFill="1" applyBorder="1" applyAlignment="1">
      <alignment horizontal="center" vertical="center" shrinkToFit="1"/>
    </xf>
    <xf numFmtId="4" fontId="27" fillId="18" borderId="48" xfId="27" applyNumberFormat="1" applyFont="1" applyFill="1" applyBorder="1" applyAlignment="1">
      <alignment horizontal="center" vertical="center" shrinkToFit="1"/>
    </xf>
    <xf numFmtId="4" fontId="27" fillId="18" borderId="0" xfId="27" applyNumberFormat="1" applyFont="1" applyFill="1" applyBorder="1" applyAlignment="1">
      <alignment horizontal="center" vertical="center" shrinkToFit="1"/>
    </xf>
    <xf numFmtId="0" fontId="36" fillId="0" borderId="18" xfId="67" quotePrefix="1" applyFont="1" applyBorder="1" applyAlignment="1">
      <alignment horizontal="left" vertical="center" wrapText="1"/>
    </xf>
    <xf numFmtId="4" fontId="35" fillId="0" borderId="17" xfId="25" applyNumberFormat="1" applyFont="1" applyFill="1" applyBorder="1" applyAlignment="1">
      <alignment horizontal="center" vertical="center" shrinkToFit="1"/>
    </xf>
    <xf numFmtId="0" fontId="35" fillId="0" borderId="0" xfId="0" applyFont="1" applyProtection="1">
      <protection locked="0"/>
    </xf>
    <xf numFmtId="0" fontId="36" fillId="19" borderId="18" xfId="67" quotePrefix="1" applyFont="1" applyFill="1" applyBorder="1" applyAlignment="1">
      <alignment horizontal="left" vertical="center" wrapText="1"/>
    </xf>
    <xf numFmtId="0" fontId="36" fillId="19" borderId="18" xfId="67" quotePrefix="1" applyFont="1" applyFill="1" applyBorder="1" applyAlignment="1">
      <alignment horizontal="center" vertical="center" wrapText="1"/>
    </xf>
    <xf numFmtId="4" fontId="35" fillId="19" borderId="17" xfId="25" applyNumberFormat="1" applyFont="1" applyFill="1" applyBorder="1" applyAlignment="1">
      <alignment horizontal="center" vertical="center" shrinkToFit="1"/>
    </xf>
    <xf numFmtId="4" fontId="35" fillId="19" borderId="0" xfId="25" applyNumberFormat="1" applyFont="1" applyFill="1" applyBorder="1" applyAlignment="1">
      <alignment horizontal="center" vertical="center" shrinkToFit="1"/>
    </xf>
    <xf numFmtId="4" fontId="36" fillId="0" borderId="48" xfId="0" applyNumberFormat="1" applyFont="1" applyBorder="1" applyProtection="1">
      <protection locked="0"/>
    </xf>
    <xf numFmtId="0" fontId="33" fillId="0" borderId="1" xfId="67" quotePrefix="1" applyFont="1" applyAlignment="1">
      <alignment horizontal="left" vertical="center" wrapText="1"/>
    </xf>
    <xf numFmtId="0" fontId="33" fillId="0" borderId="1" xfId="67" quotePrefix="1" applyFont="1" applyAlignment="1">
      <alignment horizontal="center" vertical="center" wrapText="1"/>
    </xf>
    <xf numFmtId="0" fontId="33" fillId="0" borderId="1" xfId="67" applyFont="1" applyAlignment="1">
      <alignment horizontal="left" vertical="center" wrapText="1"/>
    </xf>
    <xf numFmtId="4" fontId="35" fillId="0" borderId="21" xfId="25" applyNumberFormat="1" applyFont="1" applyFill="1" applyBorder="1" applyAlignment="1">
      <alignment horizontal="center" vertical="center" shrinkToFit="1"/>
    </xf>
    <xf numFmtId="0" fontId="36" fillId="0" borderId="18" xfId="67" quotePrefix="1" applyFont="1" applyBorder="1" applyAlignment="1">
      <alignment horizontal="center" vertical="center" wrapText="1"/>
    </xf>
    <xf numFmtId="0" fontId="37" fillId="0" borderId="0" xfId="0" applyFont="1" applyProtection="1">
      <protection locked="0"/>
    </xf>
    <xf numFmtId="0" fontId="27" fillId="17" borderId="18" xfId="42" applyFont="1" applyFill="1" applyBorder="1">
      <alignment horizontal="left"/>
    </xf>
    <xf numFmtId="0" fontId="27" fillId="17" borderId="18" xfId="42" applyFont="1" applyFill="1" applyBorder="1" applyAlignment="1">
      <alignment horizontal="center" vertical="center"/>
    </xf>
    <xf numFmtId="0" fontId="27" fillId="17" borderId="18" xfId="42" applyFont="1" applyFill="1" applyBorder="1" applyAlignment="1">
      <alignment horizontal="left" vertical="center"/>
    </xf>
    <xf numFmtId="4" fontId="27" fillId="19" borderId="26" xfId="0" applyNumberFormat="1" applyFont="1" applyFill="1" applyBorder="1" applyProtection="1">
      <protection locked="0"/>
    </xf>
    <xf numFmtId="4" fontId="27" fillId="19" borderId="23" xfId="0" applyNumberFormat="1" applyFont="1" applyFill="1" applyBorder="1" applyProtection="1">
      <protection locked="0"/>
    </xf>
    <xf numFmtId="4" fontId="31" fillId="0" borderId="0" xfId="0" applyNumberFormat="1" applyFont="1" applyAlignment="1">
      <alignment horizontal="right" vertical="center" shrinkToFit="1"/>
    </xf>
    <xf numFmtId="0" fontId="31" fillId="0" borderId="27" xfId="46" applyFont="1" applyBorder="1"/>
    <xf numFmtId="0" fontId="31" fillId="0" borderId="27" xfId="46" applyFont="1" applyBorder="1" applyAlignment="1">
      <alignment horizontal="center" vertical="center"/>
    </xf>
    <xf numFmtId="0" fontId="31" fillId="0" borderId="27" xfId="46" applyFont="1" applyBorder="1" applyAlignment="1">
      <alignment vertical="center"/>
    </xf>
    <xf numFmtId="0" fontId="31" fillId="0" borderId="49" xfId="0" applyFont="1" applyBorder="1" applyAlignment="1" applyProtection="1">
      <alignment vertical="center"/>
      <protection locked="0"/>
    </xf>
    <xf numFmtId="4" fontId="27" fillId="19" borderId="24" xfId="0" applyNumberFormat="1" applyFont="1" applyFill="1" applyBorder="1" applyProtection="1">
      <protection locked="0"/>
    </xf>
    <xf numFmtId="4" fontId="38" fillId="0" borderId="0" xfId="0" applyNumberFormat="1" applyFont="1"/>
    <xf numFmtId="0" fontId="31" fillId="0" borderId="14" xfId="63" applyFont="1" applyBorder="1" applyAlignment="1">
      <alignment wrapText="1"/>
    </xf>
    <xf numFmtId="4" fontId="27" fillId="0" borderId="0" xfId="23" applyNumberFormat="1" applyFont="1" applyFill="1" applyBorder="1" applyAlignment="1">
      <alignment horizontal="right" vertical="center" shrinkToFit="1"/>
    </xf>
    <xf numFmtId="4" fontId="31" fillId="0" borderId="0" xfId="0" applyNumberFormat="1" applyFont="1" applyAlignment="1" applyProtection="1">
      <alignment vertical="center"/>
      <protection locked="0"/>
    </xf>
    <xf numFmtId="4" fontId="27" fillId="0" borderId="26" xfId="0" applyNumberFormat="1" applyFont="1" applyBorder="1" applyProtection="1">
      <protection locked="0"/>
    </xf>
    <xf numFmtId="4" fontId="27" fillId="0" borderId="23" xfId="0" applyNumberFormat="1" applyFont="1" applyBorder="1" applyProtection="1">
      <protection locked="0"/>
    </xf>
    <xf numFmtId="0" fontId="31" fillId="0" borderId="18" xfId="0" applyFont="1" applyBorder="1" applyAlignment="1">
      <alignment horizontal="center" vertical="center" wrapText="1"/>
    </xf>
    <xf numFmtId="49" fontId="31" fillId="0" borderId="18" xfId="0" applyNumberFormat="1" applyFont="1" applyBorder="1" applyAlignment="1">
      <alignment horizontal="center" vertical="center" wrapText="1"/>
    </xf>
    <xf numFmtId="49" fontId="31" fillId="0" borderId="31" xfId="0" applyNumberFormat="1" applyFont="1" applyBorder="1" applyAlignment="1">
      <alignment horizontal="center" vertical="center"/>
    </xf>
    <xf numFmtId="4" fontId="31" fillId="0" borderId="18" xfId="0" applyNumberFormat="1" applyFont="1" applyBorder="1" applyAlignment="1">
      <alignment horizontal="center" vertical="center"/>
    </xf>
    <xf numFmtId="4" fontId="27" fillId="0" borderId="0" xfId="0" applyNumberFormat="1" applyFont="1" applyProtection="1">
      <protection locked="0"/>
    </xf>
    <xf numFmtId="0" fontId="31" fillId="0" borderId="27" xfId="0" applyFont="1" applyBorder="1" applyProtection="1">
      <protection locked="0"/>
    </xf>
    <xf numFmtId="0" fontId="31" fillId="0" borderId="27" xfId="0" applyFont="1" applyBorder="1" applyAlignment="1" applyProtection="1">
      <alignment horizontal="center" vertical="center"/>
      <protection locked="0"/>
    </xf>
    <xf numFmtId="0" fontId="31" fillId="0" borderId="27" xfId="0" applyFont="1" applyBorder="1" applyAlignment="1" applyProtection="1">
      <alignment vertical="center"/>
      <protection locked="0"/>
    </xf>
    <xf numFmtId="0" fontId="26" fillId="0" borderId="14" xfId="0" applyFont="1" applyBorder="1" applyAlignment="1" applyProtection="1">
      <alignment vertical="center"/>
      <protection locked="0"/>
    </xf>
    <xf numFmtId="0" fontId="26" fillId="0" borderId="15" xfId="0" applyFont="1" applyBorder="1" applyAlignment="1" applyProtection="1">
      <alignment vertical="center"/>
      <protection locked="0"/>
    </xf>
    <xf numFmtId="0" fontId="25" fillId="17" borderId="52" xfId="0" applyFont="1" applyFill="1" applyBorder="1" applyAlignment="1">
      <alignment horizontal="center" vertical="center" wrapText="1"/>
    </xf>
    <xf numFmtId="4" fontId="25" fillId="17" borderId="53" xfId="0" applyNumberFormat="1" applyFont="1" applyFill="1" applyBorder="1" applyAlignment="1">
      <alignment horizontal="center" vertical="center" wrapText="1"/>
    </xf>
    <xf numFmtId="0" fontId="25" fillId="17" borderId="53" xfId="0" applyFont="1" applyFill="1" applyBorder="1" applyAlignment="1">
      <alignment horizontal="center" vertical="center" wrapText="1"/>
    </xf>
    <xf numFmtId="0" fontId="25" fillId="17" borderId="0" xfId="0" applyFont="1" applyFill="1" applyAlignment="1">
      <alignment horizontal="center" vertical="center" wrapText="1"/>
    </xf>
    <xf numFmtId="0" fontId="25" fillId="17" borderId="54" xfId="0" applyFont="1" applyFill="1" applyBorder="1" applyAlignment="1">
      <alignment horizontal="center" vertical="center" wrapText="1"/>
    </xf>
    <xf numFmtId="0" fontId="25" fillId="17" borderId="55" xfId="0" applyFont="1" applyFill="1" applyBorder="1" applyAlignment="1">
      <alignment horizontal="center" vertical="center" wrapText="1"/>
    </xf>
    <xf numFmtId="4" fontId="25" fillId="18" borderId="18" xfId="25" applyNumberFormat="1" applyFont="1" applyFill="1" applyBorder="1" applyAlignment="1">
      <alignment horizontal="center" vertical="center" shrinkToFit="1"/>
    </xf>
    <xf numFmtId="4" fontId="25" fillId="18" borderId="35" xfId="25" applyNumberFormat="1" applyFont="1" applyFill="1" applyBorder="1" applyAlignment="1">
      <alignment horizontal="center" vertical="center" shrinkToFit="1"/>
    </xf>
    <xf numFmtId="4" fontId="25" fillId="18" borderId="34" xfId="25" applyNumberFormat="1" applyFont="1" applyFill="1" applyBorder="1" applyAlignment="1">
      <alignment horizontal="center" vertical="center" shrinkToFit="1"/>
    </xf>
    <xf numFmtId="4" fontId="26" fillId="24" borderId="35" xfId="27" applyNumberFormat="1" applyFont="1" applyFill="1" applyBorder="1" applyAlignment="1">
      <alignment horizontal="center" vertical="center" shrinkToFit="1"/>
    </xf>
    <xf numFmtId="4" fontId="39" fillId="18" borderId="3" xfId="25" applyNumberFormat="1" applyFont="1" applyFill="1" applyBorder="1" applyAlignment="1">
      <alignment horizontal="center" vertical="center" shrinkToFit="1"/>
    </xf>
    <xf numFmtId="4" fontId="39" fillId="18" borderId="18" xfId="25" applyNumberFormat="1" applyFont="1" applyFill="1" applyBorder="1" applyAlignment="1">
      <alignment horizontal="center" vertical="center" shrinkToFit="1"/>
    </xf>
    <xf numFmtId="4" fontId="39" fillId="18" borderId="45" xfId="25" applyNumberFormat="1" applyFont="1" applyFill="1" applyBorder="1" applyAlignment="1">
      <alignment horizontal="center" vertical="center" shrinkToFit="1"/>
    </xf>
    <xf numFmtId="4" fontId="40" fillId="19" borderId="3" xfId="27" applyNumberFormat="1" applyFont="1" applyFill="1" applyBorder="1" applyAlignment="1">
      <alignment horizontal="center" vertical="center" shrinkToFit="1"/>
    </xf>
    <xf numFmtId="4" fontId="40" fillId="24" borderId="18" xfId="27" applyNumberFormat="1" applyFont="1" applyFill="1" applyBorder="1" applyAlignment="1">
      <alignment horizontal="center" vertical="center" shrinkToFit="1"/>
    </xf>
    <xf numFmtId="4" fontId="40" fillId="24" borderId="45" xfId="27" applyNumberFormat="1" applyFont="1" applyFill="1" applyBorder="1" applyAlignment="1">
      <alignment horizontal="center" vertical="center" shrinkToFit="1"/>
    </xf>
    <xf numFmtId="4" fontId="26" fillId="19" borderId="18" xfId="27" applyNumberFormat="1" applyFont="1" applyFill="1" applyBorder="1" applyAlignment="1">
      <alignment horizontal="center" vertical="center" shrinkToFit="1"/>
    </xf>
    <xf numFmtId="4" fontId="26" fillId="24" borderId="18" xfId="25" applyNumberFormat="1" applyFont="1" applyFill="1" applyBorder="1" applyAlignment="1">
      <alignment horizontal="center" vertical="center" shrinkToFit="1"/>
    </xf>
    <xf numFmtId="4" fontId="25" fillId="18" borderId="18" xfId="67" applyNumberFormat="1" applyFont="1" applyFill="1" applyBorder="1" applyAlignment="1">
      <alignment horizontal="center" vertical="center" wrapText="1"/>
    </xf>
    <xf numFmtId="4" fontId="25" fillId="18" borderId="35" xfId="67" applyNumberFormat="1" applyFont="1" applyFill="1" applyBorder="1" applyAlignment="1">
      <alignment horizontal="center" vertical="center" wrapText="1"/>
    </xf>
    <xf numFmtId="4" fontId="25" fillId="18" borderId="18" xfId="27" applyNumberFormat="1" applyFont="1" applyFill="1" applyBorder="1" applyAlignment="1">
      <alignment horizontal="center" vertical="center" shrinkToFit="1"/>
    </xf>
    <xf numFmtId="4" fontId="25" fillId="18" borderId="35" xfId="27" applyNumberFormat="1" applyFont="1" applyFill="1" applyBorder="1" applyAlignment="1">
      <alignment horizontal="center" vertical="center" shrinkToFit="1"/>
    </xf>
    <xf numFmtId="4" fontId="40" fillId="19" borderId="18" xfId="27" applyNumberFormat="1" applyFont="1" applyFill="1" applyBorder="1" applyAlignment="1">
      <alignment horizontal="center" vertical="center" shrinkToFit="1"/>
    </xf>
    <xf numFmtId="4" fontId="40" fillId="24" borderId="35" xfId="27" applyNumberFormat="1" applyFont="1" applyFill="1" applyBorder="1" applyAlignment="1">
      <alignment horizontal="center" vertical="center" shrinkToFit="1"/>
    </xf>
    <xf numFmtId="4" fontId="26" fillId="19" borderId="35" xfId="27" applyNumberFormat="1" applyFont="1" applyFill="1" applyBorder="1" applyAlignment="1">
      <alignment horizontal="center" vertical="center" shrinkToFit="1"/>
    </xf>
    <xf numFmtId="4" fontId="41" fillId="18" borderId="18" xfId="25" applyNumberFormat="1" applyFont="1" applyFill="1" applyBorder="1" applyAlignment="1">
      <alignment horizontal="center" vertical="center" shrinkToFit="1"/>
    </xf>
    <xf numFmtId="4" fontId="41" fillId="18" borderId="35" xfId="25" applyNumberFormat="1" applyFont="1" applyFill="1" applyBorder="1" applyAlignment="1">
      <alignment horizontal="center" vertical="center" shrinkToFit="1"/>
    </xf>
    <xf numFmtId="4" fontId="40" fillId="0" borderId="18" xfId="26" applyNumberFormat="1" applyFont="1" applyBorder="1" applyAlignment="1">
      <alignment horizontal="center" vertical="center" shrinkToFit="1"/>
    </xf>
    <xf numFmtId="4" fontId="40" fillId="0" borderId="18" xfId="27" applyNumberFormat="1" applyFont="1" applyBorder="1" applyAlignment="1">
      <alignment horizontal="center" vertical="center" shrinkToFit="1"/>
    </xf>
    <xf numFmtId="4" fontId="42" fillId="19" borderId="18" xfId="27" applyNumberFormat="1" applyFont="1" applyFill="1" applyBorder="1" applyAlignment="1">
      <alignment horizontal="center" vertical="center" shrinkToFit="1"/>
    </xf>
    <xf numFmtId="4" fontId="41" fillId="18" borderId="3" xfId="25" applyNumberFormat="1" applyFont="1" applyFill="1" applyBorder="1" applyAlignment="1">
      <alignment horizontal="center" vertical="center" shrinkToFit="1"/>
    </xf>
    <xf numFmtId="4" fontId="41" fillId="18" borderId="50" xfId="25" applyNumberFormat="1" applyFont="1" applyFill="1" applyBorder="1" applyAlignment="1">
      <alignment horizontal="center" vertical="center" shrinkToFit="1"/>
    </xf>
    <xf numFmtId="4" fontId="43" fillId="19" borderId="46" xfId="27" applyNumberFormat="1" applyFont="1" applyFill="1" applyBorder="1" applyAlignment="1">
      <alignment horizontal="center" vertical="center" shrinkToFit="1"/>
    </xf>
    <xf numFmtId="4" fontId="43" fillId="19" borderId="36" xfId="27" applyNumberFormat="1" applyFont="1" applyFill="1" applyBorder="1" applyAlignment="1">
      <alignment horizontal="center" vertical="center" shrinkToFit="1"/>
    </xf>
    <xf numFmtId="4" fontId="43" fillId="24" borderId="47" xfId="27" applyNumberFormat="1" applyFont="1" applyFill="1" applyBorder="1" applyAlignment="1">
      <alignment horizontal="center" vertical="center" shrinkToFit="1"/>
    </xf>
    <xf numFmtId="4" fontId="25" fillId="18" borderId="3" xfId="25" applyNumberFormat="1" applyFont="1" applyFill="1" applyBorder="1" applyAlignment="1">
      <alignment horizontal="center" vertical="center" shrinkToFit="1"/>
    </xf>
    <xf numFmtId="4" fontId="25" fillId="18" borderId="50" xfId="25" applyNumberFormat="1" applyFont="1" applyFill="1" applyBorder="1" applyAlignment="1">
      <alignment horizontal="center" vertical="center" shrinkToFit="1"/>
    </xf>
    <xf numFmtId="4" fontId="26" fillId="19" borderId="3" xfId="27" applyNumberFormat="1" applyFont="1" applyFill="1" applyBorder="1" applyAlignment="1">
      <alignment horizontal="center" vertical="center" shrinkToFit="1"/>
    </xf>
    <xf numFmtId="4" fontId="26" fillId="24" borderId="45" xfId="27" applyNumberFormat="1" applyFont="1" applyFill="1" applyBorder="1" applyAlignment="1">
      <alignment horizontal="center" vertical="center" shrinkToFit="1"/>
    </xf>
    <xf numFmtId="4" fontId="44" fillId="24" borderId="18" xfId="71" applyFont="1" applyFill="1" applyBorder="1" applyAlignment="1">
      <alignment horizontal="center" vertical="center" shrinkToFit="1"/>
    </xf>
    <xf numFmtId="4" fontId="43" fillId="24" borderId="18" xfId="27" applyNumberFormat="1" applyFont="1" applyFill="1" applyBorder="1" applyAlignment="1">
      <alignment horizontal="center" vertical="center" shrinkToFit="1"/>
    </xf>
    <xf numFmtId="4" fontId="25" fillId="17" borderId="18" xfId="23" applyNumberFormat="1" applyFont="1" applyFill="1" applyBorder="1" applyAlignment="1">
      <alignment horizontal="center" vertical="center" shrinkToFit="1"/>
    </xf>
    <xf numFmtId="4" fontId="25" fillId="17" borderId="35" xfId="23" applyNumberFormat="1" applyFont="1" applyFill="1" applyBorder="1" applyAlignment="1">
      <alignment horizontal="center" vertical="center" shrinkToFit="1"/>
    </xf>
    <xf numFmtId="4" fontId="26" fillId="0" borderId="27" xfId="46" applyNumberFormat="1" applyFont="1" applyBorder="1" applyAlignment="1">
      <alignment horizontal="center" vertical="center"/>
    </xf>
    <xf numFmtId="4" fontId="26" fillId="0" borderId="28" xfId="46" applyNumberFormat="1" applyFont="1" applyBorder="1" applyAlignment="1">
      <alignment vertical="center"/>
    </xf>
    <xf numFmtId="4" fontId="25" fillId="0" borderId="16" xfId="99" applyNumberFormat="1" applyFont="1" applyBorder="1" applyAlignment="1">
      <alignment horizontal="right" vertical="center"/>
    </xf>
    <xf numFmtId="4" fontId="26" fillId="0" borderId="16" xfId="0" applyNumberFormat="1" applyFont="1" applyBorder="1" applyAlignment="1" applyProtection="1">
      <alignment vertical="center"/>
      <protection locked="0"/>
    </xf>
    <xf numFmtId="4" fontId="25" fillId="0" borderId="18" xfId="0" applyNumberFormat="1" applyFont="1" applyBorder="1" applyAlignment="1">
      <alignment horizontal="center" vertical="center"/>
    </xf>
    <xf numFmtId="4" fontId="45" fillId="0" borderId="18" xfId="0" applyNumberFormat="1" applyFont="1" applyBorder="1" applyAlignment="1">
      <alignment horizontal="right" wrapText="1"/>
    </xf>
    <xf numFmtId="0" fontId="26" fillId="0" borderId="27" xfId="0" applyFont="1" applyBorder="1" applyAlignment="1" applyProtection="1">
      <alignment vertical="center"/>
      <protection locked="0"/>
    </xf>
    <xf numFmtId="0" fontId="26" fillId="0" borderId="28" xfId="0" applyFont="1" applyBorder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6" fillId="0" borderId="25" xfId="0" applyFont="1" applyBorder="1" applyAlignment="1" applyProtection="1">
      <alignment wrapText="1"/>
      <protection locked="0"/>
    </xf>
    <xf numFmtId="0" fontId="25" fillId="17" borderId="51" xfId="0" applyFont="1" applyFill="1" applyBorder="1" applyAlignment="1">
      <alignment horizontal="center" vertical="center" wrapText="1"/>
    </xf>
    <xf numFmtId="0" fontId="25" fillId="17" borderId="51" xfId="0" applyFont="1" applyFill="1" applyBorder="1" applyAlignment="1">
      <alignment horizontal="center" vertical="top" wrapText="1"/>
    </xf>
    <xf numFmtId="0" fontId="25" fillId="17" borderId="19" xfId="0" applyFont="1" applyFill="1" applyBorder="1" applyAlignment="1">
      <alignment horizontal="center" vertical="top" wrapText="1"/>
    </xf>
    <xf numFmtId="0" fontId="25" fillId="18" borderId="30" xfId="67" applyFont="1" applyFill="1" applyBorder="1" applyAlignment="1">
      <alignment horizontal="left" vertical="center" wrapText="1"/>
    </xf>
    <xf numFmtId="0" fontId="26" fillId="19" borderId="30" xfId="67" quotePrefix="1" applyFont="1" applyFill="1" applyBorder="1" applyAlignment="1">
      <alignment horizontal="left" vertical="center" wrapText="1"/>
    </xf>
    <xf numFmtId="0" fontId="25" fillId="18" borderId="33" xfId="67" applyFont="1" applyFill="1" applyBorder="1" applyAlignment="1">
      <alignment horizontal="left" vertical="center" wrapText="1"/>
    </xf>
    <xf numFmtId="0" fontId="26" fillId="19" borderId="30" xfId="67" applyFont="1" applyFill="1" applyBorder="1" applyAlignment="1">
      <alignment horizontal="left" vertical="center" wrapText="1"/>
    </xf>
    <xf numFmtId="0" fontId="26" fillId="19" borderId="30" xfId="77" applyNumberFormat="1" applyFont="1" applyFill="1" applyBorder="1" applyAlignment="1">
      <alignment vertical="center" wrapText="1"/>
    </xf>
    <xf numFmtId="0" fontId="39" fillId="18" borderId="44" xfId="67" applyFont="1" applyFill="1" applyBorder="1" applyAlignment="1">
      <alignment horizontal="left" vertical="center" wrapText="1"/>
    </xf>
    <xf numFmtId="0" fontId="40" fillId="19" borderId="44" xfId="67" applyFont="1" applyFill="1" applyBorder="1" applyAlignment="1">
      <alignment horizontal="left" vertical="center" wrapText="1"/>
    </xf>
    <xf numFmtId="0" fontId="26" fillId="0" borderId="30" xfId="67" applyFont="1" applyBorder="1" applyAlignment="1">
      <alignment horizontal="left" vertical="center" wrapText="1"/>
    </xf>
    <xf numFmtId="0" fontId="26" fillId="0" borderId="30" xfId="77" applyNumberFormat="1" applyFont="1" applyBorder="1" applyAlignment="1">
      <alignment vertical="center" wrapText="1"/>
    </xf>
    <xf numFmtId="0" fontId="26" fillId="0" borderId="30" xfId="67" applyFont="1" applyBorder="1">
      <alignment horizontal="left" vertical="top" wrapText="1"/>
    </xf>
    <xf numFmtId="0" fontId="25" fillId="18" borderId="30" xfId="67" applyFont="1" applyFill="1" applyBorder="1">
      <alignment horizontal="left" vertical="top" wrapText="1"/>
    </xf>
    <xf numFmtId="0" fontId="26" fillId="24" borderId="43" xfId="67" applyFont="1" applyFill="1" applyBorder="1">
      <alignment horizontal="left" vertical="top" wrapText="1"/>
    </xf>
    <xf numFmtId="0" fontId="26" fillId="24" borderId="30" xfId="67" applyFont="1" applyFill="1" applyBorder="1">
      <alignment horizontal="left" vertical="top" wrapText="1"/>
    </xf>
    <xf numFmtId="0" fontId="26" fillId="0" borderId="30" xfId="77" applyNumberFormat="1" applyFont="1" applyBorder="1" applyAlignment="1">
      <alignment vertical="top" wrapText="1"/>
    </xf>
    <xf numFmtId="0" fontId="26" fillId="19" borderId="30" xfId="67" quotePrefix="1" applyFont="1" applyFill="1" applyBorder="1">
      <alignment horizontal="left" vertical="top" wrapText="1"/>
    </xf>
    <xf numFmtId="0" fontId="26" fillId="0" borderId="30" xfId="67" quotePrefix="1" applyFont="1" applyBorder="1">
      <alignment horizontal="left" vertical="top" wrapText="1"/>
    </xf>
    <xf numFmtId="0" fontId="25" fillId="18" borderId="30" xfId="67" quotePrefix="1" applyFont="1" applyFill="1" applyBorder="1">
      <alignment horizontal="left" vertical="top" wrapText="1"/>
    </xf>
    <xf numFmtId="0" fontId="26" fillId="19" borderId="30" xfId="77" applyNumberFormat="1" applyFont="1" applyFill="1" applyBorder="1" applyAlignment="1">
      <alignment vertical="top" wrapText="1"/>
    </xf>
    <xf numFmtId="0" fontId="40" fillId="19" borderId="30" xfId="77" applyNumberFormat="1" applyFont="1" applyFill="1" applyBorder="1" applyAlignment="1">
      <alignment vertical="top" wrapText="1"/>
    </xf>
    <xf numFmtId="0" fontId="26" fillId="19" borderId="30" xfId="67" applyFont="1" applyFill="1" applyBorder="1">
      <alignment horizontal="left" vertical="top" wrapText="1"/>
    </xf>
    <xf numFmtId="0" fontId="41" fillId="18" borderId="30" xfId="67" applyFont="1" applyFill="1" applyBorder="1">
      <alignment horizontal="left" vertical="top" wrapText="1"/>
    </xf>
    <xf numFmtId="0" fontId="43" fillId="0" borderId="30" xfId="67" applyFont="1" applyBorder="1">
      <alignment horizontal="left" vertical="top" wrapText="1"/>
    </xf>
    <xf numFmtId="0" fontId="43" fillId="19" borderId="30" xfId="77" applyNumberFormat="1" applyFont="1" applyFill="1" applyBorder="1" applyAlignment="1">
      <alignment vertical="top" wrapText="1"/>
    </xf>
    <xf numFmtId="0" fontId="26" fillId="24" borderId="30" xfId="77" applyNumberFormat="1" applyFont="1" applyFill="1" applyBorder="1" applyAlignment="1">
      <alignment vertical="center" wrapText="1"/>
    </xf>
    <xf numFmtId="0" fontId="41" fillId="18" borderId="44" xfId="67" applyFont="1" applyFill="1" applyBorder="1">
      <alignment horizontal="left" vertical="top" wrapText="1"/>
    </xf>
    <xf numFmtId="0" fontId="43" fillId="19" borderId="44" xfId="77" applyNumberFormat="1" applyFont="1" applyFill="1" applyBorder="1" applyAlignment="1">
      <alignment vertical="top" wrapText="1"/>
    </xf>
    <xf numFmtId="0" fontId="25" fillId="18" borderId="44" xfId="67" applyFont="1" applyFill="1" applyBorder="1">
      <alignment horizontal="left" vertical="top" wrapText="1"/>
    </xf>
    <xf numFmtId="0" fontId="26" fillId="0" borderId="44" xfId="77" applyNumberFormat="1" applyFont="1" applyBorder="1" applyAlignment="1">
      <alignment vertical="top" wrapText="1"/>
    </xf>
    <xf numFmtId="0" fontId="25" fillId="18" borderId="30" xfId="77" applyNumberFormat="1" applyFont="1" applyFill="1" applyBorder="1" applyAlignment="1">
      <alignment vertical="top" wrapText="1"/>
    </xf>
    <xf numFmtId="0" fontId="43" fillId="0" borderId="44" xfId="77" applyNumberFormat="1" applyFont="1" applyBorder="1" applyAlignment="1">
      <alignment vertical="top" wrapText="1"/>
    </xf>
    <xf numFmtId="0" fontId="26" fillId="0" borderId="29" xfId="46" applyFont="1" applyBorder="1" applyAlignment="1">
      <alignment wrapText="1"/>
    </xf>
    <xf numFmtId="0" fontId="26" fillId="0" borderId="25" xfId="63" applyFont="1" applyBorder="1" applyAlignment="1">
      <alignment wrapText="1"/>
    </xf>
    <xf numFmtId="0" fontId="26" fillId="0" borderId="29" xfId="0" applyFont="1" applyBorder="1" applyAlignment="1" applyProtection="1">
      <alignment wrapText="1"/>
      <protection locked="0"/>
    </xf>
    <xf numFmtId="0" fontId="26" fillId="0" borderId="0" xfId="0" applyFont="1" applyAlignment="1" applyProtection="1">
      <alignment wrapText="1"/>
      <protection locked="0"/>
    </xf>
    <xf numFmtId="4" fontId="26" fillId="0" borderId="0" xfId="0" applyNumberFormat="1" applyFont="1" applyAlignment="1" applyProtection="1">
      <alignment wrapText="1"/>
      <protection locked="0"/>
    </xf>
    <xf numFmtId="4" fontId="27" fillId="18" borderId="56" xfId="25" applyNumberFormat="1" applyFont="1" applyFill="1" applyBorder="1" applyAlignment="1">
      <alignment horizontal="center" vertical="center" shrinkToFit="1"/>
    </xf>
    <xf numFmtId="4" fontId="27" fillId="0" borderId="37" xfId="25" applyNumberFormat="1" applyFont="1" applyFill="1" applyBorder="1" applyAlignment="1">
      <alignment horizontal="center" vertical="center" shrinkToFit="1"/>
    </xf>
    <xf numFmtId="4" fontId="27" fillId="25" borderId="37" xfId="25" applyNumberFormat="1" applyFont="1" applyFill="1" applyBorder="1" applyAlignment="1">
      <alignment horizontal="center" vertical="center" shrinkToFit="1"/>
    </xf>
    <xf numFmtId="4" fontId="27" fillId="19" borderId="37" xfId="25" applyNumberFormat="1" applyFont="1" applyFill="1" applyBorder="1" applyAlignment="1">
      <alignment horizontal="center" vertical="center" shrinkToFit="1"/>
    </xf>
    <xf numFmtId="4" fontId="27" fillId="17" borderId="56" xfId="23" applyNumberFormat="1" applyFont="1" applyFill="1" applyBorder="1" applyAlignment="1">
      <alignment horizontal="center" vertical="center" shrinkToFit="1"/>
    </xf>
    <xf numFmtId="0" fontId="46" fillId="0" borderId="0" xfId="0" applyFont="1"/>
    <xf numFmtId="0" fontId="47" fillId="0" borderId="19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/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right" vertical="center" wrapText="1"/>
    </xf>
    <xf numFmtId="0" fontId="47" fillId="0" borderId="19" xfId="0" applyFont="1" applyBorder="1" applyAlignment="1">
      <alignment wrapText="1"/>
    </xf>
    <xf numFmtId="49" fontId="47" fillId="0" borderId="0" xfId="0" applyNumberFormat="1" applyFont="1"/>
    <xf numFmtId="0" fontId="43" fillId="0" borderId="30" xfId="77" applyNumberFormat="1" applyFont="1" applyBorder="1" applyAlignment="1">
      <alignment vertical="top" wrapText="1"/>
    </xf>
    <xf numFmtId="0" fontId="36" fillId="0" borderId="18" xfId="67" applyFont="1" applyBorder="1" applyAlignment="1">
      <alignment horizontal="left" vertical="center" wrapText="1"/>
    </xf>
    <xf numFmtId="4" fontId="44" fillId="24" borderId="35" xfId="71" applyFont="1" applyFill="1" applyBorder="1" applyAlignment="1">
      <alignment horizontal="center" vertical="center" shrinkToFit="1"/>
    </xf>
    <xf numFmtId="4" fontId="28" fillId="24" borderId="39" xfId="71" applyFill="1">
      <alignment horizontal="right" vertical="top" shrinkToFit="1"/>
    </xf>
    <xf numFmtId="4" fontId="22" fillId="28" borderId="20" xfId="0" applyNumberFormat="1" applyFont="1" applyFill="1" applyBorder="1" applyAlignment="1">
      <alignment horizontal="right" vertical="top"/>
    </xf>
    <xf numFmtId="4" fontId="27" fillId="0" borderId="0" xfId="0" applyNumberFormat="1" applyFont="1" applyAlignment="1" applyProtection="1">
      <alignment vertical="center"/>
      <protection locked="0"/>
    </xf>
    <xf numFmtId="4" fontId="43" fillId="24" borderId="35" xfId="27" applyNumberFormat="1" applyFont="1" applyFill="1" applyBorder="1" applyAlignment="1">
      <alignment horizontal="center" vertical="center" shrinkToFit="1"/>
    </xf>
    <xf numFmtId="4" fontId="40" fillId="24" borderId="35" xfId="0" applyNumberFormat="1" applyFont="1" applyFill="1" applyBorder="1" applyAlignment="1">
      <alignment horizontal="center" vertical="center"/>
    </xf>
    <xf numFmtId="0" fontId="40" fillId="19" borderId="30" xfId="67" applyFont="1" applyFill="1" applyBorder="1">
      <alignment horizontal="left" vertical="top" wrapText="1"/>
    </xf>
    <xf numFmtId="0" fontId="31" fillId="0" borderId="19" xfId="0" applyFont="1" applyBorder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27" fillId="0" borderId="19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16" xfId="0" applyFont="1" applyBorder="1" applyAlignment="1">
      <alignment horizontal="center"/>
    </xf>
    <xf numFmtId="0" fontId="31" fillId="0" borderId="31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14" xfId="63" applyFont="1" applyBorder="1">
      <alignment horizontal="left" wrapText="1"/>
    </xf>
    <xf numFmtId="0" fontId="31" fillId="0" borderId="15" xfId="63" applyFont="1" applyBorder="1">
      <alignment horizontal="left" wrapText="1"/>
    </xf>
    <xf numFmtId="0" fontId="31" fillId="0" borderId="31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4" fontId="25" fillId="0" borderId="31" xfId="0" applyNumberFormat="1" applyFont="1" applyBorder="1" applyAlignment="1">
      <alignment horizontal="center" vertical="center"/>
    </xf>
    <xf numFmtId="4" fontId="25" fillId="0" borderId="17" xfId="0" applyNumberFormat="1" applyFont="1" applyBorder="1" applyAlignment="1">
      <alignment horizontal="center" vertical="center"/>
    </xf>
    <xf numFmtId="4" fontId="25" fillId="0" borderId="37" xfId="0" applyNumberFormat="1" applyFont="1" applyBorder="1" applyAlignment="1">
      <alignment horizontal="center" vertical="center"/>
    </xf>
    <xf numFmtId="0" fontId="26" fillId="24" borderId="42" xfId="67" applyFont="1" applyFill="1" applyBorder="1">
      <alignment horizontal="left" vertical="top" wrapText="1"/>
    </xf>
    <xf numFmtId="0" fontId="26" fillId="24" borderId="43" xfId="67" applyFont="1" applyFill="1" applyBorder="1">
      <alignment horizontal="left" vertical="top" wrapText="1"/>
    </xf>
    <xf numFmtId="4" fontId="31" fillId="0" borderId="31" xfId="0" applyNumberFormat="1" applyFont="1" applyBorder="1" applyAlignment="1">
      <alignment horizontal="center" vertical="center"/>
    </xf>
    <xf numFmtId="0" fontId="46" fillId="0" borderId="19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7" fillId="0" borderId="19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right" vertical="center" wrapText="1"/>
    </xf>
    <xf numFmtId="0" fontId="46" fillId="0" borderId="0" xfId="0" applyFont="1" applyAlignment="1">
      <alignment horizontal="right" vertical="top" wrapText="1"/>
    </xf>
    <xf numFmtId="4" fontId="27" fillId="18" borderId="0" xfId="0" applyNumberFormat="1" applyFont="1" applyFill="1" applyProtection="1">
      <protection locked="0"/>
    </xf>
  </cellXfs>
  <cellStyles count="106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br" xfId="19" xr:uid="{00000000-0005-0000-0000-000012000000}"/>
    <cellStyle name="br 2" xfId="20" xr:uid="{00000000-0005-0000-0000-000013000000}"/>
    <cellStyle name="col" xfId="21" xr:uid="{00000000-0005-0000-0000-000014000000}"/>
    <cellStyle name="col 2" xfId="22" xr:uid="{00000000-0005-0000-0000-000015000000}"/>
    <cellStyle name="st24" xfId="23" xr:uid="{00000000-0005-0000-0000-000016000000}"/>
    <cellStyle name="st25" xfId="24" xr:uid="{00000000-0005-0000-0000-000017000000}"/>
    <cellStyle name="st25_оконч вариант роспись" xfId="25" xr:uid="{00000000-0005-0000-0000-000018000000}"/>
    <cellStyle name="st26" xfId="26" xr:uid="{00000000-0005-0000-0000-000019000000}"/>
    <cellStyle name="st26_оконч вариант роспись" xfId="27" xr:uid="{00000000-0005-0000-0000-00001A000000}"/>
    <cellStyle name="st27" xfId="28" xr:uid="{00000000-0005-0000-0000-00001B000000}"/>
    <cellStyle name="st36" xfId="29" xr:uid="{00000000-0005-0000-0000-00001C000000}"/>
    <cellStyle name="style0" xfId="30" xr:uid="{00000000-0005-0000-0000-00001D000000}"/>
    <cellStyle name="style0 2" xfId="31" xr:uid="{00000000-0005-0000-0000-00001E000000}"/>
    <cellStyle name="td" xfId="32" xr:uid="{00000000-0005-0000-0000-00001F000000}"/>
    <cellStyle name="td 2" xfId="33" xr:uid="{00000000-0005-0000-0000-000020000000}"/>
    <cellStyle name="tr" xfId="34" xr:uid="{00000000-0005-0000-0000-000021000000}"/>
    <cellStyle name="tr 2" xfId="35" xr:uid="{00000000-0005-0000-0000-000022000000}"/>
    <cellStyle name="xl21" xfId="36" xr:uid="{00000000-0005-0000-0000-000023000000}"/>
    <cellStyle name="xl21 2" xfId="37" xr:uid="{00000000-0005-0000-0000-000024000000}"/>
    <cellStyle name="xl22" xfId="38" xr:uid="{00000000-0005-0000-0000-000025000000}"/>
    <cellStyle name="xl22 2" xfId="39" xr:uid="{00000000-0005-0000-0000-000026000000}"/>
    <cellStyle name="xl23" xfId="40" xr:uid="{00000000-0005-0000-0000-000027000000}"/>
    <cellStyle name="xl23 2" xfId="41" xr:uid="{00000000-0005-0000-0000-000028000000}"/>
    <cellStyle name="xl24" xfId="42" xr:uid="{00000000-0005-0000-0000-000029000000}"/>
    <cellStyle name="xl24 2" xfId="43" xr:uid="{00000000-0005-0000-0000-00002A000000}"/>
    <cellStyle name="xl25" xfId="44" xr:uid="{00000000-0005-0000-0000-00002B000000}"/>
    <cellStyle name="xl25 2" xfId="45" xr:uid="{00000000-0005-0000-0000-00002C000000}"/>
    <cellStyle name="xl25_оконч вариант роспись" xfId="46" xr:uid="{00000000-0005-0000-0000-00002D000000}"/>
    <cellStyle name="xl26" xfId="47" xr:uid="{00000000-0005-0000-0000-00002E000000}"/>
    <cellStyle name="xl26 2" xfId="48" xr:uid="{00000000-0005-0000-0000-00002F000000}"/>
    <cellStyle name="xl27" xfId="49" xr:uid="{00000000-0005-0000-0000-000030000000}"/>
    <cellStyle name="xl27 2" xfId="50" xr:uid="{00000000-0005-0000-0000-000031000000}"/>
    <cellStyle name="xl28" xfId="51" xr:uid="{00000000-0005-0000-0000-000032000000}"/>
    <cellStyle name="xl28 2" xfId="52" xr:uid="{00000000-0005-0000-0000-000033000000}"/>
    <cellStyle name="xl29" xfId="53" xr:uid="{00000000-0005-0000-0000-000034000000}"/>
    <cellStyle name="xl29 2" xfId="54" xr:uid="{00000000-0005-0000-0000-000035000000}"/>
    <cellStyle name="xl30" xfId="55" xr:uid="{00000000-0005-0000-0000-000036000000}"/>
    <cellStyle name="xl30 2" xfId="56" xr:uid="{00000000-0005-0000-0000-000037000000}"/>
    <cellStyle name="xl31" xfId="57" xr:uid="{00000000-0005-0000-0000-000038000000}"/>
    <cellStyle name="xl31 2" xfId="58" xr:uid="{00000000-0005-0000-0000-000039000000}"/>
    <cellStyle name="xl32" xfId="59" xr:uid="{00000000-0005-0000-0000-00003A000000}"/>
    <cellStyle name="xl32 2" xfId="60" xr:uid="{00000000-0005-0000-0000-00003B000000}"/>
    <cellStyle name="xl33" xfId="61" xr:uid="{00000000-0005-0000-0000-00003C000000}"/>
    <cellStyle name="xl33 2" xfId="62" xr:uid="{00000000-0005-0000-0000-00003D000000}"/>
    <cellStyle name="xl33_оконч вариант роспись" xfId="63" xr:uid="{00000000-0005-0000-0000-00003E000000}"/>
    <cellStyle name="xl34" xfId="64" xr:uid="{00000000-0005-0000-0000-00003F000000}"/>
    <cellStyle name="xl34 2" xfId="65" xr:uid="{00000000-0005-0000-0000-000040000000}"/>
    <cellStyle name="xl34_1ММ " xfId="66" xr:uid="{00000000-0005-0000-0000-000041000000}"/>
    <cellStyle name="xl34_оконч вариант роспись" xfId="67" xr:uid="{00000000-0005-0000-0000-000042000000}"/>
    <cellStyle name="xl35" xfId="68" xr:uid="{00000000-0005-0000-0000-000043000000}"/>
    <cellStyle name="xl35 2" xfId="69" xr:uid="{00000000-0005-0000-0000-000044000000}"/>
    <cellStyle name="xl36" xfId="70" xr:uid="{00000000-0005-0000-0000-000045000000}"/>
    <cellStyle name="xl36 2" xfId="71" xr:uid="{00000000-0005-0000-0000-000046000000}"/>
    <cellStyle name="xl36_1ММ " xfId="72" xr:uid="{00000000-0005-0000-0000-000047000000}"/>
    <cellStyle name="xl37" xfId="73" xr:uid="{00000000-0005-0000-0000-000048000000}"/>
    <cellStyle name="xl37 2" xfId="74" xr:uid="{00000000-0005-0000-0000-000049000000}"/>
    <cellStyle name="xl38" xfId="75" xr:uid="{00000000-0005-0000-0000-00004A000000}"/>
    <cellStyle name="xl38 2" xfId="76" xr:uid="{00000000-0005-0000-0000-00004B000000}"/>
    <cellStyle name="xl38_оконч вариант роспись" xfId="77" xr:uid="{00000000-0005-0000-0000-00004C000000}"/>
    <cellStyle name="xl39" xfId="78" xr:uid="{00000000-0005-0000-0000-00004D000000}"/>
    <cellStyle name="xl39 2" xfId="79" xr:uid="{00000000-0005-0000-0000-00004E000000}"/>
    <cellStyle name="Акцент1" xfId="80" builtinId="29" customBuiltin="1"/>
    <cellStyle name="Акцент2" xfId="81" builtinId="33" customBuiltin="1"/>
    <cellStyle name="Акцент3" xfId="82" builtinId="37" customBuiltin="1"/>
    <cellStyle name="Акцент4" xfId="83" builtinId="41" customBuiltin="1"/>
    <cellStyle name="Акцент5" xfId="84" builtinId="45" customBuiltin="1"/>
    <cellStyle name="Акцент6" xfId="85" builtinId="49" customBuiltin="1"/>
    <cellStyle name="Ввод " xfId="86" builtinId="20" customBuiltin="1"/>
    <cellStyle name="Вывод" xfId="87" builtinId="21" customBuiltin="1"/>
    <cellStyle name="Вычисление" xfId="88" builtinId="22" customBuiltin="1"/>
    <cellStyle name="Заголовок 1" xfId="89" builtinId="16" customBuiltin="1"/>
    <cellStyle name="Заголовок 2" xfId="90" builtinId="17" customBuiltin="1"/>
    <cellStyle name="Заголовок 3" xfId="91" builtinId="18" customBuiltin="1"/>
    <cellStyle name="Заголовок 4" xfId="92" builtinId="19" customBuiltin="1"/>
    <cellStyle name="Итог" xfId="93" builtinId="25" customBuiltin="1"/>
    <cellStyle name="Контрольная ячейка" xfId="94" builtinId="23" customBuiltin="1"/>
    <cellStyle name="Название" xfId="95" builtinId="15" customBuiltin="1"/>
    <cellStyle name="Нейтральный" xfId="96" builtinId="28" customBuiltin="1"/>
    <cellStyle name="Обычный" xfId="0" builtinId="0"/>
    <cellStyle name="Обычный 2" xfId="97" xr:uid="{00000000-0005-0000-0000-000061000000}"/>
    <cellStyle name="Обычный 6" xfId="98" xr:uid="{00000000-0005-0000-0000-000062000000}"/>
    <cellStyle name="Обычный_1ММ " xfId="99" xr:uid="{00000000-0005-0000-0000-000063000000}"/>
    <cellStyle name="Плохой" xfId="100" builtinId="27" customBuiltin="1"/>
    <cellStyle name="Пояснение" xfId="101" builtinId="53" customBuiltin="1"/>
    <cellStyle name="Примечание" xfId="102" builtinId="10" customBuiltin="1"/>
    <cellStyle name="Связанная ячейка" xfId="103" builtinId="24" customBuiltin="1"/>
    <cellStyle name="Текст предупреждения" xfId="104" builtinId="11" customBuiltin="1"/>
    <cellStyle name="Хороший" xfId="105" builtinId="26" customBuiltin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P282"/>
  <sheetViews>
    <sheetView tabSelected="1" view="pageBreakPreview" topLeftCell="A4" zoomScale="85" zoomScaleNormal="85" zoomScaleSheetLayoutView="85" workbookViewId="0">
      <selection activeCell="L16" sqref="L16"/>
    </sheetView>
  </sheetViews>
  <sheetFormatPr defaultRowHeight="14.25" outlineLevelRow="5"/>
  <cols>
    <col min="1" max="1" width="57.7109375" style="259" customWidth="1"/>
    <col min="2" max="2" width="6.28515625" style="31" customWidth="1"/>
    <col min="3" max="3" width="5.42578125" style="31" customWidth="1"/>
    <col min="4" max="4" width="12" style="31" customWidth="1"/>
    <col min="5" max="5" width="4.85546875" style="33" bestFit="1" customWidth="1"/>
    <col min="6" max="6" width="10.28515625" style="34" customWidth="1"/>
    <col min="7" max="7" width="16.5703125" style="34" bestFit="1" customWidth="1"/>
    <col min="8" max="8" width="22.7109375" style="3" customWidth="1"/>
    <col min="9" max="9" width="21.28515625" style="3" bestFit="1" customWidth="1"/>
    <col min="10" max="10" width="19.140625" style="3" bestFit="1" customWidth="1"/>
    <col min="11" max="11" width="14.85546875" style="34" customWidth="1"/>
    <col min="12" max="12" width="15.42578125" style="31" bestFit="1" customWidth="1"/>
    <col min="13" max="13" width="16.42578125" style="31" bestFit="1" customWidth="1"/>
    <col min="14" max="14" width="17.42578125" style="31" customWidth="1"/>
    <col min="15" max="15" width="12.7109375" style="31" bestFit="1" customWidth="1"/>
    <col min="16" max="16384" width="9.140625" style="31"/>
  </cols>
  <sheetData>
    <row r="1" spans="1:12">
      <c r="A1" s="222"/>
      <c r="B1" s="27"/>
      <c r="C1" s="27"/>
      <c r="D1" s="27"/>
      <c r="E1" s="28"/>
      <c r="F1" s="29"/>
      <c r="G1" s="29"/>
      <c r="H1" s="168"/>
      <c r="I1" s="168"/>
      <c r="J1" s="169"/>
      <c r="K1" s="30"/>
    </row>
    <row r="2" spans="1:12" ht="12.75">
      <c r="A2" s="286" t="s">
        <v>0</v>
      </c>
      <c r="B2" s="287"/>
      <c r="C2" s="287"/>
      <c r="D2" s="287"/>
      <c r="E2" s="287"/>
      <c r="F2" s="287"/>
      <c r="G2" s="287"/>
      <c r="H2" s="287"/>
      <c r="I2" s="287"/>
      <c r="J2" s="288"/>
      <c r="K2" s="32"/>
    </row>
    <row r="3" spans="1:12" ht="12.75">
      <c r="A3" s="286" t="s">
        <v>1</v>
      </c>
      <c r="B3" s="287"/>
      <c r="C3" s="287"/>
      <c r="D3" s="287"/>
      <c r="E3" s="287"/>
      <c r="F3" s="287"/>
      <c r="G3" s="287"/>
      <c r="H3" s="287"/>
      <c r="I3" s="287"/>
      <c r="J3" s="288"/>
      <c r="K3" s="32"/>
    </row>
    <row r="4" spans="1:12" ht="12.75">
      <c r="A4" s="286" t="s">
        <v>2</v>
      </c>
      <c r="B4" s="287"/>
      <c r="C4" s="287"/>
      <c r="D4" s="287"/>
      <c r="E4" s="287"/>
      <c r="F4" s="287"/>
      <c r="G4" s="287"/>
      <c r="H4" s="287"/>
      <c r="I4" s="287"/>
      <c r="J4" s="288"/>
      <c r="K4" s="32"/>
    </row>
    <row r="5" spans="1:12">
      <c r="A5" s="10"/>
      <c r="J5" s="11"/>
      <c r="K5" s="32"/>
    </row>
    <row r="6" spans="1:12">
      <c r="A6" s="10"/>
      <c r="J6" s="11"/>
      <c r="K6" s="32"/>
    </row>
    <row r="7" spans="1:12">
      <c r="A7" s="10"/>
      <c r="D7" s="287" t="s">
        <v>3</v>
      </c>
      <c r="E7" s="287"/>
      <c r="F7" s="287"/>
      <c r="G7" s="287"/>
      <c r="H7" s="12"/>
      <c r="I7" s="13" t="s">
        <v>4</v>
      </c>
      <c r="J7" s="11"/>
      <c r="K7" s="32"/>
    </row>
    <row r="8" spans="1:12">
      <c r="A8" s="10"/>
      <c r="D8" s="35"/>
      <c r="E8" s="36"/>
      <c r="F8" s="37"/>
      <c r="G8" s="37"/>
      <c r="I8" s="13">
        <v>503010</v>
      </c>
      <c r="J8" s="11"/>
      <c r="K8" s="32"/>
    </row>
    <row r="9" spans="1:12">
      <c r="A9" s="9" t="s">
        <v>192</v>
      </c>
      <c r="B9" s="38"/>
      <c r="C9" s="38"/>
      <c r="D9" s="287" t="s">
        <v>263</v>
      </c>
      <c r="E9" s="287"/>
      <c r="F9" s="287"/>
      <c r="G9" s="287"/>
      <c r="H9" s="14" t="s">
        <v>5</v>
      </c>
      <c r="I9" s="5"/>
      <c r="J9" s="11"/>
      <c r="K9" s="32"/>
    </row>
    <row r="10" spans="1:12">
      <c r="A10" s="284" t="s">
        <v>6</v>
      </c>
      <c r="B10" s="285"/>
      <c r="C10" s="285"/>
      <c r="D10" s="285"/>
      <c r="E10" s="285"/>
      <c r="F10" s="285"/>
      <c r="H10" s="14" t="s">
        <v>7</v>
      </c>
      <c r="I10" s="15"/>
      <c r="J10" s="11"/>
      <c r="K10" s="32"/>
    </row>
    <row r="11" spans="1:12">
      <c r="A11" s="284" t="s">
        <v>8</v>
      </c>
      <c r="B11" s="285"/>
      <c r="C11" s="285"/>
      <c r="D11" s="285"/>
      <c r="E11" s="285"/>
      <c r="F11" s="285"/>
      <c r="H11" s="14" t="s">
        <v>9</v>
      </c>
      <c r="I11" s="13"/>
      <c r="J11" s="11"/>
      <c r="K11" s="32"/>
    </row>
    <row r="12" spans="1:12">
      <c r="A12" s="9" t="s">
        <v>10</v>
      </c>
      <c r="H12" s="14" t="s">
        <v>11</v>
      </c>
      <c r="I12" s="5" t="s">
        <v>12</v>
      </c>
      <c r="J12" s="11"/>
      <c r="K12" s="32"/>
    </row>
    <row r="13" spans="1:12">
      <c r="A13" s="9" t="s">
        <v>13</v>
      </c>
      <c r="H13" s="14" t="s">
        <v>14</v>
      </c>
      <c r="I13" s="5" t="s">
        <v>15</v>
      </c>
      <c r="J13" s="11"/>
      <c r="K13" s="32"/>
    </row>
    <row r="14" spans="1:12">
      <c r="A14" s="10"/>
      <c r="J14" s="11"/>
      <c r="K14" s="32"/>
    </row>
    <row r="15" spans="1:12" ht="15" thickBot="1">
      <c r="A15" s="10"/>
      <c r="J15" s="11"/>
      <c r="K15" s="32"/>
    </row>
    <row r="16" spans="1:12" ht="105.75" thickBot="1">
      <c r="A16" s="223" t="s">
        <v>16</v>
      </c>
      <c r="B16" s="20" t="s">
        <v>17</v>
      </c>
      <c r="C16" s="21" t="s">
        <v>18</v>
      </c>
      <c r="D16" s="20" t="s">
        <v>19</v>
      </c>
      <c r="E16" s="20" t="s">
        <v>20</v>
      </c>
      <c r="F16" s="20" t="s">
        <v>21</v>
      </c>
      <c r="G16" s="20" t="s">
        <v>22</v>
      </c>
      <c r="H16" s="170" t="s">
        <v>256</v>
      </c>
      <c r="I16" s="170" t="s">
        <v>23</v>
      </c>
      <c r="J16" s="171" t="s">
        <v>24</v>
      </c>
      <c r="K16" s="40" t="s">
        <v>25</v>
      </c>
      <c r="L16" s="41"/>
    </row>
    <row r="17" spans="1:14" ht="15.75" thickBot="1">
      <c r="A17" s="224">
        <v>1</v>
      </c>
      <c r="B17" s="22">
        <v>2</v>
      </c>
      <c r="C17" s="22">
        <v>3</v>
      </c>
      <c r="D17" s="22">
        <v>4</v>
      </c>
      <c r="E17" s="20">
        <v>5</v>
      </c>
      <c r="F17" s="20">
        <v>6</v>
      </c>
      <c r="G17" s="20">
        <v>7</v>
      </c>
      <c r="H17" s="170">
        <v>8</v>
      </c>
      <c r="I17" s="170">
        <v>9</v>
      </c>
      <c r="J17" s="172">
        <v>10</v>
      </c>
      <c r="K17" s="40"/>
      <c r="L17" s="42"/>
    </row>
    <row r="18" spans="1:14" ht="15">
      <c r="A18" s="225"/>
      <c r="B18" s="43"/>
      <c r="C18" s="43"/>
      <c r="D18" s="43"/>
      <c r="E18" s="44"/>
      <c r="F18" s="44"/>
      <c r="G18" s="44"/>
      <c r="H18" s="173"/>
      <c r="I18" s="174"/>
      <c r="J18" s="175"/>
      <c r="K18" s="40"/>
      <c r="L18" s="42"/>
    </row>
    <row r="19" spans="1:14" ht="30">
      <c r="A19" s="226" t="s">
        <v>237</v>
      </c>
      <c r="B19" s="45" t="s">
        <v>28</v>
      </c>
      <c r="C19" s="45" t="s">
        <v>238</v>
      </c>
      <c r="D19" s="45" t="s">
        <v>239</v>
      </c>
      <c r="E19" s="46" t="s">
        <v>29</v>
      </c>
      <c r="F19" s="47"/>
      <c r="G19" s="47"/>
      <c r="H19" s="176">
        <f>SUM(H20)</f>
        <v>150000</v>
      </c>
      <c r="I19" s="176">
        <f>SUM(I20)</f>
        <v>148501.42000000001</v>
      </c>
      <c r="J19" s="177">
        <f>SUM(J20)</f>
        <v>148501.42000000001</v>
      </c>
      <c r="K19" s="261">
        <f>SUM(K20)</f>
        <v>0</v>
      </c>
      <c r="L19" s="42"/>
    </row>
    <row r="20" spans="1:14" ht="15" thickBot="1">
      <c r="A20" s="227" t="s">
        <v>30</v>
      </c>
      <c r="B20" s="23" t="s">
        <v>28</v>
      </c>
      <c r="C20" s="23" t="s">
        <v>238</v>
      </c>
      <c r="D20" s="23" t="s">
        <v>239</v>
      </c>
      <c r="E20" s="24" t="s">
        <v>31</v>
      </c>
      <c r="F20" s="25"/>
      <c r="G20" s="25"/>
      <c r="H20" s="26">
        <v>150000</v>
      </c>
      <c r="I20" s="26">
        <v>148501.42000000001</v>
      </c>
      <c r="J20" s="179">
        <v>148501.42000000001</v>
      </c>
      <c r="K20" s="48">
        <f>I20-J20</f>
        <v>0</v>
      </c>
      <c r="L20" s="49">
        <v>44986</v>
      </c>
      <c r="M20" s="31" t="s">
        <v>240</v>
      </c>
    </row>
    <row r="21" spans="1:14" s="56" customFormat="1" ht="80.25" customHeight="1" outlineLevel="4">
      <c r="A21" s="228" t="s">
        <v>32</v>
      </c>
      <c r="B21" s="50" t="s">
        <v>28</v>
      </c>
      <c r="C21" s="50" t="s">
        <v>33</v>
      </c>
      <c r="D21" s="50" t="s">
        <v>34</v>
      </c>
      <c r="E21" s="51" t="s">
        <v>29</v>
      </c>
      <c r="F21" s="52"/>
      <c r="G21" s="52"/>
      <c r="H21" s="178">
        <f>SUM(H22:H26)</f>
        <v>1489376</v>
      </c>
      <c r="I21" s="178">
        <f>SUM(I22:I26)</f>
        <v>789376</v>
      </c>
      <c r="J21" s="178">
        <f>SUM(J22:J26)</f>
        <v>556841</v>
      </c>
      <c r="K21" s="53">
        <f>SUM(K22:K26)</f>
        <v>232534.99999999997</v>
      </c>
      <c r="L21" s="54"/>
      <c r="M21" s="55"/>
      <c r="N21" s="55"/>
    </row>
    <row r="22" spans="1:14" ht="38.25" outlineLevel="5">
      <c r="A22" s="229" t="s">
        <v>30</v>
      </c>
      <c r="B22" s="23" t="s">
        <v>28</v>
      </c>
      <c r="C22" s="23" t="s">
        <v>33</v>
      </c>
      <c r="D22" s="23" t="s">
        <v>34</v>
      </c>
      <c r="E22" s="24" t="s">
        <v>31</v>
      </c>
      <c r="F22" s="23" t="s">
        <v>215</v>
      </c>
      <c r="G22" s="23" t="s">
        <v>35</v>
      </c>
      <c r="H22" s="26">
        <v>4000</v>
      </c>
      <c r="I22" s="26">
        <v>4000</v>
      </c>
      <c r="J22" s="179">
        <v>4000</v>
      </c>
      <c r="K22" s="57">
        <f t="shared" ref="K22:K26" si="0">I22-J22</f>
        <v>0</v>
      </c>
      <c r="L22" s="54"/>
      <c r="M22" s="55"/>
      <c r="N22" s="55"/>
    </row>
    <row r="23" spans="1:14" ht="38.25" outlineLevel="5">
      <c r="A23" s="229" t="s">
        <v>30</v>
      </c>
      <c r="B23" s="23" t="s">
        <v>28</v>
      </c>
      <c r="C23" s="23" t="s">
        <v>33</v>
      </c>
      <c r="D23" s="23" t="s">
        <v>34</v>
      </c>
      <c r="E23" s="24" t="s">
        <v>31</v>
      </c>
      <c r="F23" s="23" t="s">
        <v>215</v>
      </c>
      <c r="G23" s="23" t="s">
        <v>36</v>
      </c>
      <c r="H23" s="26">
        <v>76000</v>
      </c>
      <c r="I23" s="26">
        <v>76000</v>
      </c>
      <c r="J23" s="179">
        <v>76000</v>
      </c>
      <c r="K23" s="57">
        <f t="shared" si="0"/>
        <v>0</v>
      </c>
      <c r="L23" s="54"/>
      <c r="M23" s="55"/>
      <c r="N23" s="55"/>
    </row>
    <row r="24" spans="1:14" ht="38.25" outlineLevel="5">
      <c r="A24" s="230" t="s">
        <v>37</v>
      </c>
      <c r="B24" s="23" t="s">
        <v>28</v>
      </c>
      <c r="C24" s="23" t="s">
        <v>33</v>
      </c>
      <c r="D24" s="23" t="s">
        <v>34</v>
      </c>
      <c r="E24" s="24" t="s">
        <v>38</v>
      </c>
      <c r="F24" s="23" t="s">
        <v>215</v>
      </c>
      <c r="G24" s="23" t="s">
        <v>35</v>
      </c>
      <c r="H24" s="26">
        <v>66000</v>
      </c>
      <c r="I24" s="26">
        <v>31000</v>
      </c>
      <c r="J24" s="26">
        <v>19373.22</v>
      </c>
      <c r="K24" s="57">
        <f t="shared" si="0"/>
        <v>11626.779999999999</v>
      </c>
      <c r="L24" s="54"/>
      <c r="M24" s="55"/>
      <c r="N24" s="55"/>
    </row>
    <row r="25" spans="1:14" ht="38.25" outlineLevel="5">
      <c r="A25" s="230" t="s">
        <v>37</v>
      </c>
      <c r="B25" s="23" t="s">
        <v>28</v>
      </c>
      <c r="C25" s="23" t="s">
        <v>33</v>
      </c>
      <c r="D25" s="23" t="s">
        <v>34</v>
      </c>
      <c r="E25" s="24" t="s">
        <v>38</v>
      </c>
      <c r="F25" s="23" t="s">
        <v>215</v>
      </c>
      <c r="G25" s="23" t="s">
        <v>36</v>
      </c>
      <c r="H25" s="26">
        <v>1254000</v>
      </c>
      <c r="I25" s="26">
        <v>589000</v>
      </c>
      <c r="J25" s="26">
        <v>368091.78</v>
      </c>
      <c r="K25" s="57">
        <f t="shared" si="0"/>
        <v>220908.21999999997</v>
      </c>
      <c r="L25" s="54"/>
      <c r="M25" s="55"/>
      <c r="N25" s="55"/>
    </row>
    <row r="26" spans="1:14" ht="28.5" outlineLevel="5">
      <c r="A26" s="230" t="s">
        <v>37</v>
      </c>
      <c r="B26" s="23" t="s">
        <v>28</v>
      </c>
      <c r="C26" s="23" t="s">
        <v>33</v>
      </c>
      <c r="D26" s="23" t="s">
        <v>34</v>
      </c>
      <c r="E26" s="24">
        <v>853</v>
      </c>
      <c r="F26" s="23"/>
      <c r="G26" s="23"/>
      <c r="H26" s="26">
        <v>89376</v>
      </c>
      <c r="I26" s="26">
        <v>89376</v>
      </c>
      <c r="J26" s="26">
        <v>89376</v>
      </c>
      <c r="K26" s="57">
        <f t="shared" si="0"/>
        <v>0</v>
      </c>
      <c r="L26" s="49">
        <v>45047</v>
      </c>
      <c r="M26" s="31" t="s">
        <v>240</v>
      </c>
      <c r="N26" s="55"/>
    </row>
    <row r="27" spans="1:14" ht="45">
      <c r="A27" s="226" t="s">
        <v>241</v>
      </c>
      <c r="B27" s="45" t="s">
        <v>28</v>
      </c>
      <c r="C27" s="45" t="s">
        <v>242</v>
      </c>
      <c r="D27" s="45" t="s">
        <v>239</v>
      </c>
      <c r="E27" s="46" t="s">
        <v>29</v>
      </c>
      <c r="F27" s="47"/>
      <c r="G27" s="47"/>
      <c r="H27" s="176">
        <f>SUM(H28)</f>
        <v>300000</v>
      </c>
      <c r="I27" s="176">
        <f>SUM(I28)</f>
        <v>100000</v>
      </c>
      <c r="J27" s="177">
        <f>SUM(J28)</f>
        <v>0</v>
      </c>
      <c r="K27" s="261">
        <f>SUM(K28)</f>
        <v>100000</v>
      </c>
      <c r="L27" s="42"/>
    </row>
    <row r="28" spans="1:14" ht="18" customHeight="1">
      <c r="A28" s="227" t="s">
        <v>30</v>
      </c>
      <c r="B28" s="23" t="s">
        <v>28</v>
      </c>
      <c r="C28" s="23" t="s">
        <v>242</v>
      </c>
      <c r="D28" s="23" t="s">
        <v>239</v>
      </c>
      <c r="E28" s="24" t="s">
        <v>31</v>
      </c>
      <c r="F28" s="25"/>
      <c r="G28" s="25"/>
      <c r="H28" s="26">
        <v>300000</v>
      </c>
      <c r="I28" s="26">
        <v>100000</v>
      </c>
      <c r="J28" s="179">
        <v>0</v>
      </c>
      <c r="K28" s="40">
        <f>I28-J28</f>
        <v>100000</v>
      </c>
      <c r="L28" s="49">
        <v>44986</v>
      </c>
      <c r="M28" s="31" t="s">
        <v>240</v>
      </c>
    </row>
    <row r="29" spans="1:14" s="56" customFormat="1" ht="57" hidden="1" outlineLevel="3">
      <c r="A29" s="231" t="s">
        <v>39</v>
      </c>
      <c r="B29" s="58" t="s">
        <v>28</v>
      </c>
      <c r="C29" s="58" t="s">
        <v>27</v>
      </c>
      <c r="D29" s="58" t="s">
        <v>40</v>
      </c>
      <c r="E29" s="59" t="s">
        <v>29</v>
      </c>
      <c r="F29" s="60"/>
      <c r="G29" s="60"/>
      <c r="H29" s="180">
        <f>SUM(H30:H30)</f>
        <v>0</v>
      </c>
      <c r="I29" s="181">
        <f>SUM(I30:I30)</f>
        <v>0</v>
      </c>
      <c r="J29" s="182">
        <f>SUM(J30:J30)</f>
        <v>0</v>
      </c>
      <c r="K29" s="61">
        <f>SUM(K30:K30)</f>
        <v>0</v>
      </c>
      <c r="L29" s="54"/>
      <c r="M29" s="62"/>
    </row>
    <row r="30" spans="1:14" s="67" customFormat="1" hidden="1" outlineLevel="5">
      <c r="A30" s="232" t="s">
        <v>30</v>
      </c>
      <c r="B30" s="63" t="s">
        <v>28</v>
      </c>
      <c r="C30" s="63" t="s">
        <v>27</v>
      </c>
      <c r="D30" s="63" t="s">
        <v>40</v>
      </c>
      <c r="E30" s="64" t="s">
        <v>31</v>
      </c>
      <c r="F30" s="65"/>
      <c r="G30" s="65"/>
      <c r="H30" s="183">
        <v>0</v>
      </c>
      <c r="I30" s="184">
        <v>0</v>
      </c>
      <c r="J30" s="185">
        <v>0</v>
      </c>
      <c r="K30" s="66">
        <f>I30-J30</f>
        <v>0</v>
      </c>
      <c r="L30" s="54"/>
    </row>
    <row r="31" spans="1:14" s="56" customFormat="1" ht="18.75" customHeight="1" outlineLevel="3" collapsed="1">
      <c r="A31" s="226" t="s">
        <v>26</v>
      </c>
      <c r="B31" s="45" t="s">
        <v>28</v>
      </c>
      <c r="C31" s="45" t="s">
        <v>27</v>
      </c>
      <c r="D31" s="45" t="s">
        <v>41</v>
      </c>
      <c r="E31" s="46" t="s">
        <v>29</v>
      </c>
      <c r="F31" s="47"/>
      <c r="G31" s="47"/>
      <c r="H31" s="176">
        <f>SUM(H32:H33)</f>
        <v>17432700</v>
      </c>
      <c r="I31" s="176">
        <f>SUM(I32:I33)</f>
        <v>4011059.52</v>
      </c>
      <c r="J31" s="177">
        <f>SUM(J32:J33)</f>
        <v>3393973.44</v>
      </c>
      <c r="K31" s="53">
        <f>SUM(K32:K33)</f>
        <v>617086.07999999996</v>
      </c>
      <c r="L31" s="68"/>
      <c r="M31" s="69"/>
      <c r="N31" s="55"/>
    </row>
    <row r="32" spans="1:14" ht="18" customHeight="1" outlineLevel="5">
      <c r="A32" s="233" t="s">
        <v>30</v>
      </c>
      <c r="B32" s="23" t="s">
        <v>28</v>
      </c>
      <c r="C32" s="23" t="s">
        <v>27</v>
      </c>
      <c r="D32" s="23" t="s">
        <v>41</v>
      </c>
      <c r="E32" s="70" t="s">
        <v>31</v>
      </c>
      <c r="F32" s="71"/>
      <c r="G32" s="71"/>
      <c r="H32" s="26">
        <v>86700</v>
      </c>
      <c r="I32" s="26">
        <v>19955.52</v>
      </c>
      <c r="J32" s="179">
        <v>16885.439999999999</v>
      </c>
      <c r="K32" s="72">
        <f>I32-J32</f>
        <v>3070.0800000000017</v>
      </c>
      <c r="L32" s="54"/>
      <c r="M32" s="55"/>
      <c r="N32" s="55"/>
    </row>
    <row r="33" spans="1:14" ht="32.25" customHeight="1" outlineLevel="5">
      <c r="A33" s="234" t="s">
        <v>37</v>
      </c>
      <c r="B33" s="23" t="s">
        <v>28</v>
      </c>
      <c r="C33" s="23" t="s">
        <v>27</v>
      </c>
      <c r="D33" s="23" t="s">
        <v>41</v>
      </c>
      <c r="E33" s="70" t="s">
        <v>38</v>
      </c>
      <c r="F33" s="71"/>
      <c r="G33" s="71"/>
      <c r="H33" s="26">
        <v>17346000</v>
      </c>
      <c r="I33" s="26">
        <v>3991104</v>
      </c>
      <c r="J33" s="179">
        <v>3377088</v>
      </c>
      <c r="K33" s="73">
        <f>I33-J33</f>
        <v>614016</v>
      </c>
      <c r="L33" s="54"/>
      <c r="M33" s="55"/>
      <c r="N33" s="55"/>
    </row>
    <row r="34" spans="1:14" s="56" customFormat="1" ht="49.5" customHeight="1" outlineLevel="3">
      <c r="A34" s="226" t="s">
        <v>42</v>
      </c>
      <c r="B34" s="45" t="s">
        <v>28</v>
      </c>
      <c r="C34" s="45" t="s">
        <v>27</v>
      </c>
      <c r="D34" s="45" t="s">
        <v>43</v>
      </c>
      <c r="E34" s="46" t="s">
        <v>29</v>
      </c>
      <c r="F34" s="47"/>
      <c r="G34" s="47"/>
      <c r="H34" s="176">
        <f>SUM(H35)</f>
        <v>2289000</v>
      </c>
      <c r="I34" s="176">
        <f>SUM(I35)</f>
        <v>152600</v>
      </c>
      <c r="J34" s="177">
        <f>SUM(J35)</f>
        <v>152600</v>
      </c>
      <c r="K34" s="53">
        <f>SUM(K35)</f>
        <v>0</v>
      </c>
      <c r="L34" s="54"/>
      <c r="M34" s="55"/>
      <c r="N34" s="55"/>
    </row>
    <row r="35" spans="1:14" ht="63.75" customHeight="1" outlineLevel="5">
      <c r="A35" s="233" t="s">
        <v>44</v>
      </c>
      <c r="B35" s="74" t="s">
        <v>28</v>
      </c>
      <c r="C35" s="74" t="s">
        <v>27</v>
      </c>
      <c r="D35" s="74" t="s">
        <v>43</v>
      </c>
      <c r="E35" s="70" t="s">
        <v>45</v>
      </c>
      <c r="F35" s="71"/>
      <c r="G35" s="71"/>
      <c r="H35" s="26">
        <v>2289000</v>
      </c>
      <c r="I35" s="26">
        <v>152600</v>
      </c>
      <c r="J35" s="179">
        <v>152600</v>
      </c>
      <c r="K35" s="73">
        <f>I35-J35</f>
        <v>0</v>
      </c>
      <c r="L35" s="54"/>
      <c r="M35" s="55"/>
      <c r="N35" s="55"/>
    </row>
    <row r="36" spans="1:14" s="56" customFormat="1" ht="63" customHeight="1" outlineLevel="3">
      <c r="A36" s="226" t="s">
        <v>46</v>
      </c>
      <c r="B36" s="45" t="s">
        <v>28</v>
      </c>
      <c r="C36" s="45" t="s">
        <v>27</v>
      </c>
      <c r="D36" s="45" t="s">
        <v>47</v>
      </c>
      <c r="E36" s="46" t="s">
        <v>29</v>
      </c>
      <c r="F36" s="47"/>
      <c r="G36" s="47"/>
      <c r="H36" s="176">
        <f>SUM(H37)</f>
        <v>6206700</v>
      </c>
      <c r="I36" s="176">
        <f>SUM(I37)</f>
        <v>1787056.19</v>
      </c>
      <c r="J36" s="177">
        <f>SUM(J37)</f>
        <v>1787056.19</v>
      </c>
      <c r="K36" s="53">
        <f>SUM(K37)</f>
        <v>0</v>
      </c>
      <c r="L36" s="54"/>
      <c r="M36" s="55"/>
      <c r="N36" s="55"/>
    </row>
    <row r="37" spans="1:14" ht="65.25" customHeight="1" outlineLevel="5">
      <c r="A37" s="233" t="s">
        <v>44</v>
      </c>
      <c r="B37" s="74" t="s">
        <v>28</v>
      </c>
      <c r="C37" s="74" t="s">
        <v>27</v>
      </c>
      <c r="D37" s="74" t="s">
        <v>47</v>
      </c>
      <c r="E37" s="70" t="s">
        <v>45</v>
      </c>
      <c r="F37" s="71"/>
      <c r="G37" s="71"/>
      <c r="H37" s="26">
        <v>6206700</v>
      </c>
      <c r="I37" s="26">
        <v>1787056.19</v>
      </c>
      <c r="J37" s="179">
        <v>1787056.19</v>
      </c>
      <c r="K37" s="73">
        <f>I37-J37</f>
        <v>0</v>
      </c>
      <c r="L37" s="54"/>
      <c r="M37" s="55"/>
      <c r="N37" s="55"/>
    </row>
    <row r="38" spans="1:14" s="56" customFormat="1" ht="95.25" customHeight="1" outlineLevel="3">
      <c r="A38" s="236" t="s">
        <v>253</v>
      </c>
      <c r="B38" s="45" t="s">
        <v>28</v>
      </c>
      <c r="C38" s="45" t="s">
        <v>27</v>
      </c>
      <c r="D38" s="45" t="s">
        <v>190</v>
      </c>
      <c r="E38" s="46" t="s">
        <v>29</v>
      </c>
      <c r="F38" s="47"/>
      <c r="G38" s="47"/>
      <c r="H38" s="176">
        <f>SUM(H39)</f>
        <v>716200</v>
      </c>
      <c r="I38" s="176">
        <f>SUM(I39)</f>
        <v>45999.65</v>
      </c>
      <c r="J38" s="177">
        <f>SUM(J39)</f>
        <v>45999.65</v>
      </c>
      <c r="K38" s="53">
        <f>SUM(K39)</f>
        <v>0</v>
      </c>
      <c r="L38" s="54"/>
      <c r="M38" s="55"/>
      <c r="N38" s="55"/>
    </row>
    <row r="39" spans="1:14" ht="63.75" customHeight="1" outlineLevel="5">
      <c r="A39" s="233" t="s">
        <v>44</v>
      </c>
      <c r="B39" s="74" t="s">
        <v>28</v>
      </c>
      <c r="C39" s="74" t="s">
        <v>27</v>
      </c>
      <c r="D39" s="74" t="s">
        <v>190</v>
      </c>
      <c r="E39" s="70" t="s">
        <v>45</v>
      </c>
      <c r="F39" s="71"/>
      <c r="G39" s="71"/>
      <c r="H39" s="26">
        <v>716200</v>
      </c>
      <c r="I39" s="26">
        <v>45999.65</v>
      </c>
      <c r="J39" s="26">
        <v>45999.65</v>
      </c>
      <c r="K39" s="73">
        <f>I39-J39</f>
        <v>0</v>
      </c>
      <c r="L39" s="54"/>
      <c r="M39" s="55"/>
      <c r="N39" s="55"/>
    </row>
    <row r="40" spans="1:14" s="56" customFormat="1" ht="96" customHeight="1" outlineLevel="3">
      <c r="A40" s="226" t="s">
        <v>254</v>
      </c>
      <c r="B40" s="45" t="s">
        <v>28</v>
      </c>
      <c r="C40" s="45" t="s">
        <v>27</v>
      </c>
      <c r="D40" s="45" t="s">
        <v>191</v>
      </c>
      <c r="E40" s="46" t="s">
        <v>29</v>
      </c>
      <c r="F40" s="47"/>
      <c r="G40" s="47"/>
      <c r="H40" s="176">
        <f>SUM(H41)</f>
        <v>7855400</v>
      </c>
      <c r="I40" s="176">
        <f>SUM(I41)</f>
        <v>232617.92</v>
      </c>
      <c r="J40" s="177">
        <f>SUM(J41)</f>
        <v>232617.92</v>
      </c>
      <c r="K40" s="53">
        <f>SUM(K41)</f>
        <v>0</v>
      </c>
      <c r="L40" s="54"/>
      <c r="M40" s="55"/>
      <c r="N40" s="55"/>
    </row>
    <row r="41" spans="1:14" ht="60" customHeight="1" outlineLevel="5">
      <c r="A41" s="235" t="s">
        <v>44</v>
      </c>
      <c r="B41" s="74" t="s">
        <v>28</v>
      </c>
      <c r="C41" s="74" t="s">
        <v>27</v>
      </c>
      <c r="D41" s="74" t="s">
        <v>191</v>
      </c>
      <c r="E41" s="70" t="s">
        <v>45</v>
      </c>
      <c r="F41" s="71"/>
      <c r="G41" s="71"/>
      <c r="H41" s="26">
        <v>7855400</v>
      </c>
      <c r="I41" s="26">
        <v>232617.92</v>
      </c>
      <c r="J41" s="179">
        <v>232617.92</v>
      </c>
      <c r="K41" s="73">
        <f>I41-J41</f>
        <v>0</v>
      </c>
      <c r="L41" s="54"/>
      <c r="M41" s="55"/>
      <c r="N41" s="55"/>
    </row>
    <row r="42" spans="1:14" s="56" customFormat="1" ht="34.5" customHeight="1" outlineLevel="3">
      <c r="A42" s="236" t="s">
        <v>51</v>
      </c>
      <c r="B42" s="45" t="s">
        <v>28</v>
      </c>
      <c r="C42" s="45" t="s">
        <v>27</v>
      </c>
      <c r="D42" s="45" t="s">
        <v>52</v>
      </c>
      <c r="E42" s="46" t="s">
        <v>29</v>
      </c>
      <c r="F42" s="47"/>
      <c r="G42" s="47"/>
      <c r="H42" s="176">
        <f>SUM(H43:H50)</f>
        <v>265777354</v>
      </c>
      <c r="I42" s="176">
        <f>SUM(I43:I50)</f>
        <v>113056735</v>
      </c>
      <c r="J42" s="177">
        <f>SUM(J43:J50)</f>
        <v>108279749.43000001</v>
      </c>
      <c r="K42" s="53">
        <f>SUM(K43:K50)</f>
        <v>4776985.5700000022</v>
      </c>
      <c r="L42" s="68"/>
      <c r="M42" s="69"/>
      <c r="N42" s="55"/>
    </row>
    <row r="43" spans="1:14" outlineLevel="5">
      <c r="A43" s="235" t="s">
        <v>53</v>
      </c>
      <c r="B43" s="74" t="s">
        <v>28</v>
      </c>
      <c r="C43" s="74" t="s">
        <v>27</v>
      </c>
      <c r="D43" s="74" t="s">
        <v>52</v>
      </c>
      <c r="E43" s="70" t="s">
        <v>54</v>
      </c>
      <c r="F43" s="71"/>
      <c r="G43" s="71"/>
      <c r="H43" s="26">
        <v>185218826</v>
      </c>
      <c r="I43" s="26">
        <v>76155000</v>
      </c>
      <c r="J43" s="179">
        <v>73459497.519999996</v>
      </c>
      <c r="K43" s="73">
        <f t="shared" ref="K43:K50" si="1">I43-J43</f>
        <v>2695502.4800000042</v>
      </c>
      <c r="L43" s="54"/>
      <c r="M43" s="55"/>
      <c r="N43" s="55"/>
    </row>
    <row r="44" spans="1:14" ht="49.5" customHeight="1" outlineLevel="5">
      <c r="A44" s="235" t="s">
        <v>55</v>
      </c>
      <c r="B44" s="74" t="s">
        <v>28</v>
      </c>
      <c r="C44" s="74" t="s">
        <v>27</v>
      </c>
      <c r="D44" s="74" t="s">
        <v>52</v>
      </c>
      <c r="E44" s="70" t="s">
        <v>56</v>
      </c>
      <c r="F44" s="71"/>
      <c r="G44" s="71"/>
      <c r="H44" s="26">
        <v>55936060</v>
      </c>
      <c r="I44" s="26">
        <v>22998810</v>
      </c>
      <c r="J44" s="179">
        <v>21421862.620000001</v>
      </c>
      <c r="K44" s="72">
        <f t="shared" si="1"/>
        <v>1576947.379999999</v>
      </c>
      <c r="L44" s="54"/>
      <c r="M44" s="55"/>
      <c r="N44" s="55"/>
    </row>
    <row r="45" spans="1:14" ht="31.5" customHeight="1" outlineLevel="5">
      <c r="A45" s="235" t="s">
        <v>57</v>
      </c>
      <c r="B45" s="74" t="s">
        <v>28</v>
      </c>
      <c r="C45" s="74" t="s">
        <v>27</v>
      </c>
      <c r="D45" s="74" t="s">
        <v>52</v>
      </c>
      <c r="E45" s="70" t="s">
        <v>58</v>
      </c>
      <c r="F45" s="71"/>
      <c r="G45" s="71"/>
      <c r="H45" s="26">
        <v>6224480</v>
      </c>
      <c r="I45" s="26">
        <v>5556608</v>
      </c>
      <c r="J45" s="179">
        <v>5447006.3300000001</v>
      </c>
      <c r="K45" s="72">
        <f t="shared" si="1"/>
        <v>109601.66999999993</v>
      </c>
      <c r="L45" s="54"/>
      <c r="M45" s="55"/>
      <c r="N45" s="55"/>
    </row>
    <row r="46" spans="1:14" ht="17.25" customHeight="1" outlineLevel="5">
      <c r="A46" s="235" t="s">
        <v>30</v>
      </c>
      <c r="B46" s="74" t="s">
        <v>28</v>
      </c>
      <c r="C46" s="74" t="s">
        <v>27</v>
      </c>
      <c r="D46" s="74" t="s">
        <v>52</v>
      </c>
      <c r="E46" s="70" t="s">
        <v>31</v>
      </c>
      <c r="F46" s="71"/>
      <c r="G46" s="71"/>
      <c r="H46" s="26">
        <v>9749798</v>
      </c>
      <c r="I46" s="26">
        <v>4773035</v>
      </c>
      <c r="J46" s="179">
        <v>4579231.4800000004</v>
      </c>
      <c r="K46" s="72">
        <f t="shared" si="1"/>
        <v>193803.51999999955</v>
      </c>
      <c r="L46" s="54"/>
      <c r="M46" s="55"/>
      <c r="N46" s="55"/>
    </row>
    <row r="47" spans="1:14" ht="17.25" customHeight="1" outlineLevel="5">
      <c r="A47" s="235" t="s">
        <v>181</v>
      </c>
      <c r="B47" s="74" t="s">
        <v>28</v>
      </c>
      <c r="C47" s="74" t="s">
        <v>27</v>
      </c>
      <c r="D47" s="74" t="s">
        <v>52</v>
      </c>
      <c r="E47" s="70">
        <v>247</v>
      </c>
      <c r="F47" s="71"/>
      <c r="G47" s="71"/>
      <c r="H47" s="26">
        <v>4886409</v>
      </c>
      <c r="I47" s="26">
        <v>2101186</v>
      </c>
      <c r="J47" s="179">
        <v>1900055.48</v>
      </c>
      <c r="K47" s="72">
        <f t="shared" si="1"/>
        <v>201130.52000000002</v>
      </c>
      <c r="L47" s="54"/>
      <c r="M47" s="55"/>
      <c r="N47" s="55"/>
    </row>
    <row r="48" spans="1:14" ht="60" customHeight="1" outlineLevel="5">
      <c r="A48" s="235" t="s">
        <v>59</v>
      </c>
      <c r="B48" s="74" t="s">
        <v>28</v>
      </c>
      <c r="C48" s="74" t="s">
        <v>27</v>
      </c>
      <c r="D48" s="74" t="s">
        <v>52</v>
      </c>
      <c r="E48" s="70" t="s">
        <v>60</v>
      </c>
      <c r="F48" s="71"/>
      <c r="G48" s="71"/>
      <c r="H48" s="26">
        <v>3154274</v>
      </c>
      <c r="I48" s="26">
        <v>1470530</v>
      </c>
      <c r="J48" s="179">
        <v>1470530</v>
      </c>
      <c r="K48" s="73">
        <f t="shared" si="1"/>
        <v>0</v>
      </c>
      <c r="L48" s="54"/>
      <c r="M48" s="55"/>
      <c r="N48" s="55"/>
    </row>
    <row r="49" spans="1:15" ht="32.25" customHeight="1" outlineLevel="5">
      <c r="A49" s="235" t="s">
        <v>61</v>
      </c>
      <c r="B49" s="74" t="s">
        <v>28</v>
      </c>
      <c r="C49" s="74" t="s">
        <v>27</v>
      </c>
      <c r="D49" s="74" t="s">
        <v>52</v>
      </c>
      <c r="E49" s="70" t="s">
        <v>62</v>
      </c>
      <c r="F49" s="71"/>
      <c r="G49" s="71"/>
      <c r="H49" s="26">
        <v>477064</v>
      </c>
      <c r="I49" s="26">
        <v>0</v>
      </c>
      <c r="J49" s="179">
        <v>0</v>
      </c>
      <c r="K49" s="73">
        <f t="shared" si="1"/>
        <v>0</v>
      </c>
      <c r="L49" s="54"/>
      <c r="M49" s="55"/>
      <c r="N49" s="55"/>
    </row>
    <row r="50" spans="1:15" ht="17.25" customHeight="1" outlineLevel="5">
      <c r="A50" s="235" t="s">
        <v>63</v>
      </c>
      <c r="B50" s="74" t="s">
        <v>28</v>
      </c>
      <c r="C50" s="74" t="s">
        <v>27</v>
      </c>
      <c r="D50" s="74" t="s">
        <v>52</v>
      </c>
      <c r="E50" s="70" t="s">
        <v>64</v>
      </c>
      <c r="F50" s="71"/>
      <c r="G50" s="71"/>
      <c r="H50" s="26">
        <v>130443</v>
      </c>
      <c r="I50" s="26">
        <v>1566</v>
      </c>
      <c r="J50" s="179">
        <v>1566</v>
      </c>
      <c r="K50" s="72">
        <f t="shared" si="1"/>
        <v>0</v>
      </c>
      <c r="L50" s="54"/>
      <c r="M50" s="55"/>
      <c r="N50" s="55"/>
    </row>
    <row r="51" spans="1:15" s="56" customFormat="1" ht="69.75" customHeight="1" outlineLevel="3">
      <c r="A51" s="236" t="s">
        <v>202</v>
      </c>
      <c r="B51" s="45" t="s">
        <v>28</v>
      </c>
      <c r="C51" s="45" t="s">
        <v>27</v>
      </c>
      <c r="D51" s="47" t="s">
        <v>203</v>
      </c>
      <c r="E51" s="46" t="s">
        <v>29</v>
      </c>
      <c r="F51" s="47"/>
      <c r="G51" s="47"/>
      <c r="H51" s="176">
        <f>SUM(H52:H53)</f>
        <v>36925960</v>
      </c>
      <c r="I51" s="176">
        <f>SUM(I52:I53)</f>
        <v>0</v>
      </c>
      <c r="J51" s="177">
        <f>SUM(J52:J53)</f>
        <v>0</v>
      </c>
      <c r="K51" s="53">
        <f>SUM(K52:K53)</f>
        <v>0</v>
      </c>
      <c r="L51" s="68"/>
      <c r="M51" s="69"/>
      <c r="N51" s="55"/>
    </row>
    <row r="52" spans="1:15" ht="38.25" outlineLevel="5">
      <c r="A52" s="300" t="s">
        <v>216</v>
      </c>
      <c r="B52" s="75" t="s">
        <v>28</v>
      </c>
      <c r="C52" s="75" t="s">
        <v>27</v>
      </c>
      <c r="D52" s="75" t="s">
        <v>203</v>
      </c>
      <c r="E52" s="76">
        <v>812</v>
      </c>
      <c r="F52" s="75" t="s">
        <v>204</v>
      </c>
      <c r="G52" s="75" t="s">
        <v>36</v>
      </c>
      <c r="H52" s="26">
        <v>36556700</v>
      </c>
      <c r="I52" s="26">
        <v>0</v>
      </c>
      <c r="J52" s="179">
        <v>0</v>
      </c>
      <c r="K52" s="72">
        <f t="shared" ref="K52:K53" si="2">I52-J52</f>
        <v>0</v>
      </c>
      <c r="L52" s="54"/>
      <c r="M52" s="55"/>
      <c r="N52" s="55"/>
    </row>
    <row r="53" spans="1:15" ht="38.25" outlineLevel="5">
      <c r="A53" s="301"/>
      <c r="B53" s="75" t="s">
        <v>28</v>
      </c>
      <c r="C53" s="75" t="s">
        <v>27</v>
      </c>
      <c r="D53" s="75" t="s">
        <v>203</v>
      </c>
      <c r="E53" s="76">
        <v>812</v>
      </c>
      <c r="F53" s="75" t="s">
        <v>204</v>
      </c>
      <c r="G53" s="75" t="s">
        <v>35</v>
      </c>
      <c r="H53" s="26">
        <v>369260</v>
      </c>
      <c r="I53" s="26">
        <v>0</v>
      </c>
      <c r="J53" s="179">
        <v>0</v>
      </c>
      <c r="K53" s="73">
        <f t="shared" si="2"/>
        <v>0</v>
      </c>
      <c r="L53" s="54"/>
      <c r="M53" s="55"/>
      <c r="N53" s="55"/>
    </row>
    <row r="54" spans="1:15" s="56" customFormat="1" ht="69.75" customHeight="1" outlineLevel="3">
      <c r="A54" s="236" t="s">
        <v>206</v>
      </c>
      <c r="B54" s="45" t="s">
        <v>28</v>
      </c>
      <c r="C54" s="45" t="s">
        <v>27</v>
      </c>
      <c r="D54" s="47" t="s">
        <v>205</v>
      </c>
      <c r="E54" s="46" t="s">
        <v>29</v>
      </c>
      <c r="F54" s="47"/>
      <c r="G54" s="47"/>
      <c r="H54" s="176">
        <f>SUM(H55:H56)</f>
        <v>2027001.6</v>
      </c>
      <c r="I54" s="176">
        <f>SUM(I55:I56)</f>
        <v>0</v>
      </c>
      <c r="J54" s="177">
        <f>SUM(J55:J56)</f>
        <v>0</v>
      </c>
      <c r="K54" s="53">
        <f>SUM(K55:K56)</f>
        <v>0</v>
      </c>
      <c r="L54" s="54" t="s">
        <v>265</v>
      </c>
      <c r="M54" s="69"/>
      <c r="N54" s="55"/>
      <c r="O54" s="309">
        <f>H54+H57</f>
        <v>19155560.000000004</v>
      </c>
    </row>
    <row r="55" spans="1:15" ht="38.25" outlineLevel="5">
      <c r="A55" s="300" t="s">
        <v>216</v>
      </c>
      <c r="B55" s="75" t="s">
        <v>28</v>
      </c>
      <c r="C55" s="75" t="s">
        <v>27</v>
      </c>
      <c r="D55" s="75" t="s">
        <v>205</v>
      </c>
      <c r="E55" s="76">
        <v>812</v>
      </c>
      <c r="F55" s="75" t="s">
        <v>217</v>
      </c>
      <c r="G55" s="75" t="s">
        <v>36</v>
      </c>
      <c r="H55" s="26">
        <f>2027001.6-H56</f>
        <v>2006731.58</v>
      </c>
      <c r="I55" s="26">
        <v>0</v>
      </c>
      <c r="J55" s="179">
        <v>0</v>
      </c>
      <c r="K55" s="72">
        <f t="shared" ref="K55:K56" si="3">I55-J55</f>
        <v>0</v>
      </c>
      <c r="L55" s="54" t="s">
        <v>264</v>
      </c>
      <c r="M55" s="55"/>
      <c r="N55" s="55"/>
    </row>
    <row r="56" spans="1:15" ht="38.25" outlineLevel="5">
      <c r="A56" s="301"/>
      <c r="B56" s="75" t="s">
        <v>28</v>
      </c>
      <c r="C56" s="75" t="s">
        <v>27</v>
      </c>
      <c r="D56" s="75" t="s">
        <v>205</v>
      </c>
      <c r="E56" s="76">
        <v>812</v>
      </c>
      <c r="F56" s="75" t="s">
        <v>217</v>
      </c>
      <c r="G56" s="75" t="s">
        <v>35</v>
      </c>
      <c r="H56" s="26">
        <v>20270.02</v>
      </c>
      <c r="I56" s="26">
        <v>0</v>
      </c>
      <c r="J56" s="179">
        <v>0</v>
      </c>
      <c r="K56" s="73">
        <f t="shared" si="3"/>
        <v>0</v>
      </c>
      <c r="L56" s="54"/>
      <c r="M56" s="55"/>
      <c r="N56" s="55"/>
    </row>
    <row r="57" spans="1:15" s="56" customFormat="1" ht="65.25" customHeight="1" outlineLevel="3">
      <c r="A57" s="236" t="s">
        <v>206</v>
      </c>
      <c r="B57" s="45" t="s">
        <v>28</v>
      </c>
      <c r="C57" s="45" t="s">
        <v>27</v>
      </c>
      <c r="D57" s="47" t="s">
        <v>205</v>
      </c>
      <c r="E57" s="46" t="s">
        <v>29</v>
      </c>
      <c r="F57" s="47"/>
      <c r="G57" s="47"/>
      <c r="H57" s="176">
        <f>SUM(H58:H59)</f>
        <v>17128558.400000002</v>
      </c>
      <c r="I57" s="176">
        <f>SUM(I58:I59)</f>
        <v>14924242.42</v>
      </c>
      <c r="J57" s="177">
        <f>SUM(J58:J59)</f>
        <v>9172577.1199999992</v>
      </c>
      <c r="K57" s="53">
        <f>SUM(K58:K59)</f>
        <v>5751665.3000000017</v>
      </c>
      <c r="L57" s="68"/>
      <c r="M57" s="69"/>
      <c r="N57" s="55"/>
    </row>
    <row r="58" spans="1:15" ht="38.25" outlineLevel="5">
      <c r="A58" s="300" t="s">
        <v>115</v>
      </c>
      <c r="B58" s="75" t="s">
        <v>28</v>
      </c>
      <c r="C58" s="75" t="s">
        <v>27</v>
      </c>
      <c r="D58" s="75" t="s">
        <v>205</v>
      </c>
      <c r="E58" s="76">
        <v>813</v>
      </c>
      <c r="F58" s="75" t="s">
        <v>217</v>
      </c>
      <c r="G58" s="75" t="s">
        <v>36</v>
      </c>
      <c r="H58" s="26">
        <v>16957268.420000002</v>
      </c>
      <c r="I58" s="26">
        <f>14924242.42-I59</f>
        <v>14775000</v>
      </c>
      <c r="J58" s="179">
        <f>9172577.12-J59</f>
        <v>9080849.2399999984</v>
      </c>
      <c r="K58" s="72">
        <f t="shared" ref="K58:K59" si="4">I58-J58</f>
        <v>5694150.7600000016</v>
      </c>
      <c r="L58" s="54"/>
      <c r="M58" s="55"/>
      <c r="N58" s="55"/>
    </row>
    <row r="59" spans="1:15" ht="38.25" outlineLevel="5">
      <c r="A59" s="301"/>
      <c r="B59" s="75" t="s">
        <v>28</v>
      </c>
      <c r="C59" s="75" t="s">
        <v>27</v>
      </c>
      <c r="D59" s="75" t="s">
        <v>205</v>
      </c>
      <c r="E59" s="76">
        <v>813</v>
      </c>
      <c r="F59" s="75" t="s">
        <v>217</v>
      </c>
      <c r="G59" s="75" t="s">
        <v>35</v>
      </c>
      <c r="H59" s="26">
        <v>171289.98</v>
      </c>
      <c r="I59" s="26">
        <v>149242.42000000001</v>
      </c>
      <c r="J59" s="26">
        <v>91727.88</v>
      </c>
      <c r="K59" s="73">
        <f t="shared" si="4"/>
        <v>57514.540000000008</v>
      </c>
      <c r="L59" s="54"/>
      <c r="M59" s="55"/>
      <c r="N59" s="55"/>
    </row>
    <row r="60" spans="1:15" ht="107.25" customHeight="1" outlineLevel="5">
      <c r="A60" s="236" t="s">
        <v>250</v>
      </c>
      <c r="B60" s="45">
        <v>148</v>
      </c>
      <c r="C60" s="45" t="s">
        <v>246</v>
      </c>
      <c r="D60" s="45" t="s">
        <v>247</v>
      </c>
      <c r="E60" s="46" t="s">
        <v>29</v>
      </c>
      <c r="F60" s="47"/>
      <c r="G60" s="47"/>
      <c r="H60" s="176">
        <f>SUM(H61:H61)</f>
        <v>10307684</v>
      </c>
      <c r="I60" s="176">
        <f t="shared" ref="I60:J60" si="5">SUM(I61:I61)</f>
        <v>0</v>
      </c>
      <c r="J60" s="177">
        <f t="shared" si="5"/>
        <v>0</v>
      </c>
      <c r="K60" s="109">
        <f>SUM(K61:K61)</f>
        <v>0</v>
      </c>
      <c r="L60" s="54" t="s">
        <v>248</v>
      </c>
      <c r="M60" s="55"/>
      <c r="N60" s="55"/>
    </row>
    <row r="61" spans="1:15" ht="38.25" outlineLevel="5">
      <c r="A61" s="237" t="s">
        <v>137</v>
      </c>
      <c r="B61" s="75">
        <v>148</v>
      </c>
      <c r="C61" s="75" t="s">
        <v>246</v>
      </c>
      <c r="D61" s="75" t="s">
        <v>247</v>
      </c>
      <c r="E61" s="76">
        <v>323</v>
      </c>
      <c r="F61" s="75" t="s">
        <v>249</v>
      </c>
      <c r="G61" s="75" t="s">
        <v>36</v>
      </c>
      <c r="H61" s="26">
        <v>10307684</v>
      </c>
      <c r="I61" s="26">
        <v>0</v>
      </c>
      <c r="J61" s="179">
        <v>0</v>
      </c>
      <c r="K61" s="73">
        <v>0</v>
      </c>
      <c r="L61" s="54"/>
      <c r="M61" s="55"/>
      <c r="N61" s="55"/>
    </row>
    <row r="62" spans="1:15" s="56" customFormat="1" ht="45" outlineLevel="3">
      <c r="A62" s="236" t="s">
        <v>49</v>
      </c>
      <c r="B62" s="45" t="s">
        <v>28</v>
      </c>
      <c r="C62" s="45" t="s">
        <v>207</v>
      </c>
      <c r="D62" s="45">
        <v>2310281022</v>
      </c>
      <c r="E62" s="46" t="s">
        <v>29</v>
      </c>
      <c r="F62" s="47"/>
      <c r="G62" s="47"/>
      <c r="H62" s="176">
        <f>SUM(H63)</f>
        <v>4250000</v>
      </c>
      <c r="I62" s="176">
        <f>SUM(I63)</f>
        <v>1400000</v>
      </c>
      <c r="J62" s="177">
        <f>SUM(J63)</f>
        <v>761420</v>
      </c>
      <c r="K62" s="53">
        <f>SUM(K63)</f>
        <v>638580</v>
      </c>
      <c r="L62" s="54"/>
      <c r="M62" s="55"/>
      <c r="N62" s="55"/>
    </row>
    <row r="63" spans="1:15" ht="15.75" customHeight="1" outlineLevel="5">
      <c r="A63" s="238" t="s">
        <v>30</v>
      </c>
      <c r="B63" s="75" t="s">
        <v>28</v>
      </c>
      <c r="C63" s="75" t="s">
        <v>207</v>
      </c>
      <c r="D63" s="75">
        <v>2310281022</v>
      </c>
      <c r="E63" s="76">
        <v>244</v>
      </c>
      <c r="F63" s="77"/>
      <c r="G63" s="77"/>
      <c r="H63" s="26">
        <v>4250000</v>
      </c>
      <c r="I63" s="186">
        <v>1400000</v>
      </c>
      <c r="J63" s="179">
        <v>761420</v>
      </c>
      <c r="K63" s="73">
        <f>I63-J63</f>
        <v>638580</v>
      </c>
      <c r="L63" s="54"/>
      <c r="M63" s="55"/>
      <c r="N63" s="55"/>
    </row>
    <row r="64" spans="1:15" s="78" customFormat="1" ht="51.75" customHeight="1" outlineLevel="5">
      <c r="A64" s="236" t="s">
        <v>209</v>
      </c>
      <c r="B64" s="45" t="s">
        <v>28</v>
      </c>
      <c r="C64" s="45" t="s">
        <v>207</v>
      </c>
      <c r="D64" s="45" t="s">
        <v>208</v>
      </c>
      <c r="E64" s="46" t="s">
        <v>29</v>
      </c>
      <c r="F64" s="47"/>
      <c r="G64" s="47"/>
      <c r="H64" s="176">
        <f>SUM(H65:H66)</f>
        <v>15967470</v>
      </c>
      <c r="I64" s="176">
        <f t="shared" ref="I64" si="6">SUM(I65:I66)</f>
        <v>0</v>
      </c>
      <c r="J64" s="177">
        <f>SUM(J65:J66)</f>
        <v>0</v>
      </c>
      <c r="K64" s="53">
        <f>SUM(K66)</f>
        <v>0</v>
      </c>
      <c r="L64" s="68"/>
      <c r="M64" s="69"/>
      <c r="N64" s="55"/>
    </row>
    <row r="65" spans="1:14" s="78" customFormat="1" ht="36" customHeight="1" outlineLevel="5">
      <c r="A65" s="300" t="s">
        <v>216</v>
      </c>
      <c r="B65" s="75" t="s">
        <v>28</v>
      </c>
      <c r="C65" s="75" t="s">
        <v>207</v>
      </c>
      <c r="D65" s="75" t="s">
        <v>208</v>
      </c>
      <c r="E65" s="76">
        <v>812</v>
      </c>
      <c r="F65" s="75" t="s">
        <v>210</v>
      </c>
      <c r="G65" s="75" t="s">
        <v>36</v>
      </c>
      <c r="H65" s="26">
        <v>159670</v>
      </c>
      <c r="I65" s="26">
        <v>0</v>
      </c>
      <c r="J65" s="179">
        <v>0</v>
      </c>
      <c r="K65" s="72">
        <f>I65-J65</f>
        <v>0</v>
      </c>
      <c r="L65" s="54"/>
      <c r="M65" s="55"/>
      <c r="N65" s="55"/>
    </row>
    <row r="66" spans="1:14" s="78" customFormat="1" ht="38.25" outlineLevel="5">
      <c r="A66" s="301"/>
      <c r="B66" s="75" t="s">
        <v>28</v>
      </c>
      <c r="C66" s="75" t="s">
        <v>207</v>
      </c>
      <c r="D66" s="75" t="s">
        <v>208</v>
      </c>
      <c r="E66" s="76">
        <v>812</v>
      </c>
      <c r="F66" s="75" t="s">
        <v>210</v>
      </c>
      <c r="G66" s="75" t="s">
        <v>35</v>
      </c>
      <c r="H66" s="26">
        <v>15807800</v>
      </c>
      <c r="I66" s="26">
        <v>0</v>
      </c>
      <c r="J66" s="179">
        <v>0</v>
      </c>
      <c r="K66" s="72">
        <f>I66-J66</f>
        <v>0</v>
      </c>
      <c r="L66" s="54"/>
      <c r="M66" s="55"/>
      <c r="N66" s="55"/>
    </row>
    <row r="67" spans="1:14" ht="49.5" customHeight="1" outlineLevel="5">
      <c r="A67" s="236" t="s">
        <v>179</v>
      </c>
      <c r="B67" s="45">
        <v>148</v>
      </c>
      <c r="C67" s="45" t="s">
        <v>207</v>
      </c>
      <c r="D67" s="45">
        <v>2330281320</v>
      </c>
      <c r="E67" s="46" t="s">
        <v>29</v>
      </c>
      <c r="F67" s="47"/>
      <c r="G67" s="47"/>
      <c r="H67" s="176">
        <f>SUM(H68:H68)</f>
        <v>750000</v>
      </c>
      <c r="I67" s="176">
        <f>SUM(I68:I68)</f>
        <v>0</v>
      </c>
      <c r="J67" s="177">
        <f>SUM(J68:J68)</f>
        <v>0</v>
      </c>
      <c r="K67" s="53">
        <f>SUM(K68)</f>
        <v>0</v>
      </c>
      <c r="L67" s="54"/>
      <c r="M67" s="55"/>
      <c r="N67" s="55"/>
    </row>
    <row r="68" spans="1:14" s="67" customFormat="1" ht="19.5" customHeight="1" outlineLevel="5">
      <c r="A68" s="238" t="s">
        <v>30</v>
      </c>
      <c r="B68" s="75" t="s">
        <v>28</v>
      </c>
      <c r="C68" s="75" t="s">
        <v>207</v>
      </c>
      <c r="D68" s="75">
        <v>2330281320</v>
      </c>
      <c r="E68" s="76">
        <v>244</v>
      </c>
      <c r="F68" s="77"/>
      <c r="G68" s="75"/>
      <c r="H68" s="26">
        <v>750000</v>
      </c>
      <c r="I68" s="26">
        <v>0</v>
      </c>
      <c r="J68" s="179">
        <v>0</v>
      </c>
      <c r="K68" s="57">
        <f>I68-J68</f>
        <v>0</v>
      </c>
      <c r="L68" s="54"/>
      <c r="M68" s="55"/>
      <c r="N68" s="55"/>
    </row>
    <row r="69" spans="1:14" s="56" customFormat="1" ht="69.75" customHeight="1" outlineLevel="3">
      <c r="A69" s="236" t="s">
        <v>262</v>
      </c>
      <c r="B69" s="45" t="s">
        <v>28</v>
      </c>
      <c r="C69" s="45" t="s">
        <v>211</v>
      </c>
      <c r="D69" s="45">
        <v>6510900110</v>
      </c>
      <c r="E69" s="46" t="s">
        <v>29</v>
      </c>
      <c r="F69" s="47"/>
      <c r="G69" s="47"/>
      <c r="H69" s="176">
        <f>SUM(H70:H71)</f>
        <v>5000000</v>
      </c>
      <c r="I69" s="176">
        <f t="shared" ref="I69:J69" si="7">SUM(I70:I71)</f>
        <v>0</v>
      </c>
      <c r="J69" s="176">
        <f t="shared" si="7"/>
        <v>0</v>
      </c>
      <c r="K69" s="176">
        <f>SUM(K70:K71)</f>
        <v>0</v>
      </c>
      <c r="L69" s="54"/>
      <c r="M69" s="55"/>
      <c r="N69" s="55"/>
    </row>
    <row r="70" spans="1:14" s="56" customFormat="1" ht="69.75" customHeight="1" outlineLevel="3">
      <c r="A70" s="238" t="s">
        <v>218</v>
      </c>
      <c r="B70" s="75" t="s">
        <v>28</v>
      </c>
      <c r="C70" s="75" t="s">
        <v>211</v>
      </c>
      <c r="D70" s="75">
        <v>6510900110</v>
      </c>
      <c r="E70" s="76">
        <v>244</v>
      </c>
      <c r="F70" s="77"/>
      <c r="G70" s="77"/>
      <c r="H70" s="26">
        <v>500000</v>
      </c>
      <c r="I70" s="26">
        <v>0</v>
      </c>
      <c r="J70" s="179">
        <v>0</v>
      </c>
      <c r="K70" s="53">
        <v>0</v>
      </c>
      <c r="L70" s="54" t="s">
        <v>257</v>
      </c>
      <c r="M70" s="55"/>
      <c r="N70" s="55"/>
    </row>
    <row r="71" spans="1:14" ht="30" customHeight="1" outlineLevel="5">
      <c r="A71" s="238" t="s">
        <v>218</v>
      </c>
      <c r="B71" s="75" t="s">
        <v>28</v>
      </c>
      <c r="C71" s="75" t="s">
        <v>211</v>
      </c>
      <c r="D71" s="75">
        <v>6510900110</v>
      </c>
      <c r="E71" s="76">
        <v>633</v>
      </c>
      <c r="F71" s="77"/>
      <c r="G71" s="77"/>
      <c r="H71" s="26">
        <v>4500000</v>
      </c>
      <c r="I71" s="26">
        <v>0</v>
      </c>
      <c r="J71" s="179">
        <v>0</v>
      </c>
      <c r="K71" s="73">
        <f>I71-J71</f>
        <v>0</v>
      </c>
      <c r="L71" s="54"/>
      <c r="M71" s="55"/>
      <c r="N71" s="55"/>
    </row>
    <row r="72" spans="1:14" s="56" customFormat="1" ht="75" outlineLevel="3">
      <c r="A72" s="236" t="s">
        <v>66</v>
      </c>
      <c r="B72" s="45" t="s">
        <v>28</v>
      </c>
      <c r="C72" s="45" t="s">
        <v>67</v>
      </c>
      <c r="D72" s="45" t="s">
        <v>68</v>
      </c>
      <c r="E72" s="46" t="s">
        <v>29</v>
      </c>
      <c r="F72" s="47"/>
      <c r="G72" s="47"/>
      <c r="H72" s="176">
        <f>SUM(H73:H74)</f>
        <v>232065200</v>
      </c>
      <c r="I72" s="176">
        <f>SUM(I73:I74)</f>
        <v>78066000</v>
      </c>
      <c r="J72" s="177">
        <f>SUM(J73:J74)</f>
        <v>77933012.790000007</v>
      </c>
      <c r="K72" s="53">
        <f>SUM(K73:K74)</f>
        <v>132987.21000000002</v>
      </c>
      <c r="L72" s="54"/>
      <c r="M72" s="55"/>
      <c r="N72" s="55"/>
    </row>
    <row r="73" spans="1:14" ht="19.5" customHeight="1" outlineLevel="5">
      <c r="A73" s="235" t="s">
        <v>30</v>
      </c>
      <c r="B73" s="74" t="s">
        <v>28</v>
      </c>
      <c r="C73" s="74" t="s">
        <v>67</v>
      </c>
      <c r="D73" s="74" t="s">
        <v>68</v>
      </c>
      <c r="E73" s="70" t="s">
        <v>31</v>
      </c>
      <c r="F73" s="71"/>
      <c r="G73" s="71"/>
      <c r="H73" s="26">
        <v>1550000</v>
      </c>
      <c r="I73" s="26">
        <v>416000</v>
      </c>
      <c r="J73" s="179">
        <v>413183.79</v>
      </c>
      <c r="K73" s="73">
        <f>I73-J73</f>
        <v>2816.210000000021</v>
      </c>
      <c r="L73" s="54"/>
      <c r="M73" s="55"/>
      <c r="N73" s="55"/>
    </row>
    <row r="74" spans="1:14" ht="33" customHeight="1" outlineLevel="5">
      <c r="A74" s="239" t="s">
        <v>37</v>
      </c>
      <c r="B74" s="74" t="s">
        <v>28</v>
      </c>
      <c r="C74" s="74" t="s">
        <v>67</v>
      </c>
      <c r="D74" s="74" t="s">
        <v>68</v>
      </c>
      <c r="E74" s="70" t="s">
        <v>69</v>
      </c>
      <c r="F74" s="71"/>
      <c r="G74" s="71"/>
      <c r="H74" s="26">
        <v>230515200</v>
      </c>
      <c r="I74" s="26">
        <v>77650000</v>
      </c>
      <c r="J74" s="179">
        <v>77519829</v>
      </c>
      <c r="K74" s="73">
        <f>I74-J74</f>
        <v>130171</v>
      </c>
      <c r="L74" s="54"/>
      <c r="M74" s="55"/>
      <c r="N74" s="55"/>
    </row>
    <row r="75" spans="1:14" s="56" customFormat="1" ht="60" outlineLevel="3">
      <c r="A75" s="236" t="s">
        <v>70</v>
      </c>
      <c r="B75" s="45" t="s">
        <v>28</v>
      </c>
      <c r="C75" s="45" t="s">
        <v>67</v>
      </c>
      <c r="D75" s="45" t="s">
        <v>71</v>
      </c>
      <c r="E75" s="46" t="s">
        <v>29</v>
      </c>
      <c r="F75" s="47"/>
      <c r="G75" s="47"/>
      <c r="H75" s="188">
        <f>SUM(H76:H76)</f>
        <v>29631700</v>
      </c>
      <c r="I75" s="188">
        <f>SUM(I76:I76)</f>
        <v>10971477.42</v>
      </c>
      <c r="J75" s="189">
        <f>SUM(J76:J76)</f>
        <v>10971477.42</v>
      </c>
      <c r="K75" s="53">
        <f>SUM(K76:K76)</f>
        <v>0</v>
      </c>
      <c r="L75" s="54"/>
      <c r="M75" s="55"/>
      <c r="N75" s="55"/>
    </row>
    <row r="76" spans="1:14" ht="38.25" outlineLevel="5">
      <c r="A76" s="235" t="s">
        <v>72</v>
      </c>
      <c r="B76" s="74" t="s">
        <v>28</v>
      </c>
      <c r="C76" s="74" t="s">
        <v>67</v>
      </c>
      <c r="D76" s="74" t="s">
        <v>71</v>
      </c>
      <c r="E76" s="70">
        <v>540</v>
      </c>
      <c r="F76" s="74" t="s">
        <v>219</v>
      </c>
      <c r="G76" s="74" t="s">
        <v>36</v>
      </c>
      <c r="H76" s="26">
        <v>29631700</v>
      </c>
      <c r="I76" s="26">
        <v>10971477.42</v>
      </c>
      <c r="J76" s="179">
        <v>10971477.42</v>
      </c>
      <c r="K76" s="73">
        <f>I76-J76</f>
        <v>0</v>
      </c>
      <c r="L76" s="54"/>
      <c r="M76" s="55"/>
      <c r="N76" s="55"/>
    </row>
    <row r="77" spans="1:14" s="56" customFormat="1" ht="30" outlineLevel="3">
      <c r="A77" s="236" t="s">
        <v>51</v>
      </c>
      <c r="B77" s="45" t="s">
        <v>28</v>
      </c>
      <c r="C77" s="45" t="s">
        <v>73</v>
      </c>
      <c r="D77" s="45" t="s">
        <v>74</v>
      </c>
      <c r="E77" s="46" t="s">
        <v>29</v>
      </c>
      <c r="F77" s="47"/>
      <c r="G77" s="47"/>
      <c r="H77" s="176">
        <f>SUM(H78:H87)</f>
        <v>3677660386</v>
      </c>
      <c r="I77" s="176">
        <f>SUM(I78:I87)</f>
        <v>1528396796.77</v>
      </c>
      <c r="J77" s="177">
        <f>SUM(J78:J87)</f>
        <v>1521533939.7</v>
      </c>
      <c r="K77" s="53">
        <f>SUM(K78:K87)</f>
        <v>6862857.0700000059</v>
      </c>
      <c r="L77" s="68"/>
      <c r="M77" s="69"/>
      <c r="N77" s="55"/>
    </row>
    <row r="78" spans="1:14" ht="20.25" customHeight="1" outlineLevel="5">
      <c r="A78" s="235" t="s">
        <v>53</v>
      </c>
      <c r="B78" s="74" t="s">
        <v>28</v>
      </c>
      <c r="C78" s="74" t="s">
        <v>73</v>
      </c>
      <c r="D78" s="74" t="s">
        <v>74</v>
      </c>
      <c r="E78" s="70" t="s">
        <v>54</v>
      </c>
      <c r="F78" s="71"/>
      <c r="G78" s="71"/>
      <c r="H78" s="26">
        <v>139695082</v>
      </c>
      <c r="I78" s="26">
        <v>57415000</v>
      </c>
      <c r="J78" s="179">
        <v>53682440.159999996</v>
      </c>
      <c r="K78" s="73">
        <f t="shared" ref="K78:K102" si="8">I78-J78</f>
        <v>3732559.8400000036</v>
      </c>
      <c r="L78" s="54"/>
      <c r="M78" s="55"/>
      <c r="N78" s="55"/>
    </row>
    <row r="79" spans="1:14" ht="47.25" customHeight="1" outlineLevel="5">
      <c r="A79" s="235" t="s">
        <v>55</v>
      </c>
      <c r="B79" s="74" t="s">
        <v>28</v>
      </c>
      <c r="C79" s="74" t="s">
        <v>73</v>
      </c>
      <c r="D79" s="74" t="s">
        <v>74</v>
      </c>
      <c r="E79" s="70" t="s">
        <v>56</v>
      </c>
      <c r="F79" s="71"/>
      <c r="G79" s="71"/>
      <c r="H79" s="26">
        <v>42187903</v>
      </c>
      <c r="I79" s="26">
        <v>17339350</v>
      </c>
      <c r="J79" s="179">
        <v>14773273.289999999</v>
      </c>
      <c r="K79" s="73">
        <f t="shared" si="8"/>
        <v>2566076.7100000009</v>
      </c>
      <c r="L79" s="54"/>
      <c r="M79" s="55"/>
      <c r="N79" s="55"/>
    </row>
    <row r="80" spans="1:14" ht="30.75" customHeight="1" outlineLevel="5">
      <c r="A80" s="235" t="s">
        <v>57</v>
      </c>
      <c r="B80" s="74" t="s">
        <v>28</v>
      </c>
      <c r="C80" s="74" t="s">
        <v>73</v>
      </c>
      <c r="D80" s="74" t="s">
        <v>74</v>
      </c>
      <c r="E80" s="70" t="s">
        <v>58</v>
      </c>
      <c r="F80" s="71"/>
      <c r="G80" s="71"/>
      <c r="H80" s="26">
        <v>2773000</v>
      </c>
      <c r="I80" s="26">
        <v>2450101</v>
      </c>
      <c r="J80" s="179">
        <v>2446509.23</v>
      </c>
      <c r="K80" s="73">
        <f t="shared" si="8"/>
        <v>3591.7700000000186</v>
      </c>
      <c r="L80" s="54"/>
      <c r="M80" s="55"/>
      <c r="N80" s="55"/>
    </row>
    <row r="81" spans="1:14" ht="17.25" customHeight="1" outlineLevel="5">
      <c r="A81" s="235" t="s">
        <v>30</v>
      </c>
      <c r="B81" s="74" t="s">
        <v>28</v>
      </c>
      <c r="C81" s="74" t="s">
        <v>73</v>
      </c>
      <c r="D81" s="74" t="s">
        <v>74</v>
      </c>
      <c r="E81" s="70" t="s">
        <v>31</v>
      </c>
      <c r="F81" s="71"/>
      <c r="G81" s="71"/>
      <c r="H81" s="26">
        <v>36299902</v>
      </c>
      <c r="I81" s="26">
        <v>18629467.5</v>
      </c>
      <c r="J81" s="179">
        <v>18110112.579999998</v>
      </c>
      <c r="K81" s="79">
        <f t="shared" si="8"/>
        <v>519354.92000000179</v>
      </c>
      <c r="L81" s="54"/>
      <c r="M81" s="55"/>
      <c r="N81" s="55"/>
    </row>
    <row r="82" spans="1:14" ht="16.5" customHeight="1" outlineLevel="5">
      <c r="A82" s="235" t="s">
        <v>181</v>
      </c>
      <c r="B82" s="74" t="s">
        <v>28</v>
      </c>
      <c r="C82" s="74" t="s">
        <v>73</v>
      </c>
      <c r="D82" s="74" t="s">
        <v>74</v>
      </c>
      <c r="E82" s="70">
        <v>247</v>
      </c>
      <c r="F82" s="71"/>
      <c r="G82" s="71"/>
      <c r="H82" s="26">
        <v>4254000</v>
      </c>
      <c r="I82" s="26">
        <v>1856220</v>
      </c>
      <c r="J82" s="179">
        <v>1814946.17</v>
      </c>
      <c r="K82" s="73">
        <f t="shared" si="8"/>
        <v>41273.830000000075</v>
      </c>
      <c r="L82" s="54"/>
      <c r="M82" s="55"/>
      <c r="N82" s="55"/>
    </row>
    <row r="83" spans="1:14" ht="60" customHeight="1" outlineLevel="5">
      <c r="A83" s="235" t="s">
        <v>59</v>
      </c>
      <c r="B83" s="74" t="s">
        <v>28</v>
      </c>
      <c r="C83" s="74" t="s">
        <v>73</v>
      </c>
      <c r="D83" s="74" t="s">
        <v>74</v>
      </c>
      <c r="E83" s="70" t="s">
        <v>60</v>
      </c>
      <c r="F83" s="71"/>
      <c r="G83" s="71"/>
      <c r="H83" s="26">
        <v>3352637408</v>
      </c>
      <c r="I83" s="26">
        <v>1374749471.3599999</v>
      </c>
      <c r="J83" s="179">
        <v>1374749471.3599999</v>
      </c>
      <c r="K83" s="73">
        <f>I83-J83</f>
        <v>0</v>
      </c>
      <c r="L83" s="54"/>
      <c r="M83" s="55"/>
      <c r="N83" s="55"/>
    </row>
    <row r="84" spans="1:14" ht="20.25" customHeight="1" outlineLevel="5">
      <c r="A84" s="235" t="s">
        <v>251</v>
      </c>
      <c r="B84" s="74" t="s">
        <v>28</v>
      </c>
      <c r="C84" s="74" t="s">
        <v>73</v>
      </c>
      <c r="D84" s="74" t="s">
        <v>74</v>
      </c>
      <c r="E84" s="70" t="s">
        <v>48</v>
      </c>
      <c r="F84" s="71"/>
      <c r="G84" s="71"/>
      <c r="H84" s="26">
        <v>98962064</v>
      </c>
      <c r="I84" s="26">
        <v>55957186.909999996</v>
      </c>
      <c r="J84" s="179">
        <v>55957186.909999996</v>
      </c>
      <c r="K84" s="73">
        <f t="shared" si="8"/>
        <v>0</v>
      </c>
      <c r="L84" s="54"/>
      <c r="M84" s="55"/>
      <c r="N84" s="55"/>
    </row>
    <row r="85" spans="1:14" ht="30" customHeight="1" outlineLevel="5">
      <c r="A85" s="235" t="s">
        <v>61</v>
      </c>
      <c r="B85" s="74" t="s">
        <v>28</v>
      </c>
      <c r="C85" s="74" t="s">
        <v>73</v>
      </c>
      <c r="D85" s="74" t="s">
        <v>74</v>
      </c>
      <c r="E85" s="70" t="s">
        <v>62</v>
      </c>
      <c r="F85" s="71"/>
      <c r="G85" s="71"/>
      <c r="H85" s="26">
        <v>807504</v>
      </c>
      <c r="I85" s="26">
        <v>0</v>
      </c>
      <c r="J85" s="179">
        <v>0</v>
      </c>
      <c r="K85" s="73">
        <f t="shared" si="8"/>
        <v>0</v>
      </c>
      <c r="L85" s="54"/>
      <c r="M85" s="55"/>
      <c r="N85" s="55"/>
    </row>
    <row r="86" spans="1:14" ht="17.25" customHeight="1" outlineLevel="5">
      <c r="A86" s="235" t="s">
        <v>63</v>
      </c>
      <c r="B86" s="74" t="s">
        <v>28</v>
      </c>
      <c r="C86" s="74" t="s">
        <v>73</v>
      </c>
      <c r="D86" s="74" t="s">
        <v>74</v>
      </c>
      <c r="E86" s="70" t="s">
        <v>64</v>
      </c>
      <c r="F86" s="71"/>
      <c r="G86" s="71"/>
      <c r="H86" s="26">
        <v>33523</v>
      </c>
      <c r="I86" s="26">
        <v>0</v>
      </c>
      <c r="J86" s="179">
        <v>0</v>
      </c>
      <c r="K86" s="73">
        <f t="shared" si="8"/>
        <v>0</v>
      </c>
      <c r="L86" s="54"/>
      <c r="M86" s="55"/>
      <c r="N86" s="55"/>
    </row>
    <row r="87" spans="1:14" ht="18.75" customHeight="1" outlineLevel="5">
      <c r="A87" s="235" t="s">
        <v>65</v>
      </c>
      <c r="B87" s="74" t="s">
        <v>28</v>
      </c>
      <c r="C87" s="74" t="s">
        <v>73</v>
      </c>
      <c r="D87" s="74" t="s">
        <v>74</v>
      </c>
      <c r="E87" s="70">
        <v>853</v>
      </c>
      <c r="F87" s="71"/>
      <c r="G87" s="71"/>
      <c r="H87" s="26">
        <v>10000</v>
      </c>
      <c r="I87" s="26">
        <v>0</v>
      </c>
      <c r="J87" s="179">
        <v>0</v>
      </c>
      <c r="K87" s="73">
        <f t="shared" si="8"/>
        <v>0</v>
      </c>
      <c r="L87" s="54"/>
      <c r="M87" s="55"/>
      <c r="N87" s="55"/>
    </row>
    <row r="88" spans="1:14" s="78" customFormat="1" ht="96" customHeight="1" outlineLevel="5">
      <c r="A88" s="236" t="s">
        <v>180</v>
      </c>
      <c r="B88" s="45" t="s">
        <v>28</v>
      </c>
      <c r="C88" s="45" t="s">
        <v>73</v>
      </c>
      <c r="D88" s="45">
        <v>2220681950</v>
      </c>
      <c r="E88" s="46" t="s">
        <v>29</v>
      </c>
      <c r="F88" s="80"/>
      <c r="G88" s="80"/>
      <c r="H88" s="190">
        <f>SUM(H89:H89)</f>
        <v>2965000</v>
      </c>
      <c r="I88" s="190">
        <f>SUM(I89:I89)</f>
        <v>700000</v>
      </c>
      <c r="J88" s="191">
        <f>SUM(J89:J89)</f>
        <v>648024.37</v>
      </c>
      <c r="K88" s="81">
        <f>SUM(K89:K89)</f>
        <v>51975.630000000005</v>
      </c>
      <c r="L88" s="54"/>
      <c r="M88" s="55"/>
      <c r="N88" s="55"/>
    </row>
    <row r="89" spans="1:14" ht="17.25" customHeight="1" outlineLevel="5">
      <c r="A89" s="235" t="s">
        <v>53</v>
      </c>
      <c r="B89" s="74" t="s">
        <v>28</v>
      </c>
      <c r="C89" s="74" t="s">
        <v>73</v>
      </c>
      <c r="D89" s="74">
        <v>2220681950</v>
      </c>
      <c r="E89" s="70">
        <v>631</v>
      </c>
      <c r="F89" s="71"/>
      <c r="G89" s="71"/>
      <c r="H89" s="26">
        <v>2965000</v>
      </c>
      <c r="I89" s="26">
        <v>700000</v>
      </c>
      <c r="J89" s="179">
        <v>648024.37</v>
      </c>
      <c r="K89" s="73">
        <f t="shared" si="8"/>
        <v>51975.630000000005</v>
      </c>
      <c r="L89" s="54"/>
      <c r="M89" s="55"/>
      <c r="N89" s="55"/>
    </row>
    <row r="90" spans="1:14" s="35" customFormat="1" ht="120.75" customHeight="1" outlineLevel="5">
      <c r="A90" s="236" t="s">
        <v>195</v>
      </c>
      <c r="B90" s="47">
        <v>148</v>
      </c>
      <c r="C90" s="47">
        <v>1003</v>
      </c>
      <c r="D90" s="47" t="s">
        <v>199</v>
      </c>
      <c r="E90" s="82">
        <v>322</v>
      </c>
      <c r="F90" s="47" t="s">
        <v>226</v>
      </c>
      <c r="G90" s="47" t="s">
        <v>36</v>
      </c>
      <c r="H90" s="188">
        <v>14906400</v>
      </c>
      <c r="I90" s="188">
        <v>14906400</v>
      </c>
      <c r="J90" s="188">
        <v>14906400</v>
      </c>
      <c r="K90" s="83">
        <f>I90-J90</f>
        <v>0</v>
      </c>
      <c r="L90" s="54"/>
      <c r="M90" s="55"/>
      <c r="N90" s="55"/>
    </row>
    <row r="91" spans="1:14" s="35" customFormat="1" ht="78.75" customHeight="1" outlineLevel="5">
      <c r="A91" s="236" t="s">
        <v>198</v>
      </c>
      <c r="B91" s="47">
        <v>148</v>
      </c>
      <c r="C91" s="47">
        <v>1003</v>
      </c>
      <c r="D91" s="47">
        <v>9990099300</v>
      </c>
      <c r="E91" s="46" t="s">
        <v>29</v>
      </c>
      <c r="F91" s="47"/>
      <c r="G91" s="47"/>
      <c r="H91" s="188">
        <f>H92+H93</f>
        <v>13052116</v>
      </c>
      <c r="I91" s="188">
        <f>I92+I93</f>
        <v>2116145.2199999997</v>
      </c>
      <c r="J91" s="189">
        <f>J92+J93</f>
        <v>2115057.4300000002</v>
      </c>
      <c r="K91" s="83">
        <f>SUM(K92:K93)</f>
        <v>1087.7899999998326</v>
      </c>
      <c r="L91" s="84"/>
      <c r="M91" s="85"/>
      <c r="N91" s="55"/>
    </row>
    <row r="92" spans="1:14" s="88" customFormat="1" ht="18" customHeight="1" outlineLevel="5">
      <c r="A92" s="240" t="s">
        <v>30</v>
      </c>
      <c r="B92" s="23">
        <v>148</v>
      </c>
      <c r="C92" s="23">
        <v>1003</v>
      </c>
      <c r="D92" s="25">
        <v>9990099300</v>
      </c>
      <c r="E92" s="24">
        <v>244</v>
      </c>
      <c r="F92" s="86"/>
      <c r="G92" s="23"/>
      <c r="H92" s="26">
        <v>67500</v>
      </c>
      <c r="I92" s="26">
        <v>8488.2800000000007</v>
      </c>
      <c r="J92" s="179">
        <v>8155.06</v>
      </c>
      <c r="K92" s="87">
        <f>I92-J92</f>
        <v>333.22000000000025</v>
      </c>
      <c r="L92" s="54"/>
      <c r="M92" s="55"/>
      <c r="N92" s="55"/>
    </row>
    <row r="93" spans="1:14" s="62" customFormat="1" ht="29.25" customHeight="1" outlineLevel="5">
      <c r="A93" s="240" t="s">
        <v>123</v>
      </c>
      <c r="B93" s="23">
        <v>148</v>
      </c>
      <c r="C93" s="23">
        <v>1003</v>
      </c>
      <c r="D93" s="25">
        <v>9990099300</v>
      </c>
      <c r="E93" s="24">
        <v>313</v>
      </c>
      <c r="F93" s="89"/>
      <c r="G93" s="23"/>
      <c r="H93" s="26">
        <v>12984616</v>
      </c>
      <c r="I93" s="26">
        <v>2107656.94</v>
      </c>
      <c r="J93" s="179">
        <v>2106902.37</v>
      </c>
      <c r="K93" s="79">
        <f>I93-J93</f>
        <v>754.56999999983236</v>
      </c>
      <c r="L93" s="54"/>
      <c r="M93" s="55"/>
      <c r="N93" s="55"/>
    </row>
    <row r="94" spans="1:14" s="56" customFormat="1" ht="36.75" customHeight="1" outlineLevel="3">
      <c r="A94" s="236" t="s">
        <v>75</v>
      </c>
      <c r="B94" s="45" t="s">
        <v>28</v>
      </c>
      <c r="C94" s="45" t="s">
        <v>76</v>
      </c>
      <c r="D94" s="45" t="s">
        <v>77</v>
      </c>
      <c r="E94" s="46" t="s">
        <v>29</v>
      </c>
      <c r="F94" s="47"/>
      <c r="G94" s="47"/>
      <c r="H94" s="176">
        <f>SUM(H95:H95)</f>
        <v>130140800</v>
      </c>
      <c r="I94" s="176">
        <f>SUM(I95:I95)</f>
        <v>130140800</v>
      </c>
      <c r="J94" s="177">
        <f>SUM(J95:J95)</f>
        <v>130140800</v>
      </c>
      <c r="K94" s="53">
        <f>SUM(K95:K95)</f>
        <v>0</v>
      </c>
      <c r="L94" s="54"/>
      <c r="M94" s="55"/>
      <c r="N94" s="55"/>
    </row>
    <row r="95" spans="1:14" ht="38.25" outlineLevel="5">
      <c r="A95" s="235" t="s">
        <v>78</v>
      </c>
      <c r="B95" s="74" t="s">
        <v>28</v>
      </c>
      <c r="C95" s="74" t="s">
        <v>76</v>
      </c>
      <c r="D95" s="74" t="s">
        <v>77</v>
      </c>
      <c r="E95" s="70" t="s">
        <v>79</v>
      </c>
      <c r="F95" s="74" t="s">
        <v>225</v>
      </c>
      <c r="G95" s="74" t="s">
        <v>36</v>
      </c>
      <c r="H95" s="26">
        <v>130140800</v>
      </c>
      <c r="I95" s="26">
        <v>130140800</v>
      </c>
      <c r="J95" s="26">
        <v>130140800</v>
      </c>
      <c r="K95" s="73">
        <f>I95-J95</f>
        <v>0</v>
      </c>
      <c r="L95" s="54"/>
      <c r="M95" s="55"/>
      <c r="N95" s="55"/>
    </row>
    <row r="96" spans="1:14" s="56" customFormat="1" ht="48.75" customHeight="1" outlineLevel="3">
      <c r="A96" s="236" t="s">
        <v>80</v>
      </c>
      <c r="B96" s="45" t="s">
        <v>28</v>
      </c>
      <c r="C96" s="45" t="s">
        <v>76</v>
      </c>
      <c r="D96" s="45" t="s">
        <v>81</v>
      </c>
      <c r="E96" s="46" t="s">
        <v>29</v>
      </c>
      <c r="F96" s="47"/>
      <c r="G96" s="47"/>
      <c r="H96" s="176">
        <f>SUM(H97:H97)</f>
        <v>178558200</v>
      </c>
      <c r="I96" s="176">
        <f>SUM(I97:I97)</f>
        <v>178558200</v>
      </c>
      <c r="J96" s="177">
        <f>SUM(J97:J97)</f>
        <v>178558200</v>
      </c>
      <c r="K96" s="53">
        <f>SUM(K97:K97)</f>
        <v>0</v>
      </c>
      <c r="L96" s="54"/>
      <c r="M96" s="55"/>
      <c r="N96" s="55"/>
    </row>
    <row r="97" spans="1:14" ht="38.25" outlineLevel="5">
      <c r="A97" s="241" t="s">
        <v>78</v>
      </c>
      <c r="B97" s="74" t="s">
        <v>28</v>
      </c>
      <c r="C97" s="74" t="s">
        <v>76</v>
      </c>
      <c r="D97" s="74" t="s">
        <v>81</v>
      </c>
      <c r="E97" s="70" t="s">
        <v>79</v>
      </c>
      <c r="F97" s="74" t="s">
        <v>224</v>
      </c>
      <c r="G97" s="74" t="s">
        <v>36</v>
      </c>
      <c r="H97" s="26">
        <v>178558200</v>
      </c>
      <c r="I97" s="26">
        <v>178558200</v>
      </c>
      <c r="J97" s="26">
        <v>178558200</v>
      </c>
      <c r="K97" s="73">
        <f>I97-J97</f>
        <v>0</v>
      </c>
      <c r="L97" s="54"/>
      <c r="M97" s="55"/>
      <c r="N97" s="55"/>
    </row>
    <row r="98" spans="1:14" s="56" customFormat="1" ht="15" outlineLevel="3">
      <c r="A98" s="242" t="s">
        <v>82</v>
      </c>
      <c r="B98" s="45" t="s">
        <v>28</v>
      </c>
      <c r="C98" s="45" t="s">
        <v>76</v>
      </c>
      <c r="D98" s="45" t="s">
        <v>83</v>
      </c>
      <c r="E98" s="46" t="s">
        <v>29</v>
      </c>
      <c r="F98" s="47"/>
      <c r="G98" s="47"/>
      <c r="H98" s="176">
        <f>SUM(H99)</f>
        <v>240140800</v>
      </c>
      <c r="I98" s="176">
        <f>SUM(I99)</f>
        <v>240140800</v>
      </c>
      <c r="J98" s="177">
        <f>SUM(J99)</f>
        <v>240140800</v>
      </c>
      <c r="K98" s="53">
        <f>SUM(K99)</f>
        <v>0</v>
      </c>
      <c r="L98" s="54"/>
      <c r="M98" s="55"/>
      <c r="N98" s="55"/>
    </row>
    <row r="99" spans="1:14" ht="18.75" customHeight="1" outlineLevel="5">
      <c r="A99" s="235" t="s">
        <v>78</v>
      </c>
      <c r="B99" s="74" t="s">
        <v>28</v>
      </c>
      <c r="C99" s="74" t="s">
        <v>76</v>
      </c>
      <c r="D99" s="74" t="s">
        <v>83</v>
      </c>
      <c r="E99" s="70" t="s">
        <v>79</v>
      </c>
      <c r="F99" s="71"/>
      <c r="G99" s="71"/>
      <c r="H99" s="26">
        <v>240140800</v>
      </c>
      <c r="I99" s="26">
        <v>240140800</v>
      </c>
      <c r="J99" s="26">
        <v>240140800</v>
      </c>
      <c r="K99" s="73">
        <f t="shared" si="8"/>
        <v>0</v>
      </c>
      <c r="L99" s="54"/>
      <c r="M99" s="55"/>
      <c r="N99" s="55"/>
    </row>
    <row r="100" spans="1:14" s="56" customFormat="1" ht="45" outlineLevel="3">
      <c r="A100" s="236" t="s">
        <v>84</v>
      </c>
      <c r="B100" s="45" t="s">
        <v>28</v>
      </c>
      <c r="C100" s="45" t="s">
        <v>76</v>
      </c>
      <c r="D100" s="45">
        <v>2210252520</v>
      </c>
      <c r="E100" s="46" t="s">
        <v>29</v>
      </c>
      <c r="F100" s="47"/>
      <c r="G100" s="47"/>
      <c r="H100" s="176">
        <f>SUM(H101:H102)</f>
        <v>46928</v>
      </c>
      <c r="I100" s="176">
        <f>SUM(I101:I102)</f>
        <v>46928</v>
      </c>
      <c r="J100" s="177">
        <f>SUM(J101:J102)</f>
        <v>37400</v>
      </c>
      <c r="K100" s="53">
        <f>SUM(K101:K102)</f>
        <v>9528</v>
      </c>
      <c r="L100" s="54"/>
      <c r="M100" s="55"/>
      <c r="N100" s="55"/>
    </row>
    <row r="101" spans="1:14" ht="17.25" customHeight="1" outlineLevel="5">
      <c r="A101" s="235" t="s">
        <v>30</v>
      </c>
      <c r="B101" s="74" t="s">
        <v>28</v>
      </c>
      <c r="C101" s="74" t="s">
        <v>76</v>
      </c>
      <c r="D101" s="74">
        <v>2210252520</v>
      </c>
      <c r="E101" s="70" t="s">
        <v>31</v>
      </c>
      <c r="F101" s="71"/>
      <c r="G101" s="71"/>
      <c r="H101" s="26">
        <v>328</v>
      </c>
      <c r="I101" s="26">
        <v>328</v>
      </c>
      <c r="J101" s="179">
        <v>0</v>
      </c>
      <c r="K101" s="73">
        <f t="shared" si="8"/>
        <v>328</v>
      </c>
      <c r="L101" s="54"/>
      <c r="M101" s="55"/>
      <c r="N101" s="55"/>
    </row>
    <row r="102" spans="1:14" ht="33" customHeight="1" outlineLevel="5">
      <c r="A102" s="239" t="s">
        <v>37</v>
      </c>
      <c r="B102" s="74" t="s">
        <v>28</v>
      </c>
      <c r="C102" s="74" t="s">
        <v>76</v>
      </c>
      <c r="D102" s="74">
        <v>2210252520</v>
      </c>
      <c r="E102" s="70">
        <v>321</v>
      </c>
      <c r="F102" s="71"/>
      <c r="G102" s="71"/>
      <c r="H102" s="26">
        <v>46600</v>
      </c>
      <c r="I102" s="26">
        <v>46600</v>
      </c>
      <c r="J102" s="179">
        <v>37400</v>
      </c>
      <c r="K102" s="73">
        <f t="shared" si="8"/>
        <v>9200</v>
      </c>
      <c r="L102" s="54"/>
      <c r="M102" s="55"/>
      <c r="N102" s="55"/>
    </row>
    <row r="103" spans="1:14" s="56" customFormat="1" ht="80.25" customHeight="1" outlineLevel="3">
      <c r="A103" s="236" t="s">
        <v>85</v>
      </c>
      <c r="B103" s="45" t="s">
        <v>28</v>
      </c>
      <c r="C103" s="45" t="s">
        <v>76</v>
      </c>
      <c r="D103" s="45" t="s">
        <v>86</v>
      </c>
      <c r="E103" s="46" t="s">
        <v>29</v>
      </c>
      <c r="F103" s="47"/>
      <c r="G103" s="47"/>
      <c r="H103" s="176">
        <f>SUM(H104:H105)</f>
        <v>8177500</v>
      </c>
      <c r="I103" s="176">
        <f>SUM(I104:I105)</f>
        <v>4203240.2300000004</v>
      </c>
      <c r="J103" s="177">
        <f>SUM(J104:J105)</f>
        <v>3497728.24</v>
      </c>
      <c r="K103" s="53">
        <f>SUM(K104:K105)</f>
        <v>705511.99</v>
      </c>
      <c r="L103" s="68"/>
      <c r="M103" s="69"/>
      <c r="N103" s="55"/>
    </row>
    <row r="104" spans="1:14" ht="18" customHeight="1" outlineLevel="5">
      <c r="A104" s="235" t="s">
        <v>30</v>
      </c>
      <c r="B104" s="74" t="s">
        <v>28</v>
      </c>
      <c r="C104" s="74" t="s">
        <v>76</v>
      </c>
      <c r="D104" s="74" t="s">
        <v>86</v>
      </c>
      <c r="E104" s="70" t="s">
        <v>31</v>
      </c>
      <c r="F104" s="71"/>
      <c r="G104" s="71"/>
      <c r="H104" s="26">
        <v>87500</v>
      </c>
      <c r="I104" s="26">
        <v>31240.23</v>
      </c>
      <c r="J104" s="179">
        <v>27728.240000000002</v>
      </c>
      <c r="K104" s="79">
        <f t="shared" ref="K104:K139" si="9">I104-J104</f>
        <v>3511.989999999998</v>
      </c>
      <c r="L104" s="54"/>
      <c r="M104" s="55"/>
      <c r="N104" s="55"/>
    </row>
    <row r="105" spans="1:14" s="67" customFormat="1" ht="32.25" customHeight="1" outlineLevel="5">
      <c r="A105" s="243" t="s">
        <v>37</v>
      </c>
      <c r="B105" s="23" t="s">
        <v>28</v>
      </c>
      <c r="C105" s="23" t="s">
        <v>76</v>
      </c>
      <c r="D105" s="23" t="s">
        <v>86</v>
      </c>
      <c r="E105" s="24" t="s">
        <v>69</v>
      </c>
      <c r="F105" s="25"/>
      <c r="G105" s="25"/>
      <c r="H105" s="26">
        <v>8090000</v>
      </c>
      <c r="I105" s="26">
        <v>4172000</v>
      </c>
      <c r="J105" s="179">
        <v>3470000</v>
      </c>
      <c r="K105" s="79">
        <f t="shared" si="9"/>
        <v>702000</v>
      </c>
      <c r="L105" s="54"/>
      <c r="M105" s="55"/>
      <c r="N105" s="55"/>
    </row>
    <row r="106" spans="1:14" s="56" customFormat="1" ht="63" customHeight="1" outlineLevel="3">
      <c r="A106" s="236" t="s">
        <v>87</v>
      </c>
      <c r="B106" s="45" t="s">
        <v>28</v>
      </c>
      <c r="C106" s="45" t="s">
        <v>76</v>
      </c>
      <c r="D106" s="45" t="s">
        <v>88</v>
      </c>
      <c r="E106" s="46" t="s">
        <v>29</v>
      </c>
      <c r="F106" s="47"/>
      <c r="G106" s="47"/>
      <c r="H106" s="176">
        <f>SUM(H107:H108)</f>
        <v>3771400</v>
      </c>
      <c r="I106" s="176">
        <f>SUM(I107:I108)</f>
        <v>1451732</v>
      </c>
      <c r="J106" s="177">
        <f>SUM(J107:J108)</f>
        <v>1450706.8</v>
      </c>
      <c r="K106" s="53">
        <f>SUM(K107:K108)</f>
        <v>1025.2000000000007</v>
      </c>
      <c r="L106" s="68"/>
      <c r="M106" s="69"/>
      <c r="N106" s="55"/>
    </row>
    <row r="107" spans="1:14" ht="17.25" customHeight="1" outlineLevel="5">
      <c r="A107" s="235" t="s">
        <v>30</v>
      </c>
      <c r="B107" s="74" t="s">
        <v>28</v>
      </c>
      <c r="C107" s="74" t="s">
        <v>76</v>
      </c>
      <c r="D107" s="74" t="s">
        <v>88</v>
      </c>
      <c r="E107" s="70" t="s">
        <v>31</v>
      </c>
      <c r="F107" s="71"/>
      <c r="G107" s="71"/>
      <c r="H107" s="26">
        <v>51400</v>
      </c>
      <c r="I107" s="26">
        <v>11732</v>
      </c>
      <c r="J107" s="179">
        <v>10706.8</v>
      </c>
      <c r="K107" s="79">
        <f>I107-J107</f>
        <v>1025.2000000000007</v>
      </c>
      <c r="L107" s="54"/>
      <c r="M107" s="55"/>
      <c r="N107" s="55"/>
    </row>
    <row r="108" spans="1:14" s="67" customFormat="1" ht="32.25" customHeight="1" outlineLevel="5">
      <c r="A108" s="243" t="s">
        <v>37</v>
      </c>
      <c r="B108" s="23" t="s">
        <v>28</v>
      </c>
      <c r="C108" s="23" t="s">
        <v>76</v>
      </c>
      <c r="D108" s="23" t="s">
        <v>88</v>
      </c>
      <c r="E108" s="24" t="s">
        <v>69</v>
      </c>
      <c r="F108" s="25"/>
      <c r="G108" s="25"/>
      <c r="H108" s="26">
        <v>3720000</v>
      </c>
      <c r="I108" s="26">
        <v>1440000</v>
      </c>
      <c r="J108" s="179">
        <v>1440000</v>
      </c>
      <c r="K108" s="79">
        <f>I108-J108</f>
        <v>0</v>
      </c>
      <c r="L108" s="54"/>
      <c r="M108" s="55"/>
      <c r="N108" s="55"/>
    </row>
    <row r="109" spans="1:14" s="56" customFormat="1" ht="30" outlineLevel="3">
      <c r="A109" s="236" t="s">
        <v>89</v>
      </c>
      <c r="B109" s="45" t="s">
        <v>28</v>
      </c>
      <c r="C109" s="45" t="s">
        <v>76</v>
      </c>
      <c r="D109" s="45" t="s">
        <v>90</v>
      </c>
      <c r="E109" s="46" t="s">
        <v>29</v>
      </c>
      <c r="F109" s="47"/>
      <c r="G109" s="47"/>
      <c r="H109" s="176">
        <f>SUM(H110:H115)</f>
        <v>727407900</v>
      </c>
      <c r="I109" s="176">
        <f>SUM(I110:I115)</f>
        <v>300934930</v>
      </c>
      <c r="J109" s="177">
        <f>SUM(J110:J115)</f>
        <v>300482629.84000003</v>
      </c>
      <c r="K109" s="53">
        <f>SUM(K110:K115)</f>
        <v>452300.15999997361</v>
      </c>
      <c r="L109" s="68"/>
      <c r="M109" s="69"/>
      <c r="N109" s="55"/>
    </row>
    <row r="110" spans="1:14" s="67" customFormat="1" ht="42.75" outlineLevel="5">
      <c r="A110" s="244" t="s">
        <v>37</v>
      </c>
      <c r="B110" s="90" t="s">
        <v>28</v>
      </c>
      <c r="C110" s="90" t="s">
        <v>76</v>
      </c>
      <c r="D110" s="90" t="s">
        <v>90</v>
      </c>
      <c r="E110" s="91">
        <v>313</v>
      </c>
      <c r="F110" s="90" t="s">
        <v>223</v>
      </c>
      <c r="G110" s="90" t="s">
        <v>36</v>
      </c>
      <c r="H110" s="192">
        <v>0</v>
      </c>
      <c r="I110" s="184">
        <v>0</v>
      </c>
      <c r="J110" s="193">
        <v>0</v>
      </c>
      <c r="K110" s="57">
        <f>I110-J110</f>
        <v>0</v>
      </c>
      <c r="L110" s="54"/>
      <c r="M110" s="55"/>
      <c r="N110" s="55"/>
    </row>
    <row r="111" spans="1:14" s="67" customFormat="1" ht="42.75" outlineLevel="5">
      <c r="A111" s="244" t="s">
        <v>37</v>
      </c>
      <c r="B111" s="90" t="s">
        <v>28</v>
      </c>
      <c r="C111" s="90" t="s">
        <v>76</v>
      </c>
      <c r="D111" s="90" t="s">
        <v>90</v>
      </c>
      <c r="E111" s="91">
        <v>321</v>
      </c>
      <c r="F111" s="90" t="s">
        <v>258</v>
      </c>
      <c r="G111" s="90"/>
      <c r="H111" s="192">
        <v>0</v>
      </c>
      <c r="I111" s="184">
        <v>0</v>
      </c>
      <c r="J111" s="193">
        <v>0</v>
      </c>
      <c r="K111" s="57">
        <f>I111-J111</f>
        <v>0</v>
      </c>
      <c r="L111" s="54"/>
      <c r="M111" s="55"/>
      <c r="N111" s="55"/>
    </row>
    <row r="112" spans="1:14" s="67" customFormat="1" ht="42.75" outlineLevel="5">
      <c r="A112" s="244" t="s">
        <v>37</v>
      </c>
      <c r="B112" s="90" t="s">
        <v>28</v>
      </c>
      <c r="C112" s="90" t="s">
        <v>76</v>
      </c>
      <c r="D112" s="90" t="s">
        <v>90</v>
      </c>
      <c r="E112" s="91">
        <v>321</v>
      </c>
      <c r="F112" s="90"/>
      <c r="G112" s="90"/>
      <c r="H112" s="192">
        <v>0</v>
      </c>
      <c r="I112" s="184">
        <v>0</v>
      </c>
      <c r="J112" s="193">
        <v>-6311</v>
      </c>
      <c r="K112" s="57">
        <f t="shared" ref="K112:K113" si="10">I112-J112</f>
        <v>6311</v>
      </c>
      <c r="L112" s="54"/>
      <c r="M112" s="55"/>
      <c r="N112" s="55"/>
    </row>
    <row r="113" spans="1:14" s="67" customFormat="1" ht="42.75" outlineLevel="5">
      <c r="A113" s="244" t="s">
        <v>37</v>
      </c>
      <c r="B113" s="90" t="s">
        <v>28</v>
      </c>
      <c r="C113" s="90" t="s">
        <v>76</v>
      </c>
      <c r="D113" s="90" t="s">
        <v>90</v>
      </c>
      <c r="E113" s="91">
        <v>321</v>
      </c>
      <c r="F113" s="90" t="s">
        <v>196</v>
      </c>
      <c r="G113" s="90" t="s">
        <v>36</v>
      </c>
      <c r="H113" s="192">
        <v>0</v>
      </c>
      <c r="I113" s="184">
        <v>0</v>
      </c>
      <c r="J113" s="193">
        <v>0</v>
      </c>
      <c r="K113" s="57">
        <f t="shared" si="10"/>
        <v>0</v>
      </c>
      <c r="L113" s="54"/>
      <c r="M113" s="55"/>
      <c r="N113" s="55"/>
    </row>
    <row r="114" spans="1:14" ht="38.25" outlineLevel="5">
      <c r="A114" s="245" t="s">
        <v>30</v>
      </c>
      <c r="B114" s="23" t="s">
        <v>28</v>
      </c>
      <c r="C114" s="23" t="s">
        <v>76</v>
      </c>
      <c r="D114" s="23" t="s">
        <v>90</v>
      </c>
      <c r="E114" s="24" t="s">
        <v>31</v>
      </c>
      <c r="F114" s="23" t="s">
        <v>223</v>
      </c>
      <c r="G114" s="23" t="s">
        <v>36</v>
      </c>
      <c r="H114" s="26">
        <v>7274079</v>
      </c>
      <c r="I114" s="26">
        <v>2721816</v>
      </c>
      <c r="J114" s="179">
        <v>2593568.4300000002</v>
      </c>
      <c r="K114" s="57">
        <f t="shared" ref="K114:K115" si="11">I114-J114</f>
        <v>128247.56999999983</v>
      </c>
      <c r="L114" s="54"/>
      <c r="M114" s="55"/>
      <c r="N114" s="55"/>
    </row>
    <row r="115" spans="1:14" ht="38.25" outlineLevel="5">
      <c r="A115" s="243" t="s">
        <v>37</v>
      </c>
      <c r="B115" s="23" t="s">
        <v>28</v>
      </c>
      <c r="C115" s="23" t="s">
        <v>76</v>
      </c>
      <c r="D115" s="23" t="s">
        <v>90</v>
      </c>
      <c r="E115" s="24" t="s">
        <v>38</v>
      </c>
      <c r="F115" s="23" t="s">
        <v>223</v>
      </c>
      <c r="G115" s="23" t="s">
        <v>36</v>
      </c>
      <c r="H115" s="26">
        <v>720133821</v>
      </c>
      <c r="I115" s="26">
        <v>298213114</v>
      </c>
      <c r="J115" s="179">
        <v>297895372.41000003</v>
      </c>
      <c r="K115" s="57">
        <f t="shared" si="11"/>
        <v>317741.58999997377</v>
      </c>
      <c r="L115" s="54"/>
      <c r="M115" s="55"/>
      <c r="N115" s="55"/>
    </row>
    <row r="116" spans="1:14" s="56" customFormat="1" ht="18" customHeight="1" outlineLevel="3">
      <c r="A116" s="236" t="s">
        <v>91</v>
      </c>
      <c r="B116" s="45" t="s">
        <v>28</v>
      </c>
      <c r="C116" s="45" t="s">
        <v>76</v>
      </c>
      <c r="D116" s="45" t="s">
        <v>92</v>
      </c>
      <c r="E116" s="46" t="s">
        <v>29</v>
      </c>
      <c r="F116" s="47"/>
      <c r="G116" s="47"/>
      <c r="H116" s="176">
        <f>SUM(H117:H118)</f>
        <v>453390300</v>
      </c>
      <c r="I116" s="176">
        <f>SUM(I117:I118)</f>
        <v>180324117</v>
      </c>
      <c r="J116" s="177">
        <f>SUM(J117:J118)</f>
        <v>180100086.66999999</v>
      </c>
      <c r="K116" s="53">
        <f>SUM(K117:K118)</f>
        <v>224030.33000000962</v>
      </c>
      <c r="L116" s="68"/>
      <c r="M116" s="69"/>
      <c r="N116" s="55"/>
    </row>
    <row r="117" spans="1:14" ht="17.25" customHeight="1" outlineLevel="5">
      <c r="A117" s="235" t="s">
        <v>30</v>
      </c>
      <c r="B117" s="74" t="s">
        <v>28</v>
      </c>
      <c r="C117" s="74" t="s">
        <v>76</v>
      </c>
      <c r="D117" s="74" t="s">
        <v>92</v>
      </c>
      <c r="E117" s="70" t="s">
        <v>31</v>
      </c>
      <c r="F117" s="71"/>
      <c r="G117" s="71"/>
      <c r="H117" s="26">
        <v>4965100</v>
      </c>
      <c r="I117" s="26">
        <v>1881377</v>
      </c>
      <c r="J117" s="179">
        <v>1764126.41</v>
      </c>
      <c r="K117" s="79">
        <f>I117-J117</f>
        <v>117250.59000000008</v>
      </c>
      <c r="L117" s="54"/>
      <c r="M117" s="55"/>
      <c r="N117" s="55"/>
    </row>
    <row r="118" spans="1:14" s="67" customFormat="1" ht="32.25" customHeight="1" outlineLevel="5">
      <c r="A118" s="243" t="s">
        <v>37</v>
      </c>
      <c r="B118" s="23" t="s">
        <v>28</v>
      </c>
      <c r="C118" s="23" t="s">
        <v>76</v>
      </c>
      <c r="D118" s="23" t="s">
        <v>92</v>
      </c>
      <c r="E118" s="24" t="s">
        <v>69</v>
      </c>
      <c r="F118" s="25"/>
      <c r="G118" s="25"/>
      <c r="H118" s="26">
        <v>448425200</v>
      </c>
      <c r="I118" s="26">
        <v>178442740</v>
      </c>
      <c r="J118" s="179">
        <v>178335960.25999999</v>
      </c>
      <c r="K118" s="79">
        <f>I118-J118</f>
        <v>106779.74000000954</v>
      </c>
      <c r="L118" s="54"/>
      <c r="M118" s="55"/>
      <c r="N118" s="55"/>
    </row>
    <row r="119" spans="1:14" s="56" customFormat="1" ht="45" outlineLevel="3">
      <c r="A119" s="236" t="s">
        <v>93</v>
      </c>
      <c r="B119" s="45" t="s">
        <v>28</v>
      </c>
      <c r="C119" s="45" t="s">
        <v>76</v>
      </c>
      <c r="D119" s="45" t="s">
        <v>94</v>
      </c>
      <c r="E119" s="46" t="s">
        <v>29</v>
      </c>
      <c r="F119" s="47"/>
      <c r="G119" s="47"/>
      <c r="H119" s="176">
        <f>SUM(H120:H121)</f>
        <v>82914100</v>
      </c>
      <c r="I119" s="176">
        <f>SUM(I120:I121)</f>
        <v>32926148</v>
      </c>
      <c r="J119" s="177">
        <f>SUM(J120:J121)</f>
        <v>32905443.379999999</v>
      </c>
      <c r="K119" s="53">
        <f>SUM(K120:K121)</f>
        <v>20704.619999999995</v>
      </c>
      <c r="L119" s="68"/>
      <c r="M119" s="69"/>
      <c r="N119" s="55"/>
    </row>
    <row r="120" spans="1:14" ht="15" customHeight="1" outlineLevel="5">
      <c r="A120" s="235" t="s">
        <v>30</v>
      </c>
      <c r="B120" s="74" t="s">
        <v>28</v>
      </c>
      <c r="C120" s="74" t="s">
        <v>76</v>
      </c>
      <c r="D120" s="74" t="s">
        <v>94</v>
      </c>
      <c r="E120" s="70" t="s">
        <v>31</v>
      </c>
      <c r="F120" s="71"/>
      <c r="G120" s="71"/>
      <c r="H120" s="26">
        <v>1062940</v>
      </c>
      <c r="I120" s="26">
        <v>363684</v>
      </c>
      <c r="J120" s="179">
        <v>360065.38</v>
      </c>
      <c r="K120" s="79">
        <f t="shared" si="9"/>
        <v>3618.6199999999953</v>
      </c>
      <c r="L120" s="54"/>
      <c r="M120" s="55"/>
      <c r="N120" s="55"/>
    </row>
    <row r="121" spans="1:14" s="67" customFormat="1" ht="29.25" customHeight="1" outlineLevel="5">
      <c r="A121" s="243" t="s">
        <v>37</v>
      </c>
      <c r="B121" s="23" t="s">
        <v>28</v>
      </c>
      <c r="C121" s="23" t="s">
        <v>76</v>
      </c>
      <c r="D121" s="23" t="s">
        <v>94</v>
      </c>
      <c r="E121" s="24" t="s">
        <v>69</v>
      </c>
      <c r="F121" s="25"/>
      <c r="G121" s="25"/>
      <c r="H121" s="26">
        <v>81851160</v>
      </c>
      <c r="I121" s="26">
        <v>32562464</v>
      </c>
      <c r="J121" s="179">
        <v>32545378</v>
      </c>
      <c r="K121" s="79">
        <f t="shared" si="9"/>
        <v>17086</v>
      </c>
      <c r="L121" s="54"/>
      <c r="M121" s="55"/>
      <c r="N121" s="55"/>
    </row>
    <row r="122" spans="1:14" s="56" customFormat="1" ht="18" customHeight="1" outlineLevel="3">
      <c r="A122" s="236" t="s">
        <v>95</v>
      </c>
      <c r="B122" s="45" t="s">
        <v>28</v>
      </c>
      <c r="C122" s="45" t="s">
        <v>76</v>
      </c>
      <c r="D122" s="45" t="s">
        <v>96</v>
      </c>
      <c r="E122" s="46" t="s">
        <v>29</v>
      </c>
      <c r="F122" s="47"/>
      <c r="G122" s="47"/>
      <c r="H122" s="176">
        <f>SUM(H123:H124)</f>
        <v>27689700</v>
      </c>
      <c r="I122" s="176">
        <f>SUM(I123:I124)</f>
        <v>9578302</v>
      </c>
      <c r="J122" s="177">
        <f>SUM(J123:J124)</f>
        <v>9563760.2400000002</v>
      </c>
      <c r="K122" s="53">
        <f>SUM(K123:K124)</f>
        <v>14541.759999999995</v>
      </c>
      <c r="L122" s="68"/>
      <c r="M122" s="69"/>
      <c r="N122" s="55"/>
    </row>
    <row r="123" spans="1:14" ht="15.75" customHeight="1" outlineLevel="5">
      <c r="A123" s="235" t="s">
        <v>30</v>
      </c>
      <c r="B123" s="74" t="s">
        <v>28</v>
      </c>
      <c r="C123" s="74" t="s">
        <v>76</v>
      </c>
      <c r="D123" s="74" t="s">
        <v>96</v>
      </c>
      <c r="E123" s="70" t="s">
        <v>31</v>
      </c>
      <c r="F123" s="71"/>
      <c r="G123" s="71"/>
      <c r="H123" s="26">
        <v>381180</v>
      </c>
      <c r="I123" s="26">
        <v>124792</v>
      </c>
      <c r="J123" s="179">
        <v>116671.24</v>
      </c>
      <c r="K123" s="79">
        <f t="shared" si="9"/>
        <v>8120.7599999999948</v>
      </c>
      <c r="L123" s="54"/>
      <c r="M123" s="55"/>
      <c r="N123" s="55"/>
    </row>
    <row r="124" spans="1:14" s="67" customFormat="1" ht="31.5" customHeight="1" outlineLevel="5">
      <c r="A124" s="243" t="s">
        <v>37</v>
      </c>
      <c r="B124" s="23" t="s">
        <v>28</v>
      </c>
      <c r="C124" s="23" t="s">
        <v>76</v>
      </c>
      <c r="D124" s="23" t="s">
        <v>96</v>
      </c>
      <c r="E124" s="24" t="s">
        <v>69</v>
      </c>
      <c r="F124" s="25"/>
      <c r="G124" s="25"/>
      <c r="H124" s="26">
        <v>27308520</v>
      </c>
      <c r="I124" s="26">
        <v>9453510</v>
      </c>
      <c r="J124" s="179">
        <v>9447089</v>
      </c>
      <c r="K124" s="79">
        <f t="shared" si="9"/>
        <v>6421</v>
      </c>
      <c r="L124" s="54"/>
      <c r="M124" s="55"/>
      <c r="N124" s="55"/>
    </row>
    <row r="125" spans="1:14" s="56" customFormat="1" ht="33" customHeight="1" outlineLevel="3">
      <c r="A125" s="236" t="s">
        <v>97</v>
      </c>
      <c r="B125" s="45" t="s">
        <v>28</v>
      </c>
      <c r="C125" s="45" t="s">
        <v>76</v>
      </c>
      <c r="D125" s="45" t="s">
        <v>98</v>
      </c>
      <c r="E125" s="46" t="s">
        <v>29</v>
      </c>
      <c r="F125" s="47"/>
      <c r="G125" s="47"/>
      <c r="H125" s="176">
        <f>SUM(H126:H127)</f>
        <v>230879500</v>
      </c>
      <c r="I125" s="176">
        <f>SUM(I126:I127)</f>
        <v>93442312</v>
      </c>
      <c r="J125" s="177">
        <f>SUM(J126:J127)</f>
        <v>93379412.050000012</v>
      </c>
      <c r="K125" s="53">
        <f>SUM(K126:K127)</f>
        <v>62899.949999994016</v>
      </c>
      <c r="L125" s="68"/>
      <c r="M125" s="69"/>
      <c r="N125" s="55"/>
    </row>
    <row r="126" spans="1:14" ht="15.75" customHeight="1" outlineLevel="5">
      <c r="A126" s="235" t="s">
        <v>30</v>
      </c>
      <c r="B126" s="74" t="s">
        <v>28</v>
      </c>
      <c r="C126" s="74" t="s">
        <v>76</v>
      </c>
      <c r="D126" s="74" t="s">
        <v>98</v>
      </c>
      <c r="E126" s="70" t="s">
        <v>31</v>
      </c>
      <c r="F126" s="71"/>
      <c r="G126" s="71"/>
      <c r="H126" s="26">
        <v>2539675</v>
      </c>
      <c r="I126" s="26">
        <v>926872</v>
      </c>
      <c r="J126" s="179">
        <v>891994.4</v>
      </c>
      <c r="K126" s="79">
        <f>I126-J126</f>
        <v>34877.599999999977</v>
      </c>
      <c r="L126" s="54"/>
      <c r="M126" s="55"/>
      <c r="N126" s="55"/>
    </row>
    <row r="127" spans="1:14" ht="33" customHeight="1" outlineLevel="5">
      <c r="A127" s="239" t="s">
        <v>37</v>
      </c>
      <c r="B127" s="74" t="s">
        <v>28</v>
      </c>
      <c r="C127" s="74" t="s">
        <v>76</v>
      </c>
      <c r="D127" s="74" t="s">
        <v>98</v>
      </c>
      <c r="E127" s="70" t="s">
        <v>38</v>
      </c>
      <c r="F127" s="71"/>
      <c r="G127" s="71"/>
      <c r="H127" s="26">
        <v>228339825</v>
      </c>
      <c r="I127" s="26">
        <v>92515440</v>
      </c>
      <c r="J127" s="179">
        <v>92487417.650000006</v>
      </c>
      <c r="K127" s="79">
        <f t="shared" si="9"/>
        <v>28022.34999999404</v>
      </c>
      <c r="L127" s="54"/>
      <c r="M127" s="55"/>
      <c r="N127" s="55"/>
    </row>
    <row r="128" spans="1:14" s="56" customFormat="1" ht="60" outlineLevel="3">
      <c r="A128" s="236" t="s">
        <v>99</v>
      </c>
      <c r="B128" s="45" t="s">
        <v>28</v>
      </c>
      <c r="C128" s="45" t="s">
        <v>76</v>
      </c>
      <c r="D128" s="45" t="s">
        <v>100</v>
      </c>
      <c r="E128" s="46" t="s">
        <v>29</v>
      </c>
      <c r="F128" s="47"/>
      <c r="G128" s="47"/>
      <c r="H128" s="176">
        <f>SUM(H129:H130)</f>
        <v>20328100</v>
      </c>
      <c r="I128" s="176">
        <f>SUM(I129:I130)</f>
        <v>8042765</v>
      </c>
      <c r="J128" s="177">
        <f>SUM(J129:J130)</f>
        <v>8041529.3599999994</v>
      </c>
      <c r="K128" s="53">
        <f>SUM(K129:K130)</f>
        <v>1235.6400000004505</v>
      </c>
      <c r="L128" s="68"/>
      <c r="M128" s="69"/>
      <c r="N128" s="55"/>
    </row>
    <row r="129" spans="1:14" ht="17.25" customHeight="1" outlineLevel="5">
      <c r="A129" s="235" t="s">
        <v>30</v>
      </c>
      <c r="B129" s="74" t="s">
        <v>28</v>
      </c>
      <c r="C129" s="74" t="s">
        <v>76</v>
      </c>
      <c r="D129" s="74" t="s">
        <v>100</v>
      </c>
      <c r="E129" s="70" t="s">
        <v>31</v>
      </c>
      <c r="F129" s="71"/>
      <c r="G129" s="71"/>
      <c r="H129" s="26">
        <v>243937</v>
      </c>
      <c r="I129" s="26">
        <v>88276</v>
      </c>
      <c r="J129" s="179">
        <v>87555.59</v>
      </c>
      <c r="K129" s="79">
        <f t="shared" si="9"/>
        <v>720.41000000000349</v>
      </c>
      <c r="L129" s="54"/>
      <c r="M129" s="55"/>
      <c r="N129" s="55"/>
    </row>
    <row r="130" spans="1:14" ht="31.5" customHeight="1" outlineLevel="5">
      <c r="A130" s="239" t="s">
        <v>37</v>
      </c>
      <c r="B130" s="74" t="s">
        <v>28</v>
      </c>
      <c r="C130" s="74" t="s">
        <v>76</v>
      </c>
      <c r="D130" s="74" t="s">
        <v>100</v>
      </c>
      <c r="E130" s="70" t="s">
        <v>38</v>
      </c>
      <c r="F130" s="71"/>
      <c r="G130" s="71"/>
      <c r="H130" s="26">
        <v>20084163</v>
      </c>
      <c r="I130" s="26">
        <v>7954489</v>
      </c>
      <c r="J130" s="26">
        <v>7953973.7699999996</v>
      </c>
      <c r="K130" s="79">
        <f>I130-J130</f>
        <v>515.23000000044703</v>
      </c>
      <c r="L130" s="54"/>
      <c r="M130" s="55"/>
      <c r="N130" s="55"/>
    </row>
    <row r="131" spans="1:14" s="56" customFormat="1" ht="46.5" customHeight="1" outlineLevel="3">
      <c r="A131" s="236" t="s">
        <v>101</v>
      </c>
      <c r="B131" s="45" t="s">
        <v>28</v>
      </c>
      <c r="C131" s="45" t="s">
        <v>76</v>
      </c>
      <c r="D131" s="45" t="s">
        <v>102</v>
      </c>
      <c r="E131" s="46" t="s">
        <v>29</v>
      </c>
      <c r="F131" s="47"/>
      <c r="G131" s="47"/>
      <c r="H131" s="176">
        <f>SUM(H132:H133)</f>
        <v>980097000</v>
      </c>
      <c r="I131" s="176">
        <f>SUM(I132:I133)</f>
        <v>399347925</v>
      </c>
      <c r="J131" s="177">
        <f>SUM(J132:J133)</f>
        <v>399024469.61000001</v>
      </c>
      <c r="K131" s="53">
        <f>SUM(K132:K133)</f>
        <v>323455.3899999978</v>
      </c>
      <c r="L131" s="68"/>
      <c r="M131" s="69"/>
      <c r="N131" s="55"/>
    </row>
    <row r="132" spans="1:14" ht="18" customHeight="1" outlineLevel="5">
      <c r="A132" s="235" t="s">
        <v>30</v>
      </c>
      <c r="B132" s="74" t="s">
        <v>28</v>
      </c>
      <c r="C132" s="74" t="s">
        <v>76</v>
      </c>
      <c r="D132" s="74" t="s">
        <v>102</v>
      </c>
      <c r="E132" s="70" t="s">
        <v>31</v>
      </c>
      <c r="F132" s="71"/>
      <c r="G132" s="71"/>
      <c r="H132" s="26">
        <v>8809800</v>
      </c>
      <c r="I132" s="26">
        <v>3034169</v>
      </c>
      <c r="J132" s="179">
        <v>2855415.05</v>
      </c>
      <c r="K132" s="79">
        <f t="shared" si="9"/>
        <v>178753.95000000019</v>
      </c>
      <c r="L132" s="54"/>
      <c r="M132" s="55"/>
      <c r="N132" s="55"/>
    </row>
    <row r="133" spans="1:14" s="67" customFormat="1" ht="32.25" customHeight="1" outlineLevel="5">
      <c r="A133" s="243" t="s">
        <v>37</v>
      </c>
      <c r="B133" s="23" t="s">
        <v>28</v>
      </c>
      <c r="C133" s="23" t="s">
        <v>76</v>
      </c>
      <c r="D133" s="23" t="s">
        <v>102</v>
      </c>
      <c r="E133" s="24" t="s">
        <v>69</v>
      </c>
      <c r="F133" s="25"/>
      <c r="G133" s="25"/>
      <c r="H133" s="26">
        <v>971287200</v>
      </c>
      <c r="I133" s="26">
        <v>396313756</v>
      </c>
      <c r="J133" s="179">
        <v>396169054.56</v>
      </c>
      <c r="K133" s="79">
        <f t="shared" si="9"/>
        <v>144701.43999999762</v>
      </c>
      <c r="L133" s="54"/>
      <c r="M133" s="55"/>
      <c r="N133" s="55"/>
    </row>
    <row r="134" spans="1:14" s="56" customFormat="1" ht="45" outlineLevel="3">
      <c r="A134" s="236" t="s">
        <v>103</v>
      </c>
      <c r="B134" s="45" t="s">
        <v>28</v>
      </c>
      <c r="C134" s="45" t="s">
        <v>76</v>
      </c>
      <c r="D134" s="45" t="s">
        <v>104</v>
      </c>
      <c r="E134" s="46" t="s">
        <v>29</v>
      </c>
      <c r="F134" s="47"/>
      <c r="G134" s="47"/>
      <c r="H134" s="176">
        <f>SUM(H135:H136)</f>
        <v>600</v>
      </c>
      <c r="I134" s="176">
        <f>SUM(I135:I136)</f>
        <v>0</v>
      </c>
      <c r="J134" s="177">
        <f>SUM(J135:J136)</f>
        <v>0</v>
      </c>
      <c r="K134" s="53">
        <f>SUM(K135:K136)</f>
        <v>0</v>
      </c>
      <c r="L134" s="68"/>
      <c r="M134" s="69"/>
      <c r="N134" s="55"/>
    </row>
    <row r="135" spans="1:14" ht="17.25" customHeight="1" outlineLevel="5">
      <c r="A135" s="235" t="s">
        <v>30</v>
      </c>
      <c r="B135" s="74" t="s">
        <v>28</v>
      </c>
      <c r="C135" s="74" t="s">
        <v>76</v>
      </c>
      <c r="D135" s="74" t="s">
        <v>104</v>
      </c>
      <c r="E135" s="70" t="s">
        <v>31</v>
      </c>
      <c r="F135" s="71"/>
      <c r="G135" s="71"/>
      <c r="H135" s="26">
        <v>30</v>
      </c>
      <c r="I135" s="26">
        <v>0</v>
      </c>
      <c r="J135" s="179">
        <v>0</v>
      </c>
      <c r="K135" s="79">
        <f t="shared" si="9"/>
        <v>0</v>
      </c>
      <c r="L135" s="54"/>
      <c r="M135" s="55"/>
      <c r="N135" s="55"/>
    </row>
    <row r="136" spans="1:14" ht="32.25" customHeight="1" outlineLevel="5">
      <c r="A136" s="239" t="s">
        <v>37</v>
      </c>
      <c r="B136" s="74" t="s">
        <v>28</v>
      </c>
      <c r="C136" s="74" t="s">
        <v>76</v>
      </c>
      <c r="D136" s="74" t="s">
        <v>104</v>
      </c>
      <c r="E136" s="70" t="s">
        <v>38</v>
      </c>
      <c r="F136" s="71"/>
      <c r="G136" s="71"/>
      <c r="H136" s="26">
        <v>570</v>
      </c>
      <c r="I136" s="26">
        <v>0</v>
      </c>
      <c r="J136" s="179">
        <v>0</v>
      </c>
      <c r="K136" s="79">
        <f t="shared" si="9"/>
        <v>0</v>
      </c>
      <c r="L136" s="54"/>
      <c r="M136" s="55"/>
      <c r="N136" s="55"/>
    </row>
    <row r="137" spans="1:14" s="56" customFormat="1" ht="60" outlineLevel="3">
      <c r="A137" s="236" t="s">
        <v>105</v>
      </c>
      <c r="B137" s="45" t="s">
        <v>28</v>
      </c>
      <c r="C137" s="45" t="s">
        <v>76</v>
      </c>
      <c r="D137" s="45" t="s">
        <v>106</v>
      </c>
      <c r="E137" s="46" t="s">
        <v>29</v>
      </c>
      <c r="F137" s="47"/>
      <c r="G137" s="47"/>
      <c r="H137" s="176">
        <f>SUM(H138:H140)</f>
        <v>9437700</v>
      </c>
      <c r="I137" s="176">
        <f>SUM(I138:I140)</f>
        <v>5715191</v>
      </c>
      <c r="J137" s="177">
        <f>SUM(J138:J140)</f>
        <v>5642387.9799999995</v>
      </c>
      <c r="K137" s="53">
        <f>SUM(K138:K140)</f>
        <v>72803.02000000015</v>
      </c>
      <c r="L137" s="68"/>
      <c r="M137" s="69"/>
      <c r="N137" s="55"/>
    </row>
    <row r="138" spans="1:14" ht="15.75" customHeight="1" outlineLevel="5">
      <c r="A138" s="235" t="s">
        <v>30</v>
      </c>
      <c r="B138" s="74" t="s">
        <v>28</v>
      </c>
      <c r="C138" s="74" t="s">
        <v>76</v>
      </c>
      <c r="D138" s="74" t="s">
        <v>106</v>
      </c>
      <c r="E138" s="70" t="s">
        <v>31</v>
      </c>
      <c r="F138" s="71"/>
      <c r="G138" s="71"/>
      <c r="H138" s="26">
        <v>84939</v>
      </c>
      <c r="I138" s="26">
        <v>41262</v>
      </c>
      <c r="J138" s="179">
        <v>38538.33</v>
      </c>
      <c r="K138" s="79">
        <f t="shared" si="9"/>
        <v>2723.6699999999983</v>
      </c>
      <c r="L138" s="54"/>
      <c r="M138" s="55"/>
      <c r="N138" s="55"/>
    </row>
    <row r="139" spans="1:14" ht="38.25" outlineLevel="5">
      <c r="A139" s="275" t="s">
        <v>37</v>
      </c>
      <c r="B139" s="129" t="s">
        <v>28</v>
      </c>
      <c r="C139" s="129" t="s">
        <v>76</v>
      </c>
      <c r="D139" s="129" t="s">
        <v>106</v>
      </c>
      <c r="E139" s="141" t="s">
        <v>38</v>
      </c>
      <c r="F139" s="276" t="s">
        <v>258</v>
      </c>
      <c r="G139" s="276"/>
      <c r="H139" s="210">
        <v>0</v>
      </c>
      <c r="I139" s="210">
        <v>0</v>
      </c>
      <c r="J139" s="281">
        <v>-62876.44</v>
      </c>
      <c r="K139" s="79">
        <f t="shared" si="9"/>
        <v>62876.44</v>
      </c>
      <c r="L139" s="54"/>
      <c r="M139" s="55"/>
      <c r="N139" s="55"/>
    </row>
    <row r="140" spans="1:14" ht="36.75" customHeight="1" outlineLevel="5">
      <c r="A140" s="239" t="s">
        <v>37</v>
      </c>
      <c r="B140" s="74" t="s">
        <v>28</v>
      </c>
      <c r="C140" s="74" t="s">
        <v>76</v>
      </c>
      <c r="D140" s="74" t="s">
        <v>106</v>
      </c>
      <c r="E140" s="70" t="s">
        <v>38</v>
      </c>
      <c r="F140" s="71"/>
      <c r="G140" s="71"/>
      <c r="H140" s="26">
        <v>9352761</v>
      </c>
      <c r="I140" s="26">
        <v>5673929</v>
      </c>
      <c r="J140" s="179">
        <v>5666726.0899999999</v>
      </c>
      <c r="K140" s="79">
        <f>I140-J140</f>
        <v>7202.910000000149</v>
      </c>
      <c r="L140" s="54"/>
      <c r="M140" s="55"/>
      <c r="N140" s="55"/>
    </row>
    <row r="141" spans="1:14" s="56" customFormat="1" ht="51.75" customHeight="1" outlineLevel="3">
      <c r="A141" s="236" t="s">
        <v>107</v>
      </c>
      <c r="B141" s="45" t="s">
        <v>28</v>
      </c>
      <c r="C141" s="45" t="s">
        <v>76</v>
      </c>
      <c r="D141" s="45" t="s">
        <v>108</v>
      </c>
      <c r="E141" s="46" t="s">
        <v>29</v>
      </c>
      <c r="F141" s="47"/>
      <c r="G141" s="47"/>
      <c r="H141" s="176">
        <f>SUM(H142:H145)</f>
        <v>2090000</v>
      </c>
      <c r="I141" s="176">
        <f>SUM(I142:I145)</f>
        <v>1198272.7000000002</v>
      </c>
      <c r="J141" s="177">
        <f>SUM(J142:J145)</f>
        <v>1193734.2799999998</v>
      </c>
      <c r="K141" s="53">
        <f>SUM(K142:K145)</f>
        <v>4538.4200000000701</v>
      </c>
      <c r="L141" s="68"/>
      <c r="M141" s="69"/>
      <c r="N141" s="55"/>
    </row>
    <row r="142" spans="1:14" ht="38.25" outlineLevel="5">
      <c r="A142" s="235" t="s">
        <v>30</v>
      </c>
      <c r="B142" s="74" t="s">
        <v>28</v>
      </c>
      <c r="C142" s="74" t="s">
        <v>76</v>
      </c>
      <c r="D142" s="74" t="s">
        <v>108</v>
      </c>
      <c r="E142" s="70" t="s">
        <v>31</v>
      </c>
      <c r="F142" s="74" t="s">
        <v>222</v>
      </c>
      <c r="G142" s="74" t="s">
        <v>35</v>
      </c>
      <c r="H142" s="26">
        <v>15896</v>
      </c>
      <c r="I142" s="26">
        <v>6442.35</v>
      </c>
      <c r="J142" s="26">
        <v>5276.75</v>
      </c>
      <c r="K142" s="262">
        <f t="shared" ref="K142:K145" si="12">I142-J142</f>
        <v>1165.6000000000004</v>
      </c>
      <c r="L142" s="92"/>
      <c r="M142" s="92"/>
      <c r="N142" s="55"/>
    </row>
    <row r="143" spans="1:14" ht="38.25" outlineLevel="5">
      <c r="A143" s="235" t="s">
        <v>30</v>
      </c>
      <c r="B143" s="74" t="s">
        <v>28</v>
      </c>
      <c r="C143" s="74" t="s">
        <v>76</v>
      </c>
      <c r="D143" s="74" t="s">
        <v>108</v>
      </c>
      <c r="E143" s="70" t="s">
        <v>31</v>
      </c>
      <c r="F143" s="74" t="s">
        <v>222</v>
      </c>
      <c r="G143" s="74" t="s">
        <v>36</v>
      </c>
      <c r="H143" s="26">
        <v>7094</v>
      </c>
      <c r="I143" s="26">
        <v>2875.45</v>
      </c>
      <c r="J143" s="26">
        <v>2354.83</v>
      </c>
      <c r="K143" s="263">
        <f t="shared" si="12"/>
        <v>520.61999999999989</v>
      </c>
      <c r="L143" s="92"/>
      <c r="M143" s="92"/>
      <c r="N143" s="55"/>
    </row>
    <row r="144" spans="1:14" ht="38.25" outlineLevel="5">
      <c r="A144" s="239" t="s">
        <v>37</v>
      </c>
      <c r="B144" s="74" t="s">
        <v>28</v>
      </c>
      <c r="C144" s="74" t="s">
        <v>76</v>
      </c>
      <c r="D144" s="74" t="s">
        <v>108</v>
      </c>
      <c r="E144" s="70" t="s">
        <v>38</v>
      </c>
      <c r="F144" s="74" t="s">
        <v>222</v>
      </c>
      <c r="G144" s="74" t="s">
        <v>35</v>
      </c>
      <c r="H144" s="26">
        <v>1429204</v>
      </c>
      <c r="I144" s="26">
        <v>822043.43</v>
      </c>
      <c r="J144" s="26">
        <v>820113.33</v>
      </c>
      <c r="K144" s="262">
        <f>I144-J144</f>
        <v>1930.1000000000931</v>
      </c>
      <c r="L144" s="92"/>
      <c r="M144" s="92"/>
      <c r="N144" s="55"/>
    </row>
    <row r="145" spans="1:14" ht="38.25" outlineLevel="5">
      <c r="A145" s="239" t="s">
        <v>37</v>
      </c>
      <c r="B145" s="74" t="s">
        <v>28</v>
      </c>
      <c r="C145" s="74" t="s">
        <v>76</v>
      </c>
      <c r="D145" s="74" t="s">
        <v>108</v>
      </c>
      <c r="E145" s="70" t="s">
        <v>38</v>
      </c>
      <c r="F145" s="74" t="s">
        <v>222</v>
      </c>
      <c r="G145" s="74" t="s">
        <v>36</v>
      </c>
      <c r="H145" s="26">
        <v>637806</v>
      </c>
      <c r="I145" s="26">
        <v>366911.47</v>
      </c>
      <c r="J145" s="26">
        <v>365989.37</v>
      </c>
      <c r="K145" s="263">
        <f t="shared" si="12"/>
        <v>922.09999999997672</v>
      </c>
      <c r="L145" s="92">
        <f>1188954.9-I144</f>
        <v>366911.46999999986</v>
      </c>
      <c r="M145" s="92"/>
      <c r="N145" s="55"/>
    </row>
    <row r="146" spans="1:14" s="56" customFormat="1" ht="64.5" customHeight="1" outlineLevel="3">
      <c r="A146" s="236" t="s">
        <v>109</v>
      </c>
      <c r="B146" s="45" t="s">
        <v>28</v>
      </c>
      <c r="C146" s="45" t="s">
        <v>76</v>
      </c>
      <c r="D146" s="45" t="s">
        <v>110</v>
      </c>
      <c r="E146" s="46" t="s">
        <v>29</v>
      </c>
      <c r="F146" s="47"/>
      <c r="G146" s="47"/>
      <c r="H146" s="176">
        <f>SUM(H147:H148)</f>
        <v>12620300</v>
      </c>
      <c r="I146" s="176">
        <f>SUM(I147:I148)</f>
        <v>12115466</v>
      </c>
      <c r="J146" s="177">
        <f>SUM(J147:J148)</f>
        <v>12028771.5</v>
      </c>
      <c r="K146" s="53">
        <f>SUM(K147:K148)</f>
        <v>86694.499999999185</v>
      </c>
      <c r="L146" s="68"/>
      <c r="M146" s="69"/>
      <c r="N146" s="55"/>
    </row>
    <row r="147" spans="1:14" s="35" customFormat="1" ht="38.25" outlineLevel="3">
      <c r="A147" s="235" t="s">
        <v>30</v>
      </c>
      <c r="B147" s="74" t="s">
        <v>28</v>
      </c>
      <c r="C147" s="74" t="s">
        <v>76</v>
      </c>
      <c r="D147" s="74" t="s">
        <v>110</v>
      </c>
      <c r="E147" s="70">
        <v>244</v>
      </c>
      <c r="F147" s="74" t="s">
        <v>221</v>
      </c>
      <c r="G147" s="74" t="s">
        <v>36</v>
      </c>
      <c r="H147" s="26">
        <v>65990</v>
      </c>
      <c r="I147" s="26">
        <v>60716</v>
      </c>
      <c r="J147" s="179">
        <v>57497.62</v>
      </c>
      <c r="K147" s="79">
        <f>I147-J147</f>
        <v>3218.3799999999974</v>
      </c>
      <c r="L147" s="54"/>
      <c r="M147" s="55"/>
      <c r="N147" s="55"/>
    </row>
    <row r="148" spans="1:14" s="67" customFormat="1" ht="38.25" outlineLevel="5">
      <c r="A148" s="243" t="s">
        <v>37</v>
      </c>
      <c r="B148" s="23" t="s">
        <v>28</v>
      </c>
      <c r="C148" s="23" t="s">
        <v>76</v>
      </c>
      <c r="D148" s="23" t="s">
        <v>110</v>
      </c>
      <c r="E148" s="24" t="s">
        <v>69</v>
      </c>
      <c r="F148" s="74" t="s">
        <v>221</v>
      </c>
      <c r="G148" s="23" t="s">
        <v>36</v>
      </c>
      <c r="H148" s="26">
        <v>12554310</v>
      </c>
      <c r="I148" s="26">
        <v>12054750</v>
      </c>
      <c r="J148" s="179">
        <v>11971273.880000001</v>
      </c>
      <c r="K148" s="79">
        <f>I148-J148</f>
        <v>83476.11999999918</v>
      </c>
      <c r="L148" s="54"/>
      <c r="M148" s="55"/>
      <c r="N148" s="55"/>
    </row>
    <row r="149" spans="1:14" s="56" customFormat="1" ht="90" outlineLevel="3">
      <c r="A149" s="236" t="s">
        <v>201</v>
      </c>
      <c r="B149" s="45" t="s">
        <v>28</v>
      </c>
      <c r="C149" s="45" t="s">
        <v>76</v>
      </c>
      <c r="D149" s="45" t="s">
        <v>111</v>
      </c>
      <c r="E149" s="46" t="s">
        <v>29</v>
      </c>
      <c r="F149" s="47"/>
      <c r="G149" s="47"/>
      <c r="H149" s="176">
        <f>SUM(H150:H150)</f>
        <v>114000</v>
      </c>
      <c r="I149" s="176">
        <f>SUM(I150:I150)</f>
        <v>31317.4</v>
      </c>
      <c r="J149" s="177">
        <f>SUM(J150:J150)</f>
        <v>31317.4</v>
      </c>
      <c r="K149" s="53">
        <f>SUM(K150:K150)</f>
        <v>0</v>
      </c>
      <c r="L149" s="68"/>
      <c r="M149" s="69"/>
      <c r="N149" s="55"/>
    </row>
    <row r="150" spans="1:14" s="67" customFormat="1" ht="38.25" outlineLevel="5">
      <c r="A150" s="243" t="s">
        <v>37</v>
      </c>
      <c r="B150" s="23" t="s">
        <v>28</v>
      </c>
      <c r="C150" s="23" t="s">
        <v>76</v>
      </c>
      <c r="D150" s="23" t="s">
        <v>111</v>
      </c>
      <c r="E150" s="24" t="s">
        <v>69</v>
      </c>
      <c r="F150" s="74" t="s">
        <v>220</v>
      </c>
      <c r="G150" s="23" t="s">
        <v>36</v>
      </c>
      <c r="H150" s="26">
        <v>114000</v>
      </c>
      <c r="I150" s="26">
        <v>31317.4</v>
      </c>
      <c r="J150" s="179">
        <v>31317.4</v>
      </c>
      <c r="K150" s="79">
        <f>I150-J150</f>
        <v>0</v>
      </c>
      <c r="L150" s="54"/>
      <c r="M150" s="55"/>
      <c r="N150" s="55"/>
    </row>
    <row r="151" spans="1:14" s="56" customFormat="1" ht="90" outlineLevel="3">
      <c r="A151" s="236" t="s">
        <v>112</v>
      </c>
      <c r="B151" s="45" t="s">
        <v>28</v>
      </c>
      <c r="C151" s="45" t="s">
        <v>76</v>
      </c>
      <c r="D151" s="45" t="s">
        <v>113</v>
      </c>
      <c r="E151" s="46" t="s">
        <v>29</v>
      </c>
      <c r="F151" s="47"/>
      <c r="G151" s="47"/>
      <c r="H151" s="176">
        <f>SUM(H152:H153)</f>
        <v>13487884</v>
      </c>
      <c r="I151" s="176">
        <f>SUM(I152:I153)</f>
        <v>6316666</v>
      </c>
      <c r="J151" s="177">
        <f>SUM(J152:J153)</f>
        <v>4302920.5600000005</v>
      </c>
      <c r="K151" s="53">
        <f>SUM(K152:K153)</f>
        <v>2013745.4399999995</v>
      </c>
      <c r="L151" s="68"/>
      <c r="M151" s="69"/>
      <c r="N151" s="55"/>
    </row>
    <row r="152" spans="1:14" ht="20.25" customHeight="1" outlineLevel="5">
      <c r="A152" s="235" t="s">
        <v>30</v>
      </c>
      <c r="B152" s="74" t="s">
        <v>28</v>
      </c>
      <c r="C152" s="74" t="s">
        <v>76</v>
      </c>
      <c r="D152" s="74" t="s">
        <v>113</v>
      </c>
      <c r="E152" s="70" t="s">
        <v>31</v>
      </c>
      <c r="F152" s="71"/>
      <c r="G152" s="71"/>
      <c r="H152" s="26">
        <v>186748</v>
      </c>
      <c r="I152" s="26">
        <v>59607</v>
      </c>
      <c r="J152" s="179">
        <v>32851.620000000003</v>
      </c>
      <c r="K152" s="79">
        <f>I152-J152</f>
        <v>26755.379999999997</v>
      </c>
      <c r="L152" s="54"/>
      <c r="M152" s="55"/>
      <c r="N152" s="55"/>
    </row>
    <row r="153" spans="1:14" ht="35.25" customHeight="1" outlineLevel="5">
      <c r="A153" s="239" t="s">
        <v>37</v>
      </c>
      <c r="B153" s="74" t="s">
        <v>28</v>
      </c>
      <c r="C153" s="74" t="s">
        <v>76</v>
      </c>
      <c r="D153" s="74" t="s">
        <v>113</v>
      </c>
      <c r="E153" s="70" t="s">
        <v>38</v>
      </c>
      <c r="F153" s="71"/>
      <c r="G153" s="71"/>
      <c r="H153" s="26">
        <v>13301136</v>
      </c>
      <c r="I153" s="26">
        <v>6257059</v>
      </c>
      <c r="J153" s="179">
        <v>4270068.9400000004</v>
      </c>
      <c r="K153" s="79">
        <f>I153-J153</f>
        <v>1986990.0599999996</v>
      </c>
      <c r="L153" s="54"/>
      <c r="M153" s="55"/>
      <c r="N153" s="55"/>
    </row>
    <row r="154" spans="1:14" s="56" customFormat="1" ht="90" outlineLevel="3">
      <c r="A154" s="236" t="s">
        <v>255</v>
      </c>
      <c r="B154" s="45" t="s">
        <v>28</v>
      </c>
      <c r="C154" s="45" t="s">
        <v>76</v>
      </c>
      <c r="D154" s="45" t="s">
        <v>114</v>
      </c>
      <c r="E154" s="46" t="s">
        <v>29</v>
      </c>
      <c r="F154" s="47"/>
      <c r="G154" s="47"/>
      <c r="H154" s="176">
        <f>SUM(H155:H157)</f>
        <v>2643016</v>
      </c>
      <c r="I154" s="176">
        <f>SUM(I155:I157)</f>
        <v>261835.91999999998</v>
      </c>
      <c r="J154" s="177">
        <f>SUM(J155:J157)</f>
        <v>198010.75</v>
      </c>
      <c r="K154" s="53">
        <f>SUM(K155:K157)</f>
        <v>63825.170000000013</v>
      </c>
      <c r="L154" s="68"/>
      <c r="M154" s="69"/>
      <c r="N154" s="55"/>
    </row>
    <row r="155" spans="1:14" ht="18" customHeight="1" outlineLevel="5">
      <c r="A155" s="235" t="s">
        <v>30</v>
      </c>
      <c r="B155" s="74" t="s">
        <v>28</v>
      </c>
      <c r="C155" s="74" t="s">
        <v>76</v>
      </c>
      <c r="D155" s="74" t="s">
        <v>114</v>
      </c>
      <c r="E155" s="70" t="s">
        <v>31</v>
      </c>
      <c r="F155" s="71"/>
      <c r="G155" s="71"/>
      <c r="H155" s="26">
        <v>31124</v>
      </c>
      <c r="I155" s="26">
        <v>2995</v>
      </c>
      <c r="J155" s="179">
        <v>2016.25</v>
      </c>
      <c r="K155" s="79">
        <f>I155-J155</f>
        <v>978.75</v>
      </c>
      <c r="L155" s="54"/>
      <c r="M155" s="55"/>
      <c r="N155" s="55"/>
    </row>
    <row r="156" spans="1:14" ht="33" customHeight="1" outlineLevel="5">
      <c r="A156" s="239" t="s">
        <v>37</v>
      </c>
      <c r="B156" s="74" t="s">
        <v>28</v>
      </c>
      <c r="C156" s="74" t="s">
        <v>76</v>
      </c>
      <c r="D156" s="74" t="s">
        <v>114</v>
      </c>
      <c r="E156" s="70" t="s">
        <v>38</v>
      </c>
      <c r="F156" s="71"/>
      <c r="G156" s="71"/>
      <c r="H156" s="26">
        <v>2094626</v>
      </c>
      <c r="I156" s="26">
        <v>227667</v>
      </c>
      <c r="J156" s="179">
        <v>164820.57999999999</v>
      </c>
      <c r="K156" s="79">
        <f>I156-J156</f>
        <v>62846.420000000013</v>
      </c>
      <c r="L156" s="54"/>
      <c r="M156" s="55"/>
      <c r="N156" s="55"/>
    </row>
    <row r="157" spans="1:14" ht="61.5" customHeight="1" outlineLevel="5">
      <c r="A157" s="235" t="s">
        <v>115</v>
      </c>
      <c r="B157" s="74" t="s">
        <v>28</v>
      </c>
      <c r="C157" s="74" t="s">
        <v>76</v>
      </c>
      <c r="D157" s="74" t="s">
        <v>114</v>
      </c>
      <c r="E157" s="70" t="s">
        <v>116</v>
      </c>
      <c r="F157" s="71"/>
      <c r="G157" s="71"/>
      <c r="H157" s="26">
        <v>517266</v>
      </c>
      <c r="I157" s="26">
        <v>31173.919999999998</v>
      </c>
      <c r="J157" s="179">
        <v>31173.919999999998</v>
      </c>
      <c r="K157" s="79">
        <f>I157-J157</f>
        <v>0</v>
      </c>
      <c r="L157" s="54"/>
      <c r="M157" s="55"/>
      <c r="N157" s="55"/>
    </row>
    <row r="158" spans="1:14" s="56" customFormat="1" ht="45" outlineLevel="3">
      <c r="A158" s="236" t="s">
        <v>117</v>
      </c>
      <c r="B158" s="45" t="s">
        <v>28</v>
      </c>
      <c r="C158" s="45" t="s">
        <v>76</v>
      </c>
      <c r="D158" s="45" t="s">
        <v>118</v>
      </c>
      <c r="E158" s="46" t="s">
        <v>29</v>
      </c>
      <c r="F158" s="47"/>
      <c r="G158" s="47"/>
      <c r="H158" s="176">
        <f>SUM(H159:H160)</f>
        <v>37062000</v>
      </c>
      <c r="I158" s="176">
        <f>SUM(I159:I160)</f>
        <v>15270500</v>
      </c>
      <c r="J158" s="177">
        <f>SUM(J159:J160)</f>
        <v>15245853.810000001</v>
      </c>
      <c r="K158" s="53">
        <f>SUM(K159:K160)</f>
        <v>24646.189999999624</v>
      </c>
      <c r="L158" s="68"/>
      <c r="M158" s="69"/>
      <c r="N158" s="55"/>
    </row>
    <row r="159" spans="1:14" ht="18.75" customHeight="1" outlineLevel="5">
      <c r="A159" s="235" t="s">
        <v>30</v>
      </c>
      <c r="B159" s="74" t="s">
        <v>28</v>
      </c>
      <c r="C159" s="74" t="s">
        <v>76</v>
      </c>
      <c r="D159" s="74" t="s">
        <v>118</v>
      </c>
      <c r="E159" s="70" t="s">
        <v>31</v>
      </c>
      <c r="F159" s="71"/>
      <c r="G159" s="71"/>
      <c r="H159" s="26">
        <v>450000</v>
      </c>
      <c r="I159" s="26">
        <v>117500</v>
      </c>
      <c r="J159" s="179">
        <v>117240.91</v>
      </c>
      <c r="K159" s="73">
        <f>I159-J159</f>
        <v>259.08999999999651</v>
      </c>
      <c r="L159" s="54"/>
      <c r="M159" s="55"/>
      <c r="N159" s="55"/>
    </row>
    <row r="160" spans="1:14" s="67" customFormat="1" ht="33.75" customHeight="1" outlineLevel="5">
      <c r="A160" s="243" t="s">
        <v>37</v>
      </c>
      <c r="B160" s="23" t="s">
        <v>28</v>
      </c>
      <c r="C160" s="23" t="s">
        <v>76</v>
      </c>
      <c r="D160" s="23" t="s">
        <v>118</v>
      </c>
      <c r="E160" s="24" t="s">
        <v>69</v>
      </c>
      <c r="F160" s="25"/>
      <c r="G160" s="25"/>
      <c r="H160" s="26">
        <v>36612000</v>
      </c>
      <c r="I160" s="26">
        <v>15153000</v>
      </c>
      <c r="J160" s="179">
        <v>15128612.9</v>
      </c>
      <c r="K160" s="79">
        <f>I160-J160</f>
        <v>24387.099999999627</v>
      </c>
      <c r="L160" s="54"/>
      <c r="M160" s="55"/>
      <c r="N160" s="55"/>
    </row>
    <row r="161" spans="1:14" s="56" customFormat="1" ht="54.75" customHeight="1" outlineLevel="3">
      <c r="A161" s="236" t="s">
        <v>119</v>
      </c>
      <c r="B161" s="45" t="s">
        <v>28</v>
      </c>
      <c r="C161" s="45" t="s">
        <v>76</v>
      </c>
      <c r="D161" s="45" t="s">
        <v>120</v>
      </c>
      <c r="E161" s="46" t="s">
        <v>29</v>
      </c>
      <c r="F161" s="47"/>
      <c r="G161" s="47"/>
      <c r="H161" s="176">
        <f>SUM(H162)</f>
        <v>2080000</v>
      </c>
      <c r="I161" s="176">
        <f>SUM(I162)</f>
        <v>0</v>
      </c>
      <c r="J161" s="177">
        <f>SUM(J162)</f>
        <v>0</v>
      </c>
      <c r="K161" s="53">
        <f>SUM(K162)</f>
        <v>0</v>
      </c>
      <c r="L161" s="54"/>
      <c r="M161" s="55"/>
      <c r="N161" s="55"/>
    </row>
    <row r="162" spans="1:14" s="67" customFormat="1" ht="33" customHeight="1" outlineLevel="5">
      <c r="A162" s="243" t="s">
        <v>37</v>
      </c>
      <c r="B162" s="23" t="s">
        <v>28</v>
      </c>
      <c r="C162" s="23" t="s">
        <v>76</v>
      </c>
      <c r="D162" s="23" t="s">
        <v>120</v>
      </c>
      <c r="E162" s="24" t="s">
        <v>69</v>
      </c>
      <c r="F162" s="25"/>
      <c r="G162" s="25"/>
      <c r="H162" s="26">
        <v>2080000</v>
      </c>
      <c r="I162" s="26">
        <v>0</v>
      </c>
      <c r="J162" s="194">
        <v>0</v>
      </c>
      <c r="K162" s="57">
        <f>I162-J162</f>
        <v>0</v>
      </c>
      <c r="L162" s="54"/>
      <c r="M162" s="55"/>
      <c r="N162" s="55"/>
    </row>
    <row r="163" spans="1:14" s="56" customFormat="1" ht="64.5" customHeight="1" outlineLevel="3">
      <c r="A163" s="236" t="s">
        <v>121</v>
      </c>
      <c r="B163" s="45" t="s">
        <v>28</v>
      </c>
      <c r="C163" s="45" t="s">
        <v>76</v>
      </c>
      <c r="D163" s="45" t="s">
        <v>122</v>
      </c>
      <c r="E163" s="46" t="s">
        <v>29</v>
      </c>
      <c r="F163" s="47"/>
      <c r="G163" s="47"/>
      <c r="H163" s="176">
        <f>SUM(H164)</f>
        <v>2256000</v>
      </c>
      <c r="I163" s="176">
        <f>SUM(I164)</f>
        <v>0</v>
      </c>
      <c r="J163" s="177">
        <f>SUM(J164)</f>
        <v>0</v>
      </c>
      <c r="K163" s="53">
        <f>SUM(K164)</f>
        <v>0</v>
      </c>
      <c r="L163" s="54"/>
      <c r="M163" s="55"/>
      <c r="N163" s="55"/>
    </row>
    <row r="164" spans="1:14" s="67" customFormat="1" ht="31.5" customHeight="1" outlineLevel="5">
      <c r="A164" s="245" t="s">
        <v>123</v>
      </c>
      <c r="B164" s="23" t="s">
        <v>28</v>
      </c>
      <c r="C164" s="23" t="s">
        <v>76</v>
      </c>
      <c r="D164" s="23" t="s">
        <v>122</v>
      </c>
      <c r="E164" s="24" t="s">
        <v>69</v>
      </c>
      <c r="F164" s="25"/>
      <c r="G164" s="25"/>
      <c r="H164" s="26">
        <v>2256000</v>
      </c>
      <c r="I164" s="26">
        <v>0</v>
      </c>
      <c r="J164" s="194">
        <v>0</v>
      </c>
      <c r="K164" s="57">
        <f>I164-J164</f>
        <v>0</v>
      </c>
      <c r="L164" s="54"/>
      <c r="M164" s="55"/>
      <c r="N164" s="55"/>
    </row>
    <row r="165" spans="1:14" s="56" customFormat="1" ht="48" customHeight="1" outlineLevel="3">
      <c r="A165" s="236" t="s">
        <v>124</v>
      </c>
      <c r="B165" s="45" t="s">
        <v>28</v>
      </c>
      <c r="C165" s="45" t="s">
        <v>76</v>
      </c>
      <c r="D165" s="45" t="s">
        <v>125</v>
      </c>
      <c r="E165" s="46" t="s">
        <v>29</v>
      </c>
      <c r="F165" s="47"/>
      <c r="G165" s="47"/>
      <c r="H165" s="176">
        <f>SUM(H166:H167)</f>
        <v>199941200</v>
      </c>
      <c r="I165" s="176">
        <f>SUM(I166:I167)</f>
        <v>58253526</v>
      </c>
      <c r="J165" s="177">
        <f>SUM(J166:J167)</f>
        <v>58178740.609999999</v>
      </c>
      <c r="K165" s="53">
        <f>SUM(K166:K167)</f>
        <v>74785.390000000596</v>
      </c>
      <c r="L165" s="68"/>
      <c r="M165" s="69"/>
      <c r="N165" s="55"/>
    </row>
    <row r="166" spans="1:14" ht="15.75" customHeight="1" outlineLevel="5">
      <c r="A166" s="235" t="s">
        <v>30</v>
      </c>
      <c r="B166" s="74" t="s">
        <v>28</v>
      </c>
      <c r="C166" s="74" t="s">
        <v>76</v>
      </c>
      <c r="D166" s="74" t="s">
        <v>125</v>
      </c>
      <c r="E166" s="70" t="s">
        <v>31</v>
      </c>
      <c r="F166" s="71"/>
      <c r="G166" s="71"/>
      <c r="H166" s="26">
        <v>1999412</v>
      </c>
      <c r="I166" s="26">
        <v>360708</v>
      </c>
      <c r="J166" s="179">
        <v>337559</v>
      </c>
      <c r="K166" s="79">
        <f>I166-J166</f>
        <v>23149</v>
      </c>
      <c r="L166" s="54"/>
      <c r="M166" s="55"/>
      <c r="N166" s="55"/>
    </row>
    <row r="167" spans="1:14" ht="33" customHeight="1" outlineLevel="5">
      <c r="A167" s="239" t="s">
        <v>37</v>
      </c>
      <c r="B167" s="74" t="s">
        <v>28</v>
      </c>
      <c r="C167" s="74" t="s">
        <v>76</v>
      </c>
      <c r="D167" s="74" t="s">
        <v>125</v>
      </c>
      <c r="E167" s="70" t="s">
        <v>38</v>
      </c>
      <c r="F167" s="71"/>
      <c r="G167" s="71"/>
      <c r="H167" s="26">
        <v>197941788</v>
      </c>
      <c r="I167" s="26">
        <v>57892818</v>
      </c>
      <c r="J167" s="179">
        <v>57841181.609999999</v>
      </c>
      <c r="K167" s="79">
        <f>I167-J167</f>
        <v>51636.390000000596</v>
      </c>
      <c r="L167" s="54"/>
      <c r="M167" s="55"/>
      <c r="N167" s="55"/>
    </row>
    <row r="168" spans="1:14" s="99" customFormat="1" ht="61.5" customHeight="1" outlineLevel="3">
      <c r="A168" s="246" t="s">
        <v>70</v>
      </c>
      <c r="B168" s="93" t="s">
        <v>28</v>
      </c>
      <c r="C168" s="93" t="s">
        <v>76</v>
      </c>
      <c r="D168" s="93" t="s">
        <v>71</v>
      </c>
      <c r="E168" s="94" t="s">
        <v>29</v>
      </c>
      <c r="F168" s="95"/>
      <c r="G168" s="95"/>
      <c r="H168" s="195">
        <f>SUM(H169:H173)</f>
        <v>0</v>
      </c>
      <c r="I168" s="195">
        <f>SUM(I169:I173)</f>
        <v>0</v>
      </c>
      <c r="J168" s="196">
        <f>SUM(J169:J173)</f>
        <v>-38100.639999999999</v>
      </c>
      <c r="K168" s="96">
        <f>SUM(K169:K173)</f>
        <v>38100.639999999999</v>
      </c>
      <c r="L168" s="97"/>
      <c r="M168" s="98"/>
      <c r="N168" s="55"/>
    </row>
    <row r="169" spans="1:14" s="104" customFormat="1" ht="38.25" outlineLevel="5">
      <c r="A169" s="247" t="s">
        <v>30</v>
      </c>
      <c r="B169" s="100" t="s">
        <v>28</v>
      </c>
      <c r="C169" s="100" t="s">
        <v>76</v>
      </c>
      <c r="D169" s="100" t="s">
        <v>71</v>
      </c>
      <c r="E169" s="101" t="s">
        <v>31</v>
      </c>
      <c r="F169" s="102" t="s">
        <v>194</v>
      </c>
      <c r="G169" s="100"/>
      <c r="H169" s="197">
        <v>0</v>
      </c>
      <c r="I169" s="198">
        <v>0</v>
      </c>
      <c r="J169" s="193">
        <v>-1491.07</v>
      </c>
      <c r="K169" s="73">
        <f t="shared" ref="K169:K173" si="13">I169-J169</f>
        <v>1491.07</v>
      </c>
      <c r="L169" s="54" t="s">
        <v>244</v>
      </c>
      <c r="M169" s="103"/>
      <c r="N169" s="55"/>
    </row>
    <row r="170" spans="1:14" s="104" customFormat="1" ht="38.25" outlineLevel="5">
      <c r="A170" s="248" t="s">
        <v>37</v>
      </c>
      <c r="B170" s="90" t="s">
        <v>28</v>
      </c>
      <c r="C170" s="90" t="s">
        <v>76</v>
      </c>
      <c r="D170" s="90" t="s">
        <v>71</v>
      </c>
      <c r="E170" s="91" t="s">
        <v>69</v>
      </c>
      <c r="F170" s="105" t="s">
        <v>219</v>
      </c>
      <c r="G170" s="90" t="s">
        <v>36</v>
      </c>
      <c r="H170" s="199">
        <v>0</v>
      </c>
      <c r="I170" s="192">
        <v>0</v>
      </c>
      <c r="J170" s="193">
        <v>-3579.61</v>
      </c>
      <c r="K170" s="73">
        <f t="shared" si="13"/>
        <v>3579.61</v>
      </c>
      <c r="L170" s="54"/>
      <c r="M170" s="103"/>
      <c r="N170" s="55"/>
    </row>
    <row r="171" spans="1:14" s="107" customFormat="1" ht="38.25" outlineLevel="5">
      <c r="A171" s="248" t="s">
        <v>37</v>
      </c>
      <c r="B171" s="90" t="s">
        <v>28</v>
      </c>
      <c r="C171" s="90" t="s">
        <v>76</v>
      </c>
      <c r="D171" s="90" t="s">
        <v>71</v>
      </c>
      <c r="E171" s="91" t="s">
        <v>69</v>
      </c>
      <c r="F171" s="105" t="s">
        <v>259</v>
      </c>
      <c r="G171" s="90" t="s">
        <v>36</v>
      </c>
      <c r="H171" s="199">
        <v>0</v>
      </c>
      <c r="I171" s="192">
        <v>0</v>
      </c>
      <c r="J171" s="193">
        <v>-3320</v>
      </c>
      <c r="K171" s="57">
        <f t="shared" si="13"/>
        <v>3320</v>
      </c>
      <c r="L171" s="54"/>
      <c r="M171" s="106"/>
      <c r="N171" s="55"/>
    </row>
    <row r="172" spans="1:14" s="107" customFormat="1" ht="28.5" outlineLevel="5">
      <c r="A172" s="248" t="s">
        <v>37</v>
      </c>
      <c r="B172" s="90">
        <v>148</v>
      </c>
      <c r="C172" s="90">
        <v>1003</v>
      </c>
      <c r="D172" s="90" t="s">
        <v>71</v>
      </c>
      <c r="E172" s="91">
        <v>313</v>
      </c>
      <c r="F172" s="105"/>
      <c r="G172" s="90"/>
      <c r="H172" s="199">
        <v>0</v>
      </c>
      <c r="I172" s="192">
        <v>0</v>
      </c>
      <c r="J172" s="193">
        <v>0</v>
      </c>
      <c r="K172" s="57">
        <f t="shared" si="13"/>
        <v>0</v>
      </c>
      <c r="L172" s="54"/>
      <c r="M172" s="106"/>
      <c r="N172" s="55"/>
    </row>
    <row r="173" spans="1:14" s="107" customFormat="1" ht="38.25" outlineLevel="5">
      <c r="A173" s="248" t="s">
        <v>37</v>
      </c>
      <c r="B173" s="90" t="s">
        <v>28</v>
      </c>
      <c r="C173" s="90" t="s">
        <v>76</v>
      </c>
      <c r="D173" s="90" t="s">
        <v>71</v>
      </c>
      <c r="E173" s="91" t="s">
        <v>69</v>
      </c>
      <c r="F173" s="105" t="s">
        <v>194</v>
      </c>
      <c r="G173" s="90" t="s">
        <v>36</v>
      </c>
      <c r="H173" s="199">
        <v>0</v>
      </c>
      <c r="I173" s="192">
        <v>0</v>
      </c>
      <c r="J173" s="282">
        <v>-29709.96</v>
      </c>
      <c r="K173" s="57">
        <f t="shared" si="13"/>
        <v>29709.96</v>
      </c>
      <c r="L173" s="54"/>
      <c r="M173" s="106"/>
      <c r="N173" s="55"/>
    </row>
    <row r="174" spans="1:14" s="56" customFormat="1" ht="64.5" customHeight="1" outlineLevel="3">
      <c r="A174" s="236" t="s">
        <v>70</v>
      </c>
      <c r="B174" s="45" t="s">
        <v>28</v>
      </c>
      <c r="C174" s="45" t="s">
        <v>76</v>
      </c>
      <c r="D174" s="45" t="s">
        <v>71</v>
      </c>
      <c r="E174" s="46" t="s">
        <v>29</v>
      </c>
      <c r="F174" s="47"/>
      <c r="G174" s="47"/>
      <c r="H174" s="176">
        <f>SUM(H175:H177)</f>
        <v>583340400</v>
      </c>
      <c r="I174" s="176">
        <f>SUM(I175:I177)</f>
        <v>151328556.56999999</v>
      </c>
      <c r="J174" s="177">
        <f>SUM(J175:J177)</f>
        <v>150956987.36999997</v>
      </c>
      <c r="K174" s="53">
        <f>SUM(K175:K177)</f>
        <v>371569.20000000019</v>
      </c>
      <c r="L174" s="68"/>
      <c r="M174" s="69"/>
      <c r="N174" s="55"/>
    </row>
    <row r="175" spans="1:14" ht="38.25" outlineLevel="5">
      <c r="A175" s="235" t="s">
        <v>57</v>
      </c>
      <c r="B175" s="74" t="s">
        <v>28</v>
      </c>
      <c r="C175" s="74" t="s">
        <v>76</v>
      </c>
      <c r="D175" s="74" t="s">
        <v>71</v>
      </c>
      <c r="E175" s="70" t="s">
        <v>58</v>
      </c>
      <c r="F175" s="25" t="s">
        <v>219</v>
      </c>
      <c r="G175" s="75" t="s">
        <v>36</v>
      </c>
      <c r="H175" s="26">
        <v>8999000</v>
      </c>
      <c r="I175" s="26">
        <v>4066615.75</v>
      </c>
      <c r="J175" s="179">
        <v>4039611.28</v>
      </c>
      <c r="K175" s="73">
        <f t="shared" ref="K175:K182" si="14">I175-J175</f>
        <v>27004.470000000205</v>
      </c>
      <c r="L175" s="54"/>
      <c r="M175" s="55"/>
      <c r="N175" s="55"/>
    </row>
    <row r="176" spans="1:14" ht="38.25" outlineLevel="5">
      <c r="A176" s="235" t="s">
        <v>30</v>
      </c>
      <c r="B176" s="74" t="s">
        <v>28</v>
      </c>
      <c r="C176" s="74" t="s">
        <v>76</v>
      </c>
      <c r="D176" s="74" t="s">
        <v>71</v>
      </c>
      <c r="E176" s="70" t="s">
        <v>31</v>
      </c>
      <c r="F176" s="25" t="s">
        <v>219</v>
      </c>
      <c r="G176" s="74" t="s">
        <v>36</v>
      </c>
      <c r="H176" s="26">
        <v>4039600</v>
      </c>
      <c r="I176" s="26">
        <v>925193.4</v>
      </c>
      <c r="J176" s="179">
        <v>900764.42</v>
      </c>
      <c r="K176" s="79">
        <f t="shared" si="14"/>
        <v>24428.979999999981</v>
      </c>
      <c r="L176" s="54"/>
      <c r="M176" s="55"/>
      <c r="N176" s="55"/>
    </row>
    <row r="177" spans="1:16" s="67" customFormat="1" ht="38.25" outlineLevel="5">
      <c r="A177" s="243" t="s">
        <v>37</v>
      </c>
      <c r="B177" s="23" t="s">
        <v>28</v>
      </c>
      <c r="C177" s="23" t="s">
        <v>76</v>
      </c>
      <c r="D177" s="23" t="s">
        <v>71</v>
      </c>
      <c r="E177" s="24">
        <v>321</v>
      </c>
      <c r="F177" s="25" t="s">
        <v>219</v>
      </c>
      <c r="G177" s="23" t="s">
        <v>36</v>
      </c>
      <c r="H177" s="26">
        <v>570301800</v>
      </c>
      <c r="I177" s="26">
        <v>146336747.41999999</v>
      </c>
      <c r="J177" s="179">
        <v>146016611.66999999</v>
      </c>
      <c r="K177" s="79">
        <f>I177-J177</f>
        <v>320135.75</v>
      </c>
      <c r="L177" s="54"/>
      <c r="M177" s="55"/>
      <c r="N177" s="55"/>
    </row>
    <row r="178" spans="1:16" s="111" customFormat="1" ht="30" outlineLevel="5">
      <c r="A178" s="236" t="s">
        <v>243</v>
      </c>
      <c r="B178" s="45">
        <v>148</v>
      </c>
      <c r="C178" s="45">
        <v>1003</v>
      </c>
      <c r="D178" s="45">
        <v>9990020680</v>
      </c>
      <c r="E178" s="46">
        <v>321</v>
      </c>
      <c r="F178" s="108"/>
      <c r="G178" s="45"/>
      <c r="H178" s="176">
        <v>180160000</v>
      </c>
      <c r="I178" s="176">
        <v>180160000</v>
      </c>
      <c r="J178" s="177">
        <v>66660000</v>
      </c>
      <c r="K178" s="109">
        <f>I178-J178</f>
        <v>113500000</v>
      </c>
      <c r="L178" s="49">
        <v>44986</v>
      </c>
      <c r="M178" s="31" t="s">
        <v>240</v>
      </c>
      <c r="N178" s="55"/>
      <c r="O178" s="110"/>
      <c r="P178" s="110"/>
    </row>
    <row r="179" spans="1:16" s="99" customFormat="1" ht="35.25" customHeight="1" outlineLevel="3">
      <c r="A179" s="226" t="s">
        <v>213</v>
      </c>
      <c r="B179" s="47">
        <v>148</v>
      </c>
      <c r="C179" s="47">
        <v>1004</v>
      </c>
      <c r="D179" s="47">
        <v>2230131440</v>
      </c>
      <c r="E179" s="46" t="s">
        <v>29</v>
      </c>
      <c r="F179" s="47"/>
      <c r="G179" s="47"/>
      <c r="H179" s="188">
        <f>SUM(H180)</f>
        <v>1482787200</v>
      </c>
      <c r="I179" s="188">
        <f t="shared" ref="I179" si="15">SUM(I180)</f>
        <v>615356500</v>
      </c>
      <c r="J179" s="189">
        <f>SUM(J180)</f>
        <v>615356500</v>
      </c>
      <c r="K179" s="53">
        <f>SUM(K180:K180)</f>
        <v>0</v>
      </c>
      <c r="L179" s="97"/>
      <c r="M179" s="98"/>
      <c r="N179" s="55"/>
      <c r="O179" s="112"/>
      <c r="P179" s="112"/>
    </row>
    <row r="180" spans="1:16" s="107" customFormat="1" ht="22.5" customHeight="1" outlineLevel="5">
      <c r="A180" s="249" t="s">
        <v>214</v>
      </c>
      <c r="B180" s="75">
        <v>148</v>
      </c>
      <c r="C180" s="75">
        <v>1004</v>
      </c>
      <c r="D180" s="75">
        <v>2230131440</v>
      </c>
      <c r="E180" s="76">
        <v>530</v>
      </c>
      <c r="F180" s="75"/>
      <c r="G180" s="75"/>
      <c r="H180" s="26">
        <v>1482787200</v>
      </c>
      <c r="I180" s="26">
        <v>615356500</v>
      </c>
      <c r="J180" s="26">
        <v>615356500</v>
      </c>
      <c r="K180" s="57">
        <f t="shared" si="14"/>
        <v>0</v>
      </c>
      <c r="L180" s="54"/>
      <c r="M180" s="55"/>
      <c r="N180" s="55"/>
    </row>
    <row r="181" spans="1:16" s="104" customFormat="1" ht="34.5" customHeight="1" outlineLevel="5">
      <c r="A181" s="226" t="s">
        <v>212</v>
      </c>
      <c r="B181" s="47">
        <v>148</v>
      </c>
      <c r="C181" s="47">
        <v>1004</v>
      </c>
      <c r="D181" s="47">
        <v>2230131460</v>
      </c>
      <c r="E181" s="46" t="s">
        <v>29</v>
      </c>
      <c r="F181" s="47"/>
      <c r="G181" s="47"/>
      <c r="H181" s="188">
        <f>SUM(H182)</f>
        <v>1869676100</v>
      </c>
      <c r="I181" s="188">
        <f t="shared" ref="I181" si="16">SUM(I182)</f>
        <v>775915500</v>
      </c>
      <c r="J181" s="189">
        <f>SUM(J182)</f>
        <v>775915500</v>
      </c>
      <c r="K181" s="83">
        <f>SUM(K182:K182)</f>
        <v>0</v>
      </c>
      <c r="L181" s="84"/>
      <c r="M181" s="85"/>
      <c r="N181" s="55"/>
    </row>
    <row r="182" spans="1:16" ht="18.75" customHeight="1" outlineLevel="5">
      <c r="A182" s="249" t="s">
        <v>214</v>
      </c>
      <c r="B182" s="75">
        <v>148</v>
      </c>
      <c r="C182" s="75">
        <v>1004</v>
      </c>
      <c r="D182" s="75">
        <v>2230131460</v>
      </c>
      <c r="E182" s="76">
        <v>530</v>
      </c>
      <c r="F182" s="75"/>
      <c r="G182" s="75"/>
      <c r="H182" s="26">
        <v>1869676100</v>
      </c>
      <c r="I182" s="26">
        <v>775915500</v>
      </c>
      <c r="J182" s="26">
        <v>775915500</v>
      </c>
      <c r="K182" s="73">
        <f t="shared" si="14"/>
        <v>0</v>
      </c>
      <c r="L182" s="54"/>
      <c r="M182" s="55"/>
      <c r="N182" s="55"/>
    </row>
    <row r="183" spans="1:16" s="99" customFormat="1" ht="105" hidden="1" outlineLevel="3">
      <c r="A183" s="250" t="s">
        <v>230</v>
      </c>
      <c r="B183" s="113" t="s">
        <v>28</v>
      </c>
      <c r="C183" s="113" t="s">
        <v>126</v>
      </c>
      <c r="D183" s="113" t="s">
        <v>231</v>
      </c>
      <c r="E183" s="114" t="s">
        <v>29</v>
      </c>
      <c r="F183" s="115"/>
      <c r="G183" s="115"/>
      <c r="H183" s="200">
        <f>SUM(H184)</f>
        <v>0</v>
      </c>
      <c r="I183" s="200">
        <f t="shared" ref="I183" si="17">SUM(I184)</f>
        <v>0</v>
      </c>
      <c r="J183" s="201">
        <f>SUM(J184)</f>
        <v>0</v>
      </c>
      <c r="K183" s="116">
        <f>SUM(K184)</f>
        <v>0</v>
      </c>
      <c r="L183" s="54"/>
      <c r="M183" s="117"/>
      <c r="N183" s="112"/>
      <c r="O183" s="112"/>
      <c r="P183" s="112"/>
    </row>
    <row r="184" spans="1:16" s="107" customFormat="1" ht="28.5" hidden="1" outlineLevel="5">
      <c r="A184" s="251" t="s">
        <v>37</v>
      </c>
      <c r="B184" s="118" t="s">
        <v>28</v>
      </c>
      <c r="C184" s="118" t="s">
        <v>126</v>
      </c>
      <c r="D184" s="118" t="s">
        <v>231</v>
      </c>
      <c r="E184" s="119" t="s">
        <v>69</v>
      </c>
      <c r="F184" s="118"/>
      <c r="G184" s="118"/>
      <c r="H184" s="202">
        <v>0</v>
      </c>
      <c r="I184" s="203">
        <v>0</v>
      </c>
      <c r="J184" s="204">
        <v>0</v>
      </c>
      <c r="K184" s="66">
        <f t="shared" ref="K184" si="18">I184-J184</f>
        <v>0</v>
      </c>
      <c r="L184" s="54"/>
    </row>
    <row r="185" spans="1:16" s="56" customFormat="1" ht="30" hidden="1" outlineLevel="3">
      <c r="A185" s="252" t="s">
        <v>140</v>
      </c>
      <c r="B185" s="120" t="s">
        <v>28</v>
      </c>
      <c r="C185" s="120" t="s">
        <v>126</v>
      </c>
      <c r="D185" s="120">
        <v>2230155730</v>
      </c>
      <c r="E185" s="121" t="s">
        <v>29</v>
      </c>
      <c r="F185" s="122"/>
      <c r="G185" s="122"/>
      <c r="H185" s="205">
        <f>SUM(H186)</f>
        <v>0</v>
      </c>
      <c r="I185" s="205">
        <f t="shared" ref="I185" si="19">SUM(I186)</f>
        <v>0</v>
      </c>
      <c r="J185" s="206">
        <f>SUM(J186)</f>
        <v>0</v>
      </c>
      <c r="K185" s="61">
        <f>SUM(K186)</f>
        <v>0</v>
      </c>
      <c r="L185" s="54"/>
      <c r="M185" s="62"/>
      <c r="N185" s="31"/>
      <c r="O185" s="35"/>
      <c r="P185" s="35"/>
    </row>
    <row r="186" spans="1:16" ht="28.5" hidden="1" outlineLevel="5">
      <c r="A186" s="253" t="s">
        <v>37</v>
      </c>
      <c r="B186" s="123" t="s">
        <v>28</v>
      </c>
      <c r="C186" s="123" t="s">
        <v>126</v>
      </c>
      <c r="D186" s="123">
        <v>2230155730</v>
      </c>
      <c r="E186" s="124">
        <v>313</v>
      </c>
      <c r="F186" s="125"/>
      <c r="G186" s="125"/>
      <c r="H186" s="207">
        <v>0</v>
      </c>
      <c r="I186" s="26">
        <v>0</v>
      </c>
      <c r="J186" s="208">
        <v>0</v>
      </c>
      <c r="K186" s="126">
        <f t="shared" ref="K186" si="20">I186-J186</f>
        <v>0</v>
      </c>
      <c r="L186" s="54"/>
      <c r="M186" s="67"/>
    </row>
    <row r="187" spans="1:16" s="56" customFormat="1" ht="62.25" customHeight="1" outlineLevel="3" collapsed="1">
      <c r="A187" s="236" t="s">
        <v>127</v>
      </c>
      <c r="B187" s="45" t="s">
        <v>28</v>
      </c>
      <c r="C187" s="45" t="s">
        <v>126</v>
      </c>
      <c r="D187" s="45" t="s">
        <v>128</v>
      </c>
      <c r="E187" s="46" t="s">
        <v>29</v>
      </c>
      <c r="F187" s="47"/>
      <c r="G187" s="47"/>
      <c r="H187" s="176">
        <f>SUM(H188:H189)</f>
        <v>639067700</v>
      </c>
      <c r="I187" s="176">
        <f>SUM(I188:I189)</f>
        <v>574460493.56999993</v>
      </c>
      <c r="J187" s="177">
        <f>SUM(J188:J190)</f>
        <v>574101990.4799999</v>
      </c>
      <c r="K187" s="177">
        <f>SUM(K188:K190)</f>
        <v>358503.09000003815</v>
      </c>
      <c r="L187" s="68"/>
      <c r="M187" s="69"/>
      <c r="N187" s="55"/>
      <c r="O187" s="78"/>
      <c r="P187" s="78"/>
    </row>
    <row r="188" spans="1:16" ht="18" customHeight="1" outlineLevel="5">
      <c r="A188" s="235" t="s">
        <v>30</v>
      </c>
      <c r="B188" s="74" t="s">
        <v>28</v>
      </c>
      <c r="C188" s="74" t="s">
        <v>126</v>
      </c>
      <c r="D188" s="74" t="s">
        <v>128</v>
      </c>
      <c r="E188" s="70" t="s">
        <v>31</v>
      </c>
      <c r="F188" s="71"/>
      <c r="G188" s="71"/>
      <c r="H188" s="26">
        <v>894700</v>
      </c>
      <c r="I188" s="26">
        <v>682188.81</v>
      </c>
      <c r="J188" s="179">
        <v>553664.68000000005</v>
      </c>
      <c r="K188" s="79">
        <f t="shared" ref="K188:K223" si="21">I188-J188</f>
        <v>128524.13</v>
      </c>
      <c r="L188" s="54"/>
      <c r="M188" s="55"/>
      <c r="N188" s="55"/>
    </row>
    <row r="189" spans="1:16" s="67" customFormat="1" ht="30" customHeight="1" outlineLevel="5">
      <c r="A189" s="245" t="s">
        <v>123</v>
      </c>
      <c r="B189" s="23" t="s">
        <v>28</v>
      </c>
      <c r="C189" s="23" t="s">
        <v>126</v>
      </c>
      <c r="D189" s="23" t="s">
        <v>128</v>
      </c>
      <c r="E189" s="24" t="s">
        <v>69</v>
      </c>
      <c r="F189" s="25"/>
      <c r="G189" s="25"/>
      <c r="H189" s="26">
        <v>638173000</v>
      </c>
      <c r="I189" s="26">
        <v>573778304.75999999</v>
      </c>
      <c r="J189" s="26">
        <v>573549442.04999995</v>
      </c>
      <c r="K189" s="79">
        <f t="shared" si="21"/>
        <v>228862.71000003815</v>
      </c>
      <c r="L189" s="54"/>
      <c r="M189" s="55"/>
      <c r="N189" s="55"/>
      <c r="O189" s="62"/>
      <c r="P189" s="62"/>
    </row>
    <row r="190" spans="1:16" s="67" customFormat="1" ht="38.25" outlineLevel="5">
      <c r="A190" s="283" t="s">
        <v>123</v>
      </c>
      <c r="B190" s="90" t="s">
        <v>28</v>
      </c>
      <c r="C190" s="90" t="s">
        <v>126</v>
      </c>
      <c r="D190" s="90" t="s">
        <v>128</v>
      </c>
      <c r="E190" s="91" t="s">
        <v>69</v>
      </c>
      <c r="F190" s="105" t="s">
        <v>227</v>
      </c>
      <c r="G190" s="105"/>
      <c r="H190" s="184">
        <v>0</v>
      </c>
      <c r="I190" s="184">
        <v>0</v>
      </c>
      <c r="J190" s="184">
        <v>-1116.25</v>
      </c>
      <c r="K190" s="79">
        <f t="shared" ref="K190" si="22">I190-J190</f>
        <v>1116.25</v>
      </c>
      <c r="L190" s="54"/>
      <c r="M190" s="55"/>
      <c r="N190" s="55"/>
      <c r="O190" s="62"/>
      <c r="P190" s="62"/>
    </row>
    <row r="191" spans="1:16" s="56" customFormat="1" ht="60" customHeight="1" outlineLevel="3">
      <c r="A191" s="236" t="s">
        <v>129</v>
      </c>
      <c r="B191" s="45" t="s">
        <v>28</v>
      </c>
      <c r="C191" s="45" t="s">
        <v>126</v>
      </c>
      <c r="D191" s="45" t="s">
        <v>130</v>
      </c>
      <c r="E191" s="46" t="s">
        <v>29</v>
      </c>
      <c r="F191" s="47"/>
      <c r="G191" s="47"/>
      <c r="H191" s="176">
        <f>SUM(H192:H193)</f>
        <v>17290300</v>
      </c>
      <c r="I191" s="176">
        <f>SUM(I192:I193)</f>
        <v>0</v>
      </c>
      <c r="J191" s="177">
        <f>SUM(J192:J193)</f>
        <v>0</v>
      </c>
      <c r="K191" s="177">
        <f>SUM(K192:K193)</f>
        <v>0</v>
      </c>
      <c r="L191" s="68"/>
      <c r="M191" s="69"/>
      <c r="N191" s="55"/>
      <c r="O191" s="31"/>
      <c r="P191" s="31"/>
    </row>
    <row r="192" spans="1:16" ht="18" customHeight="1" outlineLevel="5">
      <c r="A192" s="235" t="s">
        <v>30</v>
      </c>
      <c r="B192" s="74" t="s">
        <v>28</v>
      </c>
      <c r="C192" s="74" t="s">
        <v>126</v>
      </c>
      <c r="D192" s="74" t="s">
        <v>130</v>
      </c>
      <c r="E192" s="70" t="s">
        <v>31</v>
      </c>
      <c r="F192" s="71"/>
      <c r="G192" s="71"/>
      <c r="H192" s="26">
        <v>50000</v>
      </c>
      <c r="I192" s="26">
        <v>0</v>
      </c>
      <c r="J192" s="179">
        <v>0</v>
      </c>
      <c r="K192" s="79">
        <f t="shared" si="21"/>
        <v>0</v>
      </c>
      <c r="L192" s="54"/>
      <c r="M192" s="55"/>
      <c r="N192" s="55"/>
    </row>
    <row r="193" spans="1:16" s="67" customFormat="1" ht="31.5" customHeight="1" outlineLevel="5">
      <c r="A193" s="243" t="s">
        <v>37</v>
      </c>
      <c r="B193" s="23" t="s">
        <v>28</v>
      </c>
      <c r="C193" s="23" t="s">
        <v>126</v>
      </c>
      <c r="D193" s="23">
        <v>2230171320</v>
      </c>
      <c r="E193" s="24" t="s">
        <v>69</v>
      </c>
      <c r="F193" s="25"/>
      <c r="G193" s="25"/>
      <c r="H193" s="26">
        <v>17240300</v>
      </c>
      <c r="I193" s="26">
        <v>0</v>
      </c>
      <c r="J193" s="179">
        <v>0</v>
      </c>
      <c r="K193" s="79">
        <f t="shared" si="21"/>
        <v>0</v>
      </c>
      <c r="L193" s="54"/>
      <c r="M193" s="55"/>
      <c r="N193" s="55"/>
    </row>
    <row r="194" spans="1:16" ht="31.5" customHeight="1" outlineLevel="5">
      <c r="A194" s="254" t="s">
        <v>177</v>
      </c>
      <c r="B194" s="45" t="s">
        <v>28</v>
      </c>
      <c r="C194" s="45" t="s">
        <v>126</v>
      </c>
      <c r="D194" s="45" t="s">
        <v>178</v>
      </c>
      <c r="E194" s="46" t="s">
        <v>29</v>
      </c>
      <c r="F194" s="47"/>
      <c r="G194" s="47"/>
      <c r="H194" s="190">
        <f>SUM(H195:H200)</f>
        <v>11534514880</v>
      </c>
      <c r="I194" s="190">
        <f>SUM(I195:I200)</f>
        <v>8621444725.0200005</v>
      </c>
      <c r="J194" s="191">
        <f>SUM(J195:J200)</f>
        <v>8620585872.4799995</v>
      </c>
      <c r="K194" s="81">
        <f>SUM(K195:K200)</f>
        <v>858852.53999956371</v>
      </c>
      <c r="L194" s="127"/>
      <c r="M194" s="128"/>
      <c r="N194" s="55"/>
    </row>
    <row r="195" spans="1:16" s="104" customFormat="1" ht="29.25" customHeight="1" outlineLevel="5">
      <c r="A195" s="239" t="s">
        <v>37</v>
      </c>
      <c r="B195" s="129" t="s">
        <v>28</v>
      </c>
      <c r="C195" s="74" t="s">
        <v>126</v>
      </c>
      <c r="D195" s="74" t="s">
        <v>178</v>
      </c>
      <c r="E195" s="70">
        <v>244</v>
      </c>
      <c r="F195" s="129"/>
      <c r="G195" s="74" t="s">
        <v>35</v>
      </c>
      <c r="H195" s="26">
        <v>2306450</v>
      </c>
      <c r="I195" s="209">
        <v>953051.58</v>
      </c>
      <c r="J195" s="277">
        <v>924593.09</v>
      </c>
      <c r="K195" s="130">
        <f>I195-J195</f>
        <v>28458.489999999991</v>
      </c>
      <c r="L195" s="54"/>
      <c r="M195" s="55"/>
      <c r="N195" s="55"/>
      <c r="O195" s="131"/>
      <c r="P195" s="131"/>
    </row>
    <row r="196" spans="1:16" s="107" customFormat="1" ht="38.25" hidden="1" outlineLevel="5">
      <c r="A196" s="248" t="s">
        <v>37</v>
      </c>
      <c r="B196" s="132" t="s">
        <v>28</v>
      </c>
      <c r="C196" s="132" t="s">
        <v>126</v>
      </c>
      <c r="D196" s="132" t="s">
        <v>178</v>
      </c>
      <c r="E196" s="133" t="s">
        <v>69</v>
      </c>
      <c r="F196" s="132" t="s">
        <v>228</v>
      </c>
      <c r="G196" s="132" t="s">
        <v>36</v>
      </c>
      <c r="H196" s="210">
        <v>0</v>
      </c>
      <c r="I196" s="209">
        <v>0</v>
      </c>
      <c r="J196" s="277">
        <v>0</v>
      </c>
      <c r="K196" s="134">
        <f t="shared" ref="K196" si="23">I196-J196</f>
        <v>0</v>
      </c>
      <c r="L196" s="54" t="s">
        <v>244</v>
      </c>
      <c r="M196" s="135"/>
      <c r="N196" s="55"/>
      <c r="O196" s="117"/>
      <c r="P196" s="117"/>
    </row>
    <row r="197" spans="1:16" s="107" customFormat="1" ht="42" customHeight="1" outlineLevel="5">
      <c r="A197" s="248" t="s">
        <v>37</v>
      </c>
      <c r="B197" s="132" t="s">
        <v>28</v>
      </c>
      <c r="C197" s="132" t="s">
        <v>126</v>
      </c>
      <c r="D197" s="132" t="s">
        <v>178</v>
      </c>
      <c r="E197" s="133" t="s">
        <v>69</v>
      </c>
      <c r="F197" s="132" t="s">
        <v>183</v>
      </c>
      <c r="G197" s="132" t="s">
        <v>36</v>
      </c>
      <c r="H197" s="26">
        <v>0</v>
      </c>
      <c r="I197" s="26">
        <v>0</v>
      </c>
      <c r="J197" s="179">
        <v>-1243.28</v>
      </c>
      <c r="K197" s="134">
        <f t="shared" si="21"/>
        <v>1243.28</v>
      </c>
      <c r="L197" s="54"/>
      <c r="M197" s="135"/>
      <c r="N197" s="55"/>
      <c r="O197" s="117"/>
      <c r="P197" s="117"/>
    </row>
    <row r="198" spans="1:16" s="107" customFormat="1" ht="42.75" customHeight="1" outlineLevel="5">
      <c r="A198" s="248" t="s">
        <v>37</v>
      </c>
      <c r="B198" s="132" t="s">
        <v>28</v>
      </c>
      <c r="C198" s="132" t="s">
        <v>126</v>
      </c>
      <c r="D198" s="132" t="s">
        <v>178</v>
      </c>
      <c r="E198" s="133" t="s">
        <v>69</v>
      </c>
      <c r="F198" s="132" t="s">
        <v>260</v>
      </c>
      <c r="G198" s="132" t="s">
        <v>36</v>
      </c>
      <c r="H198" s="26">
        <v>0</v>
      </c>
      <c r="I198" s="26">
        <v>0</v>
      </c>
      <c r="J198" s="179">
        <v>0</v>
      </c>
      <c r="K198" s="134">
        <f t="shared" si="21"/>
        <v>0</v>
      </c>
      <c r="L198" s="54"/>
      <c r="M198" s="135"/>
      <c r="N198" s="55"/>
      <c r="O198" s="117"/>
      <c r="P198" s="117"/>
    </row>
    <row r="199" spans="1:16" s="67" customFormat="1" ht="38.25" outlineLevel="5">
      <c r="A199" s="243" t="s">
        <v>37</v>
      </c>
      <c r="B199" s="23" t="s">
        <v>28</v>
      </c>
      <c r="C199" s="23" t="s">
        <v>126</v>
      </c>
      <c r="D199" s="23" t="s">
        <v>178</v>
      </c>
      <c r="E199" s="24" t="s">
        <v>69</v>
      </c>
      <c r="F199" s="23" t="s">
        <v>227</v>
      </c>
      <c r="G199" s="23" t="s">
        <v>35</v>
      </c>
      <c r="H199" s="26">
        <v>576610430</v>
      </c>
      <c r="I199" s="26">
        <v>431024583.64999998</v>
      </c>
      <c r="J199" s="26">
        <v>430983048.81999999</v>
      </c>
      <c r="K199" s="263">
        <f>I199-J199</f>
        <v>41534.829999983311</v>
      </c>
      <c r="L199" s="278"/>
      <c r="M199" s="92"/>
      <c r="N199" s="279">
        <f>8620491673.44-I199</f>
        <v>8189467089.7900009</v>
      </c>
      <c r="O199" s="62"/>
      <c r="P199" s="62"/>
    </row>
    <row r="200" spans="1:16" s="67" customFormat="1" ht="38.25" outlineLevel="5">
      <c r="A200" s="243" t="s">
        <v>37</v>
      </c>
      <c r="B200" s="23" t="s">
        <v>28</v>
      </c>
      <c r="C200" s="23" t="s">
        <v>126</v>
      </c>
      <c r="D200" s="23" t="s">
        <v>178</v>
      </c>
      <c r="E200" s="24" t="s">
        <v>69</v>
      </c>
      <c r="F200" s="23" t="s">
        <v>227</v>
      </c>
      <c r="G200" s="23" t="s">
        <v>36</v>
      </c>
      <c r="H200" s="26">
        <v>10955598000</v>
      </c>
      <c r="I200" s="26">
        <v>8189467089.79</v>
      </c>
      <c r="J200" s="26">
        <v>8188679473.8500004</v>
      </c>
      <c r="K200" s="264">
        <f t="shared" si="21"/>
        <v>787615.93999958038</v>
      </c>
      <c r="L200" s="278"/>
      <c r="M200" s="92"/>
      <c r="N200" s="279">
        <f>8619662588.1-J200</f>
        <v>430983114.25</v>
      </c>
      <c r="O200" s="62"/>
      <c r="P200" s="62"/>
    </row>
    <row r="201" spans="1:16" s="56" customFormat="1" ht="35.25" customHeight="1" outlineLevel="3">
      <c r="A201" s="236" t="s">
        <v>131</v>
      </c>
      <c r="B201" s="45" t="s">
        <v>28</v>
      </c>
      <c r="C201" s="45" t="s">
        <v>126</v>
      </c>
      <c r="D201" s="45" t="s">
        <v>132</v>
      </c>
      <c r="E201" s="46" t="s">
        <v>29</v>
      </c>
      <c r="F201" s="47"/>
      <c r="G201" s="47"/>
      <c r="H201" s="176">
        <f>SUM(H202:H203)</f>
        <v>57633600</v>
      </c>
      <c r="I201" s="176">
        <f>SUM(I202:I203)</f>
        <v>21821123.199999999</v>
      </c>
      <c r="J201" s="177">
        <f>SUM(J202:J203)</f>
        <v>11001123.199999999</v>
      </c>
      <c r="K201" s="53">
        <f>SUM(K202:K203)</f>
        <v>10820000</v>
      </c>
      <c r="L201" s="68"/>
      <c r="M201" s="69"/>
      <c r="N201" s="55"/>
      <c r="O201" s="31"/>
      <c r="P201" s="31"/>
    </row>
    <row r="202" spans="1:16" ht="18" customHeight="1" outlineLevel="5">
      <c r="A202" s="235" t="s">
        <v>30</v>
      </c>
      <c r="B202" s="74" t="s">
        <v>28</v>
      </c>
      <c r="C202" s="74" t="s">
        <v>126</v>
      </c>
      <c r="D202" s="74" t="s">
        <v>132</v>
      </c>
      <c r="E202" s="70" t="s">
        <v>31</v>
      </c>
      <c r="F202" s="71"/>
      <c r="G202" s="71"/>
      <c r="H202" s="26">
        <v>18193600</v>
      </c>
      <c r="I202" s="26">
        <v>10801123.199999999</v>
      </c>
      <c r="J202" s="179">
        <v>1123.2</v>
      </c>
      <c r="K202" s="79">
        <f t="shared" si="21"/>
        <v>10800000</v>
      </c>
      <c r="L202" s="54"/>
      <c r="M202" s="55"/>
      <c r="N202" s="55"/>
    </row>
    <row r="203" spans="1:16" s="67" customFormat="1" ht="32.25" customHeight="1" outlineLevel="5">
      <c r="A203" s="243" t="s">
        <v>37</v>
      </c>
      <c r="B203" s="23" t="s">
        <v>28</v>
      </c>
      <c r="C203" s="23" t="s">
        <v>126</v>
      </c>
      <c r="D203" s="23" t="s">
        <v>132</v>
      </c>
      <c r="E203" s="24" t="s">
        <v>69</v>
      </c>
      <c r="F203" s="25"/>
      <c r="G203" s="23"/>
      <c r="H203" s="26">
        <v>39440000</v>
      </c>
      <c r="I203" s="26">
        <v>11020000</v>
      </c>
      <c r="J203" s="179">
        <v>11000000</v>
      </c>
      <c r="K203" s="79">
        <f t="shared" si="21"/>
        <v>20000</v>
      </c>
      <c r="L203" s="54"/>
      <c r="M203" s="55"/>
      <c r="N203" s="55"/>
      <c r="O203" s="62"/>
      <c r="P203" s="62"/>
    </row>
    <row r="204" spans="1:16" s="99" customFormat="1" ht="30" hidden="1" outlineLevel="3">
      <c r="A204" s="250" t="s">
        <v>140</v>
      </c>
      <c r="B204" s="113" t="s">
        <v>28</v>
      </c>
      <c r="C204" s="113" t="s">
        <v>126</v>
      </c>
      <c r="D204" s="113" t="s">
        <v>141</v>
      </c>
      <c r="E204" s="114" t="s">
        <v>29</v>
      </c>
      <c r="F204" s="115"/>
      <c r="G204" s="115"/>
      <c r="H204" s="200">
        <f>SUM(H205:H207)</f>
        <v>0</v>
      </c>
      <c r="I204" s="200">
        <f t="shared" ref="I204" si="24">SUM(I205:I207)</f>
        <v>0</v>
      </c>
      <c r="J204" s="201">
        <f>SUM(J205:J207)</f>
        <v>0</v>
      </c>
      <c r="K204" s="116">
        <f>SUM(K205:K207)</f>
        <v>0</v>
      </c>
      <c r="L204" s="136"/>
      <c r="M204" s="117"/>
      <c r="N204" s="104"/>
      <c r="O204" s="131"/>
      <c r="P204" s="131"/>
    </row>
    <row r="205" spans="1:16" s="104" customFormat="1" ht="38.25" hidden="1" outlineLevel="5">
      <c r="A205" s="255" t="s">
        <v>37</v>
      </c>
      <c r="B205" s="137" t="s">
        <v>28</v>
      </c>
      <c r="C205" s="137" t="s">
        <v>126</v>
      </c>
      <c r="D205" s="137" t="s">
        <v>141</v>
      </c>
      <c r="E205" s="138">
        <v>313</v>
      </c>
      <c r="F205" s="139" t="s">
        <v>233</v>
      </c>
      <c r="G205" s="139" t="s">
        <v>36</v>
      </c>
      <c r="H205" s="183">
        <v>0</v>
      </c>
      <c r="I205" s="184">
        <v>0</v>
      </c>
      <c r="J205" s="185">
        <v>0</v>
      </c>
      <c r="K205" s="140">
        <f t="shared" ref="K205:K207" si="25">I205-J205</f>
        <v>0</v>
      </c>
      <c r="L205" s="54" t="s">
        <v>244</v>
      </c>
      <c r="M205" s="107"/>
    </row>
    <row r="206" spans="1:16" s="104" customFormat="1" ht="38.25" hidden="1" outlineLevel="5">
      <c r="A206" s="255" t="s">
        <v>37</v>
      </c>
      <c r="B206" s="137" t="s">
        <v>28</v>
      </c>
      <c r="C206" s="137" t="s">
        <v>126</v>
      </c>
      <c r="D206" s="137" t="s">
        <v>141</v>
      </c>
      <c r="E206" s="138">
        <v>313</v>
      </c>
      <c r="F206" s="139" t="s">
        <v>245</v>
      </c>
      <c r="G206" s="139" t="s">
        <v>36</v>
      </c>
      <c r="H206" s="183">
        <v>0</v>
      </c>
      <c r="I206" s="184">
        <v>0</v>
      </c>
      <c r="J206" s="185">
        <v>0</v>
      </c>
      <c r="K206" s="140">
        <f t="shared" si="25"/>
        <v>0</v>
      </c>
      <c r="L206" s="54"/>
      <c r="M206" s="107"/>
    </row>
    <row r="207" spans="1:16" s="104" customFormat="1" ht="38.25" hidden="1" outlineLevel="5">
      <c r="A207" s="255" t="s">
        <v>37</v>
      </c>
      <c r="B207" s="137" t="s">
        <v>28</v>
      </c>
      <c r="C207" s="137" t="s">
        <v>126</v>
      </c>
      <c r="D207" s="137" t="s">
        <v>252</v>
      </c>
      <c r="E207" s="138">
        <v>313</v>
      </c>
      <c r="F207" s="139" t="s">
        <v>245</v>
      </c>
      <c r="G207" s="139" t="s">
        <v>36</v>
      </c>
      <c r="H207" s="183">
        <v>0</v>
      </c>
      <c r="I207" s="184">
        <v>0</v>
      </c>
      <c r="J207" s="185">
        <v>0</v>
      </c>
      <c r="K207" s="140">
        <f t="shared" si="25"/>
        <v>0</v>
      </c>
      <c r="L207" s="54"/>
      <c r="M207" s="107"/>
    </row>
    <row r="208" spans="1:16" s="56" customFormat="1" ht="33" customHeight="1" outlineLevel="3" collapsed="1">
      <c r="A208" s="236" t="s">
        <v>133</v>
      </c>
      <c r="B208" s="45" t="s">
        <v>28</v>
      </c>
      <c r="C208" s="45" t="s">
        <v>126</v>
      </c>
      <c r="D208" s="45" t="s">
        <v>134</v>
      </c>
      <c r="E208" s="46" t="s">
        <v>29</v>
      </c>
      <c r="F208" s="47"/>
      <c r="G208" s="47"/>
      <c r="H208" s="176">
        <f>SUM(H209)</f>
        <v>25000</v>
      </c>
      <c r="I208" s="176">
        <f>SUM(I209)</f>
        <v>0</v>
      </c>
      <c r="J208" s="177">
        <f>SUM(J209)</f>
        <v>0</v>
      </c>
      <c r="K208" s="53">
        <f>SUM(K209)</f>
        <v>0</v>
      </c>
      <c r="L208" s="68"/>
      <c r="M208" s="69"/>
      <c r="N208" s="55"/>
      <c r="O208" s="31"/>
      <c r="P208" s="31"/>
    </row>
    <row r="209" spans="1:16" s="67" customFormat="1" ht="32.25" customHeight="1" outlineLevel="5">
      <c r="A209" s="243" t="s">
        <v>37</v>
      </c>
      <c r="B209" s="23" t="s">
        <v>28</v>
      </c>
      <c r="C209" s="23" t="s">
        <v>126</v>
      </c>
      <c r="D209" s="23" t="s">
        <v>134</v>
      </c>
      <c r="E209" s="24" t="s">
        <v>69</v>
      </c>
      <c r="F209" s="25"/>
      <c r="G209" s="25"/>
      <c r="H209" s="26">
        <v>25000</v>
      </c>
      <c r="I209" s="26">
        <v>0</v>
      </c>
      <c r="J209" s="194">
        <v>0</v>
      </c>
      <c r="K209" s="79">
        <f t="shared" si="21"/>
        <v>0</v>
      </c>
      <c r="L209" s="54"/>
      <c r="M209" s="55"/>
      <c r="N209" s="55"/>
      <c r="O209" s="62"/>
      <c r="P209" s="62"/>
    </row>
    <row r="210" spans="1:16" s="56" customFormat="1" ht="91.5" customHeight="1" outlineLevel="3">
      <c r="A210" s="236" t="s">
        <v>135</v>
      </c>
      <c r="B210" s="45" t="s">
        <v>28</v>
      </c>
      <c r="C210" s="45" t="s">
        <v>126</v>
      </c>
      <c r="D210" s="45" t="s">
        <v>136</v>
      </c>
      <c r="E210" s="46" t="s">
        <v>29</v>
      </c>
      <c r="F210" s="47"/>
      <c r="G210" s="47"/>
      <c r="H210" s="176">
        <f>SUM(H211:H211)</f>
        <v>84900</v>
      </c>
      <c r="I210" s="176">
        <f>SUM(I211:I211)</f>
        <v>84900</v>
      </c>
      <c r="J210" s="177">
        <f>SUM(J211:J211)</f>
        <v>0</v>
      </c>
      <c r="K210" s="53">
        <f>SUM(K211:K211)</f>
        <v>84900</v>
      </c>
      <c r="L210" s="68"/>
      <c r="M210" s="69">
        <f>M209-M202</f>
        <v>0</v>
      </c>
      <c r="N210" s="55"/>
      <c r="O210" s="31"/>
      <c r="P210" s="31"/>
    </row>
    <row r="211" spans="1:16" ht="38.25" outlineLevel="5">
      <c r="A211" s="235" t="s">
        <v>137</v>
      </c>
      <c r="B211" s="74" t="s">
        <v>28</v>
      </c>
      <c r="C211" s="74" t="s">
        <v>126</v>
      </c>
      <c r="D211" s="74" t="s">
        <v>136</v>
      </c>
      <c r="E211" s="70">
        <v>112</v>
      </c>
      <c r="F211" s="74" t="s">
        <v>232</v>
      </c>
      <c r="G211" s="74" t="s">
        <v>36</v>
      </c>
      <c r="H211" s="26">
        <v>84900</v>
      </c>
      <c r="I211" s="26">
        <v>84900</v>
      </c>
      <c r="J211" s="179">
        <v>0</v>
      </c>
      <c r="K211" s="79">
        <f t="shared" si="21"/>
        <v>84900</v>
      </c>
      <c r="L211" s="54"/>
      <c r="M211" s="55"/>
      <c r="N211" s="55"/>
      <c r="O211" s="35"/>
      <c r="P211" s="35"/>
    </row>
    <row r="212" spans="1:16" s="56" customFormat="1" ht="81.75" customHeight="1" outlineLevel="3">
      <c r="A212" s="236" t="s">
        <v>138</v>
      </c>
      <c r="B212" s="45" t="s">
        <v>28</v>
      </c>
      <c r="C212" s="45" t="s">
        <v>126</v>
      </c>
      <c r="D212" s="45" t="s">
        <v>139</v>
      </c>
      <c r="E212" s="46" t="s">
        <v>29</v>
      </c>
      <c r="F212" s="47"/>
      <c r="G212" s="47"/>
      <c r="H212" s="176">
        <f>SUM(H213:H213)</f>
        <v>4300</v>
      </c>
      <c r="I212" s="176">
        <f>SUM(I213:I213)</f>
        <v>0</v>
      </c>
      <c r="J212" s="177">
        <f>SUM(J213:J213)</f>
        <v>0</v>
      </c>
      <c r="K212" s="53">
        <f>SUM(K213:K213)</f>
        <v>0</v>
      </c>
      <c r="L212" s="68"/>
      <c r="M212" s="69"/>
      <c r="N212" s="55"/>
      <c r="O212" s="31"/>
      <c r="P212" s="31"/>
    </row>
    <row r="213" spans="1:16" ht="28.5" outlineLevel="5">
      <c r="A213" s="239" t="s">
        <v>37</v>
      </c>
      <c r="B213" s="74" t="s">
        <v>28</v>
      </c>
      <c r="C213" s="74" t="s">
        <v>126</v>
      </c>
      <c r="D213" s="74" t="s">
        <v>139</v>
      </c>
      <c r="E213" s="70">
        <v>244</v>
      </c>
      <c r="F213" s="71"/>
      <c r="G213" s="71"/>
      <c r="H213" s="26">
        <v>4300</v>
      </c>
      <c r="I213" s="26">
        <v>0</v>
      </c>
      <c r="J213" s="179">
        <v>0</v>
      </c>
      <c r="K213" s="79">
        <f>I213-J213</f>
        <v>0</v>
      </c>
      <c r="L213" s="54"/>
      <c r="M213" s="55"/>
      <c r="N213" s="55"/>
    </row>
    <row r="214" spans="1:16" s="56" customFormat="1" ht="36.75" customHeight="1" outlineLevel="3">
      <c r="A214" s="236" t="s">
        <v>51</v>
      </c>
      <c r="B214" s="45" t="s">
        <v>28</v>
      </c>
      <c r="C214" s="45" t="s">
        <v>142</v>
      </c>
      <c r="D214" s="45" t="s">
        <v>143</v>
      </c>
      <c r="E214" s="46" t="s">
        <v>29</v>
      </c>
      <c r="F214" s="47"/>
      <c r="G214" s="47"/>
      <c r="H214" s="176">
        <f>SUM(H215:H223)</f>
        <v>621698146</v>
      </c>
      <c r="I214" s="176">
        <f>SUM(I215:I223)</f>
        <v>258117168.22</v>
      </c>
      <c r="J214" s="177">
        <f>SUM(J215:J223)</f>
        <v>239583245.47999996</v>
      </c>
      <c r="K214" s="53">
        <f>SUM(K215:K223)</f>
        <v>18533922.740000017</v>
      </c>
      <c r="L214" s="68"/>
      <c r="M214" s="69"/>
      <c r="N214" s="55"/>
      <c r="O214" s="31"/>
      <c r="P214" s="31"/>
    </row>
    <row r="215" spans="1:16" ht="20.25" customHeight="1" outlineLevel="5">
      <c r="A215" s="235" t="s">
        <v>53</v>
      </c>
      <c r="B215" s="74" t="s">
        <v>28</v>
      </c>
      <c r="C215" s="74" t="s">
        <v>142</v>
      </c>
      <c r="D215" s="74" t="s">
        <v>143</v>
      </c>
      <c r="E215" s="70" t="s">
        <v>54</v>
      </c>
      <c r="F215" s="71"/>
      <c r="G215" s="71"/>
      <c r="H215" s="26">
        <v>434008610</v>
      </c>
      <c r="I215" s="26">
        <v>177476509</v>
      </c>
      <c r="J215" s="179">
        <v>167008820.63999999</v>
      </c>
      <c r="K215" s="73">
        <f t="shared" si="21"/>
        <v>10467688.360000014</v>
      </c>
      <c r="L215" s="54"/>
      <c r="M215" s="55"/>
      <c r="N215" s="55"/>
    </row>
    <row r="216" spans="1:16" ht="46.5" customHeight="1" outlineLevel="5">
      <c r="A216" s="235" t="s">
        <v>55</v>
      </c>
      <c r="B216" s="74" t="s">
        <v>28</v>
      </c>
      <c r="C216" s="74" t="s">
        <v>142</v>
      </c>
      <c r="D216" s="74" t="s">
        <v>143</v>
      </c>
      <c r="E216" s="70" t="s">
        <v>56</v>
      </c>
      <c r="F216" s="71"/>
      <c r="G216" s="71"/>
      <c r="H216" s="26">
        <v>131070570</v>
      </c>
      <c r="I216" s="26">
        <v>53597904</v>
      </c>
      <c r="J216" s="179">
        <v>48175747.5</v>
      </c>
      <c r="K216" s="79">
        <f t="shared" si="21"/>
        <v>5422156.5</v>
      </c>
      <c r="L216" s="54"/>
      <c r="M216" s="55"/>
      <c r="N216" s="55"/>
    </row>
    <row r="217" spans="1:16" ht="30" customHeight="1" outlineLevel="5">
      <c r="A217" s="235" t="s">
        <v>57</v>
      </c>
      <c r="B217" s="74" t="s">
        <v>28</v>
      </c>
      <c r="C217" s="74" t="s">
        <v>142</v>
      </c>
      <c r="D217" s="74" t="s">
        <v>143</v>
      </c>
      <c r="E217" s="70" t="s">
        <v>58</v>
      </c>
      <c r="F217" s="71"/>
      <c r="G217" s="71"/>
      <c r="H217" s="26">
        <v>29594000</v>
      </c>
      <c r="I217" s="26">
        <v>10711410.050000001</v>
      </c>
      <c r="J217" s="179">
        <v>10092999.84</v>
      </c>
      <c r="K217" s="79">
        <f t="shared" si="21"/>
        <v>618410.21000000089</v>
      </c>
      <c r="L217" s="54"/>
      <c r="M217" s="55"/>
      <c r="N217" s="55"/>
    </row>
    <row r="218" spans="1:16" ht="18" customHeight="1" outlineLevel="5">
      <c r="A218" s="235" t="s">
        <v>30</v>
      </c>
      <c r="B218" s="74" t="s">
        <v>28</v>
      </c>
      <c r="C218" s="74" t="s">
        <v>142</v>
      </c>
      <c r="D218" s="74" t="s">
        <v>143</v>
      </c>
      <c r="E218" s="70" t="s">
        <v>31</v>
      </c>
      <c r="F218" s="71"/>
      <c r="G218" s="71"/>
      <c r="H218" s="26">
        <v>20047766</v>
      </c>
      <c r="I218" s="26">
        <v>13477493.1</v>
      </c>
      <c r="J218" s="179">
        <v>12183911.42</v>
      </c>
      <c r="K218" s="79">
        <f t="shared" si="21"/>
        <v>1293581.6799999997</v>
      </c>
      <c r="L218" s="54"/>
      <c r="M218" s="55"/>
      <c r="N218" s="55"/>
    </row>
    <row r="219" spans="1:16" ht="17.25" customHeight="1" outlineLevel="5">
      <c r="A219" s="235" t="s">
        <v>181</v>
      </c>
      <c r="B219" s="74" t="s">
        <v>28</v>
      </c>
      <c r="C219" s="74" t="s">
        <v>142</v>
      </c>
      <c r="D219" s="74" t="s">
        <v>143</v>
      </c>
      <c r="E219" s="70">
        <v>247</v>
      </c>
      <c r="F219" s="71"/>
      <c r="G219" s="71"/>
      <c r="H219" s="26">
        <v>6297200</v>
      </c>
      <c r="I219" s="26">
        <v>2812152</v>
      </c>
      <c r="J219" s="179">
        <v>2111066.0099999998</v>
      </c>
      <c r="K219" s="79">
        <f t="shared" si="21"/>
        <v>701085.99000000022</v>
      </c>
      <c r="L219" s="54"/>
      <c r="M219" s="55"/>
      <c r="N219" s="55"/>
    </row>
    <row r="220" spans="1:16" ht="33.75" customHeight="1" outlineLevel="5">
      <c r="A220" s="235" t="s">
        <v>144</v>
      </c>
      <c r="B220" s="74" t="s">
        <v>28</v>
      </c>
      <c r="C220" s="74" t="s">
        <v>142</v>
      </c>
      <c r="D220" s="74" t="s">
        <v>143</v>
      </c>
      <c r="E220" s="70" t="s">
        <v>185</v>
      </c>
      <c r="F220" s="71"/>
      <c r="G220" s="71"/>
      <c r="H220" s="26">
        <v>143546</v>
      </c>
      <c r="I220" s="26">
        <v>5700.07</v>
      </c>
      <c r="J220" s="179">
        <v>2700.07</v>
      </c>
      <c r="K220" s="79">
        <f t="shared" si="21"/>
        <v>2999.9999999999995</v>
      </c>
      <c r="L220" s="54"/>
      <c r="M220" s="55"/>
      <c r="N220" s="55"/>
    </row>
    <row r="221" spans="1:16" ht="32.25" customHeight="1" outlineLevel="5">
      <c r="A221" s="235" t="s">
        <v>61</v>
      </c>
      <c r="B221" s="74" t="s">
        <v>28</v>
      </c>
      <c r="C221" s="74" t="s">
        <v>142</v>
      </c>
      <c r="D221" s="74" t="s">
        <v>143</v>
      </c>
      <c r="E221" s="70" t="s">
        <v>62</v>
      </c>
      <c r="F221" s="71"/>
      <c r="G221" s="71"/>
      <c r="H221" s="26">
        <v>443940</v>
      </c>
      <c r="I221" s="26">
        <v>5000</v>
      </c>
      <c r="J221" s="179">
        <v>5000</v>
      </c>
      <c r="K221" s="79">
        <f t="shared" si="21"/>
        <v>0</v>
      </c>
      <c r="L221" s="54"/>
      <c r="M221" s="55"/>
      <c r="N221" s="55"/>
    </row>
    <row r="222" spans="1:16" ht="15.75" customHeight="1" outlineLevel="5">
      <c r="A222" s="235" t="s">
        <v>63</v>
      </c>
      <c r="B222" s="74" t="s">
        <v>28</v>
      </c>
      <c r="C222" s="74" t="s">
        <v>142</v>
      </c>
      <c r="D222" s="74" t="s">
        <v>143</v>
      </c>
      <c r="E222" s="70" t="s">
        <v>64</v>
      </c>
      <c r="F222" s="71"/>
      <c r="G222" s="71"/>
      <c r="H222" s="26">
        <v>42514</v>
      </c>
      <c r="I222" s="26">
        <v>3000</v>
      </c>
      <c r="J222" s="179">
        <v>3000</v>
      </c>
      <c r="K222" s="79">
        <f t="shared" si="21"/>
        <v>0</v>
      </c>
      <c r="L222" s="54"/>
      <c r="M222" s="55"/>
      <c r="N222" s="55"/>
    </row>
    <row r="223" spans="1:16" ht="17.25" customHeight="1" outlineLevel="5">
      <c r="A223" s="235" t="s">
        <v>65</v>
      </c>
      <c r="B223" s="74" t="s">
        <v>28</v>
      </c>
      <c r="C223" s="74" t="s">
        <v>142</v>
      </c>
      <c r="D223" s="74" t="s">
        <v>143</v>
      </c>
      <c r="E223" s="70" t="s">
        <v>145</v>
      </c>
      <c r="F223" s="71"/>
      <c r="G223" s="71"/>
      <c r="H223" s="26">
        <v>50000</v>
      </c>
      <c r="I223" s="26">
        <v>28000</v>
      </c>
      <c r="J223" s="179">
        <v>0</v>
      </c>
      <c r="K223" s="79">
        <f t="shared" si="21"/>
        <v>28000</v>
      </c>
      <c r="L223" s="54"/>
      <c r="M223" s="55"/>
      <c r="N223" s="55"/>
      <c r="O223" s="35"/>
      <c r="P223" s="35"/>
    </row>
    <row r="224" spans="1:16" s="56" customFormat="1" ht="33" customHeight="1" outlineLevel="3">
      <c r="A224" s="236" t="s">
        <v>146</v>
      </c>
      <c r="B224" s="45" t="s">
        <v>28</v>
      </c>
      <c r="C224" s="45" t="s">
        <v>142</v>
      </c>
      <c r="D224" s="45" t="s">
        <v>147</v>
      </c>
      <c r="E224" s="46" t="s">
        <v>29</v>
      </c>
      <c r="F224" s="47"/>
      <c r="G224" s="47"/>
      <c r="H224" s="176">
        <f>SUM(H225:H234)</f>
        <v>253176170</v>
      </c>
      <c r="I224" s="176">
        <f>SUM(I225:I234)</f>
        <v>113269930.74000001</v>
      </c>
      <c r="J224" s="177">
        <f>SUM(J225:J234)</f>
        <v>101971856.36</v>
      </c>
      <c r="K224" s="53">
        <f>SUM(K225:K234)</f>
        <v>11298074.380000001</v>
      </c>
      <c r="L224" s="68"/>
      <c r="M224" s="69"/>
      <c r="N224" s="55"/>
      <c r="O224" s="31"/>
      <c r="P224" s="31"/>
    </row>
    <row r="225" spans="1:16" ht="28.5" outlineLevel="5">
      <c r="A225" s="235" t="s">
        <v>148</v>
      </c>
      <c r="B225" s="74" t="s">
        <v>28</v>
      </c>
      <c r="C225" s="74" t="s">
        <v>142</v>
      </c>
      <c r="D225" s="74" t="s">
        <v>147</v>
      </c>
      <c r="E225" s="70" t="s">
        <v>149</v>
      </c>
      <c r="F225" s="71"/>
      <c r="G225" s="71"/>
      <c r="H225" s="26">
        <v>181694600</v>
      </c>
      <c r="I225" s="26">
        <v>79466264</v>
      </c>
      <c r="J225" s="179">
        <v>72369913.219999999</v>
      </c>
      <c r="K225" s="73">
        <f t="shared" ref="K225:K245" si="26">I225-J225</f>
        <v>7096350.7800000012</v>
      </c>
      <c r="L225" s="54"/>
      <c r="M225" s="55"/>
      <c r="N225" s="55"/>
    </row>
    <row r="226" spans="1:16" ht="49.5" customHeight="1" outlineLevel="5">
      <c r="A226" s="235" t="s">
        <v>150</v>
      </c>
      <c r="B226" s="74" t="s">
        <v>28</v>
      </c>
      <c r="C226" s="74" t="s">
        <v>142</v>
      </c>
      <c r="D226" s="74" t="s">
        <v>147</v>
      </c>
      <c r="E226" s="70" t="s">
        <v>151</v>
      </c>
      <c r="F226" s="71"/>
      <c r="G226" s="71"/>
      <c r="H226" s="26">
        <v>1200000</v>
      </c>
      <c r="I226" s="26">
        <v>333141.81</v>
      </c>
      <c r="J226" s="179">
        <v>283141.81</v>
      </c>
      <c r="K226" s="73">
        <f t="shared" si="26"/>
        <v>50000</v>
      </c>
      <c r="L226" s="54"/>
      <c r="M226" s="55"/>
      <c r="N226" s="55"/>
    </row>
    <row r="227" spans="1:16" ht="47.25" customHeight="1" outlineLevel="5">
      <c r="A227" s="235" t="s">
        <v>152</v>
      </c>
      <c r="B227" s="74" t="s">
        <v>28</v>
      </c>
      <c r="C227" s="74" t="s">
        <v>142</v>
      </c>
      <c r="D227" s="74" t="s">
        <v>147</v>
      </c>
      <c r="E227" s="70" t="s">
        <v>153</v>
      </c>
      <c r="F227" s="71"/>
      <c r="G227" s="71"/>
      <c r="H227" s="26">
        <v>54871770</v>
      </c>
      <c r="I227" s="26">
        <v>25311600</v>
      </c>
      <c r="J227" s="179">
        <v>21406938.140000001</v>
      </c>
      <c r="K227" s="73">
        <f t="shared" si="26"/>
        <v>3904661.8599999994</v>
      </c>
      <c r="L227" s="54"/>
      <c r="M227" s="55"/>
      <c r="N227" s="55"/>
    </row>
    <row r="228" spans="1:16" ht="33.75" customHeight="1" outlineLevel="5">
      <c r="A228" s="235" t="s">
        <v>57</v>
      </c>
      <c r="B228" s="74" t="s">
        <v>28</v>
      </c>
      <c r="C228" s="74" t="s">
        <v>142</v>
      </c>
      <c r="D228" s="74" t="s">
        <v>147</v>
      </c>
      <c r="E228" s="70" t="s">
        <v>58</v>
      </c>
      <c r="F228" s="71"/>
      <c r="G228" s="71"/>
      <c r="H228" s="26">
        <v>5350000</v>
      </c>
      <c r="I228" s="26">
        <v>3276712.63</v>
      </c>
      <c r="J228" s="179">
        <v>3276712.63</v>
      </c>
      <c r="K228" s="79">
        <f t="shared" si="26"/>
        <v>0</v>
      </c>
      <c r="L228" s="54"/>
      <c r="M228" s="55"/>
      <c r="N228" s="55"/>
    </row>
    <row r="229" spans="1:16" ht="18.75" customHeight="1" outlineLevel="5">
      <c r="A229" s="235" t="s">
        <v>30</v>
      </c>
      <c r="B229" s="74" t="s">
        <v>28</v>
      </c>
      <c r="C229" s="74" t="s">
        <v>142</v>
      </c>
      <c r="D229" s="74" t="s">
        <v>147</v>
      </c>
      <c r="E229" s="70" t="s">
        <v>31</v>
      </c>
      <c r="F229" s="71"/>
      <c r="G229" s="71"/>
      <c r="H229" s="26">
        <v>6860189</v>
      </c>
      <c r="I229" s="26">
        <v>3610940.79</v>
      </c>
      <c r="J229" s="179">
        <v>3584098.89</v>
      </c>
      <c r="K229" s="79">
        <f t="shared" si="26"/>
        <v>26841.899999999907</v>
      </c>
      <c r="L229" s="54"/>
      <c r="M229" s="55"/>
      <c r="N229" s="55"/>
    </row>
    <row r="230" spans="1:16" ht="20.25" customHeight="1" outlineLevel="5">
      <c r="A230" s="235" t="s">
        <v>181</v>
      </c>
      <c r="B230" s="74" t="s">
        <v>28</v>
      </c>
      <c r="C230" s="74" t="s">
        <v>142</v>
      </c>
      <c r="D230" s="74" t="s">
        <v>147</v>
      </c>
      <c r="E230" s="70">
        <v>247</v>
      </c>
      <c r="F230" s="71"/>
      <c r="G230" s="71"/>
      <c r="H230" s="26">
        <v>2722011</v>
      </c>
      <c r="I230" s="26">
        <v>1183987.51</v>
      </c>
      <c r="J230" s="179">
        <v>963767.67</v>
      </c>
      <c r="K230" s="73">
        <f t="shared" si="26"/>
        <v>220219.83999999997</v>
      </c>
      <c r="L230" s="54"/>
      <c r="M230" s="55"/>
      <c r="N230" s="55"/>
    </row>
    <row r="231" spans="1:16" ht="33" customHeight="1" outlineLevel="5">
      <c r="A231" s="235" t="s">
        <v>144</v>
      </c>
      <c r="B231" s="74" t="s">
        <v>28</v>
      </c>
      <c r="C231" s="74" t="s">
        <v>142</v>
      </c>
      <c r="D231" s="74" t="s">
        <v>147</v>
      </c>
      <c r="E231" s="70">
        <v>831</v>
      </c>
      <c r="F231" s="71"/>
      <c r="G231" s="71"/>
      <c r="H231" s="26">
        <v>30000</v>
      </c>
      <c r="I231" s="26">
        <v>0</v>
      </c>
      <c r="J231" s="179">
        <v>0</v>
      </c>
      <c r="K231" s="73">
        <f t="shared" si="26"/>
        <v>0</v>
      </c>
      <c r="L231" s="54"/>
      <c r="M231" s="55"/>
      <c r="N231" s="55"/>
    </row>
    <row r="232" spans="1:16" ht="31.5" customHeight="1" outlineLevel="5">
      <c r="A232" s="235" t="s">
        <v>61</v>
      </c>
      <c r="B232" s="74" t="s">
        <v>28</v>
      </c>
      <c r="C232" s="74" t="s">
        <v>142</v>
      </c>
      <c r="D232" s="74" t="s">
        <v>147</v>
      </c>
      <c r="E232" s="70" t="s">
        <v>62</v>
      </c>
      <c r="F232" s="71"/>
      <c r="G232" s="71"/>
      <c r="H232" s="26">
        <v>398600</v>
      </c>
      <c r="I232" s="26">
        <v>82526</v>
      </c>
      <c r="J232" s="179">
        <v>82526</v>
      </c>
      <c r="K232" s="73">
        <f t="shared" si="26"/>
        <v>0</v>
      </c>
      <c r="L232" s="54"/>
      <c r="M232" s="55"/>
      <c r="N232" s="55"/>
    </row>
    <row r="233" spans="1:16" ht="17.25" customHeight="1" outlineLevel="5">
      <c r="A233" s="235" t="s">
        <v>63</v>
      </c>
      <c r="B233" s="74" t="s">
        <v>28</v>
      </c>
      <c r="C233" s="74" t="s">
        <v>142</v>
      </c>
      <c r="D233" s="74" t="s">
        <v>147</v>
      </c>
      <c r="E233" s="70" t="s">
        <v>64</v>
      </c>
      <c r="F233" s="71"/>
      <c r="G233" s="71"/>
      <c r="H233" s="26">
        <v>19000</v>
      </c>
      <c r="I233" s="26">
        <v>4758</v>
      </c>
      <c r="J233" s="179">
        <v>4758</v>
      </c>
      <c r="K233" s="73">
        <f t="shared" si="26"/>
        <v>0</v>
      </c>
      <c r="L233" s="54"/>
      <c r="M233" s="55"/>
      <c r="N233" s="55"/>
    </row>
    <row r="234" spans="1:16" ht="17.25" customHeight="1" outlineLevel="5">
      <c r="A234" s="235" t="s">
        <v>65</v>
      </c>
      <c r="B234" s="74" t="s">
        <v>28</v>
      </c>
      <c r="C234" s="74" t="s">
        <v>142</v>
      </c>
      <c r="D234" s="74" t="s">
        <v>147</v>
      </c>
      <c r="E234" s="70">
        <v>853</v>
      </c>
      <c r="F234" s="71"/>
      <c r="G234" s="71"/>
      <c r="H234" s="26">
        <v>30000</v>
      </c>
      <c r="I234" s="26">
        <v>0</v>
      </c>
      <c r="J234" s="179">
        <v>0</v>
      </c>
      <c r="K234" s="73">
        <f t="shared" si="26"/>
        <v>0</v>
      </c>
      <c r="L234" s="54"/>
      <c r="M234" s="55"/>
      <c r="N234" s="55"/>
      <c r="O234" s="35"/>
      <c r="P234" s="35"/>
    </row>
    <row r="235" spans="1:16" s="56" customFormat="1" ht="51" customHeight="1" outlineLevel="3">
      <c r="A235" s="236" t="s">
        <v>176</v>
      </c>
      <c r="B235" s="45" t="s">
        <v>28</v>
      </c>
      <c r="C235" s="45" t="s">
        <v>142</v>
      </c>
      <c r="D235" s="45" t="s">
        <v>182</v>
      </c>
      <c r="E235" s="46" t="s">
        <v>29</v>
      </c>
      <c r="F235" s="47"/>
      <c r="G235" s="47"/>
      <c r="H235" s="176">
        <f>SUM(H236:H239)</f>
        <v>1055664842</v>
      </c>
      <c r="I235" s="176">
        <f>SUM(I236:I239)</f>
        <v>648845022.36000001</v>
      </c>
      <c r="J235" s="177">
        <f>SUM(J236:J239)</f>
        <v>584965200.44999993</v>
      </c>
      <c r="K235" s="53">
        <f>SUM(K236:K239)</f>
        <v>63879821.910000056</v>
      </c>
      <c r="L235" s="68"/>
      <c r="M235" s="69"/>
      <c r="N235" s="55"/>
      <c r="O235" s="31"/>
      <c r="P235" s="31"/>
    </row>
    <row r="236" spans="1:16" ht="15.75" customHeight="1" outlineLevel="3">
      <c r="A236" s="235" t="s">
        <v>30</v>
      </c>
      <c r="B236" s="74" t="s">
        <v>28</v>
      </c>
      <c r="C236" s="74" t="s">
        <v>142</v>
      </c>
      <c r="D236" s="74" t="s">
        <v>182</v>
      </c>
      <c r="E236" s="70">
        <v>244</v>
      </c>
      <c r="F236" s="71"/>
      <c r="G236" s="71"/>
      <c r="H236" s="187">
        <v>5252000</v>
      </c>
      <c r="I236" s="26">
        <v>2858267.95</v>
      </c>
      <c r="J236" s="179">
        <v>2439963.56</v>
      </c>
      <c r="K236" s="79">
        <f>I236-J236</f>
        <v>418304.39000000013</v>
      </c>
      <c r="L236" s="54"/>
      <c r="M236" s="55"/>
      <c r="N236" s="55"/>
    </row>
    <row r="237" spans="1:16" s="104" customFormat="1" ht="42.75" outlineLevel="5">
      <c r="A237" s="247" t="s">
        <v>50</v>
      </c>
      <c r="B237" s="129" t="s">
        <v>28</v>
      </c>
      <c r="C237" s="129" t="s">
        <v>142</v>
      </c>
      <c r="D237" s="129" t="s">
        <v>236</v>
      </c>
      <c r="E237" s="141">
        <v>321</v>
      </c>
      <c r="F237" s="71" t="s">
        <v>261</v>
      </c>
      <c r="G237" s="129"/>
      <c r="H237" s="210">
        <v>0</v>
      </c>
      <c r="I237" s="26">
        <v>0</v>
      </c>
      <c r="J237" s="179">
        <v>0</v>
      </c>
      <c r="K237" s="130">
        <f t="shared" si="26"/>
        <v>0</v>
      </c>
      <c r="L237" s="54" t="s">
        <v>244</v>
      </c>
      <c r="M237" s="55"/>
      <c r="N237" s="55"/>
      <c r="O237" s="131"/>
      <c r="P237" s="131"/>
    </row>
    <row r="238" spans="1:16" ht="42.75" outlineLevel="5">
      <c r="A238" s="235" t="s">
        <v>50</v>
      </c>
      <c r="B238" s="74" t="s">
        <v>28</v>
      </c>
      <c r="C238" s="74" t="s">
        <v>142</v>
      </c>
      <c r="D238" s="74" t="s">
        <v>182</v>
      </c>
      <c r="E238" s="70">
        <v>321</v>
      </c>
      <c r="F238" s="71" t="s">
        <v>229</v>
      </c>
      <c r="G238" s="74" t="s">
        <v>35</v>
      </c>
      <c r="H238" s="26">
        <v>52520642</v>
      </c>
      <c r="I238" s="26">
        <v>32299337.16</v>
      </c>
      <c r="J238" s="26">
        <v>29126261.829999998</v>
      </c>
      <c r="K238" s="263">
        <f>I238-J238</f>
        <v>3173075.3300000019</v>
      </c>
      <c r="L238" s="92"/>
      <c r="M238" s="92"/>
      <c r="N238" s="55"/>
    </row>
    <row r="239" spans="1:16" ht="42.75" outlineLevel="5">
      <c r="A239" s="235" t="s">
        <v>50</v>
      </c>
      <c r="B239" s="74" t="s">
        <v>28</v>
      </c>
      <c r="C239" s="74" t="s">
        <v>142</v>
      </c>
      <c r="D239" s="74" t="s">
        <v>182</v>
      </c>
      <c r="E239" s="70">
        <v>321</v>
      </c>
      <c r="F239" s="71" t="s">
        <v>229</v>
      </c>
      <c r="G239" s="74" t="s">
        <v>36</v>
      </c>
      <c r="H239" s="26">
        <v>997892200</v>
      </c>
      <c r="I239" s="26">
        <v>613687417.25</v>
      </c>
      <c r="J239" s="26">
        <v>553398975.05999994</v>
      </c>
      <c r="K239" s="262">
        <f>I239-J239</f>
        <v>60288442.190000057</v>
      </c>
      <c r="L239" s="92">
        <f>645986754.41-I238</f>
        <v>613687417.25</v>
      </c>
      <c r="M239" s="92"/>
      <c r="N239" s="55"/>
      <c r="O239" s="35"/>
      <c r="P239" s="35"/>
    </row>
    <row r="240" spans="1:16" s="56" customFormat="1" ht="75" outlineLevel="3">
      <c r="A240" s="236" t="s">
        <v>154</v>
      </c>
      <c r="B240" s="45" t="s">
        <v>28</v>
      </c>
      <c r="C240" s="45" t="s">
        <v>142</v>
      </c>
      <c r="D240" s="45" t="s">
        <v>155</v>
      </c>
      <c r="E240" s="46" t="s">
        <v>29</v>
      </c>
      <c r="F240" s="47"/>
      <c r="G240" s="47"/>
      <c r="H240" s="176">
        <f>SUM(H241)</f>
        <v>11591800</v>
      </c>
      <c r="I240" s="176">
        <f>SUM(I241)</f>
        <v>0</v>
      </c>
      <c r="J240" s="177">
        <f>SUM(J241)</f>
        <v>0</v>
      </c>
      <c r="K240" s="53">
        <f>SUM(K241)</f>
        <v>0</v>
      </c>
      <c r="L240" s="68"/>
      <c r="M240" s="69"/>
      <c r="N240" s="55"/>
      <c r="O240" s="31"/>
      <c r="P240" s="31"/>
    </row>
    <row r="241" spans="1:16" ht="31.5" customHeight="1" outlineLevel="5">
      <c r="A241" s="235" t="s">
        <v>156</v>
      </c>
      <c r="B241" s="74" t="s">
        <v>28</v>
      </c>
      <c r="C241" s="74" t="s">
        <v>142</v>
      </c>
      <c r="D241" s="74" t="s">
        <v>155</v>
      </c>
      <c r="E241" s="70">
        <v>633</v>
      </c>
      <c r="F241" s="71"/>
      <c r="G241" s="71"/>
      <c r="H241" s="26">
        <v>11591800</v>
      </c>
      <c r="I241" s="26">
        <v>0</v>
      </c>
      <c r="J241" s="179">
        <v>0</v>
      </c>
      <c r="K241" s="73">
        <f t="shared" si="26"/>
        <v>0</v>
      </c>
      <c r="L241" s="54"/>
      <c r="M241" s="55"/>
      <c r="N241" s="55"/>
      <c r="O241" s="35"/>
      <c r="P241" s="35"/>
    </row>
    <row r="242" spans="1:16" s="56" customFormat="1" ht="50.25" customHeight="1" outlineLevel="3">
      <c r="A242" s="236" t="s">
        <v>186</v>
      </c>
      <c r="B242" s="45" t="s">
        <v>28</v>
      </c>
      <c r="C242" s="45" t="s">
        <v>142</v>
      </c>
      <c r="D242" s="45" t="s">
        <v>187</v>
      </c>
      <c r="E242" s="46" t="s">
        <v>29</v>
      </c>
      <c r="F242" s="47"/>
      <c r="G242" s="47"/>
      <c r="H242" s="176">
        <f>SUM(H243)</f>
        <v>1000000</v>
      </c>
      <c r="I242" s="176">
        <f>SUM(I243)</f>
        <v>500000</v>
      </c>
      <c r="J242" s="177">
        <f>SUM(J243)</f>
        <v>500000</v>
      </c>
      <c r="K242" s="53">
        <f>SUM(K243)</f>
        <v>0</v>
      </c>
      <c r="L242" s="68"/>
      <c r="M242" s="69"/>
      <c r="N242" s="55"/>
      <c r="O242" s="31"/>
      <c r="P242" s="31"/>
    </row>
    <row r="243" spans="1:16" ht="31.5" customHeight="1" outlineLevel="5">
      <c r="A243" s="235" t="s">
        <v>156</v>
      </c>
      <c r="B243" s="74" t="s">
        <v>28</v>
      </c>
      <c r="C243" s="74" t="s">
        <v>142</v>
      </c>
      <c r="D243" s="74" t="s">
        <v>187</v>
      </c>
      <c r="E243" s="70">
        <v>633</v>
      </c>
      <c r="F243" s="71"/>
      <c r="G243" s="71"/>
      <c r="H243" s="26">
        <v>1000000</v>
      </c>
      <c r="I243" s="26">
        <v>500000</v>
      </c>
      <c r="J243" s="26">
        <v>500000</v>
      </c>
      <c r="K243" s="73">
        <f t="shared" si="26"/>
        <v>0</v>
      </c>
      <c r="L243" s="54"/>
      <c r="M243" s="55"/>
      <c r="N243" s="55"/>
      <c r="O243" s="35"/>
      <c r="P243" s="35"/>
    </row>
    <row r="244" spans="1:16" s="56" customFormat="1" ht="79.5" customHeight="1" outlineLevel="3">
      <c r="A244" s="236" t="s">
        <v>188</v>
      </c>
      <c r="B244" s="45" t="s">
        <v>28</v>
      </c>
      <c r="C244" s="45" t="s">
        <v>142</v>
      </c>
      <c r="D244" s="45" t="s">
        <v>189</v>
      </c>
      <c r="E244" s="46" t="s">
        <v>29</v>
      </c>
      <c r="F244" s="47"/>
      <c r="G244" s="47"/>
      <c r="H244" s="176">
        <f>SUM(H245)</f>
        <v>5000000</v>
      </c>
      <c r="I244" s="176">
        <f>SUM(I245)</f>
        <v>2500000</v>
      </c>
      <c r="J244" s="177">
        <f>SUM(J245)</f>
        <v>2500000</v>
      </c>
      <c r="K244" s="53">
        <f>SUM(K245)</f>
        <v>0</v>
      </c>
      <c r="L244" s="54"/>
      <c r="M244" s="55"/>
      <c r="N244" s="55"/>
      <c r="O244" s="31"/>
      <c r="P244" s="31"/>
    </row>
    <row r="245" spans="1:16" ht="31.5" customHeight="1" outlineLevel="5">
      <c r="A245" s="235" t="s">
        <v>156</v>
      </c>
      <c r="B245" s="74" t="s">
        <v>28</v>
      </c>
      <c r="C245" s="74" t="s">
        <v>142</v>
      </c>
      <c r="D245" s="74" t="s">
        <v>189</v>
      </c>
      <c r="E245" s="70">
        <v>633</v>
      </c>
      <c r="F245" s="71"/>
      <c r="G245" s="71"/>
      <c r="H245" s="26">
        <v>5000000</v>
      </c>
      <c r="I245" s="26">
        <v>2500000</v>
      </c>
      <c r="J245" s="26">
        <v>2500000</v>
      </c>
      <c r="K245" s="73">
        <f t="shared" si="26"/>
        <v>0</v>
      </c>
      <c r="L245" s="54"/>
      <c r="M245" s="55"/>
      <c r="N245" s="55"/>
      <c r="O245" s="35"/>
      <c r="P245" s="35"/>
    </row>
    <row r="246" spans="1:16" s="56" customFormat="1" ht="38.25" customHeight="1" outlineLevel="3">
      <c r="A246" s="236" t="s">
        <v>197</v>
      </c>
      <c r="B246" s="45" t="s">
        <v>28</v>
      </c>
      <c r="C246" s="45" t="s">
        <v>142</v>
      </c>
      <c r="D246" s="45">
        <v>3020085140</v>
      </c>
      <c r="E246" s="46" t="s">
        <v>29</v>
      </c>
      <c r="F246" s="47"/>
      <c r="G246" s="47"/>
      <c r="H246" s="176">
        <f>SUM(H247)</f>
        <v>6379400</v>
      </c>
      <c r="I246" s="176">
        <f>SUM(I247)</f>
        <v>6379400</v>
      </c>
      <c r="J246" s="177">
        <f>SUM(J247)</f>
        <v>6379400</v>
      </c>
      <c r="K246" s="53">
        <f>SUM(K247)</f>
        <v>0</v>
      </c>
      <c r="L246" s="54"/>
      <c r="M246" s="55"/>
      <c r="N246" s="55"/>
      <c r="O246" s="31"/>
      <c r="P246" s="31"/>
    </row>
    <row r="247" spans="1:16" ht="17.25" customHeight="1" outlineLevel="5">
      <c r="A247" s="235" t="s">
        <v>30</v>
      </c>
      <c r="B247" s="74" t="s">
        <v>28</v>
      </c>
      <c r="C247" s="74" t="s">
        <v>142</v>
      </c>
      <c r="D247" s="74">
        <v>3020085140</v>
      </c>
      <c r="E247" s="70">
        <v>612</v>
      </c>
      <c r="F247" s="71"/>
      <c r="G247" s="71"/>
      <c r="H247" s="26">
        <v>6379400</v>
      </c>
      <c r="I247" s="26">
        <v>6379400</v>
      </c>
      <c r="J247" s="26">
        <v>6379400</v>
      </c>
      <c r="K247" s="73">
        <f>I247-J247</f>
        <v>0</v>
      </c>
      <c r="L247" s="54"/>
      <c r="M247" s="55"/>
      <c r="N247" s="55"/>
      <c r="O247" s="35"/>
      <c r="P247" s="35"/>
    </row>
    <row r="248" spans="1:16" s="142" customFormat="1" ht="35.25" customHeight="1" outlineLevel="5" thickBot="1">
      <c r="A248" s="236" t="s">
        <v>157</v>
      </c>
      <c r="B248" s="45" t="s">
        <v>28</v>
      </c>
      <c r="C248" s="45" t="s">
        <v>142</v>
      </c>
      <c r="D248" s="45">
        <v>9990081810</v>
      </c>
      <c r="E248" s="46">
        <v>244</v>
      </c>
      <c r="F248" s="47"/>
      <c r="G248" s="47"/>
      <c r="H248" s="176">
        <v>210000</v>
      </c>
      <c r="I248" s="176">
        <v>0</v>
      </c>
      <c r="J248" s="177">
        <v>0</v>
      </c>
      <c r="K248" s="53">
        <f>I248-J248</f>
        <v>0</v>
      </c>
      <c r="L248" s="54"/>
      <c r="M248" s="55"/>
      <c r="N248" s="55"/>
    </row>
    <row r="249" spans="1:16" ht="15.75" thickBot="1">
      <c r="A249" s="17" t="s">
        <v>158</v>
      </c>
      <c r="B249" s="143"/>
      <c r="C249" s="143"/>
      <c r="D249" s="143"/>
      <c r="E249" s="144"/>
      <c r="F249" s="145"/>
      <c r="G249" s="145"/>
      <c r="H249" s="211">
        <f>H21+H31+H34+H36+H38+H40+H42+H51+H57+H62+H64+H67+H69+H72+H75+H77+H88+H90+H91+H94+H96+H98+H100+H103+H106+H109+H116+H119+H122+H125+H128+H131+H134+H137+H141+H146+H149+H151+H154+H158+H161+H163+H165+H174+H179+H181+H187+H191+H194+H201+H208+H210+H212+H214+H224+H235+H240+H242+H244+H246+H248+H178+H27+H19+H60+H54</f>
        <v>26049433872</v>
      </c>
      <c r="I249" s="211">
        <f>I21+I31+I34+I36+I38+I40+I42+I51+I57+I62+I64+I67+I69+I72+I75+I77+I88+I90+I91+I94+I96+I98+I100+I103+I106+I109+I116+I119+I122+I125+I128+I131+I134+I137+I141+I146+I149+I151+I154+I158+I161+I163+I165+I174+I179+I181+I187+I191+I194+I201+I208+I210+I212+I214+I224+I235+I240+I242+I244+I246+I248+I178+I27+I19+I60+I54</f>
        <v>15420289301.460001</v>
      </c>
      <c r="J249" s="212">
        <f>J21+J29+J31+J34+J36+J38+J40+J42+J51+J57+J62+J64+J67+J69+J72+J75+J77+J88+J90+J91+J94+J96+J98+J100+J103+J106+J109+J116+J119+J122+J125+J128+J131+J134+J137+J141+J146+J149+J151+J154+J158+J161+J163+J165+J168+J174+J179+J181+J183+J185+J187+J191+J194+J201+J208+J210+J212+J214+J224+J235+J240+J242+J244+J246+J248+J204+J178+J27+J19+J60+J54</f>
        <v>15177223526.140001</v>
      </c>
      <c r="K249" s="265">
        <f>K21+K29+K31+K34+K36+K38+K40+K42+K51+K57+K62+K64+K67+K69+K72+K75+K77+K88+K90+K91+K94+K96+K98+K100+K103+K106+K109+K116+K119+K122+K125+K128+K131+K134+K137+K141+K146+K149+K151+K154+K158+K161+K163+K165+K168+K174+K179+K181+K183+K185+K187+K191+K194+K201+K208+K210+K212+K214+K224+K235+K240+K242+K244+K246+K248+K204+K178+K27+K19+K54</f>
        <v>243065775.31999967</v>
      </c>
      <c r="L249" s="146" t="s">
        <v>184</v>
      </c>
      <c r="M249" s="147">
        <f>H209+H203+H200+H199+H193+H189+H164+H162+H160+H150+H148+H133+H124+H121+H118+H108+H105+H93+H74</f>
        <v>14064884936</v>
      </c>
      <c r="N249" s="148"/>
    </row>
    <row r="250" spans="1:16" ht="15" thickBot="1">
      <c r="A250" s="256"/>
      <c r="B250" s="149"/>
      <c r="C250" s="149"/>
      <c r="D250" s="149"/>
      <c r="E250" s="150"/>
      <c r="F250" s="151"/>
      <c r="G250" s="151"/>
      <c r="H250" s="213"/>
      <c r="I250" s="213"/>
      <c r="J250" s="214"/>
      <c r="K250" s="152"/>
      <c r="L250" s="147" t="s">
        <v>159</v>
      </c>
      <c r="M250" s="153">
        <f>H22+H23+H24+H25+H31+H34+H36+H38+H40+H42+H51+H57+H62+H64+H67+H69+H73+H75+H77+H88+H90+H92+H94+H96+H98+H100+H104+H107+H109+H117+H120+H123+H125+H128+H132+H134+H137+H141+H147+H151+H154+H159+H165+H174+H179+H181+H188+H192+H195+H202+H210+H212+H214+H224+H235+H240+H242+H244+H246+H248+H178+H27+H19+H60+H26+H54</f>
        <v>11984548936</v>
      </c>
      <c r="N250" s="154"/>
    </row>
    <row r="251" spans="1:16" ht="15" thickBot="1">
      <c r="A251" s="257"/>
      <c r="B251" s="155"/>
      <c r="C251" s="155"/>
      <c r="D251" s="155"/>
      <c r="E251" s="292"/>
      <c r="F251" s="292"/>
      <c r="G251" s="292"/>
      <c r="H251" s="292"/>
      <c r="I251" s="292"/>
      <c r="J251" s="293"/>
      <c r="K251" s="156"/>
      <c r="L251" s="147" t="s">
        <v>160</v>
      </c>
      <c r="M251" s="147">
        <f>I249</f>
        <v>15420289301.460001</v>
      </c>
      <c r="N251" s="55"/>
    </row>
    <row r="252" spans="1:16" ht="15.75" thickBot="1">
      <c r="A252" s="286" t="s">
        <v>162</v>
      </c>
      <c r="B252" s="287"/>
      <c r="C252" s="287"/>
      <c r="D252" s="287"/>
      <c r="E252" s="287"/>
      <c r="F252" s="287"/>
      <c r="G252" s="287"/>
      <c r="H252" s="287"/>
      <c r="I252" s="287"/>
      <c r="J252" s="215">
        <f>15177223526.14-J249</f>
        <v>0</v>
      </c>
      <c r="K252" s="157"/>
      <c r="L252" s="147" t="s">
        <v>161</v>
      </c>
      <c r="M252" s="147">
        <f>J249</f>
        <v>15177223526.140001</v>
      </c>
      <c r="N252" s="19"/>
    </row>
    <row r="253" spans="1:16" ht="15" thickBot="1">
      <c r="A253" s="286" t="s">
        <v>163</v>
      </c>
      <c r="B253" s="287"/>
      <c r="C253" s="287"/>
      <c r="D253" s="287"/>
      <c r="E253" s="287"/>
      <c r="F253" s="287"/>
      <c r="G253" s="287"/>
      <c r="H253" s="287"/>
      <c r="I253" s="287"/>
      <c r="J253" s="216"/>
      <c r="K253" s="157"/>
      <c r="L253" s="158" t="s">
        <v>25</v>
      </c>
      <c r="M253" s="159">
        <f>M251-M252</f>
        <v>243065775.31999969</v>
      </c>
    </row>
    <row r="254" spans="1:16" ht="76.5">
      <c r="A254" s="1" t="s">
        <v>164</v>
      </c>
      <c r="B254" s="160" t="s">
        <v>165</v>
      </c>
      <c r="C254" s="161" t="s">
        <v>166</v>
      </c>
      <c r="D254" s="294" t="s">
        <v>23</v>
      </c>
      <c r="E254" s="295"/>
      <c r="F254" s="296"/>
      <c r="G254" s="160" t="s">
        <v>24</v>
      </c>
      <c r="H254" s="2" t="s">
        <v>167</v>
      </c>
      <c r="I254" s="6"/>
      <c r="J254" s="216"/>
      <c r="K254" s="157"/>
      <c r="L254" s="280" t="s">
        <v>25</v>
      </c>
      <c r="M254" s="19">
        <f>K249-M253</f>
        <v>0</v>
      </c>
    </row>
    <row r="255" spans="1:16" ht="42.75">
      <c r="A255" s="4" t="s">
        <v>168</v>
      </c>
      <c r="B255" s="39" t="s">
        <v>169</v>
      </c>
      <c r="C255" s="162"/>
      <c r="D255" s="297">
        <f>I249</f>
        <v>15420289301.460001</v>
      </c>
      <c r="E255" s="298"/>
      <c r="F255" s="299"/>
      <c r="G255" s="16">
        <f>J249</f>
        <v>15177223526.140001</v>
      </c>
      <c r="H255" s="217">
        <f>K249</f>
        <v>243065775.31999967</v>
      </c>
      <c r="I255" s="6"/>
      <c r="J255" s="216"/>
      <c r="L255" s="55"/>
      <c r="M255" s="55"/>
    </row>
    <row r="256" spans="1:16" ht="15">
      <c r="A256" s="4" t="s">
        <v>170</v>
      </c>
      <c r="B256" s="39" t="s">
        <v>171</v>
      </c>
      <c r="C256" s="39"/>
      <c r="D256" s="289"/>
      <c r="E256" s="290"/>
      <c r="F256" s="291"/>
      <c r="G256" s="16"/>
      <c r="H256" s="218"/>
      <c r="I256" s="6"/>
      <c r="J256" s="216"/>
      <c r="L256" s="55"/>
      <c r="M256" s="55"/>
    </row>
    <row r="257" spans="1:13">
      <c r="A257" s="8" t="s">
        <v>172</v>
      </c>
      <c r="B257" s="39" t="s">
        <v>173</v>
      </c>
      <c r="C257" s="39"/>
      <c r="D257" s="302"/>
      <c r="E257" s="290"/>
      <c r="F257" s="291"/>
      <c r="G257" s="163"/>
      <c r="H257" s="18"/>
      <c r="I257" s="6"/>
      <c r="J257" s="216"/>
      <c r="L257" s="55"/>
      <c r="M257" s="164"/>
    </row>
    <row r="258" spans="1:13">
      <c r="A258" s="4" t="s">
        <v>174</v>
      </c>
      <c r="B258" s="39" t="s">
        <v>175</v>
      </c>
      <c r="C258" s="39"/>
      <c r="D258" s="289"/>
      <c r="E258" s="290"/>
      <c r="F258" s="291"/>
      <c r="G258" s="163"/>
      <c r="H258" s="7"/>
      <c r="I258" s="6"/>
      <c r="J258" s="216"/>
      <c r="M258" s="164"/>
    </row>
    <row r="259" spans="1:13">
      <c r="A259" s="9"/>
      <c r="G259" s="157"/>
      <c r="I259" s="6"/>
      <c r="J259" s="216"/>
      <c r="M259" s="164"/>
    </row>
    <row r="260" spans="1:13">
      <c r="A260" s="10"/>
      <c r="H260" s="6"/>
      <c r="I260" s="6"/>
      <c r="J260" s="216"/>
      <c r="M260" s="55"/>
    </row>
    <row r="261" spans="1:13">
      <c r="A261" s="10"/>
      <c r="I261" s="6"/>
      <c r="J261" s="216"/>
    </row>
    <row r="262" spans="1:13">
      <c r="A262" s="10"/>
      <c r="I262" s="6"/>
      <c r="J262" s="11"/>
      <c r="M262" s="55"/>
    </row>
    <row r="263" spans="1:13">
      <c r="A263" s="10"/>
      <c r="I263" s="6"/>
      <c r="J263" s="216"/>
    </row>
    <row r="264" spans="1:13" ht="15.75">
      <c r="A264" s="303" t="s">
        <v>234</v>
      </c>
      <c r="B264" s="304"/>
      <c r="C264" s="304"/>
      <c r="D264" s="266"/>
      <c r="E264" s="266"/>
      <c r="F264" s="266"/>
      <c r="G264" s="308" t="s">
        <v>235</v>
      </c>
      <c r="H264" s="308"/>
      <c r="I264" s="6"/>
      <c r="J264" s="11"/>
    </row>
    <row r="265" spans="1:13" ht="15.75">
      <c r="A265" s="267"/>
      <c r="B265" s="268"/>
      <c r="C265" s="268"/>
      <c r="D265" s="269"/>
      <c r="E265" s="270"/>
      <c r="F265" s="271"/>
      <c r="G265" s="272"/>
      <c r="H265" s="272"/>
      <c r="J265" s="11"/>
      <c r="L265" s="55"/>
    </row>
    <row r="266" spans="1:13" ht="15.75">
      <c r="A266" s="267"/>
      <c r="B266" s="268"/>
      <c r="C266" s="268"/>
      <c r="D266" s="269"/>
      <c r="E266" s="270"/>
      <c r="F266" s="271"/>
      <c r="G266" s="272"/>
      <c r="H266" s="272"/>
      <c r="J266" s="11"/>
    </row>
    <row r="267" spans="1:13" ht="15.75">
      <c r="A267" s="273"/>
      <c r="B267" s="269"/>
      <c r="C267" s="274"/>
      <c r="D267" s="269"/>
      <c r="E267" s="270"/>
      <c r="F267" s="271"/>
      <c r="G267" s="271"/>
      <c r="H267" s="271"/>
      <c r="J267" s="11"/>
    </row>
    <row r="268" spans="1:13" ht="15.75">
      <c r="A268" s="305" t="s">
        <v>193</v>
      </c>
      <c r="B268" s="306"/>
      <c r="C268" s="306"/>
      <c r="D268" s="269"/>
      <c r="E268" s="270"/>
      <c r="F268" s="271"/>
      <c r="G268" s="307" t="s">
        <v>200</v>
      </c>
      <c r="H268" s="307"/>
      <c r="I268" s="6"/>
      <c r="J268" s="11"/>
    </row>
    <row r="269" spans="1:13">
      <c r="A269" s="10"/>
      <c r="J269" s="11"/>
    </row>
    <row r="270" spans="1:13" ht="15" thickBot="1">
      <c r="A270" s="258"/>
      <c r="B270" s="165"/>
      <c r="C270" s="165"/>
      <c r="D270" s="165"/>
      <c r="E270" s="166"/>
      <c r="F270" s="167"/>
      <c r="G270" s="167"/>
      <c r="H270" s="219"/>
      <c r="I270" s="219"/>
      <c r="J270" s="220"/>
    </row>
    <row r="273" spans="1:11">
      <c r="H273" s="6"/>
    </row>
    <row r="282" spans="1:11">
      <c r="A282" s="260"/>
      <c r="E282" s="31"/>
      <c r="F282" s="31"/>
      <c r="G282" s="31"/>
      <c r="H282" s="221"/>
      <c r="I282" s="221"/>
      <c r="J282" s="221"/>
      <c r="K282" s="31"/>
    </row>
  </sheetData>
  <mergeCells count="23">
    <mergeCell ref="D257:F257"/>
    <mergeCell ref="D258:F258"/>
    <mergeCell ref="A264:C264"/>
    <mergeCell ref="A268:C268"/>
    <mergeCell ref="G268:H268"/>
    <mergeCell ref="G264:H264"/>
    <mergeCell ref="D256:F256"/>
    <mergeCell ref="A11:F11"/>
    <mergeCell ref="E251:J251"/>
    <mergeCell ref="A252:I252"/>
    <mergeCell ref="A253:I253"/>
    <mergeCell ref="D254:F254"/>
    <mergeCell ref="D255:F255"/>
    <mergeCell ref="A65:A66"/>
    <mergeCell ref="A58:A59"/>
    <mergeCell ref="A52:A53"/>
    <mergeCell ref="A55:A56"/>
    <mergeCell ref="A10:F10"/>
    <mergeCell ref="A2:J2"/>
    <mergeCell ref="A3:J3"/>
    <mergeCell ref="A4:J4"/>
    <mergeCell ref="D7:G7"/>
    <mergeCell ref="D9:G9"/>
  </mergeCells>
  <pageMargins left="0.35433070866141736" right="3.937007874015748E-2" top="0.15748031496062992" bottom="0.15748031496062992" header="0.31496062992125984" footer="0.31496062992125984"/>
  <pageSetup paperSize="9" scale="51" fitToWidth="0" fitToHeight="0" orientation="portrait" r:id="rId1"/>
  <rowBreaks count="2" manualBreakCount="2">
    <brk id="47" max="9" man="1"/>
    <brk id="19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</vt:lpstr>
      <vt:lpstr>'1ММ'!Заголовки_для_печати</vt:lpstr>
      <vt:lpstr>'1ММ'!Область_печати</vt:lpstr>
    </vt:vector>
  </TitlesOfParts>
  <Company>Минтруд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Муслимова Айшат Иманутдиновна</cp:lastModifiedBy>
  <cp:lastPrinted>2023-06-02T14:02:25Z</cp:lastPrinted>
  <dcterms:created xsi:type="dcterms:W3CDTF">2020-02-07T09:07:07Z</dcterms:created>
  <dcterms:modified xsi:type="dcterms:W3CDTF">2023-06-06T14:13:53Z</dcterms:modified>
</cp:coreProperties>
</file>