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40" yWindow="915" windowWidth="15285" windowHeight="11760"/>
  </bookViews>
  <sheets>
    <sheet name="1ММ " sheetId="8" r:id="rId1"/>
    <sheet name="1ММ  (2)" sheetId="10" r:id="rId2"/>
  </sheets>
  <definedNames>
    <definedName name="_xlnm._FilterDatabase" localSheetId="0" hidden="1">'1ММ '!$A$16:$M$295</definedName>
    <definedName name="_xlnm._FilterDatabase" localSheetId="1" hidden="1">'1ММ  (2)'!$A$1:$N$279</definedName>
    <definedName name="_xlnm.Print_Titles" localSheetId="0">'1ММ '!$16:$16</definedName>
    <definedName name="_xlnm.Print_Titles" localSheetId="1">'1ММ  (2)'!$1:$1</definedName>
    <definedName name="_xlnm.Print_Area" localSheetId="0">'1ММ '!$A$1:$J$307</definedName>
    <definedName name="_xlnm.Print_Area" localSheetId="1">'1ММ  (2)'!$A$1:$J$291</definedName>
  </definedNames>
  <calcPr calcId="144525"/>
</workbook>
</file>

<file path=xl/calcChain.xml><?xml version="1.0" encoding="utf-8"?>
<calcChain xmlns="http://schemas.openxmlformats.org/spreadsheetml/2006/main">
  <c r="M290" i="8" l="1"/>
  <c r="K269" i="10" l="1"/>
  <c r="K268" i="10"/>
  <c r="K267" i="10" s="1"/>
  <c r="J267" i="10"/>
  <c r="I267" i="10"/>
  <c r="H267" i="10"/>
  <c r="K266" i="10"/>
  <c r="K265" i="10"/>
  <c r="K264" i="10" s="1"/>
  <c r="J264" i="10"/>
  <c r="I264" i="10"/>
  <c r="H264" i="10"/>
  <c r="K263" i="10"/>
  <c r="K262" i="10" s="1"/>
  <c r="J262" i="10"/>
  <c r="I262" i="10"/>
  <c r="H262" i="10"/>
  <c r="K261" i="10"/>
  <c r="K260" i="10"/>
  <c r="K259" i="10"/>
  <c r="J258" i="10"/>
  <c r="I258" i="10"/>
  <c r="H258" i="10"/>
  <c r="K257" i="10"/>
  <c r="K256" i="10"/>
  <c r="K255" i="10"/>
  <c r="J254" i="10"/>
  <c r="I254" i="10"/>
  <c r="H254" i="10"/>
  <c r="K253" i="10"/>
  <c r="K252" i="10" s="1"/>
  <c r="J252" i="10"/>
  <c r="I252" i="10"/>
  <c r="H252" i="10"/>
  <c r="K251" i="10"/>
  <c r="K250" i="10"/>
  <c r="J250" i="10"/>
  <c r="I250" i="10"/>
  <c r="H250" i="10"/>
  <c r="K249" i="10"/>
  <c r="K248" i="10" s="1"/>
  <c r="J248" i="10"/>
  <c r="I248" i="10"/>
  <c r="H248" i="10"/>
  <c r="K247" i="10"/>
  <c r="K246" i="10"/>
  <c r="K245" i="10"/>
  <c r="K244" i="10"/>
  <c r="K243" i="10"/>
  <c r="K242" i="10"/>
  <c r="K241" i="10"/>
  <c r="J240" i="10"/>
  <c r="I240" i="10"/>
  <c r="H240" i="10"/>
  <c r="K239" i="10"/>
  <c r="K238" i="10"/>
  <c r="K237" i="10"/>
  <c r="K236" i="10"/>
  <c r="K235" i="10"/>
  <c r="K234" i="10"/>
  <c r="K233" i="10"/>
  <c r="K232" i="10"/>
  <c r="K231" i="10"/>
  <c r="K230" i="10"/>
  <c r="J229" i="10"/>
  <c r="I229" i="10"/>
  <c r="H229" i="10"/>
  <c r="K228" i="10"/>
  <c r="K227" i="10"/>
  <c r="I226" i="10"/>
  <c r="K226" i="10" s="1"/>
  <c r="H226" i="10"/>
  <c r="H217" i="10" s="1"/>
  <c r="K225" i="10"/>
  <c r="K224" i="10"/>
  <c r="K223" i="10"/>
  <c r="K222" i="10"/>
  <c r="K221" i="10"/>
  <c r="K220" i="10"/>
  <c r="K219" i="10"/>
  <c r="K218" i="10"/>
  <c r="J217" i="10"/>
  <c r="K216" i="10"/>
  <c r="K215" i="10"/>
  <c r="K214" i="10"/>
  <c r="K213" i="10"/>
  <c r="K212" i="10"/>
  <c r="J211" i="10"/>
  <c r="I211" i="10"/>
  <c r="H211" i="10"/>
  <c r="K210" i="10"/>
  <c r="K208" i="10" s="1"/>
  <c r="K209" i="10"/>
  <c r="J208" i="10"/>
  <c r="I208" i="10"/>
  <c r="H208" i="10"/>
  <c r="K207" i="10"/>
  <c r="K206" i="10" s="1"/>
  <c r="J206" i="10"/>
  <c r="I206" i="10"/>
  <c r="H206" i="10"/>
  <c r="K205" i="10"/>
  <c r="K204" i="10"/>
  <c r="J204" i="10"/>
  <c r="I204" i="10"/>
  <c r="H204" i="10"/>
  <c r="K203" i="10"/>
  <c r="K202" i="10"/>
  <c r="K201" i="10"/>
  <c r="J201" i="10"/>
  <c r="I201" i="10"/>
  <c r="H201" i="10"/>
  <c r="K200" i="10"/>
  <c r="H200" i="10"/>
  <c r="K199" i="10"/>
  <c r="H199" i="10"/>
  <c r="K198" i="10"/>
  <c r="K197" i="10"/>
  <c r="J196" i="10"/>
  <c r="I196" i="10"/>
  <c r="K195" i="10"/>
  <c r="K194" i="10"/>
  <c r="J193" i="10"/>
  <c r="I193" i="10"/>
  <c r="H193" i="10"/>
  <c r="K192" i="10"/>
  <c r="K191" i="10"/>
  <c r="K190" i="10" s="1"/>
  <c r="J190" i="10"/>
  <c r="I190" i="10"/>
  <c r="H190" i="10"/>
  <c r="K189" i="10"/>
  <c r="K188" i="10"/>
  <c r="K187" i="10" s="1"/>
  <c r="J187" i="10"/>
  <c r="I187" i="10"/>
  <c r="H187" i="10"/>
  <c r="K186" i="10"/>
  <c r="K185" i="10"/>
  <c r="K184" i="10" s="1"/>
  <c r="J184" i="10"/>
  <c r="I184" i="10"/>
  <c r="H184" i="10"/>
  <c r="K183" i="10"/>
  <c r="K182" i="10"/>
  <c r="J181" i="10"/>
  <c r="I181" i="10"/>
  <c r="H181" i="10"/>
  <c r="K180" i="10"/>
  <c r="L179" i="10"/>
  <c r="K179" i="10"/>
  <c r="K178" i="10"/>
  <c r="M177" i="10"/>
  <c r="K177" i="10"/>
  <c r="K176" i="10"/>
  <c r="K175" i="10"/>
  <c r="J174" i="10"/>
  <c r="I174" i="10"/>
  <c r="H174" i="10"/>
  <c r="K173" i="10"/>
  <c r="K172" i="10"/>
  <c r="K171" i="10"/>
  <c r="K170" i="10"/>
  <c r="K169" i="10"/>
  <c r="J168" i="10"/>
  <c r="I168" i="10"/>
  <c r="H168" i="10"/>
  <c r="K167" i="10"/>
  <c r="K166" i="10"/>
  <c r="J165" i="10"/>
  <c r="I165" i="10"/>
  <c r="H165" i="10"/>
  <c r="K164" i="10"/>
  <c r="K163" i="10" s="1"/>
  <c r="J163" i="10"/>
  <c r="I163" i="10"/>
  <c r="H163" i="10"/>
  <c r="K162" i="10"/>
  <c r="K161" i="10"/>
  <c r="J161" i="10"/>
  <c r="I161" i="10"/>
  <c r="H161" i="10"/>
  <c r="K160" i="10"/>
  <c r="K159" i="10"/>
  <c r="J158" i="10"/>
  <c r="I158" i="10"/>
  <c r="H158" i="10"/>
  <c r="K157" i="10"/>
  <c r="K156" i="10"/>
  <c r="K155" i="10"/>
  <c r="K154" i="10"/>
  <c r="J154" i="10"/>
  <c r="I154" i="10"/>
  <c r="H154" i="10"/>
  <c r="K153" i="10"/>
  <c r="K152" i="10"/>
  <c r="K151" i="10"/>
  <c r="J151" i="10"/>
  <c r="I151" i="10"/>
  <c r="H151" i="10"/>
  <c r="K150" i="10"/>
  <c r="K149" i="10"/>
  <c r="K148" i="10"/>
  <c r="J148" i="10"/>
  <c r="I148" i="10"/>
  <c r="H148" i="10"/>
  <c r="K147" i="10"/>
  <c r="K146" i="10"/>
  <c r="K145" i="10"/>
  <c r="J145" i="10"/>
  <c r="I145" i="10"/>
  <c r="H145" i="10"/>
  <c r="K144" i="10"/>
  <c r="K143" i="10"/>
  <c r="K142" i="10"/>
  <c r="K141" i="10"/>
  <c r="K140" i="10"/>
  <c r="K139" i="10"/>
  <c r="J138" i="10"/>
  <c r="I138" i="10"/>
  <c r="H138" i="10"/>
  <c r="K137" i="10"/>
  <c r="K136" i="10"/>
  <c r="J135" i="10"/>
  <c r="I135" i="10"/>
  <c r="H135" i="10"/>
  <c r="K134" i="10"/>
  <c r="K133" i="10"/>
  <c r="J132" i="10"/>
  <c r="I132" i="10"/>
  <c r="H132" i="10"/>
  <c r="K131" i="10"/>
  <c r="K130" i="10"/>
  <c r="K129" i="10" s="1"/>
  <c r="J129" i="10"/>
  <c r="I129" i="10"/>
  <c r="H129" i="10"/>
  <c r="K128" i="10"/>
  <c r="K127" i="10"/>
  <c r="K126" i="10"/>
  <c r="J125" i="10"/>
  <c r="I125" i="10"/>
  <c r="H125" i="10"/>
  <c r="K124" i="10"/>
  <c r="K123" i="10"/>
  <c r="K122" i="10" s="1"/>
  <c r="J122" i="10"/>
  <c r="I122" i="10"/>
  <c r="H122" i="10"/>
  <c r="K121" i="10"/>
  <c r="K120" i="10"/>
  <c r="K119" i="10" s="1"/>
  <c r="J119" i="10"/>
  <c r="I119" i="10"/>
  <c r="H119" i="10"/>
  <c r="K118" i="10"/>
  <c r="K117" i="10"/>
  <c r="J116" i="10"/>
  <c r="I116" i="10"/>
  <c r="H116" i="10"/>
  <c r="K115" i="10"/>
  <c r="K114" i="10"/>
  <c r="J113" i="10"/>
  <c r="I113" i="10"/>
  <c r="H113" i="10"/>
  <c r="K112" i="10"/>
  <c r="K111" i="10"/>
  <c r="K110" i="10"/>
  <c r="K109" i="10"/>
  <c r="K108" i="10"/>
  <c r="J107" i="10"/>
  <c r="I107" i="10"/>
  <c r="H107" i="10"/>
  <c r="K106" i="10"/>
  <c r="K105" i="10"/>
  <c r="K104" i="10"/>
  <c r="J104" i="10"/>
  <c r="I104" i="10"/>
  <c r="H104" i="10"/>
  <c r="K103" i="10"/>
  <c r="K102" i="10"/>
  <c r="K101" i="10" s="1"/>
  <c r="J101" i="10"/>
  <c r="I101" i="10"/>
  <c r="H101" i="10"/>
  <c r="K100" i="10"/>
  <c r="K99" i="10"/>
  <c r="J98" i="10"/>
  <c r="I98" i="10"/>
  <c r="H98" i="10"/>
  <c r="K97" i="10"/>
  <c r="K96" i="10" s="1"/>
  <c r="J96" i="10"/>
  <c r="I96" i="10"/>
  <c r="H96" i="10"/>
  <c r="K95" i="10"/>
  <c r="K94" i="10"/>
  <c r="J93" i="10"/>
  <c r="I93" i="10"/>
  <c r="H93" i="10"/>
  <c r="K92" i="10"/>
  <c r="K91" i="10"/>
  <c r="J90" i="10"/>
  <c r="I90" i="10"/>
  <c r="H90" i="10"/>
  <c r="K89" i="10"/>
  <c r="K88" i="10"/>
  <c r="J87" i="10"/>
  <c r="I87" i="10"/>
  <c r="H87" i="10"/>
  <c r="K86" i="10"/>
  <c r="K85" i="10"/>
  <c r="K84" i="10"/>
  <c r="J84" i="10"/>
  <c r="I84" i="10"/>
  <c r="H84" i="10"/>
  <c r="K83" i="10"/>
  <c r="K82" i="10" s="1"/>
  <c r="J82" i="10"/>
  <c r="I82" i="10"/>
  <c r="H82" i="10"/>
  <c r="K81" i="10"/>
  <c r="K80" i="10"/>
  <c r="K79" i="10"/>
  <c r="K78" i="10"/>
  <c r="K77" i="10"/>
  <c r="K76" i="10"/>
  <c r="K75" i="10"/>
  <c r="K74" i="10"/>
  <c r="K73" i="10"/>
  <c r="K72" i="10"/>
  <c r="K71" i="10"/>
  <c r="J70" i="10"/>
  <c r="I70" i="10"/>
  <c r="H70" i="10"/>
  <c r="K69" i="10"/>
  <c r="K68" i="10" s="1"/>
  <c r="J68" i="10"/>
  <c r="I68" i="10"/>
  <c r="H68" i="10"/>
  <c r="K67" i="10"/>
  <c r="K66" i="10"/>
  <c r="J65" i="10"/>
  <c r="I65" i="10"/>
  <c r="H65" i="10"/>
  <c r="L64" i="10"/>
  <c r="K64" i="10"/>
  <c r="K63" i="10"/>
  <c r="K62" i="10"/>
  <c r="K61" i="10"/>
  <c r="J60" i="10"/>
  <c r="I60" i="10"/>
  <c r="H60" i="10"/>
  <c r="K59" i="10"/>
  <c r="K58" i="10" s="1"/>
  <c r="J58" i="10"/>
  <c r="I58" i="10"/>
  <c r="H58" i="10"/>
  <c r="K57" i="10"/>
  <c r="K56" i="10" s="1"/>
  <c r="J56" i="10"/>
  <c r="I56" i="10"/>
  <c r="H56" i="10"/>
  <c r="K55" i="10"/>
  <c r="K54" i="10"/>
  <c r="K53" i="10"/>
  <c r="K52" i="10"/>
  <c r="K51" i="10"/>
  <c r="K50" i="10"/>
  <c r="J49" i="10"/>
  <c r="I49" i="10"/>
  <c r="H49" i="10"/>
  <c r="K48" i="10"/>
  <c r="K47" i="10"/>
  <c r="K46" i="10"/>
  <c r="K45" i="10"/>
  <c r="K44" i="10"/>
  <c r="K43" i="10"/>
  <c r="K42" i="10"/>
  <c r="K41" i="10"/>
  <c r="K40" i="10"/>
  <c r="K39" i="10"/>
  <c r="J38" i="10"/>
  <c r="I38" i="10"/>
  <c r="H38" i="10"/>
  <c r="K37" i="10"/>
  <c r="K36" i="10"/>
  <c r="J35" i="10"/>
  <c r="I35" i="10"/>
  <c r="H35" i="10"/>
  <c r="K34" i="10"/>
  <c r="K33" i="10"/>
  <c r="J33" i="10"/>
  <c r="I33" i="10"/>
  <c r="H33" i="10"/>
  <c r="K32" i="10"/>
  <c r="K31" i="10"/>
  <c r="J30" i="10"/>
  <c r="I30" i="10"/>
  <c r="H30" i="10"/>
  <c r="K29" i="10"/>
  <c r="K28" i="10" s="1"/>
  <c r="J28" i="10"/>
  <c r="I28" i="10"/>
  <c r="H28" i="10"/>
  <c r="K27" i="10"/>
  <c r="K26" i="10"/>
  <c r="J26" i="10"/>
  <c r="I26" i="10"/>
  <c r="H26" i="10"/>
  <c r="K25" i="10"/>
  <c r="K24" i="10" s="1"/>
  <c r="J24" i="10"/>
  <c r="I24" i="10"/>
  <c r="H24" i="10"/>
  <c r="K23" i="10"/>
  <c r="K22" i="10" s="1"/>
  <c r="J22" i="10"/>
  <c r="I22" i="10"/>
  <c r="H22" i="10"/>
  <c r="K21" i="10"/>
  <c r="K20" i="10"/>
  <c r="K19" i="10" s="1"/>
  <c r="J19" i="10"/>
  <c r="I19" i="10"/>
  <c r="H19" i="10"/>
  <c r="K18" i="10"/>
  <c r="K17" i="10"/>
  <c r="J16" i="10"/>
  <c r="I16" i="10"/>
  <c r="H16" i="10"/>
  <c r="K15" i="10"/>
  <c r="K14" i="10"/>
  <c r="J13" i="10"/>
  <c r="I13" i="10"/>
  <c r="H13" i="10"/>
  <c r="K12" i="10"/>
  <c r="K11" i="10" s="1"/>
  <c r="J11" i="10"/>
  <c r="I11" i="10"/>
  <c r="H11" i="10"/>
  <c r="K10" i="10"/>
  <c r="K9" i="10"/>
  <c r="K8" i="10"/>
  <c r="K7" i="10"/>
  <c r="J6" i="10"/>
  <c r="I6" i="10"/>
  <c r="H6" i="10"/>
  <c r="K5" i="10"/>
  <c r="K4" i="10"/>
  <c r="K3" i="10" s="1"/>
  <c r="J3" i="10"/>
  <c r="I3" i="10"/>
  <c r="H3" i="10"/>
  <c r="K154" i="8"/>
  <c r="K155" i="8"/>
  <c r="K156" i="8"/>
  <c r="K157" i="8"/>
  <c r="K158" i="8"/>
  <c r="K159" i="8"/>
  <c r="K160" i="8"/>
  <c r="K153" i="8"/>
  <c r="I154" i="8"/>
  <c r="J154" i="8"/>
  <c r="H154" i="8"/>
  <c r="K107" i="10" l="1"/>
  <c r="K13" i="10"/>
  <c r="K30" i="10"/>
  <c r="K35" i="10"/>
  <c r="K98" i="10"/>
  <c r="K113" i="10"/>
  <c r="K135" i="10"/>
  <c r="K229" i="10"/>
  <c r="K60" i="10"/>
  <c r="K116" i="10"/>
  <c r="K93" i="10"/>
  <c r="K90" i="10"/>
  <c r="K6" i="10"/>
  <c r="K196" i="10"/>
  <c r="K65" i="10"/>
  <c r="K193" i="10"/>
  <c r="M270" i="10"/>
  <c r="K240" i="10"/>
  <c r="K87" i="10"/>
  <c r="K165" i="10"/>
  <c r="K181" i="10"/>
  <c r="K125" i="10"/>
  <c r="K158" i="10"/>
  <c r="H196" i="10"/>
  <c r="H270" i="10" s="1"/>
  <c r="K138" i="10"/>
  <c r="K16" i="10"/>
  <c r="K132" i="10"/>
  <c r="K174" i="10"/>
  <c r="K211" i="10"/>
  <c r="K258" i="10"/>
  <c r="K254" i="10"/>
  <c r="J270" i="10"/>
  <c r="M273" i="10" s="1"/>
  <c r="K49" i="10"/>
  <c r="K38" i="10"/>
  <c r="K217" i="10"/>
  <c r="K70" i="10"/>
  <c r="K168" i="10"/>
  <c r="I217" i="10"/>
  <c r="I270" i="10" s="1"/>
  <c r="J274" i="10"/>
  <c r="M271" i="10"/>
  <c r="K143" i="8"/>
  <c r="K125" i="8"/>
  <c r="H141" i="8"/>
  <c r="K270" i="10" l="1"/>
  <c r="H276" i="10" s="1"/>
  <c r="G276" i="10"/>
  <c r="D276" i="10"/>
  <c r="M272" i="10"/>
  <c r="M274" i="10" s="1"/>
  <c r="H86" i="8"/>
  <c r="I209" i="8"/>
  <c r="J209" i="8"/>
  <c r="H209" i="8"/>
  <c r="K210" i="8"/>
  <c r="K28" i="8" l="1"/>
  <c r="K27" i="8" s="1"/>
  <c r="K20" i="8"/>
  <c r="K19" i="8" s="1"/>
  <c r="K196" i="8"/>
  <c r="K195" i="8"/>
  <c r="K194" i="8"/>
  <c r="J76" i="8" l="1"/>
  <c r="K66" i="8"/>
  <c r="K193" i="8"/>
  <c r="I242" i="8" l="1"/>
  <c r="K68" i="8"/>
  <c r="K69" i="8"/>
  <c r="K70" i="8"/>
  <c r="K71" i="8"/>
  <c r="I256" i="8"/>
  <c r="J256" i="8"/>
  <c r="H256" i="8"/>
  <c r="K262" i="8"/>
  <c r="K263" i="8"/>
  <c r="H242" i="8"/>
  <c r="I65" i="8"/>
  <c r="J65" i="8"/>
  <c r="H65" i="8"/>
  <c r="K48" i="8" l="1"/>
  <c r="K47" i="8"/>
  <c r="K30" i="8"/>
  <c r="K31" i="8"/>
  <c r="K21" i="8"/>
  <c r="K282" i="8"/>
  <c r="K29" i="8" l="1"/>
  <c r="J212" i="8"/>
  <c r="I197" i="8"/>
  <c r="H197" i="8"/>
  <c r="K199" i="8"/>
  <c r="J197" i="8"/>
  <c r="H216" i="8"/>
  <c r="H215" i="8"/>
  <c r="I76" i="8"/>
  <c r="H245" i="8"/>
  <c r="K79" i="8"/>
  <c r="K80" i="8"/>
  <c r="H76" i="8"/>
  <c r="M286" i="8" l="1"/>
  <c r="I141" i="8"/>
  <c r="J141" i="8"/>
  <c r="K102" i="8"/>
  <c r="J103" i="8"/>
  <c r="I103" i="8"/>
  <c r="J100" i="8" l="1"/>
  <c r="I100" i="8"/>
  <c r="H100" i="8"/>
  <c r="J200" i="8" l="1"/>
  <c r="J84" i="8"/>
  <c r="I274" i="8"/>
  <c r="I245" i="8"/>
  <c r="I233" i="8"/>
  <c r="I227" i="8"/>
  <c r="I220" i="8"/>
  <c r="I217" i="8"/>
  <c r="I212" i="8"/>
  <c r="I203" i="8"/>
  <c r="I200" i="8"/>
  <c r="I190" i="8"/>
  <c r="I181" i="8"/>
  <c r="I174" i="8"/>
  <c r="I170" i="8"/>
  <c r="I167" i="8"/>
  <c r="I161" i="8"/>
  <c r="I138" i="8"/>
  <c r="I135" i="8"/>
  <c r="I132" i="8"/>
  <c r="I129" i="8"/>
  <c r="I123" i="8"/>
  <c r="I86" i="8"/>
  <c r="I81" i="8"/>
  <c r="I54" i="8"/>
  <c r="I268" i="8"/>
  <c r="I19" i="8"/>
  <c r="I22" i="8"/>
  <c r="I27" i="8"/>
  <c r="I29" i="8"/>
  <c r="I32" i="8"/>
  <c r="I35" i="8"/>
  <c r="I38" i="8"/>
  <c r="I40" i="8"/>
  <c r="I42" i="8"/>
  <c r="I44" i="8"/>
  <c r="I46" i="8"/>
  <c r="I49" i="8"/>
  <c r="I51" i="8"/>
  <c r="I72" i="8"/>
  <c r="I74" i="8"/>
  <c r="I84" i="8"/>
  <c r="I98" i="8"/>
  <c r="I106" i="8"/>
  <c r="I109" i="8"/>
  <c r="I112" i="8"/>
  <c r="I114" i="8"/>
  <c r="I117" i="8"/>
  <c r="I120" i="8"/>
  <c r="I145" i="8"/>
  <c r="I148" i="8"/>
  <c r="I151" i="8"/>
  <c r="I164" i="8"/>
  <c r="I177" i="8"/>
  <c r="I179" i="8"/>
  <c r="I184" i="8"/>
  <c r="I206" i="8"/>
  <c r="I222" i="8"/>
  <c r="I224" i="8"/>
  <c r="I264" i="8"/>
  <c r="I266" i="8"/>
  <c r="I270" i="8"/>
  <c r="I278" i="8"/>
  <c r="I280" i="8"/>
  <c r="I283" i="8"/>
  <c r="H103" i="8"/>
  <c r="I286" i="8" l="1"/>
  <c r="J27" i="8"/>
  <c r="J170" i="8"/>
  <c r="J227" i="8"/>
  <c r="J274" i="8"/>
  <c r="J266" i="8"/>
  <c r="J280" i="8"/>
  <c r="J268" i="8"/>
  <c r="J184" i="8"/>
  <c r="J123" i="8"/>
  <c r="K124" i="8"/>
  <c r="J81" i="8"/>
  <c r="J203" i="8"/>
  <c r="J86" i="8"/>
  <c r="J217" i="8"/>
  <c r="J233" i="8"/>
  <c r="J245" i="8"/>
  <c r="J283" i="8"/>
  <c r="J206" i="8"/>
  <c r="M288" i="8" l="1"/>
  <c r="H54" i="8"/>
  <c r="H145" i="8"/>
  <c r="H129" i="8"/>
  <c r="H123" i="8"/>
  <c r="H200" i="8"/>
  <c r="H233" i="8"/>
  <c r="H212" i="8"/>
  <c r="K213" i="8"/>
  <c r="K198" i="8"/>
  <c r="K197" i="8" s="1"/>
  <c r="K201" i="8"/>
  <c r="K202" i="8"/>
  <c r="K104" i="8"/>
  <c r="K105" i="8"/>
  <c r="H106" i="8"/>
  <c r="J106" i="8"/>
  <c r="K64" i="8"/>
  <c r="K55" i="8"/>
  <c r="K56" i="8"/>
  <c r="K57" i="8"/>
  <c r="K58" i="8"/>
  <c r="K59" i="8"/>
  <c r="K60" i="8"/>
  <c r="K61" i="8"/>
  <c r="K62" i="8"/>
  <c r="K63" i="8"/>
  <c r="K200" i="8" l="1"/>
  <c r="K54" i="8"/>
  <c r="K103" i="8"/>
  <c r="K230" i="8"/>
  <c r="H184" i="8"/>
  <c r="K186" i="8"/>
  <c r="H227" i="8" l="1"/>
  <c r="K77" i="8" l="1"/>
  <c r="K78" i="8"/>
  <c r="J46" i="8"/>
  <c r="K46" i="8" s="1"/>
  <c r="H46" i="8"/>
  <c r="K76" i="8" l="1"/>
  <c r="K188" i="8"/>
  <c r="K75" i="8"/>
  <c r="K74" i="8" s="1"/>
  <c r="K85" i="8"/>
  <c r="K83" i="8"/>
  <c r="K82" i="8"/>
  <c r="K73" i="8"/>
  <c r="K72" i="8" s="1"/>
  <c r="K67" i="8"/>
  <c r="K65" i="8" s="1"/>
  <c r="K53" i="8"/>
  <c r="K52" i="8"/>
  <c r="K50" i="8"/>
  <c r="K49" i="8" s="1"/>
  <c r="K45" i="8"/>
  <c r="K44" i="8" s="1"/>
  <c r="K43" i="8"/>
  <c r="K42" i="8" s="1"/>
  <c r="K41" i="8"/>
  <c r="K40" i="8" s="1"/>
  <c r="K39" i="8"/>
  <c r="K38" i="8" s="1"/>
  <c r="K37" i="8"/>
  <c r="K36" i="8"/>
  <c r="K34" i="8"/>
  <c r="K33" i="8"/>
  <c r="K26" i="8"/>
  <c r="K25" i="8"/>
  <c r="K24" i="8"/>
  <c r="K284" i="8"/>
  <c r="K285" i="8"/>
  <c r="K51" i="8" l="1"/>
  <c r="K81" i="8"/>
  <c r="K32" i="8"/>
  <c r="K283" i="8"/>
  <c r="K35" i="8"/>
  <c r="J74" i="8"/>
  <c r="H74" i="8"/>
  <c r="H283" i="8"/>
  <c r="K115" i="8" l="1"/>
  <c r="K116" i="8"/>
  <c r="K126" i="8"/>
  <c r="K211" i="8"/>
  <c r="K209" i="8" s="1"/>
  <c r="K226" i="8"/>
  <c r="K232" i="8"/>
  <c r="K238" i="8"/>
  <c r="K281" i="8"/>
  <c r="K280" i="8" s="1"/>
  <c r="J190" i="8"/>
  <c r="J181" i="8"/>
  <c r="J179" i="8"/>
  <c r="J177" i="8"/>
  <c r="J174" i="8"/>
  <c r="J167" i="8"/>
  <c r="J164" i="8"/>
  <c r="J161" i="8"/>
  <c r="J151" i="8"/>
  <c r="J148" i="8"/>
  <c r="J145" i="8"/>
  <c r="J138" i="8"/>
  <c r="J135" i="8"/>
  <c r="J132" i="8"/>
  <c r="J129" i="8"/>
  <c r="J120" i="8"/>
  <c r="J98" i="8"/>
  <c r="J54" i="8"/>
  <c r="J51" i="8"/>
  <c r="J49" i="8"/>
  <c r="J44" i="8"/>
  <c r="J42" i="8"/>
  <c r="J40" i="8"/>
  <c r="J38" i="8"/>
  <c r="J35" i="8"/>
  <c r="J32" i="8"/>
  <c r="J29" i="8"/>
  <c r="J22" i="8"/>
  <c r="J19" i="8"/>
  <c r="J114" i="8"/>
  <c r="J224" i="8"/>
  <c r="K279" i="8"/>
  <c r="K278" i="8" s="1"/>
  <c r="K275" i="8"/>
  <c r="K276" i="8"/>
  <c r="K277" i="8"/>
  <c r="K271" i="8"/>
  <c r="K272" i="8"/>
  <c r="K273" i="8"/>
  <c r="K269" i="8"/>
  <c r="K268" i="8" s="1"/>
  <c r="K267" i="8"/>
  <c r="K266" i="8" s="1"/>
  <c r="K265" i="8"/>
  <c r="K264" i="8" s="1"/>
  <c r="K257" i="8"/>
  <c r="K258" i="8"/>
  <c r="K259" i="8"/>
  <c r="K260" i="8"/>
  <c r="K261" i="8"/>
  <c r="K246" i="8"/>
  <c r="K247" i="8"/>
  <c r="K248" i="8"/>
  <c r="K249" i="8"/>
  <c r="K250" i="8"/>
  <c r="K251" i="8"/>
  <c r="K252" i="8"/>
  <c r="K253" i="8"/>
  <c r="K254" i="8"/>
  <c r="K255" i="8"/>
  <c r="K234" i="8"/>
  <c r="K235" i="8"/>
  <c r="K236" i="8"/>
  <c r="K237" i="8"/>
  <c r="K239" i="8"/>
  <c r="K240" i="8"/>
  <c r="K241" i="8"/>
  <c r="K242" i="8"/>
  <c r="K243" i="8"/>
  <c r="K244" i="8"/>
  <c r="K228" i="8"/>
  <c r="K229" i="8"/>
  <c r="K231" i="8"/>
  <c r="K225" i="8"/>
  <c r="K223" i="8"/>
  <c r="K222" i="8" s="1"/>
  <c r="K221" i="8"/>
  <c r="K220" i="8" s="1"/>
  <c r="K218" i="8"/>
  <c r="K219" i="8"/>
  <c r="K214" i="8"/>
  <c r="K215" i="8"/>
  <c r="K216" i="8"/>
  <c r="K207" i="8"/>
  <c r="K208" i="8"/>
  <c r="K204" i="8"/>
  <c r="K205" i="8"/>
  <c r="K191" i="8"/>
  <c r="K192" i="8"/>
  <c r="K185" i="8"/>
  <c r="K187" i="8"/>
  <c r="K189" i="8"/>
  <c r="K182" i="8"/>
  <c r="K183" i="8"/>
  <c r="K180" i="8"/>
  <c r="K179" i="8" s="1"/>
  <c r="K178" i="8"/>
  <c r="K177" i="8" s="1"/>
  <c r="K175" i="8"/>
  <c r="K176" i="8"/>
  <c r="K171" i="8"/>
  <c r="K172" i="8"/>
  <c r="K173" i="8"/>
  <c r="K168" i="8"/>
  <c r="K169" i="8"/>
  <c r="K165" i="8"/>
  <c r="K166" i="8"/>
  <c r="K162" i="8"/>
  <c r="K163" i="8"/>
  <c r="K152" i="8"/>
  <c r="K149" i="8"/>
  <c r="K150" i="8"/>
  <c r="K146" i="8"/>
  <c r="K147" i="8"/>
  <c r="K142" i="8"/>
  <c r="K144" i="8"/>
  <c r="K139" i="8"/>
  <c r="K140" i="8"/>
  <c r="K136" i="8"/>
  <c r="K137" i="8"/>
  <c r="K133" i="8"/>
  <c r="K134" i="8"/>
  <c r="K130" i="8"/>
  <c r="K131" i="8"/>
  <c r="K127" i="8"/>
  <c r="K128" i="8"/>
  <c r="K121" i="8"/>
  <c r="K122" i="8"/>
  <c r="K118" i="8"/>
  <c r="K119" i="8"/>
  <c r="K113" i="8"/>
  <c r="K112" i="8" s="1"/>
  <c r="K110" i="8"/>
  <c r="K111" i="8"/>
  <c r="K107" i="8"/>
  <c r="K108" i="8"/>
  <c r="K101" i="8"/>
  <c r="K100" i="8" s="1"/>
  <c r="K99" i="8"/>
  <c r="K98" i="8" s="1"/>
  <c r="K87" i="8"/>
  <c r="K88" i="8"/>
  <c r="K89" i="8"/>
  <c r="K90" i="8"/>
  <c r="K91" i="8"/>
  <c r="K92" i="8"/>
  <c r="K93" i="8"/>
  <c r="K94" i="8"/>
  <c r="K95" i="8"/>
  <c r="K96" i="8"/>
  <c r="K97" i="8"/>
  <c r="K23" i="8"/>
  <c r="J72" i="8"/>
  <c r="J109" i="8"/>
  <c r="J112" i="8"/>
  <c r="J117" i="8"/>
  <c r="J220" i="8"/>
  <c r="J222" i="8"/>
  <c r="J264" i="8"/>
  <c r="J270" i="8"/>
  <c r="J278" i="8"/>
  <c r="H19" i="8"/>
  <c r="H22" i="8"/>
  <c r="H27" i="8"/>
  <c r="H29" i="8"/>
  <c r="H32" i="8"/>
  <c r="H35" i="8"/>
  <c r="H38" i="8"/>
  <c r="H40" i="8"/>
  <c r="H42" i="8"/>
  <c r="H44" i="8"/>
  <c r="H49" i="8"/>
  <c r="H51" i="8"/>
  <c r="H72" i="8"/>
  <c r="H84" i="8"/>
  <c r="H98" i="8"/>
  <c r="H109" i="8"/>
  <c r="H112" i="8"/>
  <c r="H148" i="8"/>
  <c r="H151" i="8"/>
  <c r="H167" i="8"/>
  <c r="H170" i="8"/>
  <c r="H181" i="8"/>
  <c r="H222" i="8"/>
  <c r="H224" i="8"/>
  <c r="H264" i="8"/>
  <c r="H266" i="8"/>
  <c r="H268" i="8"/>
  <c r="H270" i="8"/>
  <c r="H274" i="8"/>
  <c r="H278" i="8"/>
  <c r="H190" i="8"/>
  <c r="H81" i="8"/>
  <c r="H117" i="8"/>
  <c r="H120" i="8"/>
  <c r="H132" i="8"/>
  <c r="H135" i="8"/>
  <c r="H138" i="8"/>
  <c r="H161" i="8"/>
  <c r="H164" i="8"/>
  <c r="H174" i="8"/>
  <c r="H177" i="8"/>
  <c r="H179" i="8"/>
  <c r="H203" i="8"/>
  <c r="H206" i="8"/>
  <c r="H217" i="8"/>
  <c r="H220" i="8"/>
  <c r="H280" i="8"/>
  <c r="H114" i="8"/>
  <c r="K141" i="8" l="1"/>
  <c r="K212" i="8"/>
  <c r="K181" i="8"/>
  <c r="K170" i="8"/>
  <c r="K120" i="8"/>
  <c r="K151" i="8"/>
  <c r="K132" i="8"/>
  <c r="K164" i="8"/>
  <c r="K174" i="8"/>
  <c r="J286" i="8"/>
  <c r="K167" i="8"/>
  <c r="K184" i="8"/>
  <c r="K206" i="8"/>
  <c r="H286" i="8"/>
  <c r="K148" i="8"/>
  <c r="K117" i="8"/>
  <c r="K161" i="8"/>
  <c r="K138" i="8"/>
  <c r="K129" i="8"/>
  <c r="K114" i="8"/>
  <c r="M287" i="8"/>
  <c r="K86" i="8"/>
  <c r="K135" i="8"/>
  <c r="K145" i="8"/>
  <c r="K217" i="8"/>
  <c r="K123" i="8"/>
  <c r="K203" i="8"/>
  <c r="K190" i="8"/>
  <c r="K256" i="8"/>
  <c r="K227" i="8"/>
  <c r="K245" i="8"/>
  <c r="K224" i="8"/>
  <c r="K233" i="8"/>
  <c r="K106" i="8"/>
  <c r="K109" i="8"/>
  <c r="K270" i="8"/>
  <c r="K84" i="8"/>
  <c r="K274" i="8"/>
  <c r="K22" i="8"/>
  <c r="G292" i="8" l="1"/>
  <c r="D292" i="8"/>
  <c r="M289" i="8"/>
  <c r="K286" i="8"/>
  <c r="H292" i="8" s="1"/>
</calcChain>
</file>

<file path=xl/sharedStrings.xml><?xml version="1.0" encoding="utf-8"?>
<sst xmlns="http://schemas.openxmlformats.org/spreadsheetml/2006/main" count="2751" uniqueCount="278">
  <si>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</si>
  <si>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</si>
  <si>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</si>
  <si>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</si>
  <si>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</si>
  <si>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</si>
  <si>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</si>
  <si>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</si>
  <si>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</si>
  <si>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</si>
  <si>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</si>
  <si>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</si>
  <si>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</si>
  <si>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</si>
  <si>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</si>
  <si>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</si>
  <si>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</si>
  <si>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</si>
  <si>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</si>
  <si>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</si>
  <si>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</si>
  <si>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</si>
  <si>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</si>
  <si>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</si>
  <si>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</si>
  <si>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</si>
  <si>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</si>
  <si>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</si>
  <si>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</si>
  <si>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</si>
  <si>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</si>
  <si>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</si>
  <si>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</si>
  <si>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</si>
  <si>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</si>
  <si>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</si>
  <si>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</si>
  <si>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</si>
  <si>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</si>
  <si>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</si>
  <si>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</si>
  <si>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</si>
  <si>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</si>
  <si>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</si>
  <si>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</si>
  <si>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</si>
  <si>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</si>
  <si>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</si>
  <si>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</si>
  <si>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</si>
  <si>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</si>
  <si>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</si>
  <si>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</si>
  <si>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</si>
  <si>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</si>
  <si>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</si>
  <si>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</si>
  <si>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</si>
  <si>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</si>
  <si>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</si>
  <si>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</si>
  <si>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</si>
  <si>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</si>
  <si>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</si>
  <si>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</si>
  <si>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</si>
  <si>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</si>
  <si>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</si>
  <si>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</si>
  <si>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</si>
  <si>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</si>
  <si>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</si>
  <si>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</si>
  <si>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</si>
  <si>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</si>
  <si>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</si>
  <si>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</si>
  <si>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</si>
  <si>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</si>
  <si>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</si>
  <si>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</si>
  <si>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</si>
  <si>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</si>
  <si>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</si>
  <si>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</si>
  <si>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</si>
  <si>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</si>
  <si>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</si>
  <si>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</si>
  <si>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</si>
  <si>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</si>
  <si>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</si>
  <si>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</si>
  <si>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</si>
  <si>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</si>
  <si>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</si>
  <si>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</si>
  <si>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</si>
  <si>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</si>
  <si>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</si>
  <si>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</si>
  <si>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</si>
  <si>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</si>
  <si>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</si>
  <si>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</si>
  <si>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</si>
  <si>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</si>
  <si>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</si>
  <si>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</si>
  <si>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</si>
  <si>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</si>
  <si>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</si>
  <si>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</si>
  <si>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</si>
  <si>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</si>
  <si>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</si>
  <si>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</si>
  <si>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</si>
  <si>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</si>
  <si>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</si>
  <si>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</si>
  <si>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</si>
  <si>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</si>
  <si>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</si>
  <si>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</si>
  <si>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</si>
  <si>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</si>
  <si>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</si>
  <si>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</si>
  <si>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</si>
  <si>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</si>
  <si>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</si>
  <si>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</si>
  <si>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</si>
  <si>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</si>
  <si>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</si>
  <si>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</si>
  <si>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</si>
  <si>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</si>
  <si>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</si>
  <si>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</si>
  <si>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</si>
  <si>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</si>
  <si>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</si>
  <si>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</si>
  <si>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</si>
  <si>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</si>
  <si>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</si>
  <si>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</si>
  <si>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</si>
  <si>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</si>
  <si>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</si>
  <si>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</si>
  <si>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</si>
  <si>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</si>
  <si>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</si>
  <si>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</si>
  <si>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</si>
  <si>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</si>
  <si>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</si>
  <si>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</si>
  <si>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</si>
  <si>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</si>
  <si>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</si>
  <si>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</si>
  <si>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</si>
  <si>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</si>
  <si>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</si>
  <si>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</si>
  <si>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</si>
  <si>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</si>
  <si>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</si>
  <si>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</si>
  <si>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</si>
  <si>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</si>
  <si>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</si>
  <si>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</si>
  <si>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</si>
  <si>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</si>
  <si>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</si>
  <si>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</si>
  <si>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</si>
  <si>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</si>
  <si>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</si>
  <si>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</si>
  <si>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</si>
  <si>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</si>
  <si>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</si>
  <si>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</si>
  <si>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</si>
  <si>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</si>
  <si>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</si>
  <si>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</si>
  <si>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</si>
  <si>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</si>
  <si>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</si>
  <si>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</si>
  <si>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</si>
  <si>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</si>
  <si>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</si>
  <si>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</si>
  <si>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</si>
  <si>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</si>
  <si>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</si>
  <si>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</si>
  <si>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</si>
  <si>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</si>
  <si>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</si>
  <si>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</si>
  <si>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</si>
  <si>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</si>
  <si>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</si>
  <si>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21-52900-00000-00000</t>
  </si>
  <si>
    <t>21-52500-00000-00000</t>
  </si>
  <si>
    <t>21-53020-00000-00000</t>
  </si>
  <si>
    <t>21-53800-00000-00000</t>
  </si>
  <si>
    <t>БА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</si>
  <si>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</si>
  <si>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</si>
  <si>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</si>
  <si>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</si>
  <si>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</si>
  <si>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</si>
  <si>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</si>
  <si>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</si>
  <si>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2310181110</t>
  </si>
  <si>
    <t>2310181120</t>
  </si>
  <si>
    <t>Расходы на исполнение решений, принятых судебными органами</t>
  </si>
  <si>
    <t xml:space="preserve">                                                                </t>
  </si>
  <si>
    <t xml:space="preserve">Начальник управления </t>
  </si>
  <si>
    <t>Э.М. Маметова</t>
  </si>
  <si>
    <t xml:space="preserve"> </t>
  </si>
  <si>
    <t>22-52200-00000-00000</t>
  </si>
  <si>
    <t>22-52400-00000-00000</t>
  </si>
  <si>
    <t>22-52900-00000-00000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</si>
  <si>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</si>
  <si>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</si>
  <si>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</si>
  <si>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</si>
  <si>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</si>
  <si>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</si>
  <si>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</si>
  <si>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</si>
  <si>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</si>
  <si>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</si>
  <si>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22-54040-00000-00000</t>
  </si>
  <si>
    <t>3010080270</t>
  </si>
  <si>
    <t>Реализация мероприятий в сфере реабилитации и абилитации инвалидов</t>
  </si>
  <si>
    <t>22-50860-00000-00000</t>
  </si>
  <si>
    <t>22-51340-00000-00000</t>
  </si>
  <si>
    <t>22-52910-00000-00000</t>
  </si>
  <si>
    <t>22-59000-00000-00000</t>
  </si>
  <si>
    <t>Министр</t>
  </si>
  <si>
    <t>А.М. Махмудов</t>
  </si>
  <si>
    <t>Организация профессионального обучения и дополнительного профессионального образования работников промышленных предприятий, находящихся под риском увольнения, за счет средств резервного фонда Правительства Российской Федерации</t>
  </si>
  <si>
    <t>231025П010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</si>
  <si>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</si>
  <si>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380005П020</t>
  </si>
  <si>
    <t>22-5П010-00000-00000</t>
  </si>
  <si>
    <t>22-5П020-00000-00000</t>
  </si>
  <si>
    <t>2330281320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</si>
  <si>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</si>
  <si>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Субвенции бюджету Пенсионного фонда Российской Федерации на осуществление ежемесячной денежной выплаты на ребенка в возрасте от восьми до семнадцати лет</t>
  </si>
  <si>
    <t>Резервные средства</t>
  </si>
  <si>
    <t>0511351340</t>
  </si>
  <si>
    <t>20-52500-00000-00000</t>
  </si>
  <si>
    <t>Утверждено бюджетных ассигнований (лимитов бюджетных обязательств)                      на 2022 год</t>
  </si>
  <si>
    <t>дубль</t>
  </si>
  <si>
    <t>999005Р100</t>
  </si>
  <si>
    <t>22-5Р100-00000-00000</t>
  </si>
  <si>
    <t>Предоставление социальных выплат гражданнам, вынуждено покинувшим территорию Украины, Донецкой Народной Республики и Луганской Народной Республики и прибывшим на территорию Российской Федерации в экстренном массовом порядке, за счет средств резервного фонда</t>
  </si>
  <si>
    <t>22127R404F</t>
  </si>
  <si>
    <t>22-5404F-00000-00000</t>
  </si>
  <si>
    <t>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</t>
  </si>
  <si>
    <t xml:space="preserve"> на 1 ноября 2022 года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</si>
  <si>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</t>
  </si>
  <si>
    <t>22-5302F-00000-00000</t>
  </si>
  <si>
    <t>22301R302F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</si>
</sst>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5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9"/>
      <name val="Arial cry"/>
      <charset val="204"/>
    </font>
    <font>
      <b/>
      <sz val="9"/>
      <name val="Arial cry"/>
      <charset val="204"/>
    </font>
    <font>
      <sz val="9"/>
      <color rgb="FF000000"/>
      <name val="Arial cry"/>
      <charset val="204"/>
    </font>
    <font>
      <sz val="9"/>
      <color indexed="8"/>
      <name val="Arial cry"/>
      <charset val="204"/>
    </font>
    <font>
      <u/>
      <sz val="9"/>
      <name val="Arial cry"/>
      <charset val="204"/>
    </font>
    <font>
      <b/>
      <u/>
      <sz val="9"/>
      <name val="Arial cry"/>
      <charset val="204"/>
    </font>
    <font>
      <i/>
      <u/>
      <sz val="9"/>
      <name val="Arial cry"/>
      <charset val="204"/>
    </font>
    <font>
      <b/>
      <i/>
      <u/>
      <sz val="9"/>
      <name val="Arial cry"/>
      <charset val="204"/>
    </font>
    <font>
      <u/>
      <sz val="9"/>
      <color indexed="8"/>
      <name val="Arial cry"/>
      <charset val="204"/>
    </font>
    <font>
      <sz val="9"/>
      <color indexed="10"/>
      <name val="Arial cry"/>
      <charset val="204"/>
    </font>
    <font>
      <b/>
      <sz val="9"/>
      <color indexed="10"/>
      <name val="Arial cry"/>
      <charset val="204"/>
    </font>
    <font>
      <sz val="12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12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23" borderId="0"/>
    <xf numFmtId="0" fontId="25" fillId="0" borderId="50">
      <alignment horizontal="center" vertical="center" wrapText="1"/>
    </xf>
    <xf numFmtId="0" fontId="25" fillId="0" borderId="51">
      <alignment horizontal="center" vertical="center" shrinkToFit="1"/>
    </xf>
    <xf numFmtId="0" fontId="26" fillId="0" borderId="52">
      <alignment horizontal="left"/>
    </xf>
    <xf numFmtId="0" fontId="25" fillId="0" borderId="53"/>
    <xf numFmtId="0" fontId="25" fillId="0" borderId="0">
      <alignment horizontal="left" vertical="top" wrapText="1"/>
    </xf>
    <xf numFmtId="0" fontId="27" fillId="0" borderId="0">
      <alignment horizontal="center" wrapText="1"/>
    </xf>
    <xf numFmtId="0" fontId="27" fillId="0" borderId="0">
      <alignment horizontal="center"/>
    </xf>
    <xf numFmtId="0" fontId="25" fillId="0" borderId="0">
      <alignment wrapText="1"/>
    </xf>
    <xf numFmtId="0" fontId="25" fillId="0" borderId="0">
      <alignment horizontal="right"/>
    </xf>
    <xf numFmtId="4" fontId="26" fillId="24" borderId="51">
      <alignment horizontal="right" vertical="top" shrinkToFit="1"/>
    </xf>
    <xf numFmtId="0" fontId="25" fillId="0" borderId="0"/>
    <xf numFmtId="0" fontId="25" fillId="0" borderId="0">
      <alignment horizontal="left" wrapText="1"/>
    </xf>
    <xf numFmtId="0" fontId="25" fillId="0" borderId="51">
      <alignment horizontal="left" vertical="top" wrapText="1"/>
    </xf>
    <xf numFmtId="0" fontId="26" fillId="0" borderId="51">
      <alignment horizontal="left" vertical="top" wrapText="1"/>
    </xf>
    <xf numFmtId="4" fontId="25" fillId="25" borderId="51">
      <alignment horizontal="right" vertical="top" shrinkToFit="1"/>
    </xf>
    <xf numFmtId="0" fontId="25" fillId="23" borderId="0">
      <alignment horizontal="center"/>
    </xf>
    <xf numFmtId="4" fontId="25" fillId="0" borderId="51">
      <alignment horizontal="right" vertical="top" shrinkToFit="1"/>
    </xf>
    <xf numFmtId="4" fontId="25" fillId="0" borderId="0">
      <alignment horizontal="right" shrinkToFit="1"/>
    </xf>
  </cellStyleXfs>
  <cellXfs count="418">
    <xf numFmtId="0" fontId="0" fillId="0" borderId="0" xfId="0"/>
    <xf numFmtId="0" fontId="28" fillId="0" borderId="22" xfId="0" applyFont="1" applyBorder="1" applyProtection="1"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22" xfId="0" applyFont="1" applyFill="1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28" fillId="0" borderId="27" xfId="0" applyFont="1" applyBorder="1" applyAlignment="1" applyProtection="1">
      <alignment vertical="center"/>
      <protection locked="0"/>
    </xf>
    <xf numFmtId="0" fontId="28" fillId="0" borderId="15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9" fillId="17" borderId="30" xfId="0" applyFont="1" applyFill="1" applyBorder="1" applyAlignment="1">
      <alignment horizontal="center" vertical="center" wrapText="1"/>
    </xf>
    <xf numFmtId="0" fontId="29" fillId="17" borderId="14" xfId="0" applyFont="1" applyFill="1" applyBorder="1" applyAlignment="1">
      <alignment horizontal="center" vertical="center" wrapText="1"/>
    </xf>
    <xf numFmtId="0" fontId="29" fillId="17" borderId="15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top" wrapText="1"/>
    </xf>
    <xf numFmtId="0" fontId="29" fillId="17" borderId="0" xfId="0" applyFont="1" applyFill="1" applyBorder="1" applyAlignment="1">
      <alignment horizontal="center" vertical="center" wrapText="1"/>
    </xf>
    <xf numFmtId="0" fontId="29" fillId="18" borderId="39" xfId="66" quotePrefix="1" applyNumberFormat="1" applyFont="1" applyFill="1" applyBorder="1" applyAlignment="1" applyProtection="1">
      <alignment horizontal="left" vertical="center" wrapText="1"/>
    </xf>
    <xf numFmtId="0" fontId="29" fillId="18" borderId="39" xfId="66" quotePrefix="1" applyNumberFormat="1" applyFont="1" applyFill="1" applyBorder="1" applyAlignment="1" applyProtection="1">
      <alignment horizontal="center" vertical="center" wrapText="1"/>
    </xf>
    <xf numFmtId="0" fontId="29" fillId="18" borderId="39" xfId="66" applyNumberFormat="1" applyFont="1" applyFill="1" applyBorder="1" applyAlignment="1" applyProtection="1">
      <alignment horizontal="left" vertical="center" wrapText="1"/>
    </xf>
    <xf numFmtId="4" fontId="29" fillId="18" borderId="43" xfId="41" applyNumberFormat="1" applyFont="1" applyFill="1" applyBorder="1" applyAlignment="1" applyProtection="1">
      <alignment horizontal="center" vertical="center" shrinkToFit="1"/>
    </xf>
    <xf numFmtId="4" fontId="29" fillId="18" borderId="14" xfId="41" applyNumberFormat="1" applyFont="1" applyFill="1" applyBorder="1" applyAlignment="1" applyProtection="1">
      <alignment horizontal="center" vertical="center" shrinkToFit="1"/>
    </xf>
    <xf numFmtId="0" fontId="28" fillId="0" borderId="1" xfId="66" quotePrefix="1" applyNumberFormat="1" applyFont="1" applyFill="1" applyBorder="1" applyAlignment="1" applyProtection="1">
      <alignment horizontal="left" vertical="center" wrapText="1"/>
    </xf>
    <xf numFmtId="0" fontId="28" fillId="0" borderId="1" xfId="66" quotePrefix="1" applyNumberFormat="1" applyFont="1" applyFill="1" applyBorder="1" applyAlignment="1" applyProtection="1">
      <alignment horizontal="center" vertical="center" wrapText="1"/>
    </xf>
    <xf numFmtId="0" fontId="28" fillId="0" borderId="1" xfId="66" applyNumberFormat="1" applyFont="1" applyFill="1" applyBorder="1" applyAlignment="1" applyProtection="1">
      <alignment horizontal="left" vertical="center" wrapText="1"/>
    </xf>
    <xf numFmtId="4" fontId="28" fillId="0" borderId="3" xfId="43" applyNumberFormat="1" applyFont="1" applyFill="1" applyBorder="1" applyAlignment="1" applyProtection="1">
      <alignment horizontal="center" vertical="center" shrinkToFit="1"/>
    </xf>
    <xf numFmtId="4" fontId="28" fillId="21" borderId="14" xfId="43" applyNumberFormat="1" applyFont="1" applyFill="1" applyBorder="1" applyAlignment="1" applyProtection="1">
      <alignment horizontal="center" vertical="center" shrinkToFit="1"/>
    </xf>
    <xf numFmtId="4" fontId="29" fillId="0" borderId="36" xfId="41" applyNumberFormat="1" applyFont="1" applyFill="1" applyBorder="1" applyAlignment="1" applyProtection="1">
      <alignment horizontal="center" vertical="center" shrinkToFit="1"/>
    </xf>
    <xf numFmtId="0" fontId="29" fillId="18" borderId="1" xfId="66" applyNumberFormat="1" applyFont="1" applyFill="1" applyBorder="1" applyAlignment="1" applyProtection="1">
      <alignment horizontal="left" vertical="center" wrapText="1"/>
    </xf>
    <xf numFmtId="0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1" xfId="66" applyNumberFormat="1" applyFont="1" applyFill="1" applyBorder="1" applyAlignment="1" applyProtection="1">
      <alignment horizontal="center" vertical="center" wrapText="1"/>
    </xf>
    <xf numFmtId="4" fontId="29" fillId="18" borderId="21" xfId="41" applyNumberFormat="1" applyFont="1" applyFill="1" applyBorder="1" applyAlignment="1" applyProtection="1">
      <alignment horizontal="center" vertical="center" shrinkToFit="1"/>
    </xf>
    <xf numFmtId="0" fontId="28" fillId="21" borderId="0" xfId="0" applyFont="1" applyFill="1" applyProtection="1">
      <protection locked="0"/>
    </xf>
    <xf numFmtId="0" fontId="29" fillId="18" borderId="1" xfId="66" quotePrefix="1" applyNumberFormat="1" applyFont="1" applyFill="1" applyBorder="1" applyAlignment="1" applyProtection="1">
      <alignment horizontal="left" vertical="center" wrapText="1"/>
    </xf>
    <xf numFmtId="0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29" fillId="18" borderId="3" xfId="41" applyNumberFormat="1" applyFont="1" applyFill="1" applyBorder="1" applyAlignment="1" applyProtection="1">
      <alignment horizontal="center" vertical="center" shrinkToFit="1"/>
    </xf>
    <xf numFmtId="4" fontId="29" fillId="18" borderId="44" xfId="41" applyNumberFormat="1" applyFont="1" applyFill="1" applyBorder="1" applyAlignment="1" applyProtection="1">
      <alignment horizontal="center" vertical="center" shrinkToFit="1"/>
    </xf>
    <xf numFmtId="0" fontId="29" fillId="21" borderId="0" xfId="0" applyFont="1" applyFill="1" applyProtection="1">
      <protection locked="0"/>
    </xf>
    <xf numFmtId="0" fontId="29" fillId="18" borderId="0" xfId="0" applyFont="1" applyFill="1" applyProtection="1">
      <protection locked="0"/>
    </xf>
    <xf numFmtId="4" fontId="28" fillId="0" borderId="14" xfId="43" applyNumberFormat="1" applyFont="1" applyFill="1" applyBorder="1" applyAlignment="1" applyProtection="1">
      <alignment horizontal="center" vertical="center" shrinkToFit="1"/>
    </xf>
    <xf numFmtId="4" fontId="28" fillId="0" borderId="44" xfId="43" applyNumberFormat="1" applyFont="1" applyFill="1" applyBorder="1" applyAlignment="1" applyProtection="1">
      <alignment horizontal="center" vertical="center" shrinkToFit="1"/>
    </xf>
    <xf numFmtId="0" fontId="28" fillId="0" borderId="0" xfId="0" applyFont="1" applyFill="1" applyProtection="1">
      <protection locked="0"/>
    </xf>
    <xf numFmtId="0" fontId="28" fillId="0" borderId="19" xfId="73" applyNumberFormat="1" applyFont="1" applyFill="1" applyBorder="1" applyAlignment="1" applyProtection="1">
      <alignment vertical="top" wrapText="1"/>
    </xf>
    <xf numFmtId="4" fontId="28" fillId="21" borderId="44" xfId="43" applyNumberFormat="1" applyFont="1" applyFill="1" applyBorder="1" applyAlignment="1" applyProtection="1">
      <alignment horizontal="center" vertical="center" shrinkToFit="1"/>
    </xf>
    <xf numFmtId="0" fontId="29" fillId="18" borderId="19" xfId="66" applyNumberFormat="1" applyFont="1" applyFill="1" applyBorder="1" applyAlignment="1" applyProtection="1">
      <alignment horizontal="left" vertical="top" wrapText="1"/>
    </xf>
    <xf numFmtId="0" fontId="28" fillId="0" borderId="1" xfId="66" quotePrefix="1" applyNumberFormat="1" applyFont="1" applyFill="1" applyBorder="1" applyProtection="1">
      <alignment horizontal="left" vertical="top" wrapText="1"/>
    </xf>
    <xf numFmtId="4" fontId="29" fillId="0" borderId="27" xfId="41" applyNumberFormat="1" applyFont="1" applyFill="1" applyBorder="1" applyAlignment="1" applyProtection="1">
      <alignment horizontal="center" vertical="center" shrinkToFit="1"/>
    </xf>
    <xf numFmtId="4" fontId="29" fillId="18" borderId="47" xfId="41" applyNumberFormat="1" applyFont="1" applyFill="1" applyBorder="1" applyAlignment="1" applyProtection="1">
      <alignment horizontal="center" vertical="center" shrinkToFit="1"/>
    </xf>
    <xf numFmtId="0" fontId="28" fillId="21" borderId="1" xfId="66" quotePrefix="1" applyNumberFormat="1" applyFont="1" applyFill="1" applyBorder="1" applyAlignment="1" applyProtection="1">
      <alignment horizontal="left" vertical="center" wrapText="1"/>
    </xf>
    <xf numFmtId="0" fontId="28" fillId="21" borderId="1" xfId="66" quotePrefix="1" applyNumberFormat="1" applyFont="1" applyFill="1" applyBorder="1" applyAlignment="1" applyProtection="1">
      <alignment horizontal="center" vertical="center" wrapText="1"/>
    </xf>
    <xf numFmtId="0" fontId="28" fillId="21" borderId="1" xfId="66" applyNumberFormat="1" applyFont="1" applyFill="1" applyBorder="1" applyAlignment="1" applyProtection="1">
      <alignment horizontal="left" vertical="center" wrapText="1"/>
    </xf>
    <xf numFmtId="4" fontId="30" fillId="21" borderId="52" xfId="121" applyNumberFormat="1" applyFont="1" applyFill="1" applyBorder="1" applyAlignment="1" applyProtection="1">
      <alignment horizontal="center" vertical="center" shrinkToFit="1"/>
    </xf>
    <xf numFmtId="0" fontId="28" fillId="22" borderId="0" xfId="0" applyFont="1" applyFill="1" applyProtection="1">
      <protection locked="0"/>
    </xf>
    <xf numFmtId="4" fontId="29" fillId="18" borderId="55" xfId="41" applyNumberFormat="1" applyFont="1" applyFill="1" applyBorder="1" applyAlignment="1" applyProtection="1">
      <alignment horizontal="center" vertical="center" shrinkToFit="1"/>
    </xf>
    <xf numFmtId="4" fontId="29" fillId="18" borderId="36" xfId="41" applyNumberFormat="1" applyFont="1" applyFill="1" applyBorder="1" applyAlignment="1" applyProtection="1">
      <alignment horizontal="center" vertical="center" shrinkToFit="1"/>
    </xf>
    <xf numFmtId="4" fontId="28" fillId="21" borderId="44" xfId="43" applyNumberFormat="1" applyFont="1" applyFill="1" applyBorder="1" applyProtection="1">
      <alignment horizontal="right" vertical="top" shrinkToFit="1"/>
    </xf>
    <xf numFmtId="0" fontId="28" fillId="18" borderId="0" xfId="0" applyFont="1" applyFill="1" applyProtection="1">
      <protection locked="0"/>
    </xf>
    <xf numFmtId="0" fontId="29" fillId="21" borderId="1" xfId="66" applyNumberFormat="1" applyFont="1" applyFill="1" applyBorder="1" applyAlignment="1" applyProtection="1">
      <alignment horizontal="left" vertical="center" wrapText="1"/>
    </xf>
    <xf numFmtId="4" fontId="28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14" xfId="41" applyNumberFormat="1" applyFont="1" applyFill="1" applyBorder="1" applyAlignment="1" applyProtection="1">
      <alignment horizontal="center" vertical="center" shrinkToFit="1"/>
    </xf>
    <xf numFmtId="4" fontId="29" fillId="21" borderId="36" xfId="41" applyNumberFormat="1" applyFont="1" applyFill="1" applyBorder="1" applyAlignment="1" applyProtection="1">
      <alignment horizontal="center" vertical="center" shrinkToFit="1"/>
    </xf>
    <xf numFmtId="4" fontId="29" fillId="21" borderId="3" xfId="41" applyNumberFormat="1" applyFont="1" applyFill="1" applyBorder="1" applyAlignment="1" applyProtection="1">
      <alignment horizontal="center" vertical="center" shrinkToFit="1"/>
    </xf>
    <xf numFmtId="4" fontId="28" fillId="21" borderId="3" xfId="43" applyNumberFormat="1" applyFont="1" applyFill="1" applyBorder="1" applyAlignment="1" applyProtection="1">
      <alignment horizontal="center" vertical="center" shrinkToFit="1"/>
    </xf>
    <xf numFmtId="4" fontId="29" fillId="18" borderId="45" xfId="41" applyNumberFormat="1" applyFont="1" applyFill="1" applyBorder="1" applyAlignment="1" applyProtection="1">
      <alignment horizontal="center" vertical="center" shrinkToFit="1"/>
    </xf>
    <xf numFmtId="4" fontId="29" fillId="0" borderId="41" xfId="41" applyNumberFormat="1" applyFont="1" applyFill="1" applyBorder="1" applyAlignment="1" applyProtection="1">
      <alignment horizontal="center" vertical="center" shrinkToFit="1"/>
    </xf>
    <xf numFmtId="4" fontId="28" fillId="21" borderId="0" xfId="0" applyNumberFormat="1" applyFont="1" applyFill="1" applyBorder="1" applyAlignment="1">
      <alignment horizontal="right" shrinkToFit="1"/>
    </xf>
    <xf numFmtId="0" fontId="28" fillId="18" borderId="1" xfId="66" applyNumberFormat="1" applyFont="1" applyFill="1" applyBorder="1" applyAlignment="1" applyProtection="1">
      <alignment horizontal="left" vertical="center" wrapText="1"/>
    </xf>
    <xf numFmtId="4" fontId="29" fillId="18" borderId="3" xfId="43" applyNumberFormat="1" applyFont="1" applyFill="1" applyBorder="1" applyAlignment="1" applyProtection="1">
      <alignment horizontal="center" vertical="center" shrinkToFit="1"/>
    </xf>
    <xf numFmtId="4" fontId="29" fillId="18" borderId="14" xfId="43" applyNumberFormat="1" applyFont="1" applyFill="1" applyBorder="1" applyAlignment="1" applyProtection="1">
      <alignment horizontal="center" vertical="center" shrinkToFit="1"/>
    </xf>
    <xf numFmtId="4" fontId="29" fillId="18" borderId="44" xfId="43" applyNumberFormat="1" applyFont="1" applyFill="1" applyBorder="1" applyAlignment="1" applyProtection="1">
      <alignment horizontal="center" vertical="center" shrinkToFit="1"/>
    </xf>
    <xf numFmtId="0" fontId="29" fillId="18" borderId="19" xfId="72" applyNumberFormat="1" applyFont="1" applyFill="1" applyBorder="1" applyAlignment="1" applyProtection="1">
      <alignment vertical="top" wrapText="1"/>
    </xf>
    <xf numFmtId="49" fontId="29" fillId="18" borderId="1" xfId="66" applyNumberFormat="1" applyFont="1" applyFill="1" applyBorder="1" applyAlignment="1" applyProtection="1">
      <alignment horizontal="left" vertical="center" wrapText="1"/>
    </xf>
    <xf numFmtId="4" fontId="29" fillId="18" borderId="45" xfId="43" applyNumberFormat="1" applyFont="1" applyFill="1" applyBorder="1" applyAlignment="1" applyProtection="1">
      <alignment horizontal="center" vertical="center" shrinkToFit="1"/>
    </xf>
    <xf numFmtId="0" fontId="28" fillId="0" borderId="19" xfId="66" quotePrefix="1" applyNumberFormat="1" applyFont="1" applyFill="1" applyBorder="1" applyAlignment="1" applyProtection="1">
      <alignment horizontal="left" vertical="top" wrapText="1"/>
    </xf>
    <xf numFmtId="49" fontId="28" fillId="0" borderId="1" xfId="66" applyNumberFormat="1" applyFont="1" applyFill="1" applyBorder="1" applyAlignment="1" applyProtection="1">
      <alignment horizontal="left" vertical="center" wrapText="1"/>
    </xf>
    <xf numFmtId="0" fontId="29" fillId="0" borderId="0" xfId="0" applyFont="1" applyFill="1" applyProtection="1">
      <protection locked="0"/>
    </xf>
    <xf numFmtId="4" fontId="29" fillId="18" borderId="60" xfId="41" applyNumberFormat="1" applyFont="1" applyFill="1" applyBorder="1" applyAlignment="1" applyProtection="1">
      <alignment horizontal="center" vertical="center" shrinkToFit="1"/>
    </xf>
    <xf numFmtId="0" fontId="32" fillId="0" borderId="1" xfId="66" quotePrefix="1" applyNumberFormat="1" applyFont="1" applyFill="1" applyBorder="1" applyAlignment="1" applyProtection="1">
      <alignment horizontal="left" vertical="center" wrapText="1"/>
    </xf>
    <xf numFmtId="0" fontId="32" fillId="0" borderId="1" xfId="66" quotePrefix="1" applyNumberFormat="1" applyFont="1" applyFill="1" applyBorder="1" applyAlignment="1" applyProtection="1">
      <alignment horizontal="center" vertical="center" wrapText="1"/>
    </xf>
    <xf numFmtId="4" fontId="32" fillId="0" borderId="3" xfId="43" applyNumberFormat="1" applyFont="1" applyFill="1" applyBorder="1" applyAlignment="1" applyProtection="1">
      <alignment horizontal="center" vertical="center" shrinkToFit="1"/>
    </xf>
    <xf numFmtId="4" fontId="32" fillId="0" borderId="14" xfId="43" applyNumberFormat="1" applyFont="1" applyFill="1" applyBorder="1" applyAlignment="1" applyProtection="1">
      <alignment horizontal="center" vertical="center" shrinkToFit="1"/>
    </xf>
    <xf numFmtId="4" fontId="32" fillId="0" borderId="44" xfId="43" applyNumberFormat="1" applyFont="1" applyFill="1" applyBorder="1" applyAlignment="1" applyProtection="1">
      <alignment horizontal="center" vertical="center" shrinkToFit="1"/>
    </xf>
    <xf numFmtId="4" fontId="33" fillId="0" borderId="36" xfId="41" applyNumberFormat="1" applyFont="1" applyFill="1" applyBorder="1" applyAlignment="1" applyProtection="1">
      <alignment horizontal="center" vertical="center" shrinkToFit="1"/>
    </xf>
    <xf numFmtId="0" fontId="32" fillId="21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32" fillId="0" borderId="19" xfId="66" quotePrefix="1" applyNumberFormat="1" applyFont="1" applyFill="1" applyBorder="1" applyAlignment="1" applyProtection="1">
      <alignment horizontal="left" vertical="top" wrapText="1"/>
    </xf>
    <xf numFmtId="0" fontId="29" fillId="21" borderId="0" xfId="0" applyFont="1" applyFill="1" applyBorder="1" applyProtection="1">
      <protection locked="0"/>
    </xf>
    <xf numFmtId="4" fontId="28" fillId="21" borderId="0" xfId="0" applyNumberFormat="1" applyFont="1" applyFill="1" applyProtection="1">
      <protection locked="0"/>
    </xf>
    <xf numFmtId="4" fontId="29" fillId="21" borderId="14" xfId="41" applyNumberFormat="1" applyFont="1" applyFill="1" applyBorder="1" applyAlignment="1" applyProtection="1">
      <alignment horizontal="center" vertical="center" shrinkToFit="1"/>
    </xf>
    <xf numFmtId="0" fontId="28" fillId="21" borderId="19" xfId="73" applyNumberFormat="1" applyFont="1" applyFill="1" applyBorder="1" applyAlignment="1" applyProtection="1">
      <alignment vertical="top" wrapText="1"/>
    </xf>
    <xf numFmtId="4" fontId="28" fillId="21" borderId="0" xfId="0" applyNumberFormat="1" applyFont="1" applyFill="1" applyBorder="1" applyProtection="1">
      <protection locked="0"/>
    </xf>
    <xf numFmtId="4" fontId="28" fillId="21" borderId="0" xfId="0" applyNumberFormat="1" applyFont="1" applyFill="1" applyBorder="1" applyAlignment="1">
      <alignment horizontal="right" vertical="center" shrinkToFit="1"/>
    </xf>
    <xf numFmtId="0" fontId="33" fillId="18" borderId="1" xfId="66" quotePrefix="1" applyNumberFormat="1" applyFont="1" applyFill="1" applyBorder="1" applyAlignment="1" applyProtection="1">
      <alignment horizontal="left" vertical="center" wrapText="1"/>
    </xf>
    <xf numFmtId="0" fontId="33" fillId="18" borderId="1" xfId="66" quotePrefix="1" applyNumberFormat="1" applyFont="1" applyFill="1" applyBorder="1" applyAlignment="1" applyProtection="1">
      <alignment horizontal="center" vertical="center" wrapText="1"/>
    </xf>
    <xf numFmtId="0" fontId="33" fillId="18" borderId="1" xfId="66" applyNumberFormat="1" applyFont="1" applyFill="1" applyBorder="1" applyAlignment="1" applyProtection="1">
      <alignment horizontal="left" vertical="center" wrapText="1"/>
    </xf>
    <xf numFmtId="0" fontId="33" fillId="18" borderId="2" xfId="66" applyNumberFormat="1" applyFont="1" applyFill="1" applyBorder="1" applyAlignment="1" applyProtection="1">
      <alignment horizontal="left" vertical="center" wrapText="1"/>
    </xf>
    <xf numFmtId="4" fontId="33" fillId="18" borderId="47" xfId="41" applyNumberFormat="1" applyFont="1" applyFill="1" applyBorder="1" applyAlignment="1" applyProtection="1">
      <alignment horizontal="center" vertical="center" shrinkToFit="1"/>
    </xf>
    <xf numFmtId="4" fontId="33" fillId="18" borderId="57" xfId="41" applyNumberFormat="1" applyFont="1" applyFill="1" applyBorder="1" applyAlignment="1" applyProtection="1">
      <alignment horizontal="center" vertical="center" shrinkToFit="1"/>
    </xf>
    <xf numFmtId="4" fontId="33" fillId="18" borderId="61" xfId="41" applyNumberFormat="1" applyFont="1" applyFill="1" applyBorder="1" applyAlignment="1" applyProtection="1">
      <alignment horizontal="center" vertical="center" shrinkToFit="1"/>
    </xf>
    <xf numFmtId="0" fontId="33" fillId="21" borderId="0" xfId="0" applyFont="1" applyFill="1" applyProtection="1">
      <protection locked="0"/>
    </xf>
    <xf numFmtId="0" fontId="33" fillId="18" borderId="0" xfId="0" applyFont="1" applyFill="1" applyProtection="1">
      <protection locked="0"/>
    </xf>
    <xf numFmtId="0" fontId="32" fillId="0" borderId="3" xfId="66" applyNumberFormat="1" applyFont="1" applyFill="1" applyBorder="1" applyAlignment="1" applyProtection="1">
      <alignment horizontal="left" vertical="center" wrapText="1"/>
    </xf>
    <xf numFmtId="0" fontId="32" fillId="0" borderId="14" xfId="66" quotePrefix="1" applyNumberFormat="1" applyFont="1" applyFill="1" applyBorder="1" applyAlignment="1" applyProtection="1">
      <alignment horizontal="left" vertical="center" wrapText="1"/>
    </xf>
    <xf numFmtId="4" fontId="32" fillId="0" borderId="14" xfId="42" applyNumberFormat="1" applyFont="1" applyFill="1" applyBorder="1" applyAlignment="1" applyProtection="1">
      <alignment horizontal="center" vertical="center" shrinkToFit="1"/>
    </xf>
    <xf numFmtId="4" fontId="28" fillId="0" borderId="14" xfId="41" applyNumberFormat="1" applyFont="1" applyFill="1" applyBorder="1" applyAlignment="1" applyProtection="1">
      <alignment horizontal="center" vertical="center" shrinkToFit="1"/>
    </xf>
    <xf numFmtId="0" fontId="34" fillId="18" borderId="1" xfId="66" quotePrefix="1" applyNumberFormat="1" applyFont="1" applyFill="1" applyBorder="1" applyAlignment="1" applyProtection="1">
      <alignment horizontal="left" vertical="center" wrapText="1"/>
    </xf>
    <xf numFmtId="4" fontId="29" fillId="18" borderId="1" xfId="66" quotePrefix="1" applyNumberFormat="1" applyFont="1" applyFill="1" applyBorder="1" applyAlignment="1" applyProtection="1">
      <alignment horizontal="center" vertical="center" wrapText="1"/>
    </xf>
    <xf numFmtId="4" fontId="33" fillId="18" borderId="44" xfId="41" applyNumberFormat="1" applyFont="1" applyFill="1" applyBorder="1" applyAlignment="1" applyProtection="1">
      <alignment horizontal="center" vertical="center" shrinkToFit="1"/>
    </xf>
    <xf numFmtId="0" fontId="35" fillId="21" borderId="0" xfId="0" applyFont="1" applyFill="1" applyProtection="1">
      <protection locked="0"/>
    </xf>
    <xf numFmtId="0" fontId="34" fillId="18" borderId="0" xfId="0" applyFont="1" applyFill="1" applyProtection="1">
      <protection locked="0"/>
    </xf>
    <xf numFmtId="0" fontId="34" fillId="20" borderId="0" xfId="0" applyFont="1" applyFill="1" applyProtection="1">
      <protection locked="0"/>
    </xf>
    <xf numFmtId="4" fontId="33" fillId="18" borderId="3" xfId="41" applyNumberFormat="1" applyFont="1" applyFill="1" applyBorder="1" applyAlignment="1" applyProtection="1">
      <alignment horizontal="center" vertical="center" shrinkToFit="1"/>
    </xf>
    <xf numFmtId="0" fontId="32" fillId="18" borderId="0" xfId="0" applyFont="1" applyFill="1" applyProtection="1">
      <protection locked="0"/>
    </xf>
    <xf numFmtId="4" fontId="32" fillId="21" borderId="44" xfId="43" applyNumberFormat="1" applyFont="1" applyFill="1" applyBorder="1" applyAlignment="1" applyProtection="1">
      <alignment horizontal="center" vertical="center" shrinkToFit="1"/>
    </xf>
    <xf numFmtId="4" fontId="32" fillId="21" borderId="0" xfId="0" applyNumberFormat="1" applyFont="1" applyFill="1" applyProtection="1">
      <protection locked="0"/>
    </xf>
    <xf numFmtId="4" fontId="33" fillId="18" borderId="14" xfId="43" applyNumberFormat="1" applyFont="1" applyFill="1" applyBorder="1" applyAlignment="1" applyProtection="1">
      <alignment horizontal="center" vertical="center" shrinkToFit="1"/>
    </xf>
    <xf numFmtId="0" fontId="34" fillId="21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4" fontId="29" fillId="0" borderId="59" xfId="41" applyNumberFormat="1" applyFont="1" applyFill="1" applyBorder="1" applyAlignment="1" applyProtection="1">
      <alignment horizontal="center" vertical="center" shrinkToFit="1"/>
    </xf>
    <xf numFmtId="2" fontId="35" fillId="0" borderId="0" xfId="0" applyNumberFormat="1" applyFont="1" applyFill="1" applyProtection="1">
      <protection locked="0"/>
    </xf>
    <xf numFmtId="0" fontId="29" fillId="18" borderId="19" xfId="73" applyNumberFormat="1" applyFont="1" applyFill="1" applyBorder="1" applyAlignment="1" applyProtection="1">
      <alignment vertical="top" wrapText="1"/>
    </xf>
    <xf numFmtId="4" fontId="29" fillId="18" borderId="46" xfId="43" applyNumberFormat="1" applyFont="1" applyFill="1" applyBorder="1" applyAlignment="1" applyProtection="1">
      <alignment horizontal="center" vertical="center" shrinkToFit="1"/>
    </xf>
    <xf numFmtId="4" fontId="28" fillId="21" borderId="58" xfId="0" applyNumberFormat="1" applyFont="1" applyFill="1" applyBorder="1" applyProtection="1">
      <protection locked="0"/>
    </xf>
    <xf numFmtId="4" fontId="29" fillId="21" borderId="0" xfId="0" applyNumberFormat="1" applyFont="1" applyFill="1" applyProtection="1">
      <protection locked="0"/>
    </xf>
    <xf numFmtId="4" fontId="33" fillId="0" borderId="59" xfId="41" applyNumberFormat="1" applyFont="1" applyFill="1" applyBorder="1" applyAlignment="1" applyProtection="1">
      <alignment horizontal="center" vertical="center" shrinkToFit="1"/>
    </xf>
    <xf numFmtId="4" fontId="33" fillId="21" borderId="0" xfId="0" applyNumberFormat="1" applyFont="1" applyFill="1" applyProtection="1">
      <protection locked="0"/>
    </xf>
    <xf numFmtId="0" fontId="33" fillId="0" borderId="0" xfId="0" applyFont="1" applyFill="1" applyProtection="1">
      <protection locked="0"/>
    </xf>
    <xf numFmtId="4" fontId="29" fillId="21" borderId="58" xfId="0" applyNumberFormat="1" applyFont="1" applyFill="1" applyBorder="1" applyAlignment="1" applyProtection="1">
      <alignment vertical="center"/>
      <protection locked="0"/>
    </xf>
    <xf numFmtId="4" fontId="29" fillId="21" borderId="0" xfId="0" applyNumberFormat="1" applyFont="1" applyFill="1" applyAlignment="1" applyProtection="1">
      <alignment vertical="center"/>
      <protection locked="0"/>
    </xf>
    <xf numFmtId="0" fontId="32" fillId="0" borderId="1" xfId="66" applyNumberFormat="1" applyFont="1" applyFill="1" applyBorder="1" applyAlignment="1" applyProtection="1">
      <alignment horizontal="left" vertical="center" wrapText="1"/>
    </xf>
    <xf numFmtId="0" fontId="28" fillId="0" borderId="54" xfId="66" applyNumberFormat="1" applyFont="1" applyFill="1" applyBorder="1" applyAlignment="1" applyProtection="1">
      <alignment horizontal="left" vertical="center" wrapText="1"/>
    </xf>
    <xf numFmtId="4" fontId="36" fillId="21" borderId="0" xfId="70" applyNumberFormat="1" applyFont="1" applyFill="1" applyBorder="1" applyProtection="1">
      <alignment horizontal="right" vertical="top" shrinkToFit="1"/>
    </xf>
    <xf numFmtId="4" fontId="31" fillId="21" borderId="0" xfId="70" applyNumberFormat="1" applyFont="1" applyFill="1" applyBorder="1" applyProtection="1">
      <alignment horizontal="right" vertical="top" shrinkToFit="1"/>
    </xf>
    <xf numFmtId="0" fontId="29" fillId="19" borderId="0" xfId="0" applyFont="1" applyFill="1" applyProtection="1">
      <protection locked="0"/>
    </xf>
    <xf numFmtId="0" fontId="29" fillId="20" borderId="0" xfId="0" applyFont="1" applyFill="1" applyProtection="1">
      <protection locked="0"/>
    </xf>
    <xf numFmtId="4" fontId="29" fillId="21" borderId="0" xfId="0" applyNumberFormat="1" applyFont="1" applyFill="1" applyBorder="1" applyProtection="1">
      <protection locked="0"/>
    </xf>
    <xf numFmtId="0" fontId="37" fillId="21" borderId="0" xfId="0" applyFont="1" applyFill="1" applyProtection="1">
      <protection locked="0"/>
    </xf>
    <xf numFmtId="4" fontId="38" fillId="21" borderId="0" xfId="0" applyNumberFormat="1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29" fillId="18" borderId="47" xfId="66" quotePrefix="1" applyNumberFormat="1" applyFont="1" applyFill="1" applyBorder="1" applyAlignment="1" applyProtection="1">
      <alignment horizontal="left" vertical="center" wrapText="1"/>
    </xf>
    <xf numFmtId="0" fontId="29" fillId="18" borderId="47" xfId="66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left" vertical="center" wrapText="1"/>
    </xf>
    <xf numFmtId="0" fontId="28" fillId="21" borderId="14" xfId="66" quotePrefix="1" applyNumberFormat="1" applyFont="1" applyFill="1" applyBorder="1" applyAlignment="1" applyProtection="1">
      <alignment horizontal="center" vertical="center" wrapText="1"/>
    </xf>
    <xf numFmtId="0" fontId="28" fillId="21" borderId="14" xfId="66" applyNumberFormat="1" applyFont="1" applyFill="1" applyBorder="1" applyAlignment="1" applyProtection="1">
      <alignment horizontal="left" vertical="center" wrapText="1"/>
    </xf>
    <xf numFmtId="4" fontId="29" fillId="21" borderId="32" xfId="0" applyNumberFormat="1" applyFont="1" applyFill="1" applyBorder="1" applyProtection="1">
      <protection locked="0"/>
    </xf>
    <xf numFmtId="4" fontId="28" fillId="0" borderId="0" xfId="0" applyNumberFormat="1" applyFont="1" applyBorder="1" applyAlignment="1">
      <alignment horizontal="right" vertical="center" shrinkToFit="1"/>
    </xf>
    <xf numFmtId="4" fontId="29" fillId="21" borderId="31" xfId="0" applyNumberFormat="1" applyFont="1" applyFill="1" applyBorder="1" applyProtection="1">
      <protection locked="0"/>
    </xf>
    <xf numFmtId="4" fontId="28" fillId="0" borderId="0" xfId="0" applyNumberFormat="1" applyFont="1" applyProtection="1">
      <protection locked="0"/>
    </xf>
    <xf numFmtId="0" fontId="28" fillId="0" borderId="25" xfId="63" applyNumberFormat="1" applyFont="1" applyBorder="1" applyAlignment="1" applyProtection="1">
      <alignment wrapText="1"/>
    </xf>
    <xf numFmtId="0" fontId="28" fillId="0" borderId="22" xfId="63" applyNumberFormat="1" applyFont="1" applyBorder="1" applyAlignment="1" applyProtection="1">
      <alignment wrapText="1"/>
    </xf>
    <xf numFmtId="4" fontId="28" fillId="0" borderId="0" xfId="0" applyNumberFormat="1" applyFont="1" applyAlignment="1" applyProtection="1">
      <alignment vertical="center"/>
      <protection locked="0"/>
    </xf>
    <xf numFmtId="4" fontId="28" fillId="0" borderId="27" xfId="0" applyNumberFormat="1" applyFont="1" applyBorder="1" applyAlignment="1" applyProtection="1">
      <alignment vertical="center"/>
      <protection locked="0"/>
    </xf>
    <xf numFmtId="4" fontId="29" fillId="0" borderId="42" xfId="0" applyNumberFormat="1" applyFont="1" applyBorder="1" applyProtection="1">
      <protection locked="0"/>
    </xf>
    <xf numFmtId="4" fontId="29" fillId="0" borderId="32" xfId="0" applyNumberFormat="1" applyFont="1" applyBorder="1" applyProtection="1">
      <protection locked="0"/>
    </xf>
    <xf numFmtId="0" fontId="28" fillId="0" borderId="0" xfId="0" applyFont="1" applyAlignment="1" applyProtection="1">
      <alignment vertical="center"/>
      <protection locked="0"/>
    </xf>
    <xf numFmtId="4" fontId="29" fillId="0" borderId="0" xfId="0" applyNumberFormat="1" applyFont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vertical="center"/>
      <protection locked="0"/>
    </xf>
    <xf numFmtId="0" fontId="28" fillId="0" borderId="24" xfId="0" applyFont="1" applyFill="1" applyBorder="1" applyAlignment="1" applyProtection="1">
      <alignment vertical="center"/>
      <protection locked="0"/>
    </xf>
    <xf numFmtId="0" fontId="28" fillId="0" borderId="29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" fontId="28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15" xfId="0" applyFont="1" applyBorder="1" applyAlignment="1" applyProtection="1">
      <alignment wrapText="1"/>
      <protection locked="0"/>
    </xf>
    <xf numFmtId="0" fontId="28" fillId="0" borderId="19" xfId="66" applyNumberFormat="1" applyFont="1" applyFill="1" applyBorder="1" applyAlignment="1" applyProtection="1">
      <alignment horizontal="left" vertical="top" wrapText="1"/>
    </xf>
    <xf numFmtId="0" fontId="28" fillId="21" borderId="19" xfId="66" applyNumberFormat="1" applyFont="1" applyFill="1" applyBorder="1" applyAlignment="1" applyProtection="1">
      <alignment horizontal="left" vertical="top" wrapText="1"/>
    </xf>
    <xf numFmtId="0" fontId="32" fillId="0" borderId="19" xfId="66" applyNumberFormat="1" applyFont="1" applyFill="1" applyBorder="1" applyAlignment="1" applyProtection="1">
      <alignment horizontal="left" vertical="top" wrapText="1"/>
    </xf>
    <xf numFmtId="0" fontId="29" fillId="18" borderId="19" xfId="66" quotePrefix="1" applyNumberFormat="1" applyFont="1" applyFill="1" applyBorder="1" applyAlignment="1" applyProtection="1">
      <alignment horizontal="left" vertical="top" wrapText="1"/>
    </xf>
    <xf numFmtId="0" fontId="33" fillId="18" borderId="19" xfId="66" applyNumberFormat="1" applyFont="1" applyFill="1" applyBorder="1" applyAlignment="1" applyProtection="1">
      <alignment horizontal="left" vertical="top" wrapText="1"/>
    </xf>
    <xf numFmtId="0" fontId="29" fillId="18" borderId="48" xfId="66" applyNumberFormat="1" applyFont="1" applyFill="1" applyBorder="1" applyAlignment="1" applyProtection="1">
      <alignment horizontal="left" vertical="top" wrapText="1"/>
    </xf>
    <xf numFmtId="0" fontId="28" fillId="0" borderId="28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wrapText="1"/>
      <protection locked="0"/>
    </xf>
    <xf numFmtId="4" fontId="28" fillId="0" borderId="0" xfId="0" applyNumberFormat="1" applyFont="1" applyAlignment="1" applyProtection="1">
      <alignment wrapText="1"/>
      <protection locked="0"/>
    </xf>
    <xf numFmtId="0" fontId="29" fillId="18" borderId="38" xfId="66" applyNumberFormat="1" applyFont="1" applyFill="1" applyBorder="1" applyAlignment="1" applyProtection="1">
      <alignment horizontal="left" vertical="center" wrapText="1"/>
    </xf>
    <xf numFmtId="0" fontId="29" fillId="18" borderId="19" xfId="66" applyNumberFormat="1" applyFont="1" applyFill="1" applyBorder="1" applyAlignment="1" applyProtection="1">
      <alignment horizontal="left" vertical="center" wrapText="1"/>
    </xf>
    <xf numFmtId="0" fontId="28" fillId="0" borderId="19" xfId="66" applyNumberFormat="1" applyFont="1" applyFill="1" applyBorder="1" applyAlignment="1" applyProtection="1">
      <alignment horizontal="left" vertical="center" wrapText="1"/>
    </xf>
    <xf numFmtId="0" fontId="28" fillId="0" borderId="19" xfId="73" applyNumberFormat="1" applyFont="1" applyFill="1" applyBorder="1" applyAlignment="1" applyProtection="1">
      <alignment vertical="center" wrapText="1"/>
    </xf>
    <xf numFmtId="0" fontId="39" fillId="0" borderId="40" xfId="54" applyNumberFormat="1" applyFont="1" applyBorder="1" applyAlignment="1" applyProtection="1">
      <alignment wrapText="1"/>
    </xf>
    <xf numFmtId="0" fontId="39" fillId="0" borderId="23" xfId="54" applyNumberFormat="1" applyFont="1" applyBorder="1" applyProtection="1"/>
    <xf numFmtId="0" fontId="39" fillId="0" borderId="23" xfId="54" applyNumberFormat="1" applyFont="1" applyBorder="1" applyAlignment="1" applyProtection="1">
      <alignment horizontal="center" vertical="center"/>
    </xf>
    <xf numFmtId="0" fontId="39" fillId="0" borderId="23" xfId="54" applyNumberFormat="1" applyFont="1" applyBorder="1" applyAlignment="1" applyProtection="1">
      <alignment vertical="center"/>
    </xf>
    <xf numFmtId="4" fontId="39" fillId="0" borderId="23" xfId="54" applyNumberFormat="1" applyFont="1" applyFill="1" applyBorder="1" applyAlignment="1" applyProtection="1">
      <alignment vertical="center"/>
    </xf>
    <xf numFmtId="4" fontId="39" fillId="0" borderId="24" xfId="54" applyNumberFormat="1" applyFont="1" applyBorder="1" applyAlignment="1" applyProtection="1">
      <alignment vertical="center"/>
    </xf>
    <xf numFmtId="4" fontId="39" fillId="0" borderId="35" xfId="54" applyNumberFormat="1" applyFont="1" applyBorder="1" applyAlignment="1" applyProtection="1">
      <alignment vertical="center"/>
    </xf>
    <xf numFmtId="0" fontId="39" fillId="0" borderId="30" xfId="0" applyFont="1" applyBorder="1" applyAlignment="1" applyProtection="1">
      <alignment vertical="center"/>
      <protection locked="0"/>
    </xf>
    <xf numFmtId="0" fontId="40" fillId="26" borderId="49" xfId="52" applyNumberFormat="1" applyFont="1" applyFill="1" applyBorder="1" applyAlignment="1" applyProtection="1">
      <alignment horizontal="right" wrapText="1"/>
    </xf>
    <xf numFmtId="0" fontId="40" fillId="26" borderId="43" xfId="52" applyNumberFormat="1" applyFont="1" applyFill="1" applyBorder="1" applyProtection="1">
      <alignment horizontal="left"/>
    </xf>
    <xf numFmtId="0" fontId="40" fillId="26" borderId="43" xfId="52" applyNumberFormat="1" applyFont="1" applyFill="1" applyBorder="1" applyAlignment="1" applyProtection="1">
      <alignment horizontal="center" vertical="center"/>
    </xf>
    <xf numFmtId="0" fontId="40" fillId="26" borderId="43" xfId="52" applyNumberFormat="1" applyFont="1" applyFill="1" applyBorder="1" applyAlignment="1" applyProtection="1">
      <alignment horizontal="left" vertical="center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 applyProtection="1">
      <alignment vertical="center"/>
      <protection locked="0"/>
    </xf>
    <xf numFmtId="0" fontId="41" fillId="0" borderId="18" xfId="0" applyFont="1" applyFill="1" applyBorder="1" applyAlignment="1">
      <alignment vertical="center" wrapText="1"/>
    </xf>
    <xf numFmtId="49" fontId="41" fillId="0" borderId="14" xfId="0" applyNumberFormat="1" applyFont="1" applyFill="1" applyBorder="1" applyAlignment="1">
      <alignment horizontal="center" vertical="center"/>
    </xf>
    <xf numFmtId="49" fontId="41" fillId="0" borderId="37" xfId="0" applyNumberFormat="1" applyFont="1" applyFill="1" applyBorder="1" applyAlignment="1">
      <alignment horizontal="center" vertical="center"/>
    </xf>
    <xf numFmtId="4" fontId="41" fillId="0" borderId="0" xfId="0" applyNumberFormat="1" applyFont="1" applyBorder="1" applyAlignment="1" applyProtection="1">
      <alignment vertical="center"/>
      <protection locked="0"/>
    </xf>
    <xf numFmtId="4" fontId="41" fillId="0" borderId="14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left" vertical="center" wrapText="1"/>
    </xf>
    <xf numFmtId="0" fontId="41" fillId="0" borderId="15" xfId="0" applyFont="1" applyFill="1" applyBorder="1" applyAlignment="1">
      <alignment wrapText="1"/>
    </xf>
    <xf numFmtId="0" fontId="41" fillId="0" borderId="0" xfId="0" applyFont="1" applyBorder="1" applyProtection="1"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15" xfId="0" applyFont="1" applyBorder="1" applyAlignment="1" applyProtection="1">
      <alignment wrapText="1"/>
      <protection locked="0"/>
    </xf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15" xfId="0" applyFont="1" applyFill="1" applyBorder="1" applyAlignment="1">
      <alignment wrapText="1"/>
    </xf>
    <xf numFmtId="0" fontId="40" fillId="0" borderId="0" xfId="0" applyFont="1" applyFill="1" applyBorder="1"/>
    <xf numFmtId="49" fontId="40" fillId="0" borderId="0" xfId="0" applyNumberFormat="1" applyFont="1" applyFill="1" applyBorder="1"/>
    <xf numFmtId="0" fontId="41" fillId="0" borderId="27" xfId="0" applyFont="1" applyBorder="1" applyAlignment="1" applyProtection="1">
      <alignment vertical="center"/>
      <protection locked="0"/>
    </xf>
    <xf numFmtId="0" fontId="41" fillId="0" borderId="33" xfId="0" applyFont="1" applyFill="1" applyBorder="1" applyAlignment="1" applyProtection="1">
      <alignment vertical="center"/>
      <protection locked="0"/>
    </xf>
    <xf numFmtId="0" fontId="41" fillId="0" borderId="14" xfId="0" applyFont="1" applyFill="1" applyBorder="1" applyAlignment="1">
      <alignment horizontal="center" vertical="center"/>
    </xf>
    <xf numFmtId="0" fontId="40" fillId="0" borderId="0" xfId="0" applyFont="1" applyFill="1" applyBorder="1" applyProtection="1"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vertical="center"/>
    </xf>
    <xf numFmtId="49" fontId="41" fillId="0" borderId="14" xfId="0" applyNumberFormat="1" applyFont="1" applyFill="1" applyBorder="1" applyAlignment="1">
      <alignment horizontal="left" vertical="center"/>
    </xf>
    <xf numFmtId="0" fontId="42" fillId="17" borderId="16" xfId="0" applyFont="1" applyFill="1" applyBorder="1" applyAlignment="1">
      <alignment horizontal="center" vertical="center" wrapText="1"/>
    </xf>
    <xf numFmtId="0" fontId="42" fillId="17" borderId="17" xfId="0" applyFont="1" applyFill="1" applyBorder="1" applyAlignment="1">
      <alignment horizontal="center" vertical="center" wrapText="1"/>
    </xf>
    <xf numFmtId="49" fontId="42" fillId="17" borderId="17" xfId="0" applyNumberFormat="1" applyFont="1" applyFill="1" applyBorder="1" applyAlignment="1">
      <alignment horizontal="center" vertical="center" wrapText="1"/>
    </xf>
    <xf numFmtId="4" fontId="42" fillId="17" borderId="20" xfId="0" applyNumberFormat="1" applyFont="1" applyFill="1" applyBorder="1" applyAlignment="1">
      <alignment horizontal="center" vertical="center" wrapText="1"/>
    </xf>
    <xf numFmtId="0" fontId="42" fillId="17" borderId="18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top" wrapText="1"/>
    </xf>
    <xf numFmtId="0" fontId="42" fillId="17" borderId="14" xfId="0" applyFont="1" applyFill="1" applyBorder="1" applyAlignment="1">
      <alignment horizontal="center" vertical="center" wrapText="1"/>
    </xf>
    <xf numFmtId="0" fontId="28" fillId="21" borderId="19" xfId="66" applyNumberFormat="1" applyFont="1" applyFill="1" applyBorder="1" applyAlignment="1" applyProtection="1">
      <alignment horizontal="left" vertical="center" wrapText="1"/>
    </xf>
    <xf numFmtId="0" fontId="28" fillId="21" borderId="19" xfId="73" applyNumberFormat="1" applyFont="1" applyFill="1" applyBorder="1" applyAlignment="1" applyProtection="1">
      <alignment vertical="center" wrapText="1"/>
    </xf>
    <xf numFmtId="0" fontId="28" fillId="21" borderId="19" xfId="66" quotePrefix="1" applyNumberFormat="1" applyFont="1" applyFill="1" applyBorder="1" applyAlignment="1" applyProtection="1">
      <alignment horizontal="left" vertical="center" wrapText="1"/>
    </xf>
    <xf numFmtId="4" fontId="28" fillId="21" borderId="36" xfId="43" applyNumberFormat="1" applyFont="1" applyFill="1" applyBorder="1" applyAlignment="1" applyProtection="1">
      <alignment horizontal="center" vertical="center" shrinkToFit="1"/>
    </xf>
    <xf numFmtId="4" fontId="29" fillId="21" borderId="27" xfId="41" applyNumberFormat="1" applyFont="1" applyFill="1" applyBorder="1" applyAlignment="1" applyProtection="1">
      <alignment horizontal="center" vertical="center" shrinkToFit="1"/>
    </xf>
    <xf numFmtId="4" fontId="42" fillId="26" borderId="43" xfId="39" applyNumberFormat="1" applyFont="1" applyFill="1" applyBorder="1" applyAlignment="1" applyProtection="1">
      <alignment horizontal="center" vertical="center" shrinkToFit="1"/>
    </xf>
    <xf numFmtId="4" fontId="29" fillId="21" borderId="25" xfId="0" applyNumberFormat="1" applyFont="1" applyFill="1" applyBorder="1" applyProtection="1">
      <protection locked="0"/>
    </xf>
    <xf numFmtId="4" fontId="42" fillId="0" borderId="14" xfId="0" applyNumberFormat="1" applyFont="1" applyFill="1" applyBorder="1" applyAlignment="1">
      <alignment horizontal="center" vertical="center"/>
    </xf>
    <xf numFmtId="0" fontId="29" fillId="22" borderId="0" xfId="0" applyFont="1" applyFill="1" applyProtection="1">
      <protection locked="0"/>
    </xf>
    <xf numFmtId="0" fontId="28" fillId="21" borderId="19" xfId="66" quotePrefix="1" applyNumberFormat="1" applyFont="1" applyFill="1" applyBorder="1" applyAlignment="1" applyProtection="1">
      <alignment horizontal="left" vertical="top" wrapText="1"/>
    </xf>
    <xf numFmtId="4" fontId="29" fillId="18" borderId="39" xfId="66" applyNumberFormat="1" applyFont="1" applyFill="1" applyBorder="1" applyAlignment="1" applyProtection="1">
      <alignment horizontal="center" vertical="center" wrapText="1"/>
    </xf>
    <xf numFmtId="4" fontId="29" fillId="18" borderId="56" xfId="43" applyNumberFormat="1" applyFont="1" applyFill="1" applyBorder="1" applyAlignment="1" applyProtection="1">
      <alignment horizontal="center" vertical="center" shrinkToFit="1"/>
    </xf>
    <xf numFmtId="4" fontId="32" fillId="21" borderId="36" xfId="43" applyNumberFormat="1" applyFont="1" applyFill="1" applyBorder="1" applyAlignment="1" applyProtection="1">
      <alignment horizontal="center" vertical="center" shrinkToFit="1"/>
    </xf>
    <xf numFmtId="0" fontId="29" fillId="17" borderId="41" xfId="0" applyFont="1" applyFill="1" applyBorder="1" applyAlignment="1">
      <alignment horizontal="center" vertical="center" wrapText="1"/>
    </xf>
    <xf numFmtId="4" fontId="29" fillId="18" borderId="41" xfId="41" applyNumberFormat="1" applyFont="1" applyFill="1" applyBorder="1" applyAlignment="1" applyProtection="1">
      <alignment horizontal="center" vertical="center" shrinkToFit="1"/>
    </xf>
    <xf numFmtId="4" fontId="29" fillId="21" borderId="41" xfId="41" applyNumberFormat="1" applyFont="1" applyFill="1" applyBorder="1" applyAlignment="1" applyProtection="1">
      <alignment horizontal="center" vertical="center" shrinkToFit="1"/>
    </xf>
    <xf numFmtId="4" fontId="29" fillId="18" borderId="45" xfId="66" applyNumberFormat="1" applyFont="1" applyFill="1" applyBorder="1" applyAlignment="1" applyProtection="1">
      <alignment horizontal="center" vertical="center" wrapText="1"/>
    </xf>
    <xf numFmtId="4" fontId="29" fillId="18" borderId="61" xfId="66" applyNumberFormat="1" applyFont="1" applyFill="1" applyBorder="1" applyAlignment="1" applyProtection="1">
      <alignment horizontal="center" vertical="center" wrapText="1"/>
    </xf>
    <xf numFmtId="4" fontId="29" fillId="22" borderId="41" xfId="41" applyNumberFormat="1" applyFont="1" applyFill="1" applyBorder="1" applyAlignment="1" applyProtection="1">
      <alignment horizontal="center" vertical="center" shrinkToFit="1"/>
    </xf>
    <xf numFmtId="4" fontId="29" fillId="21" borderId="44" xfId="41" applyNumberFormat="1" applyFont="1" applyFill="1" applyBorder="1" applyAlignment="1" applyProtection="1">
      <alignment horizontal="center" vertical="center" shrinkToFit="1"/>
    </xf>
    <xf numFmtId="4" fontId="29" fillId="0" borderId="44" xfId="41" applyNumberFormat="1" applyFont="1" applyFill="1" applyBorder="1" applyAlignment="1" applyProtection="1">
      <alignment horizontal="center" vertical="center" shrinkToFit="1"/>
    </xf>
    <xf numFmtId="4" fontId="28" fillId="0" borderId="41" xfId="41" applyNumberFormat="1" applyFont="1" applyFill="1" applyBorder="1" applyAlignment="1" applyProtection="1">
      <alignment horizontal="center" vertical="center" shrinkToFit="1"/>
    </xf>
    <xf numFmtId="4" fontId="33" fillId="0" borderId="41" xfId="41" applyNumberFormat="1" applyFont="1" applyFill="1" applyBorder="1" applyAlignment="1" applyProtection="1">
      <alignment horizontal="center" vertical="center" shrinkToFit="1"/>
    </xf>
    <xf numFmtId="4" fontId="29" fillId="21" borderId="45" xfId="41" applyNumberFormat="1" applyFont="1" applyFill="1" applyBorder="1" applyAlignment="1" applyProtection="1">
      <alignment horizontal="center" vertical="center" shrinkToFit="1"/>
    </xf>
    <xf numFmtId="4" fontId="42" fillId="26" borderId="59" xfId="39" applyNumberFormat="1" applyFont="1" applyFill="1" applyBorder="1" applyAlignment="1" applyProtection="1">
      <alignment horizontal="center" vertical="center" shrinkToFit="1"/>
    </xf>
    <xf numFmtId="4" fontId="29" fillId="0" borderId="46" xfId="39" applyNumberFormat="1" applyFont="1" applyFill="1" applyBorder="1" applyAlignment="1" applyProtection="1">
      <alignment horizontal="right" vertical="center" shrinkToFit="1"/>
    </xf>
    <xf numFmtId="0" fontId="42" fillId="17" borderId="64" xfId="0" applyFont="1" applyFill="1" applyBorder="1" applyAlignment="1">
      <alignment horizontal="center" vertical="center" wrapText="1"/>
    </xf>
    <xf numFmtId="0" fontId="29" fillId="17" borderId="64" xfId="0" applyFont="1" applyFill="1" applyBorder="1" applyAlignment="1">
      <alignment horizontal="center" vertical="center" wrapText="1"/>
    </xf>
    <xf numFmtId="4" fontId="29" fillId="18" borderId="64" xfId="41" applyNumberFormat="1" applyFont="1" applyFill="1" applyBorder="1" applyAlignment="1" applyProtection="1">
      <alignment horizontal="center" vertical="center" shrinkToFit="1"/>
    </xf>
    <xf numFmtId="0" fontId="29" fillId="18" borderId="21" xfId="66" applyNumberFormat="1" applyFont="1" applyFill="1" applyBorder="1" applyAlignment="1" applyProtection="1">
      <alignment horizontal="center" vertical="center" wrapText="1"/>
    </xf>
    <xf numFmtId="0" fontId="29" fillId="18" borderId="65" xfId="0" applyFont="1" applyFill="1" applyBorder="1" applyAlignment="1" applyProtection="1">
      <alignment horizontal="center" vertical="center"/>
      <protection locked="0"/>
    </xf>
    <xf numFmtId="4" fontId="28" fillId="21" borderId="64" xfId="43" applyNumberFormat="1" applyFont="1" applyFill="1" applyBorder="1" applyAlignment="1" applyProtection="1">
      <alignment horizontal="center" vertical="center" shrinkToFit="1"/>
    </xf>
    <xf numFmtId="4" fontId="31" fillId="21" borderId="1" xfId="68" applyNumberFormat="1" applyFont="1" applyFill="1" applyBorder="1" applyAlignment="1" applyProtection="1">
      <alignment horizontal="center" vertical="center" shrinkToFit="1"/>
    </xf>
    <xf numFmtId="4" fontId="30" fillId="21" borderId="51" xfId="121" applyNumberFormat="1" applyFont="1" applyFill="1" applyBorder="1" applyAlignment="1" applyProtection="1">
      <alignment horizontal="center" vertical="center" shrinkToFit="1"/>
    </xf>
    <xf numFmtId="0" fontId="31" fillId="0" borderId="1" xfId="65" applyNumberFormat="1" applyFont="1" applyBorder="1" applyAlignment="1" applyProtection="1">
      <alignment horizontal="left" vertical="center" wrapText="1"/>
    </xf>
    <xf numFmtId="4" fontId="29" fillId="18" borderId="21" xfId="66" applyNumberFormat="1" applyFont="1" applyFill="1" applyBorder="1" applyAlignment="1" applyProtection="1">
      <alignment horizontal="center" vertical="center" wrapText="1"/>
    </xf>
    <xf numFmtId="0" fontId="31" fillId="21" borderId="1" xfId="65" applyNumberFormat="1" applyFont="1" applyFill="1" applyBorder="1" applyAlignment="1" applyProtection="1">
      <alignment horizontal="left" vertical="center" wrapText="1"/>
    </xf>
    <xf numFmtId="4" fontId="28" fillId="21" borderId="66" xfId="0" applyNumberFormat="1" applyFont="1" applyFill="1" applyBorder="1" applyAlignment="1">
      <alignment horizontal="center" vertical="center"/>
    </xf>
    <xf numFmtId="4" fontId="33" fillId="18" borderId="56" xfId="41" applyNumberFormat="1" applyFont="1" applyFill="1" applyBorder="1" applyAlignment="1" applyProtection="1">
      <alignment horizontal="center" vertical="center" shrinkToFit="1"/>
    </xf>
    <xf numFmtId="4" fontId="32" fillId="21" borderId="64" xfId="43" applyNumberFormat="1" applyFont="1" applyFill="1" applyBorder="1" applyAlignment="1" applyProtection="1">
      <alignment horizontal="center" vertical="center" shrinkToFit="1"/>
    </xf>
    <xf numFmtId="4" fontId="29" fillId="18" borderId="64" xfId="43" applyNumberFormat="1" applyFont="1" applyFill="1" applyBorder="1" applyAlignment="1" applyProtection="1">
      <alignment horizontal="center" vertical="center" shrinkToFit="1"/>
    </xf>
    <xf numFmtId="4" fontId="33" fillId="18" borderId="64" xfId="41" applyNumberFormat="1" applyFont="1" applyFill="1" applyBorder="1" applyAlignment="1" applyProtection="1">
      <alignment horizontal="center" vertical="center" shrinkToFit="1"/>
    </xf>
    <xf numFmtId="4" fontId="25" fillId="21" borderId="51" xfId="121" applyNumberFormat="1" applyFill="1" applyBorder="1" applyAlignment="1" applyProtection="1">
      <alignment horizontal="center" vertical="center" shrinkToFit="1"/>
    </xf>
    <xf numFmtId="4" fontId="25" fillId="21" borderId="51" xfId="121" applyNumberFormat="1" applyFill="1" applyBorder="1" applyAlignment="1" applyProtection="1">
      <alignment horizontal="right" vertical="center" shrinkToFit="1"/>
    </xf>
    <xf numFmtId="4" fontId="29" fillId="18" borderId="68" xfId="41" applyNumberFormat="1" applyFont="1" applyFill="1" applyBorder="1" applyAlignment="1" applyProtection="1">
      <alignment horizontal="center" vertical="center" shrinkToFit="1"/>
    </xf>
    <xf numFmtId="0" fontId="28" fillId="21" borderId="18" xfId="66" applyNumberFormat="1" applyFont="1" applyFill="1" applyBorder="1" applyAlignment="1" applyProtection="1">
      <alignment horizontal="left" vertical="top" wrapText="1"/>
    </xf>
    <xf numFmtId="4" fontId="42" fillId="26" borderId="34" xfId="39" applyNumberFormat="1" applyFont="1" applyFill="1" applyBorder="1" applyAlignment="1" applyProtection="1">
      <alignment horizontal="center" vertical="center" shrinkToFit="1"/>
    </xf>
    <xf numFmtId="4" fontId="29" fillId="0" borderId="27" xfId="93" applyNumberFormat="1" applyFont="1" applyBorder="1" applyAlignment="1">
      <alignment horizontal="right" vertical="center"/>
    </xf>
    <xf numFmtId="4" fontId="29" fillId="18" borderId="63" xfId="0" applyNumberFormat="1" applyFont="1" applyFill="1" applyBorder="1" applyAlignment="1" applyProtection="1">
      <alignment horizontal="center" vertical="center"/>
      <protection locked="0"/>
    </xf>
    <xf numFmtId="4" fontId="29" fillId="21" borderId="41" xfId="0" applyNumberFormat="1" applyFont="1" applyFill="1" applyBorder="1" applyAlignment="1" applyProtection="1">
      <alignment horizontal="center" vertical="center"/>
      <protection locked="0"/>
    </xf>
    <xf numFmtId="14" fontId="43" fillId="0" borderId="0" xfId="0" applyNumberFormat="1" applyFont="1" applyBorder="1" applyAlignment="1">
      <alignment horizontal="right"/>
    </xf>
    <xf numFmtId="4" fontId="31" fillId="21" borderId="3" xfId="68" applyNumberFormat="1" applyFont="1" applyFill="1" applyBorder="1" applyAlignment="1" applyProtection="1">
      <alignment horizontal="center" vertical="center" shrinkToFit="1"/>
    </xf>
    <xf numFmtId="14" fontId="28" fillId="21" borderId="0" xfId="0" applyNumberFormat="1" applyFont="1" applyFill="1" applyProtection="1">
      <protection locked="0"/>
    </xf>
    <xf numFmtId="4" fontId="29" fillId="18" borderId="69" xfId="41" applyNumberFormat="1" applyFont="1" applyFill="1" applyBorder="1" applyAlignment="1" applyProtection="1">
      <alignment horizontal="center" vertical="center" shrinkToFit="1"/>
    </xf>
    <xf numFmtId="4" fontId="28" fillId="21" borderId="44" xfId="41" applyNumberFormat="1" applyFont="1" applyFill="1" applyBorder="1" applyAlignment="1" applyProtection="1">
      <alignment horizontal="center" vertical="center" shrinkToFit="1"/>
    </xf>
    <xf numFmtId="4" fontId="28" fillId="21" borderId="21" xfId="43" applyNumberFormat="1" applyFont="1" applyFill="1" applyBorder="1" applyAlignment="1" applyProtection="1">
      <alignment horizontal="center" vertical="center" shrinkToFit="1"/>
    </xf>
    <xf numFmtId="4" fontId="28" fillId="21" borderId="47" xfId="43" applyNumberFormat="1" applyFont="1" applyFill="1" applyBorder="1" applyAlignment="1" applyProtection="1">
      <alignment horizontal="center" vertical="center" shrinkToFit="1"/>
    </xf>
    <xf numFmtId="4" fontId="28" fillId="21" borderId="64" xfId="41" applyNumberFormat="1" applyFont="1" applyFill="1" applyBorder="1" applyAlignment="1" applyProtection="1">
      <alignment horizontal="center" vertical="center" shrinkToFit="1"/>
    </xf>
    <xf numFmtId="4" fontId="25" fillId="21" borderId="67" xfId="121" applyNumberFormat="1" applyFill="1" applyBorder="1" applyAlignment="1" applyProtection="1">
      <alignment horizontal="center" vertical="center" shrinkToFit="1"/>
    </xf>
    <xf numFmtId="4" fontId="28" fillId="21" borderId="64" xfId="0" applyNumberFormat="1" applyFont="1" applyFill="1" applyBorder="1" applyAlignment="1">
      <alignment horizontal="center" vertical="center"/>
    </xf>
    <xf numFmtId="4" fontId="28" fillId="21" borderId="56" xfId="43" applyNumberFormat="1" applyFont="1" applyFill="1" applyBorder="1" applyAlignment="1" applyProtection="1">
      <alignment horizontal="center" vertical="center" shrinkToFit="1"/>
    </xf>
    <xf numFmtId="4" fontId="28" fillId="0" borderId="64" xfId="43" applyNumberFormat="1" applyFont="1" applyFill="1" applyBorder="1" applyAlignment="1" applyProtection="1">
      <alignment horizontal="center" vertical="center" shrinkToFit="1"/>
    </xf>
    <xf numFmtId="0" fontId="29" fillId="18" borderId="19" xfId="66" quotePrefix="1" applyNumberFormat="1" applyFont="1" applyFill="1" applyBorder="1" applyAlignment="1" applyProtection="1">
      <alignment horizontal="left" vertical="center" wrapText="1"/>
    </xf>
    <xf numFmtId="4" fontId="25" fillId="21" borderId="67" xfId="121" applyNumberFormat="1" applyFill="1" applyBorder="1" applyAlignment="1" applyProtection="1">
      <alignment horizontal="right" vertical="center" shrinkToFit="1"/>
    </xf>
    <xf numFmtId="0" fontId="28" fillId="27" borderId="1" xfId="66" quotePrefix="1" applyNumberFormat="1" applyFont="1" applyFill="1" applyBorder="1" applyAlignment="1" applyProtection="1">
      <alignment horizontal="left" vertical="center" wrapText="1"/>
    </xf>
    <xf numFmtId="0" fontId="28" fillId="27" borderId="1" xfId="66" quotePrefix="1" applyNumberFormat="1" applyFont="1" applyFill="1" applyBorder="1" applyAlignment="1" applyProtection="1">
      <alignment horizontal="center" vertical="center" wrapText="1"/>
    </xf>
    <xf numFmtId="4" fontId="29" fillId="0" borderId="14" xfId="41" applyNumberFormat="1" applyFont="1" applyFill="1" applyBorder="1" applyAlignment="1" applyProtection="1">
      <alignment horizontal="center" vertical="center" shrinkToFit="1"/>
    </xf>
    <xf numFmtId="0" fontId="28" fillId="28" borderId="19" xfId="66" quotePrefix="1" applyNumberFormat="1" applyFont="1" applyFill="1" applyBorder="1" applyAlignment="1" applyProtection="1">
      <alignment horizontal="left" vertical="top" wrapText="1"/>
    </xf>
    <xf numFmtId="0" fontId="28" fillId="28" borderId="1" xfId="66" quotePrefix="1" applyNumberFormat="1" applyFont="1" applyFill="1" applyBorder="1" applyAlignment="1" applyProtection="1">
      <alignment horizontal="left" vertical="center" wrapText="1"/>
    </xf>
    <xf numFmtId="0" fontId="28" fillId="28" borderId="1" xfId="66" applyNumberFormat="1" applyFont="1" applyFill="1" applyBorder="1" applyAlignment="1" applyProtection="1">
      <alignment horizontal="left" vertical="center" wrapText="1"/>
    </xf>
    <xf numFmtId="0" fontId="28" fillId="28" borderId="1" xfId="66" quotePrefix="1" applyNumberFormat="1" applyFont="1" applyFill="1" applyBorder="1" applyAlignment="1" applyProtection="1">
      <alignment horizontal="center" vertical="center" wrapText="1"/>
    </xf>
    <xf numFmtId="0" fontId="28" fillId="28" borderId="1" xfId="65" applyNumberFormat="1" applyFont="1" applyFill="1" applyBorder="1" applyAlignment="1" applyProtection="1">
      <alignment horizontal="left" vertical="center" wrapText="1"/>
    </xf>
    <xf numFmtId="4" fontId="28" fillId="28" borderId="14" xfId="43" applyNumberFormat="1" applyFont="1" applyFill="1" applyBorder="1" applyAlignment="1" applyProtection="1">
      <alignment horizontal="center" vertical="center" shrinkToFit="1"/>
    </xf>
    <xf numFmtId="4" fontId="28" fillId="28" borderId="64" xfId="43" applyNumberFormat="1" applyFont="1" applyFill="1" applyBorder="1" applyAlignment="1" applyProtection="1">
      <alignment horizontal="center" vertical="center" shrinkToFit="1"/>
    </xf>
    <xf numFmtId="4" fontId="29" fillId="28" borderId="41" xfId="41" applyNumberFormat="1" applyFont="1" applyFill="1" applyBorder="1" applyAlignment="1" applyProtection="1">
      <alignment horizontal="center" vertical="center" shrinkToFit="1"/>
    </xf>
    <xf numFmtId="0" fontId="29" fillId="28" borderId="0" xfId="0" applyFont="1" applyFill="1" applyProtection="1">
      <protection locked="0"/>
    </xf>
    <xf numFmtId="4" fontId="32" fillId="21" borderId="3" xfId="43" applyNumberFormat="1" applyFont="1" applyFill="1" applyBorder="1" applyAlignment="1" applyProtection="1">
      <alignment horizontal="center" vertical="center" shrinkToFit="1"/>
    </xf>
    <xf numFmtId="4" fontId="28" fillId="21" borderId="3" xfId="42" applyNumberFormat="1" applyFont="1" applyFill="1" applyBorder="1" applyAlignment="1" applyProtection="1">
      <alignment horizontal="center" vertical="center" shrinkToFit="1"/>
    </xf>
    <xf numFmtId="4" fontId="32" fillId="21" borderId="47" xfId="43" applyNumberFormat="1" applyFont="1" applyFill="1" applyBorder="1" applyAlignment="1" applyProtection="1">
      <alignment horizontal="center" vertical="center" shrinkToFit="1"/>
    </xf>
    <xf numFmtId="4" fontId="32" fillId="21" borderId="14" xfId="43" applyNumberFormat="1" applyFont="1" applyFill="1" applyBorder="1" applyAlignment="1" applyProtection="1">
      <alignment horizontal="center" vertical="center" shrinkToFit="1"/>
    </xf>
    <xf numFmtId="4" fontId="43" fillId="21" borderId="14" xfId="0" applyNumberFormat="1" applyFont="1" applyFill="1" applyBorder="1" applyAlignment="1">
      <alignment horizontal="right"/>
    </xf>
    <xf numFmtId="0" fontId="32" fillId="21" borderId="19" xfId="73" applyNumberFormat="1" applyFont="1" applyFill="1" applyBorder="1" applyAlignment="1" applyProtection="1">
      <alignment vertical="top" wrapText="1"/>
    </xf>
    <xf numFmtId="0" fontId="32" fillId="21" borderId="1" xfId="66" quotePrefix="1" applyNumberFormat="1" applyFont="1" applyFill="1" applyBorder="1" applyAlignment="1" applyProtection="1">
      <alignment horizontal="left" vertical="center" wrapText="1"/>
    </xf>
    <xf numFmtId="0" fontId="32" fillId="21" borderId="1" xfId="66" quotePrefix="1" applyNumberFormat="1" applyFont="1" applyFill="1" applyBorder="1" applyAlignment="1" applyProtection="1">
      <alignment horizontal="center" vertical="center" wrapText="1"/>
    </xf>
    <xf numFmtId="0" fontId="32" fillId="21" borderId="3" xfId="66" applyNumberFormat="1" applyFont="1" applyFill="1" applyBorder="1" applyAlignment="1" applyProtection="1">
      <alignment horizontal="left" vertical="center" wrapText="1"/>
    </xf>
    <xf numFmtId="0" fontId="32" fillId="21" borderId="14" xfId="66" quotePrefix="1" applyNumberFormat="1" applyFont="1" applyFill="1" applyBorder="1" applyAlignment="1" applyProtection="1">
      <alignment horizontal="left" vertical="center" wrapText="1"/>
    </xf>
    <xf numFmtId="4" fontId="44" fillId="21" borderId="14" xfId="0" applyNumberFormat="1" applyFont="1" applyFill="1" applyBorder="1" applyAlignment="1">
      <alignment horizontal="right"/>
    </xf>
    <xf numFmtId="4" fontId="32" fillId="21" borderId="57" xfId="43" applyNumberFormat="1" applyFont="1" applyFill="1" applyBorder="1" applyAlignment="1" applyProtection="1">
      <alignment horizontal="center" vertical="center" shrinkToFit="1"/>
    </xf>
    <xf numFmtId="0" fontId="32" fillId="21" borderId="3" xfId="66" quotePrefix="1" applyNumberFormat="1" applyFont="1" applyFill="1" applyBorder="1" applyAlignment="1" applyProtection="1">
      <alignment horizontal="left" vertical="center" wrapText="1"/>
    </xf>
    <xf numFmtId="4" fontId="33" fillId="21" borderId="59" xfId="41" applyNumberFormat="1" applyFont="1" applyFill="1" applyBorder="1" applyAlignment="1" applyProtection="1">
      <alignment horizontal="center" vertical="center" shrinkToFit="1"/>
    </xf>
    <xf numFmtId="4" fontId="22" fillId="21" borderId="55" xfId="0" applyNumberFormat="1" applyFont="1" applyFill="1" applyBorder="1" applyAlignment="1">
      <alignment horizontal="right" vertical="top"/>
    </xf>
    <xf numFmtId="4" fontId="29" fillId="21" borderId="59" xfId="41" applyNumberFormat="1" applyFont="1" applyFill="1" applyBorder="1" applyAlignment="1" applyProtection="1">
      <alignment horizontal="center" vertical="center" shrinkToFit="1"/>
    </xf>
    <xf numFmtId="0" fontId="32" fillId="21" borderId="1" xfId="66" applyNumberFormat="1" applyFont="1" applyFill="1" applyBorder="1" applyAlignment="1" applyProtection="1">
      <alignment horizontal="left" vertical="center" wrapText="1"/>
    </xf>
    <xf numFmtId="4" fontId="33" fillId="21" borderId="36" xfId="41" applyNumberFormat="1" applyFont="1" applyFill="1" applyBorder="1" applyAlignment="1" applyProtection="1">
      <alignment horizontal="center" vertical="center" shrinkToFit="1"/>
    </xf>
    <xf numFmtId="4" fontId="28" fillId="21" borderId="70" xfId="43" applyNumberFormat="1" applyFont="1" applyFill="1" applyBorder="1" applyAlignment="1" applyProtection="1">
      <alignment horizontal="center" vertical="center" shrinkToFit="1"/>
    </xf>
    <xf numFmtId="4" fontId="28" fillId="21" borderId="71" xfId="43" applyNumberFormat="1" applyFont="1" applyFill="1" applyBorder="1" applyAlignment="1" applyProtection="1">
      <alignment horizontal="center" vertical="center" shrinkToFit="1"/>
    </xf>
    <xf numFmtId="4" fontId="28" fillId="21" borderId="72" xfId="43" applyNumberFormat="1" applyFont="1" applyFill="1" applyBorder="1" applyAlignment="1" applyProtection="1">
      <alignment horizontal="center" vertical="center" shrinkToFit="1"/>
    </xf>
    <xf numFmtId="10" fontId="28" fillId="21" borderId="0" xfId="0" applyNumberFormat="1" applyFont="1" applyFill="1" applyProtection="1">
      <protection locked="0"/>
    </xf>
    <xf numFmtId="4" fontId="29" fillId="18" borderId="47" xfId="43" applyNumberFormat="1" applyFont="1" applyFill="1" applyBorder="1" applyAlignment="1" applyProtection="1">
      <alignment horizontal="center" vertical="center" shrinkToFit="1"/>
    </xf>
    <xf numFmtId="4" fontId="28" fillId="21" borderId="72" xfId="42" applyNumberFormat="1" applyFont="1" applyFill="1" applyBorder="1" applyAlignment="1" applyProtection="1">
      <alignment horizontal="center" vertical="center" shrinkToFi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4" fontId="22" fillId="27" borderId="55" xfId="0" applyNumberFormat="1" applyFont="1" applyFill="1" applyBorder="1" applyAlignment="1">
      <alignment horizontal="right" vertical="top"/>
    </xf>
    <xf numFmtId="4" fontId="25" fillId="21" borderId="51" xfId="121" applyNumberFormat="1" applyFill="1" applyProtection="1">
      <alignment horizontal="right" vertical="top" shrinkToFit="1"/>
    </xf>
    <xf numFmtId="4" fontId="29" fillId="18" borderId="46" xfId="41" applyNumberFormat="1" applyFont="1" applyFill="1" applyBorder="1" applyAlignment="1" applyProtection="1">
      <alignment horizontal="center" vertical="center" shrinkToFit="1"/>
    </xf>
    <xf numFmtId="4" fontId="28" fillId="29" borderId="3" xfId="43" applyNumberFormat="1" applyFont="1" applyFill="1" applyBorder="1" applyAlignment="1" applyProtection="1">
      <alignment horizontal="center" vertical="center" shrinkToFit="1"/>
    </xf>
    <xf numFmtId="4" fontId="28" fillId="29" borderId="14" xfId="43" applyNumberFormat="1" applyFont="1" applyFill="1" applyBorder="1" applyAlignment="1" applyProtection="1">
      <alignment horizontal="center" vertical="center" shrinkToFit="1"/>
    </xf>
    <xf numFmtId="4" fontId="29" fillId="18" borderId="30" xfId="41" applyNumberFormat="1" applyFont="1" applyFill="1" applyBorder="1" applyAlignment="1" applyProtection="1">
      <alignment horizontal="center" vertical="center" shrinkToFit="1"/>
    </xf>
    <xf numFmtId="4" fontId="29" fillId="0" borderId="0" xfId="41" applyNumberFormat="1" applyFont="1" applyFill="1" applyBorder="1" applyAlignment="1" applyProtection="1">
      <alignment horizontal="center" vertical="center" shrinkToFit="1"/>
    </xf>
    <xf numFmtId="4" fontId="29" fillId="18" borderId="73" xfId="0" applyNumberFormat="1" applyFont="1" applyFill="1" applyBorder="1" applyAlignment="1" applyProtection="1">
      <alignment horizontal="center" vertical="center"/>
      <protection locked="0"/>
    </xf>
    <xf numFmtId="4" fontId="29" fillId="21" borderId="30" xfId="0" applyNumberFormat="1" applyFont="1" applyFill="1" applyBorder="1" applyAlignment="1" applyProtection="1">
      <alignment horizontal="center" vertical="center"/>
      <protection locked="0"/>
    </xf>
    <xf numFmtId="4" fontId="29" fillId="18" borderId="59" xfId="41" applyNumberFormat="1" applyFont="1" applyFill="1" applyBorder="1" applyAlignment="1" applyProtection="1">
      <alignment horizontal="center" vertical="center" shrinkToFit="1"/>
    </xf>
    <xf numFmtId="4" fontId="29" fillId="21" borderId="0" xfId="41" applyNumberFormat="1" applyFont="1" applyFill="1" applyBorder="1" applyAlignment="1" applyProtection="1">
      <alignment horizontal="center" vertical="center" shrinkToFit="1"/>
    </xf>
    <xf numFmtId="4" fontId="29" fillId="21" borderId="30" xfId="41" applyNumberFormat="1" applyFont="1" applyFill="1" applyBorder="1" applyAlignment="1" applyProtection="1">
      <alignment horizontal="center" vertical="center" shrinkToFit="1"/>
    </xf>
    <xf numFmtId="4" fontId="29" fillId="0" borderId="30" xfId="41" applyNumberFormat="1" applyFont="1" applyFill="1" applyBorder="1" applyAlignment="1" applyProtection="1">
      <alignment horizontal="center" vertical="center" shrinkToFit="1"/>
    </xf>
    <xf numFmtId="4" fontId="29" fillId="18" borderId="46" xfId="66" applyNumberFormat="1" applyFont="1" applyFill="1" applyBorder="1" applyAlignment="1" applyProtection="1">
      <alignment horizontal="center" vertical="center" wrapText="1"/>
    </xf>
    <xf numFmtId="4" fontId="29" fillId="18" borderId="4" xfId="66" applyNumberFormat="1" applyFont="1" applyFill="1" applyBorder="1" applyAlignment="1" applyProtection="1">
      <alignment horizontal="center" vertical="center" wrapText="1"/>
    </xf>
    <xf numFmtId="4" fontId="29" fillId="22" borderId="30" xfId="41" applyNumberFormat="1" applyFont="1" applyFill="1" applyBorder="1" applyAlignment="1" applyProtection="1">
      <alignment horizontal="center" vertical="center" shrinkToFit="1"/>
    </xf>
    <xf numFmtId="4" fontId="29" fillId="21" borderId="46" xfId="41" applyNumberFormat="1" applyFont="1" applyFill="1" applyBorder="1" applyAlignment="1" applyProtection="1">
      <alignment horizontal="center" vertical="center" shrinkToFit="1"/>
    </xf>
    <xf numFmtId="4" fontId="29" fillId="0" borderId="46" xfId="41" applyNumberFormat="1" applyFont="1" applyFill="1" applyBorder="1" applyAlignment="1" applyProtection="1">
      <alignment horizontal="center" vertical="center" shrinkToFit="1"/>
    </xf>
    <xf numFmtId="4" fontId="33" fillId="18" borderId="4" xfId="41" applyNumberFormat="1" applyFont="1" applyFill="1" applyBorder="1" applyAlignment="1" applyProtection="1">
      <alignment horizontal="center" vertical="center" shrinkToFit="1"/>
    </xf>
    <xf numFmtId="4" fontId="28" fillId="0" borderId="30" xfId="41" applyNumberFormat="1" applyFont="1" applyFill="1" applyBorder="1" applyAlignment="1" applyProtection="1">
      <alignment horizontal="center" vertical="center" shrinkToFit="1"/>
    </xf>
    <xf numFmtId="4" fontId="33" fillId="0" borderId="30" xfId="41" applyNumberFormat="1" applyFont="1" applyFill="1" applyBorder="1" applyAlignment="1" applyProtection="1">
      <alignment horizontal="center" vertical="center" shrinkToFit="1"/>
    </xf>
    <xf numFmtId="4" fontId="33" fillId="18" borderId="46" xfId="41" applyNumberFormat="1" applyFont="1" applyFill="1" applyBorder="1" applyAlignment="1" applyProtection="1">
      <alignment horizontal="center" vertical="center" shrinkToFit="1"/>
    </xf>
    <xf numFmtId="0" fontId="28" fillId="0" borderId="58" xfId="0" applyFont="1" applyBorder="1" applyProtection="1">
      <protection locked="0"/>
    </xf>
    <xf numFmtId="0" fontId="28" fillId="21" borderId="58" xfId="0" applyFont="1" applyFill="1" applyBorder="1" applyProtection="1">
      <protection locked="0"/>
    </xf>
    <xf numFmtId="0" fontId="28" fillId="21" borderId="0" xfId="0" applyFont="1" applyFill="1" applyBorder="1" applyProtection="1">
      <protection locked="0"/>
    </xf>
    <xf numFmtId="0" fontId="29" fillId="21" borderId="58" xfId="0" applyFont="1" applyFill="1" applyBorder="1" applyProtection="1">
      <protection locked="0"/>
    </xf>
    <xf numFmtId="10" fontId="28" fillId="21" borderId="0" xfId="0" applyNumberFormat="1" applyFont="1" applyFill="1" applyBorder="1" applyProtection="1">
      <protection locked="0"/>
    </xf>
    <xf numFmtId="14" fontId="28" fillId="21" borderId="58" xfId="0" applyNumberFormat="1" applyFont="1" applyFill="1" applyBorder="1" applyProtection="1">
      <protection locked="0"/>
    </xf>
    <xf numFmtId="4" fontId="28" fillId="21" borderId="58" xfId="0" applyNumberFormat="1" applyFont="1" applyFill="1" applyBorder="1" applyAlignment="1">
      <alignment horizontal="right" shrinkToFit="1"/>
    </xf>
    <xf numFmtId="0" fontId="29" fillId="22" borderId="58" xfId="0" applyFont="1" applyFill="1" applyBorder="1" applyProtection="1">
      <protection locked="0"/>
    </xf>
    <xf numFmtId="0" fontId="29" fillId="22" borderId="0" xfId="0" applyFont="1" applyFill="1" applyBorder="1" applyProtection="1">
      <protection locked="0"/>
    </xf>
    <xf numFmtId="0" fontId="32" fillId="21" borderId="58" xfId="0" applyFont="1" applyFill="1" applyBorder="1" applyProtection="1">
      <protection locked="0"/>
    </xf>
    <xf numFmtId="0" fontId="32" fillId="21" borderId="0" xfId="0" applyFont="1" applyFill="1" applyBorder="1" applyProtection="1">
      <protection locked="0"/>
    </xf>
    <xf numFmtId="4" fontId="25" fillId="21" borderId="74" xfId="121" applyNumberFormat="1" applyFill="1" applyBorder="1" applyProtection="1">
      <alignment horizontal="right" vertical="top" shrinkToFit="1"/>
    </xf>
    <xf numFmtId="4" fontId="25" fillId="21" borderId="51" xfId="121" applyNumberFormat="1" applyFill="1" applyBorder="1" applyProtection="1">
      <alignment horizontal="right" vertical="top" shrinkToFit="1"/>
    </xf>
    <xf numFmtId="4" fontId="28" fillId="21" borderId="58" xfId="0" applyNumberFormat="1" applyFont="1" applyFill="1" applyBorder="1" applyAlignment="1">
      <alignment horizontal="right" vertical="center" shrinkToFit="1"/>
    </xf>
    <xf numFmtId="0" fontId="33" fillId="21" borderId="58" xfId="0" applyFont="1" applyFill="1" applyBorder="1" applyProtection="1">
      <protection locked="0"/>
    </xf>
    <xf numFmtId="0" fontId="33" fillId="21" borderId="0" xfId="0" applyFont="1" applyFill="1" applyBorder="1" applyProtection="1">
      <protection locked="0"/>
    </xf>
    <xf numFmtId="14" fontId="43" fillId="0" borderId="58" xfId="0" applyNumberFormat="1" applyFont="1" applyBorder="1" applyAlignment="1">
      <alignment horizontal="right"/>
    </xf>
    <xf numFmtId="4" fontId="29" fillId="21" borderId="58" xfId="0" applyNumberFormat="1" applyFont="1" applyFill="1" applyBorder="1" applyProtection="1">
      <protection locked="0"/>
    </xf>
    <xf numFmtId="0" fontId="35" fillId="21" borderId="0" xfId="0" applyFont="1" applyFill="1" applyBorder="1" applyProtection="1">
      <protection locked="0"/>
    </xf>
    <xf numFmtId="4" fontId="32" fillId="21" borderId="58" xfId="0" applyNumberFormat="1" applyFont="1" applyFill="1" applyBorder="1" applyProtection="1">
      <protection locked="0"/>
    </xf>
    <xf numFmtId="0" fontId="34" fillId="21" borderId="58" xfId="0" applyFont="1" applyFill="1" applyBorder="1" applyProtection="1">
      <protection locked="0"/>
    </xf>
    <xf numFmtId="4" fontId="33" fillId="21" borderId="0" xfId="0" applyNumberFormat="1" applyFont="1" applyFill="1" applyBorder="1" applyProtection="1">
      <protection locked="0"/>
    </xf>
    <xf numFmtId="0" fontId="37" fillId="21" borderId="58" xfId="0" applyFont="1" applyFill="1" applyBorder="1" applyProtection="1">
      <protection locked="0"/>
    </xf>
    <xf numFmtId="4" fontId="25" fillId="21" borderId="0" xfId="121" applyNumberFormat="1" applyFill="1" applyBorder="1" applyProtection="1">
      <alignment horizontal="right" vertical="top" shrinkToFit="1"/>
    </xf>
    <xf numFmtId="4" fontId="28" fillId="21" borderId="58" xfId="43" applyNumberFormat="1" applyFont="1" applyFill="1" applyBorder="1" applyProtection="1">
      <alignment horizontal="right" vertical="top" shrinkToFit="1"/>
    </xf>
    <xf numFmtId="4" fontId="43" fillId="21" borderId="58" xfId="0" applyNumberFormat="1" applyFont="1" applyFill="1" applyBorder="1" applyAlignment="1">
      <alignment horizontal="right"/>
    </xf>
    <xf numFmtId="4" fontId="25" fillId="21" borderId="58" xfId="121" applyNumberFormat="1" applyFill="1" applyBorder="1" applyProtection="1">
      <alignment horizontal="right" vertical="top" shrinkToFit="1"/>
    </xf>
    <xf numFmtId="4" fontId="44" fillId="21" borderId="58" xfId="0" applyNumberFormat="1" applyFont="1" applyFill="1" applyBorder="1" applyAlignment="1">
      <alignment horizontal="right"/>
    </xf>
    <xf numFmtId="4" fontId="22" fillId="27" borderId="58" xfId="0" applyNumberFormat="1" applyFont="1" applyFill="1" applyBorder="1" applyAlignment="1">
      <alignment horizontal="right" vertical="top"/>
    </xf>
    <xf numFmtId="4" fontId="22" fillId="21" borderId="58" xfId="0" applyNumberFormat="1" applyFont="1" applyFill="1" applyBorder="1" applyAlignment="1">
      <alignment horizontal="right" vertical="top"/>
    </xf>
    <xf numFmtId="4" fontId="33" fillId="18" borderId="30" xfId="43" applyNumberFormat="1" applyFont="1" applyFill="1" applyBorder="1" applyAlignment="1" applyProtection="1">
      <alignment horizontal="center" vertical="center" shrinkToFit="1"/>
    </xf>
    <xf numFmtId="4" fontId="30" fillId="21" borderId="67" xfId="121" applyNumberFormat="1" applyFont="1" applyFill="1" applyBorder="1" applyAlignment="1" applyProtection="1">
      <alignment horizontal="center" vertical="center" shrinkToFit="1"/>
    </xf>
    <xf numFmtId="4" fontId="29" fillId="18" borderId="21" xfId="66" quotePrefix="1" applyNumberFormat="1" applyFont="1" applyFill="1" applyBorder="1" applyAlignment="1" applyProtection="1">
      <alignment horizontal="center" vertical="center" wrapText="1"/>
    </xf>
    <xf numFmtId="4" fontId="29" fillId="18" borderId="21" xfId="43" applyNumberFormat="1" applyFont="1" applyFill="1" applyBorder="1" applyAlignment="1" applyProtection="1">
      <alignment horizontal="center" vertical="center" shrinkToFit="1"/>
    </xf>
    <xf numFmtId="4" fontId="28" fillId="21" borderId="75" xfId="42" applyNumberFormat="1" applyFont="1" applyFill="1" applyBorder="1" applyAlignment="1" applyProtection="1">
      <alignment horizontal="center" vertical="center" shrinkToFit="1"/>
    </xf>
    <xf numFmtId="4" fontId="28" fillId="21" borderId="75" xfId="43" applyNumberFormat="1" applyFont="1" applyFill="1" applyBorder="1" applyAlignment="1" applyProtection="1">
      <alignment horizontal="center" vertical="center" shrinkToFit="1"/>
    </xf>
    <xf numFmtId="0" fontId="28" fillId="21" borderId="1" xfId="65" applyNumberFormat="1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 wrapText="1"/>
    </xf>
    <xf numFmtId="4" fontId="41" fillId="0" borderId="37" xfId="0" applyNumberFormat="1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41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4" fontId="42" fillId="0" borderId="37" xfId="0" applyNumberFormat="1" applyFont="1" applyFill="1" applyBorder="1" applyAlignment="1">
      <alignment horizontal="center" vertical="center"/>
    </xf>
    <xf numFmtId="4" fontId="42" fillId="0" borderId="30" xfId="0" applyNumberFormat="1" applyFont="1" applyFill="1" applyBorder="1" applyAlignment="1">
      <alignment horizontal="center" vertical="center"/>
    </xf>
    <xf numFmtId="4" fontId="42" fillId="0" borderId="41" xfId="0" applyNumberFormat="1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28" fillId="0" borderId="22" xfId="63" applyNumberFormat="1" applyFont="1" applyBorder="1" applyProtection="1">
      <alignment horizontal="left" wrapText="1"/>
    </xf>
    <xf numFmtId="0" fontId="28" fillId="0" borderId="26" xfId="63" applyNumberFormat="1" applyFont="1" applyBorder="1" applyProtection="1">
      <alignment horizontal="left" wrapText="1"/>
    </xf>
    <xf numFmtId="0" fontId="28" fillId="21" borderId="62" xfId="66" applyNumberFormat="1" applyFont="1" applyFill="1" applyBorder="1" applyAlignment="1" applyProtection="1">
      <alignment horizontal="left" vertical="top" wrapText="1"/>
    </xf>
    <xf numFmtId="0" fontId="28" fillId="21" borderId="38" xfId="66" applyNumberFormat="1" applyFont="1" applyFill="1" applyBorder="1" applyAlignment="1" applyProtection="1">
      <alignment horizontal="left" vertical="top" wrapText="1"/>
    </xf>
    <xf numFmtId="0" fontId="29" fillId="21" borderId="62" xfId="73" applyNumberFormat="1" applyFont="1" applyFill="1" applyBorder="1" applyAlignment="1" applyProtection="1">
      <alignment horizontal="left" vertical="center" wrapText="1"/>
    </xf>
    <xf numFmtId="0" fontId="29" fillId="21" borderId="38" xfId="73" applyNumberFormat="1" applyFont="1" applyFill="1" applyBorder="1" applyAlignment="1" applyProtection="1">
      <alignment horizontal="left" vertical="center" wrapText="1"/>
    </xf>
    <xf numFmtId="0" fontId="29" fillId="27" borderId="62" xfId="73" applyNumberFormat="1" applyFont="1" applyFill="1" applyBorder="1" applyAlignment="1" applyProtection="1">
      <alignment horizontal="left" vertical="center" wrapText="1"/>
    </xf>
    <xf numFmtId="0" fontId="29" fillId="27" borderId="38" xfId="73" applyNumberFormat="1" applyFont="1" applyFill="1" applyBorder="1" applyAlignment="1" applyProtection="1">
      <alignment horizontal="left" vertical="center" wrapText="1"/>
    </xf>
  </cellXfs>
  <cellStyles count="125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101"/>
    <cellStyle name="col" xfId="38"/>
    <cellStyle name="col 2" xfId="102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style0 2" xfId="103"/>
    <cellStyle name="td" xfId="47"/>
    <cellStyle name="td 2" xfId="104"/>
    <cellStyle name="tr" xfId="48"/>
    <cellStyle name="tr 2" xfId="105"/>
    <cellStyle name="xl21" xfId="49"/>
    <cellStyle name="xl21 2" xfId="106"/>
    <cellStyle name="xl22" xfId="50"/>
    <cellStyle name="xl22 2" xfId="107"/>
    <cellStyle name="xl23" xfId="51"/>
    <cellStyle name="xl23 2" xfId="108"/>
    <cellStyle name="xl24" xfId="52"/>
    <cellStyle name="xl24 2" xfId="109"/>
    <cellStyle name="xl25" xfId="53"/>
    <cellStyle name="xl25 2" xfId="110"/>
    <cellStyle name="xl25_оконч вариант роспись" xfId="54"/>
    <cellStyle name="xl26" xfId="55"/>
    <cellStyle name="xl26 2" xfId="111"/>
    <cellStyle name="xl27" xfId="56"/>
    <cellStyle name="xl27 2" xfId="112"/>
    <cellStyle name="xl28" xfId="57"/>
    <cellStyle name="xl28 2" xfId="113"/>
    <cellStyle name="xl29" xfId="58"/>
    <cellStyle name="xl29 2" xfId="114"/>
    <cellStyle name="xl30" xfId="59"/>
    <cellStyle name="xl30 2" xfId="115"/>
    <cellStyle name="xl31" xfId="60"/>
    <cellStyle name="xl31 2" xfId="116"/>
    <cellStyle name="xl32" xfId="61"/>
    <cellStyle name="xl32 2" xfId="117"/>
    <cellStyle name="xl33" xfId="62"/>
    <cellStyle name="xl33 2" xfId="118"/>
    <cellStyle name="xl33_оконч вариант роспись" xfId="63"/>
    <cellStyle name="xl34" xfId="64"/>
    <cellStyle name="xl34 2" xfId="119"/>
    <cellStyle name="xl34_1ММ " xfId="65"/>
    <cellStyle name="xl34_оконч вариант роспись" xfId="66"/>
    <cellStyle name="xl35" xfId="67"/>
    <cellStyle name="xl35 2" xfId="120"/>
    <cellStyle name="xl36" xfId="68"/>
    <cellStyle name="xl36 2" xfId="121"/>
    <cellStyle name="xl36_1ММ " xfId="69"/>
    <cellStyle name="xl36_1ММ _1" xfId="70"/>
    <cellStyle name="xl37" xfId="71"/>
    <cellStyle name="xl37 2" xfId="122"/>
    <cellStyle name="xl38" xfId="72"/>
    <cellStyle name="xl38 2" xfId="123"/>
    <cellStyle name="xl38_оконч вариант роспись" xfId="73"/>
    <cellStyle name="xl39" xfId="74"/>
    <cellStyle name="xl39 2" xfId="12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2" xfId="10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319"/>
  <sheetViews>
    <sheetView tabSelected="1" view="pageBreakPreview" topLeftCell="A271" zoomScaleNormal="100" zoomScaleSheetLayoutView="100" workbookViewId="0">
      <selection activeCell="M291" sqref="M291"/>
    </sheetView>
  </sheetViews>
  <sheetFormatPr defaultRowHeight="12" outlineLevelRow="5"/>
  <cols>
    <col min="1" max="1" width="41.85546875" style="175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163" customWidth="1"/>
    <col min="6" max="6" width="10.28515625" style="156" customWidth="1"/>
    <col min="7" max="7" width="21.28515625" style="156" customWidth="1"/>
    <col min="8" max="8" width="16.7109375" style="165" customWidth="1"/>
    <col min="9" max="9" width="20.140625" style="156" customWidth="1"/>
    <col min="10" max="10" width="16.7109375" style="156" customWidth="1"/>
    <col min="11" max="11" width="14.85546875" style="156" customWidth="1"/>
    <col min="12" max="12" width="16.5703125" style="6" bestFit="1" customWidth="1"/>
    <col min="13" max="13" width="25" style="6" bestFit="1" customWidth="1"/>
    <col min="14" max="14" width="17.42578125" style="6" customWidth="1"/>
    <col min="15" max="16384" width="9.140625" style="6"/>
  </cols>
  <sheetData>
    <row r="1" spans="1:13">
      <c r="A1" s="166"/>
      <c r="B1" s="1"/>
      <c r="C1" s="1"/>
      <c r="D1" s="1"/>
      <c r="E1" s="2"/>
      <c r="F1" s="3"/>
      <c r="G1" s="3"/>
      <c r="H1" s="4"/>
      <c r="I1" s="3"/>
      <c r="J1" s="5"/>
      <c r="K1" s="5"/>
    </row>
    <row r="2" spans="1:13" ht="15">
      <c r="A2" s="393" t="s">
        <v>0</v>
      </c>
      <c r="B2" s="392"/>
      <c r="C2" s="392"/>
      <c r="D2" s="392"/>
      <c r="E2" s="392"/>
      <c r="F2" s="392"/>
      <c r="G2" s="392"/>
      <c r="H2" s="392"/>
      <c r="I2" s="392"/>
      <c r="J2" s="394"/>
      <c r="K2" s="7"/>
    </row>
    <row r="3" spans="1:13" ht="15">
      <c r="A3" s="393" t="s">
        <v>1</v>
      </c>
      <c r="B3" s="392"/>
      <c r="C3" s="392"/>
      <c r="D3" s="392"/>
      <c r="E3" s="392"/>
      <c r="F3" s="392"/>
      <c r="G3" s="392"/>
      <c r="H3" s="392"/>
      <c r="I3" s="392"/>
      <c r="J3" s="394"/>
      <c r="K3" s="7"/>
    </row>
    <row r="4" spans="1:13" ht="15">
      <c r="A4" s="393" t="s">
        <v>2</v>
      </c>
      <c r="B4" s="392"/>
      <c r="C4" s="392"/>
      <c r="D4" s="392"/>
      <c r="E4" s="392"/>
      <c r="F4" s="392"/>
      <c r="G4" s="392"/>
      <c r="H4" s="392"/>
      <c r="I4" s="392"/>
      <c r="J4" s="394"/>
      <c r="K4" s="7"/>
    </row>
    <row r="5" spans="1:13" ht="14.25">
      <c r="A5" s="207"/>
      <c r="B5" s="204"/>
      <c r="C5" s="204"/>
      <c r="D5" s="204"/>
      <c r="E5" s="205"/>
      <c r="F5" s="196"/>
      <c r="G5" s="196"/>
      <c r="H5" s="206"/>
      <c r="I5" s="196"/>
      <c r="J5" s="214"/>
      <c r="K5" s="7"/>
    </row>
    <row r="6" spans="1:13" ht="14.25">
      <c r="A6" s="207"/>
      <c r="B6" s="204"/>
      <c r="C6" s="204"/>
      <c r="D6" s="204"/>
      <c r="E6" s="205"/>
      <c r="F6" s="196"/>
      <c r="G6" s="196"/>
      <c r="H6" s="206"/>
      <c r="I6" s="196"/>
      <c r="J6" s="214"/>
      <c r="K6" s="7"/>
    </row>
    <row r="7" spans="1:13" ht="15">
      <c r="A7" s="207"/>
      <c r="B7" s="204"/>
      <c r="C7" s="204"/>
      <c r="D7" s="392" t="s">
        <v>3</v>
      </c>
      <c r="E7" s="392"/>
      <c r="F7" s="392"/>
      <c r="G7" s="392"/>
      <c r="H7" s="215"/>
      <c r="I7" s="216" t="s">
        <v>4</v>
      </c>
      <c r="J7" s="214"/>
      <c r="K7" s="7"/>
    </row>
    <row r="8" spans="1:13" ht="15">
      <c r="A8" s="207"/>
      <c r="B8" s="204"/>
      <c r="C8" s="204"/>
      <c r="D8" s="217"/>
      <c r="E8" s="218"/>
      <c r="F8" s="219"/>
      <c r="G8" s="219"/>
      <c r="H8" s="206"/>
      <c r="I8" s="216">
        <v>503010</v>
      </c>
      <c r="J8" s="214"/>
      <c r="K8" s="7"/>
    </row>
    <row r="9" spans="1:13" ht="15">
      <c r="A9" s="203" t="s">
        <v>228</v>
      </c>
      <c r="B9" s="220"/>
      <c r="C9" s="220"/>
      <c r="D9" s="392" t="s">
        <v>274</v>
      </c>
      <c r="E9" s="392"/>
      <c r="F9" s="392"/>
      <c r="G9" s="392"/>
      <c r="H9" s="221" t="s">
        <v>5</v>
      </c>
      <c r="I9" s="198"/>
      <c r="J9" s="214"/>
      <c r="K9" s="7"/>
    </row>
    <row r="10" spans="1:13" ht="14.25">
      <c r="A10" s="402" t="s">
        <v>6</v>
      </c>
      <c r="B10" s="403"/>
      <c r="C10" s="403"/>
      <c r="D10" s="403"/>
      <c r="E10" s="403"/>
      <c r="F10" s="403"/>
      <c r="G10" s="196"/>
      <c r="H10" s="221" t="s">
        <v>7</v>
      </c>
      <c r="I10" s="222"/>
      <c r="J10" s="214"/>
      <c r="K10" s="7"/>
    </row>
    <row r="11" spans="1:13" ht="14.25">
      <c r="A11" s="402" t="s">
        <v>8</v>
      </c>
      <c r="B11" s="403"/>
      <c r="C11" s="403"/>
      <c r="D11" s="403"/>
      <c r="E11" s="403"/>
      <c r="F11" s="403"/>
      <c r="G11" s="196"/>
      <c r="H11" s="221" t="s">
        <v>9</v>
      </c>
      <c r="I11" s="216"/>
      <c r="J11" s="214"/>
      <c r="K11" s="7"/>
    </row>
    <row r="12" spans="1:13" ht="14.25">
      <c r="A12" s="203" t="s">
        <v>10</v>
      </c>
      <c r="B12" s="204"/>
      <c r="C12" s="204"/>
      <c r="D12" s="204"/>
      <c r="E12" s="205"/>
      <c r="F12" s="196"/>
      <c r="G12" s="196"/>
      <c r="H12" s="221" t="s">
        <v>11</v>
      </c>
      <c r="I12" s="198" t="s">
        <v>12</v>
      </c>
      <c r="J12" s="214"/>
      <c r="K12" s="7"/>
    </row>
    <row r="13" spans="1:13" ht="14.25">
      <c r="A13" s="203" t="s">
        <v>13</v>
      </c>
      <c r="B13" s="204"/>
      <c r="C13" s="204"/>
      <c r="D13" s="204"/>
      <c r="E13" s="205"/>
      <c r="F13" s="196"/>
      <c r="G13" s="196"/>
      <c r="H13" s="221" t="s">
        <v>14</v>
      </c>
      <c r="I13" s="198" t="s">
        <v>15</v>
      </c>
      <c r="J13" s="214"/>
      <c r="K13" s="7"/>
    </row>
    <row r="14" spans="1:13">
      <c r="A14" s="167"/>
      <c r="B14" s="9"/>
      <c r="C14" s="9"/>
      <c r="D14" s="9"/>
      <c r="E14" s="10"/>
      <c r="F14" s="11"/>
      <c r="G14" s="11"/>
      <c r="H14" s="12"/>
      <c r="I14" s="11"/>
      <c r="J14" s="7"/>
      <c r="K14" s="7"/>
    </row>
    <row r="15" spans="1:13" ht="12.75" thickBot="1">
      <c r="A15" s="167"/>
      <c r="B15" s="9"/>
      <c r="C15" s="9"/>
      <c r="D15" s="9"/>
      <c r="E15" s="10"/>
      <c r="F15" s="11"/>
      <c r="G15" s="11"/>
      <c r="H15" s="12"/>
      <c r="I15" s="11"/>
      <c r="J15" s="7"/>
      <c r="K15" s="7"/>
    </row>
    <row r="16" spans="1:13" ht="89.25">
      <c r="A16" s="223" t="s">
        <v>16</v>
      </c>
      <c r="B16" s="224" t="s">
        <v>17</v>
      </c>
      <c r="C16" s="225" t="s">
        <v>18</v>
      </c>
      <c r="D16" s="224" t="s">
        <v>19</v>
      </c>
      <c r="E16" s="224" t="s">
        <v>20</v>
      </c>
      <c r="F16" s="224" t="s">
        <v>21</v>
      </c>
      <c r="G16" s="224" t="s">
        <v>22</v>
      </c>
      <c r="H16" s="224" t="s">
        <v>266</v>
      </c>
      <c r="I16" s="224" t="s">
        <v>23</v>
      </c>
      <c r="J16" s="226" t="s">
        <v>24</v>
      </c>
      <c r="K16" s="13" t="s">
        <v>25</v>
      </c>
      <c r="L16" s="355"/>
      <c r="M16" s="9"/>
    </row>
    <row r="17" spans="1:13" ht="12.75">
      <c r="A17" s="227">
        <v>1</v>
      </c>
      <c r="B17" s="228">
        <v>2</v>
      </c>
      <c r="C17" s="228">
        <v>3</v>
      </c>
      <c r="D17" s="228">
        <v>4</v>
      </c>
      <c r="E17" s="229">
        <v>5</v>
      </c>
      <c r="F17" s="229">
        <v>6</v>
      </c>
      <c r="G17" s="229">
        <v>7</v>
      </c>
      <c r="H17" s="229">
        <v>8</v>
      </c>
      <c r="I17" s="229">
        <v>9</v>
      </c>
      <c r="J17" s="256">
        <v>10</v>
      </c>
      <c r="K17" s="13"/>
      <c r="L17" s="355"/>
      <c r="M17" s="9"/>
    </row>
    <row r="18" spans="1:13">
      <c r="A18" s="15"/>
      <c r="B18" s="16"/>
      <c r="C18" s="16"/>
      <c r="D18" s="16"/>
      <c r="E18" s="17"/>
      <c r="F18" s="17"/>
      <c r="G18" s="17"/>
      <c r="H18" s="17"/>
      <c r="I18" s="14"/>
      <c r="J18" s="257"/>
      <c r="K18" s="13"/>
      <c r="L18" s="355"/>
      <c r="M18" s="9"/>
    </row>
    <row r="19" spans="1:13" ht="24">
      <c r="A19" s="177" t="s">
        <v>207</v>
      </c>
      <c r="B19" s="18" t="s">
        <v>28</v>
      </c>
      <c r="C19" s="18" t="s">
        <v>208</v>
      </c>
      <c r="D19" s="18" t="s">
        <v>209</v>
      </c>
      <c r="E19" s="19" t="s">
        <v>29</v>
      </c>
      <c r="F19" s="20"/>
      <c r="G19" s="20"/>
      <c r="H19" s="21">
        <f>SUM(H20)</f>
        <v>150000</v>
      </c>
      <c r="I19" s="22">
        <f>SUM(I20)</f>
        <v>148350</v>
      </c>
      <c r="J19" s="258">
        <f>SUM(J20)</f>
        <v>148350</v>
      </c>
      <c r="K19" s="338">
        <f>SUM(K20)</f>
        <v>0</v>
      </c>
      <c r="L19" s="355"/>
      <c r="M19" s="9"/>
    </row>
    <row r="20" spans="1:13" s="33" customFormat="1">
      <c r="A20" s="232" t="s">
        <v>30</v>
      </c>
      <c r="B20" s="49" t="s">
        <v>28</v>
      </c>
      <c r="C20" s="49" t="s">
        <v>208</v>
      </c>
      <c r="D20" s="49" t="s">
        <v>209</v>
      </c>
      <c r="E20" s="50" t="s">
        <v>31</v>
      </c>
      <c r="F20" s="51"/>
      <c r="G20" s="51"/>
      <c r="H20" s="63">
        <v>150000</v>
      </c>
      <c r="I20" s="27">
        <v>148350</v>
      </c>
      <c r="J20" s="233">
        <v>148350</v>
      </c>
      <c r="K20" s="321">
        <f>I20-J20</f>
        <v>0</v>
      </c>
      <c r="L20" s="356"/>
      <c r="M20" s="357"/>
    </row>
    <row r="21" spans="1:13" ht="24">
      <c r="A21" s="178" t="s">
        <v>217</v>
      </c>
      <c r="B21" s="29">
        <v>148</v>
      </c>
      <c r="C21" s="29" t="s">
        <v>208</v>
      </c>
      <c r="D21" s="29">
        <v>9990020680</v>
      </c>
      <c r="E21" s="30">
        <v>811</v>
      </c>
      <c r="F21" s="29"/>
      <c r="G21" s="29"/>
      <c r="H21" s="31">
        <v>81672000</v>
      </c>
      <c r="I21" s="22">
        <v>81672000</v>
      </c>
      <c r="J21" s="259">
        <v>0</v>
      </c>
      <c r="K21" s="335">
        <f>I21-J21</f>
        <v>81672000</v>
      </c>
      <c r="L21" s="356"/>
      <c r="M21" s="357"/>
    </row>
    <row r="22" spans="1:13" s="39" customFormat="1" ht="72" outlineLevel="4">
      <c r="A22" s="178" t="s">
        <v>32</v>
      </c>
      <c r="B22" s="34" t="s">
        <v>28</v>
      </c>
      <c r="C22" s="34" t="s">
        <v>33</v>
      </c>
      <c r="D22" s="34" t="s">
        <v>34</v>
      </c>
      <c r="E22" s="35" t="s">
        <v>29</v>
      </c>
      <c r="F22" s="29"/>
      <c r="G22" s="29"/>
      <c r="H22" s="36">
        <f>SUM(H23:H26)</f>
        <v>1400000</v>
      </c>
      <c r="I22" s="22">
        <f>SUM(I23:I26)</f>
        <v>1400000</v>
      </c>
      <c r="J22" s="37">
        <f>SUM(J23:J26)</f>
        <v>0</v>
      </c>
      <c r="K22" s="335">
        <f>SUM(K23:K26)</f>
        <v>1400000</v>
      </c>
      <c r="L22" s="358"/>
      <c r="M22" s="87"/>
    </row>
    <row r="23" spans="1:13" s="42" customFormat="1" ht="36" outlineLevel="5">
      <c r="A23" s="230" t="s">
        <v>30</v>
      </c>
      <c r="B23" s="49" t="s">
        <v>28</v>
      </c>
      <c r="C23" s="49" t="s">
        <v>33</v>
      </c>
      <c r="D23" s="49" t="s">
        <v>34</v>
      </c>
      <c r="E23" s="50" t="s">
        <v>31</v>
      </c>
      <c r="F23" s="49" t="s">
        <v>248</v>
      </c>
      <c r="G23" s="49" t="s">
        <v>35</v>
      </c>
      <c r="H23" s="63">
        <v>4000</v>
      </c>
      <c r="I23" s="324">
        <v>4000</v>
      </c>
      <c r="J23" s="44">
        <v>0</v>
      </c>
      <c r="K23" s="321">
        <f t="shared" ref="K23:K25" si="0">I23-J23</f>
        <v>4000</v>
      </c>
      <c r="L23" s="356"/>
      <c r="M23" s="357"/>
    </row>
    <row r="24" spans="1:13" s="42" customFormat="1" ht="36" outlineLevel="5">
      <c r="A24" s="230" t="s">
        <v>30</v>
      </c>
      <c r="B24" s="49" t="s">
        <v>28</v>
      </c>
      <c r="C24" s="49" t="s">
        <v>33</v>
      </c>
      <c r="D24" s="49" t="s">
        <v>34</v>
      </c>
      <c r="E24" s="50" t="s">
        <v>31</v>
      </c>
      <c r="F24" s="49" t="s">
        <v>248</v>
      </c>
      <c r="G24" s="49" t="s">
        <v>36</v>
      </c>
      <c r="H24" s="63">
        <v>76000</v>
      </c>
      <c r="I24" s="27">
        <v>76000</v>
      </c>
      <c r="J24" s="44">
        <v>0</v>
      </c>
      <c r="K24" s="321">
        <f t="shared" si="0"/>
        <v>76000</v>
      </c>
      <c r="L24" s="356"/>
      <c r="M24" s="357"/>
    </row>
    <row r="25" spans="1:13" s="42" customFormat="1" ht="36" outlineLevel="5">
      <c r="A25" s="231" t="s">
        <v>37</v>
      </c>
      <c r="B25" s="49" t="s">
        <v>28</v>
      </c>
      <c r="C25" s="49" t="s">
        <v>33</v>
      </c>
      <c r="D25" s="49" t="s">
        <v>34</v>
      </c>
      <c r="E25" s="50" t="s">
        <v>38</v>
      </c>
      <c r="F25" s="49" t="s">
        <v>248</v>
      </c>
      <c r="G25" s="49" t="s">
        <v>35</v>
      </c>
      <c r="H25" s="63">
        <v>66000</v>
      </c>
      <c r="I25" s="325">
        <v>66000</v>
      </c>
      <c r="J25" s="44">
        <v>0</v>
      </c>
      <c r="K25" s="321">
        <f t="shared" si="0"/>
        <v>66000</v>
      </c>
      <c r="L25" s="356"/>
      <c r="M25" s="357"/>
    </row>
    <row r="26" spans="1:13" s="42" customFormat="1" ht="36" outlineLevel="5">
      <c r="A26" s="231" t="s">
        <v>37</v>
      </c>
      <c r="B26" s="49" t="s">
        <v>28</v>
      </c>
      <c r="C26" s="49" t="s">
        <v>33</v>
      </c>
      <c r="D26" s="49" t="s">
        <v>34</v>
      </c>
      <c r="E26" s="50" t="s">
        <v>38</v>
      </c>
      <c r="F26" s="49" t="s">
        <v>248</v>
      </c>
      <c r="G26" s="49" t="s">
        <v>36</v>
      </c>
      <c r="H26" s="63">
        <v>1254000</v>
      </c>
      <c r="I26" s="326">
        <v>1254000</v>
      </c>
      <c r="J26" s="44">
        <v>0</v>
      </c>
      <c r="K26" s="321">
        <f>I26-J26</f>
        <v>1254000</v>
      </c>
      <c r="L26" s="356"/>
      <c r="M26" s="357"/>
    </row>
    <row r="27" spans="1:13" s="39" customFormat="1" ht="36" outlineLevel="3">
      <c r="A27" s="178" t="s">
        <v>39</v>
      </c>
      <c r="B27" s="34" t="s">
        <v>28</v>
      </c>
      <c r="C27" s="34" t="s">
        <v>27</v>
      </c>
      <c r="D27" s="34" t="s">
        <v>40</v>
      </c>
      <c r="E27" s="35" t="s">
        <v>29</v>
      </c>
      <c r="F27" s="29"/>
      <c r="G27" s="29"/>
      <c r="H27" s="36">
        <f>SUM(H28)</f>
        <v>1292314.96</v>
      </c>
      <c r="I27" s="22">
        <f>SUM(I28)</f>
        <v>1254380</v>
      </c>
      <c r="J27" s="37">
        <f>SUM(J28)</f>
        <v>1111220.5</v>
      </c>
      <c r="K27" s="335">
        <f>SUM(K28)</f>
        <v>143159.5</v>
      </c>
      <c r="L27" s="358"/>
      <c r="M27" s="87"/>
    </row>
    <row r="28" spans="1:13" s="33" customFormat="1" outlineLevel="5">
      <c r="A28" s="230" t="s">
        <v>30</v>
      </c>
      <c r="B28" s="49" t="s">
        <v>28</v>
      </c>
      <c r="C28" s="49" t="s">
        <v>27</v>
      </c>
      <c r="D28" s="49" t="s">
        <v>40</v>
      </c>
      <c r="E28" s="50" t="s">
        <v>31</v>
      </c>
      <c r="F28" s="51"/>
      <c r="G28" s="51"/>
      <c r="H28" s="63">
        <v>1292314.96</v>
      </c>
      <c r="I28" s="27">
        <v>1254380</v>
      </c>
      <c r="J28" s="44">
        <v>1111220.5</v>
      </c>
      <c r="K28" s="321">
        <f>I28-J28</f>
        <v>143159.5</v>
      </c>
      <c r="L28" s="356"/>
      <c r="M28" s="357"/>
    </row>
    <row r="29" spans="1:13" s="39" customFormat="1" ht="48" outlineLevel="3">
      <c r="A29" s="178" t="s">
        <v>41</v>
      </c>
      <c r="B29" s="34" t="s">
        <v>28</v>
      </c>
      <c r="C29" s="34" t="s">
        <v>27</v>
      </c>
      <c r="D29" s="34" t="s">
        <v>42</v>
      </c>
      <c r="E29" s="35" t="s">
        <v>29</v>
      </c>
      <c r="F29" s="29"/>
      <c r="G29" s="29"/>
      <c r="H29" s="36">
        <f>SUM(H30:H31)</f>
        <v>1056310</v>
      </c>
      <c r="I29" s="22">
        <f>SUM(I30:I31)</f>
        <v>1041536.25</v>
      </c>
      <c r="J29" s="37">
        <f>SUM(J30:J31)</f>
        <v>937591.06</v>
      </c>
      <c r="K29" s="335">
        <f>SUM(K30:K31)</f>
        <v>103945.18999999994</v>
      </c>
      <c r="L29" s="358"/>
      <c r="M29" s="87"/>
    </row>
    <row r="30" spans="1:13" s="33" customFormat="1" outlineLevel="5">
      <c r="A30" s="230" t="s">
        <v>30</v>
      </c>
      <c r="B30" s="49" t="s">
        <v>28</v>
      </c>
      <c r="C30" s="49" t="s">
        <v>27</v>
      </c>
      <c r="D30" s="49" t="s">
        <v>42</v>
      </c>
      <c r="E30" s="50" t="s">
        <v>31</v>
      </c>
      <c r="F30" s="51"/>
      <c r="G30" s="51"/>
      <c r="H30" s="63">
        <v>5260</v>
      </c>
      <c r="I30" s="27">
        <v>5186.25</v>
      </c>
      <c r="J30" s="44">
        <v>4260.5</v>
      </c>
      <c r="K30" s="321">
        <f>I30-J30</f>
        <v>925.75</v>
      </c>
      <c r="L30" s="356"/>
      <c r="M30" s="357"/>
    </row>
    <row r="31" spans="1:13" s="33" customFormat="1" ht="36" outlineLevel="5">
      <c r="A31" s="231" t="s">
        <v>37</v>
      </c>
      <c r="B31" s="49" t="s">
        <v>28</v>
      </c>
      <c r="C31" s="49" t="s">
        <v>27</v>
      </c>
      <c r="D31" s="49" t="s">
        <v>42</v>
      </c>
      <c r="E31" s="50" t="s">
        <v>38</v>
      </c>
      <c r="F31" s="51"/>
      <c r="G31" s="51"/>
      <c r="H31" s="63">
        <v>1051050</v>
      </c>
      <c r="I31" s="27">
        <v>1036350</v>
      </c>
      <c r="J31" s="44">
        <v>933330.56</v>
      </c>
      <c r="K31" s="321">
        <f>I31-J31</f>
        <v>103019.43999999994</v>
      </c>
      <c r="L31" s="356"/>
      <c r="M31" s="357"/>
    </row>
    <row r="32" spans="1:13" s="39" customFormat="1" ht="48" outlineLevel="3">
      <c r="A32" s="178" t="s">
        <v>43</v>
      </c>
      <c r="B32" s="34" t="s">
        <v>28</v>
      </c>
      <c r="C32" s="34" t="s">
        <v>27</v>
      </c>
      <c r="D32" s="34" t="s">
        <v>44</v>
      </c>
      <c r="E32" s="35" t="s">
        <v>29</v>
      </c>
      <c r="F32" s="29"/>
      <c r="G32" s="29"/>
      <c r="H32" s="36">
        <f>SUM(H33:H34)</f>
        <v>355770</v>
      </c>
      <c r="I32" s="22">
        <f>SUM(I33:I34)</f>
        <v>323427</v>
      </c>
      <c r="J32" s="37">
        <f>SUM(J33:J34)</f>
        <v>234459.75</v>
      </c>
      <c r="K32" s="335">
        <f>SUM(K33:K34)</f>
        <v>88967.25</v>
      </c>
      <c r="L32" s="358"/>
      <c r="M32" s="87"/>
    </row>
    <row r="33" spans="1:13" s="42" customFormat="1" outlineLevel="5">
      <c r="A33" s="179" t="s">
        <v>30</v>
      </c>
      <c r="B33" s="23" t="s">
        <v>28</v>
      </c>
      <c r="C33" s="23" t="s">
        <v>27</v>
      </c>
      <c r="D33" s="23" t="s">
        <v>44</v>
      </c>
      <c r="E33" s="24" t="s">
        <v>31</v>
      </c>
      <c r="F33" s="25"/>
      <c r="G33" s="25"/>
      <c r="H33" s="63">
        <v>1770</v>
      </c>
      <c r="I33" s="27">
        <v>1609</v>
      </c>
      <c r="J33" s="44">
        <v>1059.75</v>
      </c>
      <c r="K33" s="119">
        <f>I33-J33</f>
        <v>549.25</v>
      </c>
      <c r="L33" s="356"/>
      <c r="M33" s="357"/>
    </row>
    <row r="34" spans="1:13" s="42" customFormat="1" ht="36" outlineLevel="5">
      <c r="A34" s="180" t="s">
        <v>37</v>
      </c>
      <c r="B34" s="23" t="s">
        <v>28</v>
      </c>
      <c r="C34" s="23" t="s">
        <v>27</v>
      </c>
      <c r="D34" s="23" t="s">
        <v>44</v>
      </c>
      <c r="E34" s="24" t="s">
        <v>38</v>
      </c>
      <c r="F34" s="25"/>
      <c r="G34" s="25"/>
      <c r="H34" s="63">
        <v>354000</v>
      </c>
      <c r="I34" s="27">
        <v>321818</v>
      </c>
      <c r="J34" s="44">
        <v>233400</v>
      </c>
      <c r="K34" s="119">
        <f>I34-J34</f>
        <v>88418</v>
      </c>
      <c r="L34" s="356"/>
      <c r="M34" s="357"/>
    </row>
    <row r="35" spans="1:13" s="39" customFormat="1" ht="24" outlineLevel="3">
      <c r="A35" s="178" t="s">
        <v>26</v>
      </c>
      <c r="B35" s="34" t="s">
        <v>28</v>
      </c>
      <c r="C35" s="34" t="s">
        <v>27</v>
      </c>
      <c r="D35" s="34" t="s">
        <v>45</v>
      </c>
      <c r="E35" s="35" t="s">
        <v>29</v>
      </c>
      <c r="F35" s="29"/>
      <c r="G35" s="29"/>
      <c r="H35" s="36">
        <f>SUM(H36:H37)</f>
        <v>15735695.039999999</v>
      </c>
      <c r="I35" s="22">
        <f>SUM(I36:I37)</f>
        <v>14347250.960000001</v>
      </c>
      <c r="J35" s="37">
        <f>SUM(J36:J37)</f>
        <v>12793790.380000001</v>
      </c>
      <c r="K35" s="335">
        <f>SUM(K36:K37)</f>
        <v>1553460.58</v>
      </c>
      <c r="L35" s="358"/>
      <c r="M35" s="87"/>
    </row>
    <row r="36" spans="1:13" s="42" customFormat="1" outlineLevel="5">
      <c r="A36" s="179" t="s">
        <v>30</v>
      </c>
      <c r="B36" s="46" t="s">
        <v>28</v>
      </c>
      <c r="C36" s="46" t="s">
        <v>27</v>
      </c>
      <c r="D36" s="46" t="s">
        <v>45</v>
      </c>
      <c r="E36" s="24" t="s">
        <v>31</v>
      </c>
      <c r="F36" s="25"/>
      <c r="G36" s="25"/>
      <c r="H36" s="63">
        <v>78287.039999999994</v>
      </c>
      <c r="I36" s="27">
        <v>71378.960000000006</v>
      </c>
      <c r="J36" s="44">
        <v>52958.38</v>
      </c>
      <c r="K36" s="119">
        <f>I36-J36</f>
        <v>18420.580000000009</v>
      </c>
      <c r="L36" s="356"/>
      <c r="M36" s="357"/>
    </row>
    <row r="37" spans="1:13" s="42" customFormat="1" ht="36" outlineLevel="5">
      <c r="A37" s="180" t="s">
        <v>37</v>
      </c>
      <c r="B37" s="46" t="s">
        <v>28</v>
      </c>
      <c r="C37" s="46" t="s">
        <v>27</v>
      </c>
      <c r="D37" s="46" t="s">
        <v>45</v>
      </c>
      <c r="E37" s="24" t="s">
        <v>38</v>
      </c>
      <c r="F37" s="25"/>
      <c r="G37" s="25"/>
      <c r="H37" s="63">
        <v>15657408</v>
      </c>
      <c r="I37" s="27">
        <v>14275872</v>
      </c>
      <c r="J37" s="44">
        <v>12740832</v>
      </c>
      <c r="K37" s="119">
        <f>I37-J37</f>
        <v>1535040</v>
      </c>
      <c r="L37" s="356"/>
      <c r="M37" s="357"/>
    </row>
    <row r="38" spans="1:13" s="39" customFormat="1" ht="36" outlineLevel="3">
      <c r="A38" s="178" t="s">
        <v>46</v>
      </c>
      <c r="B38" s="34" t="s">
        <v>28</v>
      </c>
      <c r="C38" s="34" t="s">
        <v>27</v>
      </c>
      <c r="D38" s="34" t="s">
        <v>47</v>
      </c>
      <c r="E38" s="35" t="s">
        <v>29</v>
      </c>
      <c r="F38" s="29"/>
      <c r="G38" s="29"/>
      <c r="H38" s="36">
        <f>SUM(H39)</f>
        <v>2289000</v>
      </c>
      <c r="I38" s="22">
        <f>SUM(I39)</f>
        <v>1526000</v>
      </c>
      <c r="J38" s="37">
        <f>SUM(J39)</f>
        <v>763000</v>
      </c>
      <c r="K38" s="335">
        <f>SUM(K39)</f>
        <v>763000</v>
      </c>
      <c r="L38" s="358"/>
      <c r="M38" s="87"/>
    </row>
    <row r="39" spans="1:13" s="42" customFormat="1" ht="60" outlineLevel="5">
      <c r="A39" s="179" t="s">
        <v>48</v>
      </c>
      <c r="B39" s="23" t="s">
        <v>28</v>
      </c>
      <c r="C39" s="23" t="s">
        <v>27</v>
      </c>
      <c r="D39" s="23" t="s">
        <v>47</v>
      </c>
      <c r="E39" s="24" t="s">
        <v>49</v>
      </c>
      <c r="F39" s="25"/>
      <c r="G39" s="25"/>
      <c r="H39" s="63">
        <v>2289000</v>
      </c>
      <c r="I39" s="27">
        <v>1526000</v>
      </c>
      <c r="J39" s="44">
        <v>763000</v>
      </c>
      <c r="K39" s="119">
        <f>I39-J39</f>
        <v>763000</v>
      </c>
      <c r="L39" s="356"/>
      <c r="M39" s="357"/>
    </row>
    <row r="40" spans="1:13" s="39" customFormat="1" ht="48" outlineLevel="3">
      <c r="A40" s="178" t="s">
        <v>50</v>
      </c>
      <c r="B40" s="34" t="s">
        <v>28</v>
      </c>
      <c r="C40" s="34" t="s">
        <v>27</v>
      </c>
      <c r="D40" s="34" t="s">
        <v>51</v>
      </c>
      <c r="E40" s="35" t="s">
        <v>29</v>
      </c>
      <c r="F40" s="29"/>
      <c r="G40" s="29"/>
      <c r="H40" s="36">
        <f>SUM(H41)</f>
        <v>4796690</v>
      </c>
      <c r="I40" s="22">
        <f>SUM(I41)</f>
        <v>4796690</v>
      </c>
      <c r="J40" s="37">
        <f>SUM(J41)</f>
        <v>4038389.32</v>
      </c>
      <c r="K40" s="335">
        <f>SUM(K41)</f>
        <v>758300.68000000017</v>
      </c>
      <c r="L40" s="358"/>
      <c r="M40" s="87"/>
    </row>
    <row r="41" spans="1:13" s="42" customFormat="1" ht="60" outlineLevel="5">
      <c r="A41" s="179" t="s">
        <v>48</v>
      </c>
      <c r="B41" s="23" t="s">
        <v>28</v>
      </c>
      <c r="C41" s="23" t="s">
        <v>27</v>
      </c>
      <c r="D41" s="23" t="s">
        <v>51</v>
      </c>
      <c r="E41" s="24" t="s">
        <v>49</v>
      </c>
      <c r="F41" s="25"/>
      <c r="G41" s="25"/>
      <c r="H41" s="63">
        <v>4796690</v>
      </c>
      <c r="I41" s="27">
        <v>4796690</v>
      </c>
      <c r="J41" s="44">
        <v>4038389.32</v>
      </c>
      <c r="K41" s="119">
        <f>I41-J41</f>
        <v>758300.68000000017</v>
      </c>
      <c r="L41" s="356"/>
      <c r="M41" s="357"/>
    </row>
    <row r="42" spans="1:13" s="39" customFormat="1" ht="96" outlineLevel="3">
      <c r="A42" s="178" t="s">
        <v>205</v>
      </c>
      <c r="B42" s="34" t="s">
        <v>28</v>
      </c>
      <c r="C42" s="34" t="s">
        <v>27</v>
      </c>
      <c r="D42" s="34" t="s">
        <v>225</v>
      </c>
      <c r="E42" s="35" t="s">
        <v>29</v>
      </c>
      <c r="F42" s="29"/>
      <c r="G42" s="29"/>
      <c r="H42" s="36">
        <f>SUM(H43)</f>
        <v>1209140</v>
      </c>
      <c r="I42" s="22">
        <f>SUM(I43)</f>
        <v>1209140</v>
      </c>
      <c r="J42" s="37">
        <f>SUM(J43)</f>
        <v>518301.41</v>
      </c>
      <c r="K42" s="335">
        <f>SUM(K43)</f>
        <v>690838.59000000008</v>
      </c>
      <c r="L42" s="358"/>
      <c r="M42" s="87"/>
    </row>
    <row r="43" spans="1:13" s="42" customFormat="1" ht="60" outlineLevel="5">
      <c r="A43" s="179" t="s">
        <v>48</v>
      </c>
      <c r="B43" s="23" t="s">
        <v>28</v>
      </c>
      <c r="C43" s="23" t="s">
        <v>27</v>
      </c>
      <c r="D43" s="23" t="s">
        <v>225</v>
      </c>
      <c r="E43" s="24" t="s">
        <v>49</v>
      </c>
      <c r="F43" s="25"/>
      <c r="G43" s="25"/>
      <c r="H43" s="63">
        <v>1209140</v>
      </c>
      <c r="I43" s="27">
        <v>1209140</v>
      </c>
      <c r="J43" s="44">
        <v>518301.41</v>
      </c>
      <c r="K43" s="119">
        <f>I43-J43</f>
        <v>690838.59000000008</v>
      </c>
      <c r="L43" s="356"/>
      <c r="M43" s="357"/>
    </row>
    <row r="44" spans="1:13" s="39" customFormat="1" ht="84" outlineLevel="3">
      <c r="A44" s="178" t="s">
        <v>206</v>
      </c>
      <c r="B44" s="34" t="s">
        <v>28</v>
      </c>
      <c r="C44" s="34" t="s">
        <v>27</v>
      </c>
      <c r="D44" s="34" t="s">
        <v>226</v>
      </c>
      <c r="E44" s="35" t="s">
        <v>29</v>
      </c>
      <c r="F44" s="29"/>
      <c r="G44" s="29"/>
      <c r="H44" s="36">
        <f>SUM(H45)</f>
        <v>7765080</v>
      </c>
      <c r="I44" s="22">
        <f>SUM(I45)</f>
        <v>7765080</v>
      </c>
      <c r="J44" s="37">
        <f>SUM(J45)</f>
        <v>6404172.9900000002</v>
      </c>
      <c r="K44" s="335">
        <f>SUM(K45)</f>
        <v>1360907.0099999998</v>
      </c>
      <c r="L44" s="358"/>
      <c r="M44" s="87"/>
    </row>
    <row r="45" spans="1:13" s="42" customFormat="1" ht="60" outlineLevel="5">
      <c r="A45" s="168" t="s">
        <v>48</v>
      </c>
      <c r="B45" s="23" t="s">
        <v>28</v>
      </c>
      <c r="C45" s="23" t="s">
        <v>27</v>
      </c>
      <c r="D45" s="23" t="s">
        <v>226</v>
      </c>
      <c r="E45" s="24" t="s">
        <v>49</v>
      </c>
      <c r="F45" s="25"/>
      <c r="G45" s="25"/>
      <c r="H45" s="63">
        <v>7765080</v>
      </c>
      <c r="I45" s="27">
        <v>7765080</v>
      </c>
      <c r="J45" s="290">
        <v>6404172.9900000002</v>
      </c>
      <c r="K45" s="339">
        <f>I45-J45</f>
        <v>1360907.0099999998</v>
      </c>
      <c r="L45" s="356"/>
      <c r="M45" s="357"/>
    </row>
    <row r="46" spans="1:13" s="39" customFormat="1" ht="72" outlineLevel="3">
      <c r="A46" s="45" t="s">
        <v>254</v>
      </c>
      <c r="B46" s="34">
        <v>148</v>
      </c>
      <c r="C46" s="34" t="s">
        <v>27</v>
      </c>
      <c r="D46" s="34" t="s">
        <v>255</v>
      </c>
      <c r="E46" s="35" t="s">
        <v>29</v>
      </c>
      <c r="F46" s="29"/>
      <c r="G46" s="29"/>
      <c r="H46" s="36">
        <f>SUM(H47:H48)</f>
        <v>38012020</v>
      </c>
      <c r="I46" s="48">
        <f>SUM(I47:I48)</f>
        <v>37594949.5</v>
      </c>
      <c r="J46" s="260">
        <f>SUM(J47:J48)</f>
        <v>0</v>
      </c>
      <c r="K46" s="340">
        <f>I46-J46</f>
        <v>37594949.5</v>
      </c>
      <c r="L46" s="358"/>
      <c r="M46" s="87"/>
    </row>
    <row r="47" spans="1:13" s="39" customFormat="1" ht="60" outlineLevel="3">
      <c r="A47" s="169" t="s">
        <v>48</v>
      </c>
      <c r="B47" s="49">
        <v>148</v>
      </c>
      <c r="C47" s="49" t="s">
        <v>27</v>
      </c>
      <c r="D47" s="49" t="s">
        <v>255</v>
      </c>
      <c r="E47" s="50">
        <v>812</v>
      </c>
      <c r="F47" s="51" t="s">
        <v>258</v>
      </c>
      <c r="G47" s="23" t="s">
        <v>35</v>
      </c>
      <c r="H47" s="52">
        <v>380120</v>
      </c>
      <c r="I47" s="27">
        <v>375949.5</v>
      </c>
      <c r="J47" s="261">
        <v>0</v>
      </c>
      <c r="K47" s="341">
        <f>I47-J47</f>
        <v>375949.5</v>
      </c>
      <c r="L47" s="358"/>
      <c r="M47" s="87"/>
    </row>
    <row r="48" spans="1:13" s="53" customFormat="1" ht="60" outlineLevel="5">
      <c r="A48" s="169" t="s">
        <v>48</v>
      </c>
      <c r="B48" s="49">
        <v>148</v>
      </c>
      <c r="C48" s="49" t="s">
        <v>27</v>
      </c>
      <c r="D48" s="49" t="s">
        <v>255</v>
      </c>
      <c r="E48" s="50">
        <v>812</v>
      </c>
      <c r="F48" s="51" t="s">
        <v>258</v>
      </c>
      <c r="G48" s="23" t="s">
        <v>36</v>
      </c>
      <c r="H48" s="52">
        <v>37631900</v>
      </c>
      <c r="I48" s="27">
        <v>37219000</v>
      </c>
      <c r="J48" s="261">
        <v>0</v>
      </c>
      <c r="K48" s="341">
        <f>I48-J48</f>
        <v>37219000</v>
      </c>
      <c r="L48" s="123"/>
      <c r="M48" s="359"/>
    </row>
    <row r="49" spans="1:13" s="39" customFormat="1" ht="36" outlineLevel="3">
      <c r="A49" s="45" t="s">
        <v>54</v>
      </c>
      <c r="B49" s="34" t="s">
        <v>28</v>
      </c>
      <c r="C49" s="34" t="s">
        <v>27</v>
      </c>
      <c r="D49" s="34" t="s">
        <v>55</v>
      </c>
      <c r="E49" s="35" t="s">
        <v>29</v>
      </c>
      <c r="F49" s="29"/>
      <c r="G49" s="29"/>
      <c r="H49" s="36">
        <f>SUM(H50)</f>
        <v>4250000</v>
      </c>
      <c r="I49" s="54">
        <f>SUM(I50)</f>
        <v>4250000</v>
      </c>
      <c r="J49" s="55">
        <f>SUM(J50)</f>
        <v>4035029</v>
      </c>
      <c r="K49" s="342">
        <f>SUM(K50)</f>
        <v>214971</v>
      </c>
      <c r="L49" s="358"/>
      <c r="M49" s="87"/>
    </row>
    <row r="50" spans="1:13" s="42" customFormat="1" outlineLevel="5">
      <c r="A50" s="168" t="s">
        <v>30</v>
      </c>
      <c r="B50" s="23" t="s">
        <v>28</v>
      </c>
      <c r="C50" s="23" t="s">
        <v>27</v>
      </c>
      <c r="D50" s="23" t="s">
        <v>55</v>
      </c>
      <c r="E50" s="24" t="s">
        <v>31</v>
      </c>
      <c r="F50" s="25"/>
      <c r="G50" s="25"/>
      <c r="H50" s="63">
        <v>4250000</v>
      </c>
      <c r="I50" s="27">
        <v>4250000</v>
      </c>
      <c r="J50" s="44">
        <v>4035029</v>
      </c>
      <c r="K50" s="119">
        <f>I50-J50</f>
        <v>214971</v>
      </c>
      <c r="L50" s="356"/>
      <c r="M50" s="357"/>
    </row>
    <row r="51" spans="1:13" s="39" customFormat="1" outlineLevel="3">
      <c r="A51" s="45" t="s">
        <v>56</v>
      </c>
      <c r="B51" s="34" t="s">
        <v>28</v>
      </c>
      <c r="C51" s="34" t="s">
        <v>27</v>
      </c>
      <c r="D51" s="34" t="s">
        <v>57</v>
      </c>
      <c r="E51" s="35" t="s">
        <v>29</v>
      </c>
      <c r="F51" s="29"/>
      <c r="G51" s="29"/>
      <c r="H51" s="36">
        <f>SUM(H52:H53)</f>
        <v>0</v>
      </c>
      <c r="I51" s="22">
        <f>SUM(I52:I53)</f>
        <v>0</v>
      </c>
      <c r="J51" s="37">
        <f>SUM(J52:J53)</f>
        <v>0</v>
      </c>
      <c r="K51" s="335">
        <f>SUM(K52:K53)</f>
        <v>0</v>
      </c>
      <c r="L51" s="358"/>
      <c r="M51" s="87"/>
    </row>
    <row r="52" spans="1:13" s="42" customFormat="1" outlineLevel="5">
      <c r="A52" s="168" t="s">
        <v>30</v>
      </c>
      <c r="B52" s="23" t="s">
        <v>28</v>
      </c>
      <c r="C52" s="23" t="s">
        <v>27</v>
      </c>
      <c r="D52" s="23" t="s">
        <v>57</v>
      </c>
      <c r="E52" s="24" t="s">
        <v>31</v>
      </c>
      <c r="F52" s="25"/>
      <c r="G52" s="25"/>
      <c r="H52" s="26">
        <v>0</v>
      </c>
      <c r="I52" s="27">
        <v>0</v>
      </c>
      <c r="J52" s="44">
        <v>0</v>
      </c>
      <c r="K52" s="119">
        <f>I52-J52</f>
        <v>0</v>
      </c>
      <c r="L52" s="356"/>
      <c r="M52" s="357"/>
    </row>
    <row r="53" spans="1:13" s="42" customFormat="1" ht="36" outlineLevel="5">
      <c r="A53" s="168" t="s">
        <v>58</v>
      </c>
      <c r="B53" s="23" t="s">
        <v>28</v>
      </c>
      <c r="C53" s="23" t="s">
        <v>27</v>
      </c>
      <c r="D53" s="23" t="s">
        <v>57</v>
      </c>
      <c r="E53" s="24" t="s">
        <v>38</v>
      </c>
      <c r="F53" s="25"/>
      <c r="G53" s="25"/>
      <c r="H53" s="26">
        <v>0</v>
      </c>
      <c r="I53" s="27">
        <v>0</v>
      </c>
      <c r="J53" s="44">
        <v>0</v>
      </c>
      <c r="K53" s="119">
        <f>I53-J53</f>
        <v>0</v>
      </c>
      <c r="L53" s="356"/>
      <c r="M53" s="357"/>
    </row>
    <row r="54" spans="1:13" s="39" customFormat="1" ht="24" outlineLevel="3">
      <c r="A54" s="45" t="s">
        <v>59</v>
      </c>
      <c r="B54" s="34" t="s">
        <v>28</v>
      </c>
      <c r="C54" s="34" t="s">
        <v>27</v>
      </c>
      <c r="D54" s="34" t="s">
        <v>60</v>
      </c>
      <c r="E54" s="35" t="s">
        <v>29</v>
      </c>
      <c r="F54" s="29"/>
      <c r="G54" s="29"/>
      <c r="H54" s="36">
        <f>SUM(H55:H64)</f>
        <v>252183290</v>
      </c>
      <c r="I54" s="22">
        <f>SUM(I55:I64)</f>
        <v>219125159.73000002</v>
      </c>
      <c r="J54" s="37">
        <f>SUM(J55:J64)</f>
        <v>203973328.38</v>
      </c>
      <c r="K54" s="335">
        <f>SUM(K55:K64)</f>
        <v>15151831.349999987</v>
      </c>
      <c r="L54" s="358"/>
      <c r="M54" s="87"/>
    </row>
    <row r="55" spans="1:13" s="42" customFormat="1" outlineLevel="5">
      <c r="A55" s="168" t="s">
        <v>61</v>
      </c>
      <c r="B55" s="23" t="s">
        <v>28</v>
      </c>
      <c r="C55" s="23" t="s">
        <v>27</v>
      </c>
      <c r="D55" s="23" t="s">
        <v>60</v>
      </c>
      <c r="E55" s="24" t="s">
        <v>62</v>
      </c>
      <c r="F55" s="25"/>
      <c r="G55" s="25"/>
      <c r="H55" s="63">
        <v>174529202</v>
      </c>
      <c r="I55" s="27">
        <v>149781144</v>
      </c>
      <c r="J55" s="44">
        <v>143399401.58000001</v>
      </c>
      <c r="K55" s="119">
        <f t="shared" ref="K55:K64" si="1">I55-J55</f>
        <v>6381742.4199999869</v>
      </c>
      <c r="L55" s="356"/>
      <c r="M55" s="357"/>
    </row>
    <row r="56" spans="1:13" s="42" customFormat="1" ht="48" outlineLevel="5">
      <c r="A56" s="168" t="s">
        <v>63</v>
      </c>
      <c r="B56" s="23" t="s">
        <v>28</v>
      </c>
      <c r="C56" s="23" t="s">
        <v>27</v>
      </c>
      <c r="D56" s="23" t="s">
        <v>60</v>
      </c>
      <c r="E56" s="24" t="s">
        <v>64</v>
      </c>
      <c r="F56" s="25"/>
      <c r="G56" s="25"/>
      <c r="H56" s="63">
        <v>52707782</v>
      </c>
      <c r="I56" s="27">
        <v>45233726</v>
      </c>
      <c r="J56" s="267">
        <v>42738928.359999999</v>
      </c>
      <c r="K56" s="119">
        <f t="shared" si="1"/>
        <v>2494797.6400000006</v>
      </c>
      <c r="L56" s="356"/>
      <c r="M56" s="357"/>
    </row>
    <row r="57" spans="1:13" s="42" customFormat="1" ht="24" outlineLevel="5">
      <c r="A57" s="168" t="s">
        <v>65</v>
      </c>
      <c r="B57" s="23" t="s">
        <v>28</v>
      </c>
      <c r="C57" s="23" t="s">
        <v>27</v>
      </c>
      <c r="D57" s="23" t="s">
        <v>60</v>
      </c>
      <c r="E57" s="24" t="s">
        <v>66</v>
      </c>
      <c r="F57" s="25"/>
      <c r="G57" s="25"/>
      <c r="H57" s="63">
        <v>6383471</v>
      </c>
      <c r="I57" s="27">
        <v>6373749.5199999996</v>
      </c>
      <c r="J57" s="267">
        <v>2384208.96</v>
      </c>
      <c r="K57" s="119">
        <f t="shared" si="1"/>
        <v>3989540.5599999996</v>
      </c>
      <c r="L57" s="356"/>
      <c r="M57" s="357"/>
    </row>
    <row r="58" spans="1:13" s="42" customFormat="1" outlineLevel="5">
      <c r="A58" s="168" t="s">
        <v>30</v>
      </c>
      <c r="B58" s="23" t="s">
        <v>28</v>
      </c>
      <c r="C58" s="23" t="s">
        <v>27</v>
      </c>
      <c r="D58" s="23" t="s">
        <v>60</v>
      </c>
      <c r="E58" s="24" t="s">
        <v>31</v>
      </c>
      <c r="F58" s="25"/>
      <c r="G58" s="25"/>
      <c r="H58" s="63">
        <v>9415065</v>
      </c>
      <c r="I58" s="27">
        <v>8986858.2100000009</v>
      </c>
      <c r="J58" s="267">
        <v>7645975.9900000002</v>
      </c>
      <c r="K58" s="119">
        <f t="shared" si="1"/>
        <v>1340882.2200000007</v>
      </c>
      <c r="L58" s="356"/>
      <c r="M58" s="357"/>
    </row>
    <row r="59" spans="1:13" s="42" customFormat="1" outlineLevel="5">
      <c r="A59" s="168" t="s">
        <v>203</v>
      </c>
      <c r="B59" s="23" t="s">
        <v>28</v>
      </c>
      <c r="C59" s="23" t="s">
        <v>27</v>
      </c>
      <c r="D59" s="23" t="s">
        <v>60</v>
      </c>
      <c r="E59" s="24">
        <v>247</v>
      </c>
      <c r="F59" s="25"/>
      <c r="G59" s="25"/>
      <c r="H59" s="63">
        <v>4667283</v>
      </c>
      <c r="I59" s="27">
        <v>4269195</v>
      </c>
      <c r="J59" s="267">
        <v>3401799.26</v>
      </c>
      <c r="K59" s="119">
        <f t="shared" si="1"/>
        <v>867395.74000000022</v>
      </c>
      <c r="L59" s="356"/>
      <c r="M59" s="357"/>
    </row>
    <row r="60" spans="1:13" s="42" customFormat="1" ht="60" outlineLevel="5">
      <c r="A60" s="168" t="s">
        <v>67</v>
      </c>
      <c r="B60" s="23" t="s">
        <v>28</v>
      </c>
      <c r="C60" s="23" t="s">
        <v>27</v>
      </c>
      <c r="D60" s="23" t="s">
        <v>60</v>
      </c>
      <c r="E60" s="24" t="s">
        <v>68</v>
      </c>
      <c r="F60" s="25"/>
      <c r="G60" s="25"/>
      <c r="H60" s="63">
        <v>3896374</v>
      </c>
      <c r="I60" s="27">
        <v>3896374</v>
      </c>
      <c r="J60" s="267">
        <v>3896374</v>
      </c>
      <c r="K60" s="119">
        <f t="shared" si="1"/>
        <v>0</v>
      </c>
      <c r="L60" s="356"/>
      <c r="M60" s="357"/>
    </row>
    <row r="61" spans="1:13" s="42" customFormat="1" ht="36" outlineLevel="5">
      <c r="A61" s="168" t="s">
        <v>163</v>
      </c>
      <c r="B61" s="23" t="s">
        <v>28</v>
      </c>
      <c r="C61" s="23" t="s">
        <v>27</v>
      </c>
      <c r="D61" s="23" t="s">
        <v>60</v>
      </c>
      <c r="E61" s="24" t="s">
        <v>218</v>
      </c>
      <c r="F61" s="25"/>
      <c r="G61" s="25"/>
      <c r="H61" s="63">
        <v>1000</v>
      </c>
      <c r="I61" s="27">
        <v>1000</v>
      </c>
      <c r="J61" s="44">
        <v>1000</v>
      </c>
      <c r="K61" s="119">
        <f t="shared" si="1"/>
        <v>0</v>
      </c>
      <c r="L61" s="379"/>
      <c r="M61" s="357"/>
    </row>
    <row r="62" spans="1:13" s="42" customFormat="1" ht="24" outlineLevel="5">
      <c r="A62" s="168" t="s">
        <v>69</v>
      </c>
      <c r="B62" s="23" t="s">
        <v>28</v>
      </c>
      <c r="C62" s="23" t="s">
        <v>27</v>
      </c>
      <c r="D62" s="23" t="s">
        <v>60</v>
      </c>
      <c r="E62" s="24" t="s">
        <v>70</v>
      </c>
      <c r="F62" s="25"/>
      <c r="G62" s="25"/>
      <c r="H62" s="63">
        <v>507770</v>
      </c>
      <c r="I62" s="286">
        <v>507770</v>
      </c>
      <c r="J62" s="261">
        <v>453437.59</v>
      </c>
      <c r="K62" s="119">
        <f t="shared" si="1"/>
        <v>54332.409999999974</v>
      </c>
      <c r="L62" s="356"/>
      <c r="M62" s="357"/>
    </row>
    <row r="63" spans="1:13" s="42" customFormat="1" outlineLevel="5">
      <c r="A63" s="168" t="s">
        <v>71</v>
      </c>
      <c r="B63" s="23" t="s">
        <v>28</v>
      </c>
      <c r="C63" s="23" t="s">
        <v>27</v>
      </c>
      <c r="D63" s="23" t="s">
        <v>60</v>
      </c>
      <c r="E63" s="24" t="s">
        <v>72</v>
      </c>
      <c r="F63" s="25"/>
      <c r="G63" s="25"/>
      <c r="H63" s="63">
        <v>74343</v>
      </c>
      <c r="I63" s="27">
        <v>74343</v>
      </c>
      <c r="J63" s="44">
        <v>52202.64</v>
      </c>
      <c r="K63" s="119">
        <f t="shared" si="1"/>
        <v>22140.36</v>
      </c>
      <c r="L63" s="356"/>
      <c r="M63" s="357"/>
    </row>
    <row r="64" spans="1:13" s="42" customFormat="1" outlineLevel="5">
      <c r="A64" s="168" t="s">
        <v>73</v>
      </c>
      <c r="B64" s="23" t="s">
        <v>28</v>
      </c>
      <c r="C64" s="23" t="s">
        <v>27</v>
      </c>
      <c r="D64" s="23" t="s">
        <v>60</v>
      </c>
      <c r="E64" s="24">
        <v>853</v>
      </c>
      <c r="F64" s="25"/>
      <c r="G64" s="25"/>
      <c r="H64" s="63">
        <v>1000</v>
      </c>
      <c r="I64" s="27">
        <v>1000</v>
      </c>
      <c r="J64" s="44">
        <v>0</v>
      </c>
      <c r="K64" s="119">
        <f t="shared" si="1"/>
        <v>1000</v>
      </c>
      <c r="L64" s="356"/>
      <c r="M64" s="357"/>
    </row>
    <row r="65" spans="1:13" s="39" customFormat="1" outlineLevel="3">
      <c r="A65" s="45" t="s">
        <v>237</v>
      </c>
      <c r="B65" s="34" t="s">
        <v>28</v>
      </c>
      <c r="C65" s="34" t="s">
        <v>27</v>
      </c>
      <c r="D65" s="29" t="s">
        <v>238</v>
      </c>
      <c r="E65" s="35" t="s">
        <v>29</v>
      </c>
      <c r="F65" s="29"/>
      <c r="G65" s="29"/>
      <c r="H65" s="36">
        <f>SUM(H66:H71)</f>
        <v>25000000</v>
      </c>
      <c r="I65" s="21">
        <f>SUM(I66:I71)</f>
        <v>0</v>
      </c>
      <c r="J65" s="32">
        <f t="shared" ref="J65" si="2">SUM(J66:J71)</f>
        <v>0</v>
      </c>
      <c r="K65" s="335">
        <f>SUM(K66:K71)</f>
        <v>0</v>
      </c>
      <c r="L65" s="358"/>
      <c r="M65" s="87"/>
    </row>
    <row r="66" spans="1:13" s="42" customFormat="1" ht="36" outlineLevel="5">
      <c r="A66" s="168" t="s">
        <v>30</v>
      </c>
      <c r="B66" s="23" t="s">
        <v>28</v>
      </c>
      <c r="C66" s="23" t="s">
        <v>27</v>
      </c>
      <c r="D66" s="23" t="s">
        <v>238</v>
      </c>
      <c r="E66" s="24" t="s">
        <v>31</v>
      </c>
      <c r="F66" s="23" t="s">
        <v>250</v>
      </c>
      <c r="G66" s="23" t="s">
        <v>36</v>
      </c>
      <c r="H66" s="262">
        <v>9808524</v>
      </c>
      <c r="I66" s="40">
        <v>0</v>
      </c>
      <c r="J66" s="41">
        <v>0</v>
      </c>
      <c r="K66" s="119">
        <f>I66-J66</f>
        <v>0</v>
      </c>
      <c r="L66" s="356"/>
      <c r="M66" s="357"/>
    </row>
    <row r="67" spans="1:13" s="42" customFormat="1" ht="36" outlineLevel="5">
      <c r="A67" s="168" t="s">
        <v>30</v>
      </c>
      <c r="B67" s="23" t="s">
        <v>28</v>
      </c>
      <c r="C67" s="23" t="s">
        <v>27</v>
      </c>
      <c r="D67" s="23" t="s">
        <v>238</v>
      </c>
      <c r="E67" s="24" t="s">
        <v>31</v>
      </c>
      <c r="F67" s="23" t="s">
        <v>250</v>
      </c>
      <c r="G67" s="23" t="s">
        <v>35</v>
      </c>
      <c r="H67" s="262">
        <v>99076</v>
      </c>
      <c r="I67" s="40">
        <v>0</v>
      </c>
      <c r="J67" s="291">
        <v>0</v>
      </c>
      <c r="K67" s="119">
        <f>I67-J67</f>
        <v>0</v>
      </c>
      <c r="L67" s="356"/>
      <c r="M67" s="357"/>
    </row>
    <row r="68" spans="1:13" s="42" customFormat="1" ht="36" outlineLevel="5">
      <c r="A68" s="168" t="s">
        <v>65</v>
      </c>
      <c r="B68" s="23" t="s">
        <v>28</v>
      </c>
      <c r="C68" s="23" t="s">
        <v>27</v>
      </c>
      <c r="D68" s="23" t="s">
        <v>238</v>
      </c>
      <c r="E68" s="24">
        <v>242</v>
      </c>
      <c r="F68" s="23" t="s">
        <v>250</v>
      </c>
      <c r="G68" s="23" t="s">
        <v>36</v>
      </c>
      <c r="H68" s="281">
        <v>3254625</v>
      </c>
      <c r="I68" s="40">
        <v>0</v>
      </c>
      <c r="J68" s="291">
        <v>0</v>
      </c>
      <c r="K68" s="119">
        <f t="shared" ref="K68:K71" si="3">I68-J68</f>
        <v>0</v>
      </c>
      <c r="L68" s="360"/>
      <c r="M68" s="357"/>
    </row>
    <row r="69" spans="1:13" s="42" customFormat="1" ht="36" outlineLevel="5">
      <c r="A69" s="168" t="s">
        <v>65</v>
      </c>
      <c r="B69" s="23" t="s">
        <v>28</v>
      </c>
      <c r="C69" s="23" t="s">
        <v>27</v>
      </c>
      <c r="D69" s="23" t="s">
        <v>238</v>
      </c>
      <c r="E69" s="24">
        <v>242</v>
      </c>
      <c r="F69" s="23" t="s">
        <v>250</v>
      </c>
      <c r="G69" s="23" t="s">
        <v>35</v>
      </c>
      <c r="H69" s="281">
        <v>32875</v>
      </c>
      <c r="I69" s="40">
        <v>0</v>
      </c>
      <c r="J69" s="291">
        <v>0</v>
      </c>
      <c r="K69" s="119">
        <f t="shared" si="3"/>
        <v>0</v>
      </c>
      <c r="L69" s="356"/>
      <c r="M69" s="357"/>
    </row>
    <row r="70" spans="1:13" s="42" customFormat="1" ht="36" outlineLevel="5">
      <c r="A70" s="168" t="s">
        <v>197</v>
      </c>
      <c r="B70" s="23" t="s">
        <v>28</v>
      </c>
      <c r="C70" s="23" t="s">
        <v>27</v>
      </c>
      <c r="D70" s="23" t="s">
        <v>238</v>
      </c>
      <c r="E70" s="24">
        <v>243</v>
      </c>
      <c r="F70" s="23" t="s">
        <v>250</v>
      </c>
      <c r="G70" s="23" t="s">
        <v>36</v>
      </c>
      <c r="H70" s="281">
        <v>11686851</v>
      </c>
      <c r="I70" s="40">
        <v>0</v>
      </c>
      <c r="J70" s="291">
        <v>0</v>
      </c>
      <c r="K70" s="119">
        <f t="shared" si="3"/>
        <v>0</v>
      </c>
      <c r="L70" s="356"/>
      <c r="M70" s="357"/>
    </row>
    <row r="71" spans="1:13" s="42" customFormat="1" ht="36" outlineLevel="5">
      <c r="A71" s="168" t="s">
        <v>197</v>
      </c>
      <c r="B71" s="23" t="s">
        <v>28</v>
      </c>
      <c r="C71" s="23" t="s">
        <v>27</v>
      </c>
      <c r="D71" s="23" t="s">
        <v>238</v>
      </c>
      <c r="E71" s="24">
        <v>243</v>
      </c>
      <c r="F71" s="23" t="s">
        <v>250</v>
      </c>
      <c r="G71" s="23" t="s">
        <v>35</v>
      </c>
      <c r="H71" s="281">
        <v>118049</v>
      </c>
      <c r="I71" s="40">
        <v>0</v>
      </c>
      <c r="J71" s="291">
        <v>0</v>
      </c>
      <c r="K71" s="119">
        <f t="shared" si="3"/>
        <v>0</v>
      </c>
      <c r="L71" s="356"/>
      <c r="M71" s="357"/>
    </row>
    <row r="72" spans="1:13" s="39" customFormat="1" ht="48" outlineLevel="3">
      <c r="A72" s="45" t="s">
        <v>75</v>
      </c>
      <c r="B72" s="34" t="s">
        <v>28</v>
      </c>
      <c r="C72" s="34" t="s">
        <v>27</v>
      </c>
      <c r="D72" s="34" t="s">
        <v>76</v>
      </c>
      <c r="E72" s="35" t="s">
        <v>29</v>
      </c>
      <c r="F72" s="29"/>
      <c r="G72" s="29"/>
      <c r="H72" s="36">
        <f>SUM(H73)</f>
        <v>0</v>
      </c>
      <c r="I72" s="22">
        <f>SUM(I73)</f>
        <v>0</v>
      </c>
      <c r="J72" s="37">
        <f>SUM(J73)</f>
        <v>0</v>
      </c>
      <c r="K72" s="335">
        <f>SUM(K73)</f>
        <v>0</v>
      </c>
      <c r="L72" s="358"/>
      <c r="M72" s="87"/>
    </row>
    <row r="73" spans="1:13" s="42" customFormat="1" ht="60" outlineLevel="5">
      <c r="A73" s="168" t="s">
        <v>48</v>
      </c>
      <c r="B73" s="23" t="s">
        <v>28</v>
      </c>
      <c r="C73" s="23" t="s">
        <v>27</v>
      </c>
      <c r="D73" s="23" t="s">
        <v>76</v>
      </c>
      <c r="E73" s="24" t="s">
        <v>49</v>
      </c>
      <c r="F73" s="25"/>
      <c r="G73" s="25"/>
      <c r="H73" s="26">
        <v>0</v>
      </c>
      <c r="I73" s="27">
        <v>0</v>
      </c>
      <c r="J73" s="41">
        <v>0</v>
      </c>
      <c r="K73" s="119">
        <f>I73-J73</f>
        <v>0</v>
      </c>
      <c r="L73" s="356"/>
      <c r="M73" s="357"/>
    </row>
    <row r="74" spans="1:13" s="57" customFormat="1" ht="48" outlineLevel="5">
      <c r="A74" s="45" t="s">
        <v>201</v>
      </c>
      <c r="B74" s="34" t="s">
        <v>28</v>
      </c>
      <c r="C74" s="34" t="s">
        <v>27</v>
      </c>
      <c r="D74" s="34" t="s">
        <v>260</v>
      </c>
      <c r="E74" s="35" t="s">
        <v>29</v>
      </c>
      <c r="F74" s="29"/>
      <c r="G74" s="29"/>
      <c r="H74" s="36">
        <f>SUM(H75)</f>
        <v>750000</v>
      </c>
      <c r="I74" s="36">
        <f>SUM(I75)</f>
        <v>750000</v>
      </c>
      <c r="J74" s="32">
        <f>SUM(J75)</f>
        <v>678500</v>
      </c>
      <c r="K74" s="335">
        <f>SUM(K75)</f>
        <v>71500</v>
      </c>
      <c r="L74" s="356"/>
      <c r="M74" s="87"/>
    </row>
    <row r="75" spans="1:13" s="57" customFormat="1" ht="60" outlineLevel="5">
      <c r="A75" s="168" t="s">
        <v>48</v>
      </c>
      <c r="B75" s="23" t="s">
        <v>28</v>
      </c>
      <c r="C75" s="23" t="s">
        <v>27</v>
      </c>
      <c r="D75" s="23" t="s">
        <v>260</v>
      </c>
      <c r="E75" s="24">
        <v>244</v>
      </c>
      <c r="F75" s="58"/>
      <c r="G75" s="58"/>
      <c r="H75" s="59">
        <v>750000</v>
      </c>
      <c r="I75" s="60">
        <v>750000</v>
      </c>
      <c r="J75" s="284">
        <v>678500</v>
      </c>
      <c r="K75" s="343">
        <f>I75-J75</f>
        <v>71500</v>
      </c>
      <c r="L75" s="356"/>
      <c r="M75" s="87"/>
    </row>
    <row r="76" spans="1:13" s="42" customFormat="1" ht="60" outlineLevel="5">
      <c r="A76" s="45" t="s">
        <v>256</v>
      </c>
      <c r="B76" s="34">
        <v>148</v>
      </c>
      <c r="C76" s="34" t="s">
        <v>27</v>
      </c>
      <c r="D76" s="34" t="s">
        <v>257</v>
      </c>
      <c r="E76" s="35" t="s">
        <v>29</v>
      </c>
      <c r="F76" s="29"/>
      <c r="G76" s="29"/>
      <c r="H76" s="36">
        <f>SUM(H77:H80)</f>
        <v>200460036</v>
      </c>
      <c r="I76" s="36">
        <f t="shared" ref="I76" si="4">SUM(I77:I80)</f>
        <v>141105050.57999998</v>
      </c>
      <c r="J76" s="32">
        <f>SUM(J77:J80)</f>
        <v>109477943.59</v>
      </c>
      <c r="K76" s="338">
        <f>K77+K78+K79+K80</f>
        <v>31627106.990000002</v>
      </c>
      <c r="L76" s="356"/>
      <c r="M76" s="357"/>
    </row>
    <row r="77" spans="1:13" s="33" customFormat="1" ht="36" outlineLevel="5">
      <c r="A77" s="412" t="s">
        <v>48</v>
      </c>
      <c r="B77" s="49" t="s">
        <v>28</v>
      </c>
      <c r="C77" s="49" t="s">
        <v>27</v>
      </c>
      <c r="D77" s="49" t="s">
        <v>257</v>
      </c>
      <c r="E77" s="50">
        <v>812</v>
      </c>
      <c r="F77" s="51" t="s">
        <v>259</v>
      </c>
      <c r="G77" s="23" t="s">
        <v>35</v>
      </c>
      <c r="H77" s="263">
        <v>1514123.44</v>
      </c>
      <c r="I77" s="263">
        <v>935805</v>
      </c>
      <c r="J77" s="386">
        <v>758744.62</v>
      </c>
      <c r="K77" s="344">
        <f>I77-J77</f>
        <v>177060.38</v>
      </c>
      <c r="L77" s="356"/>
      <c r="M77" s="357"/>
    </row>
    <row r="78" spans="1:13" s="53" customFormat="1" ht="36" outlineLevel="5">
      <c r="A78" s="413"/>
      <c r="B78" s="49" t="s">
        <v>28</v>
      </c>
      <c r="C78" s="49" t="s">
        <v>27</v>
      </c>
      <c r="D78" s="49" t="s">
        <v>257</v>
      </c>
      <c r="E78" s="50">
        <v>812</v>
      </c>
      <c r="F78" s="51" t="s">
        <v>259</v>
      </c>
      <c r="G78" s="23" t="s">
        <v>36</v>
      </c>
      <c r="H78" s="263">
        <v>149894656.18000001</v>
      </c>
      <c r="I78" s="263">
        <v>92644687.560000002</v>
      </c>
      <c r="J78" s="386">
        <v>75114367.909999996</v>
      </c>
      <c r="K78" s="344">
        <f>I78-J78</f>
        <v>17530319.650000006</v>
      </c>
      <c r="L78" s="123"/>
      <c r="M78" s="91"/>
    </row>
    <row r="79" spans="1:13" s="53" customFormat="1" ht="36" outlineLevel="5">
      <c r="A79" s="412" t="s">
        <v>131</v>
      </c>
      <c r="B79" s="49" t="s">
        <v>28</v>
      </c>
      <c r="C79" s="49" t="s">
        <v>27</v>
      </c>
      <c r="D79" s="49" t="s">
        <v>257</v>
      </c>
      <c r="E79" s="50">
        <v>813</v>
      </c>
      <c r="F79" s="51" t="s">
        <v>259</v>
      </c>
      <c r="G79" s="49" t="s">
        <v>35</v>
      </c>
      <c r="H79" s="263">
        <v>490512.56</v>
      </c>
      <c r="I79" s="263">
        <v>475245.58</v>
      </c>
      <c r="J79" s="386">
        <v>336054.24</v>
      </c>
      <c r="K79" s="344">
        <f t="shared" ref="K79:K80" si="5">I79-J79</f>
        <v>139191.34000000003</v>
      </c>
      <c r="L79" s="356"/>
      <c r="M79" s="357"/>
    </row>
    <row r="80" spans="1:13" s="53" customFormat="1" ht="36" outlineLevel="5">
      <c r="A80" s="413"/>
      <c r="B80" s="49" t="s">
        <v>28</v>
      </c>
      <c r="C80" s="49" t="s">
        <v>27</v>
      </c>
      <c r="D80" s="49" t="s">
        <v>257</v>
      </c>
      <c r="E80" s="50">
        <v>813</v>
      </c>
      <c r="F80" s="51" t="s">
        <v>259</v>
      </c>
      <c r="G80" s="49" t="s">
        <v>36</v>
      </c>
      <c r="H80" s="263">
        <v>48560743.82</v>
      </c>
      <c r="I80" s="263">
        <v>47049312.439999998</v>
      </c>
      <c r="J80" s="386">
        <v>33268776.82</v>
      </c>
      <c r="K80" s="344">
        <f t="shared" si="5"/>
        <v>13780535.619999997</v>
      </c>
      <c r="L80" s="123"/>
      <c r="M80" s="357"/>
    </row>
    <row r="81" spans="1:13" s="39" customFormat="1" ht="72" outlineLevel="3">
      <c r="A81" s="45" t="s">
        <v>77</v>
      </c>
      <c r="B81" s="34" t="s">
        <v>28</v>
      </c>
      <c r="C81" s="34" t="s">
        <v>78</v>
      </c>
      <c r="D81" s="34" t="s">
        <v>79</v>
      </c>
      <c r="E81" s="35" t="s">
        <v>29</v>
      </c>
      <c r="F81" s="29"/>
      <c r="G81" s="29"/>
      <c r="H81" s="36">
        <f>SUM(H82:H83)</f>
        <v>178380200</v>
      </c>
      <c r="I81" s="22">
        <f>SUM(I82:I83)</f>
        <v>147021400</v>
      </c>
      <c r="J81" s="37">
        <f>SUM(J82:J83)</f>
        <v>146908508.61000001</v>
      </c>
      <c r="K81" s="342">
        <f>SUM(K82:K83)</f>
        <v>112891.38999999524</v>
      </c>
      <c r="L81" s="358"/>
      <c r="M81" s="87"/>
    </row>
    <row r="82" spans="1:13" s="42" customFormat="1" outlineLevel="5">
      <c r="A82" s="168" t="s">
        <v>30</v>
      </c>
      <c r="B82" s="23" t="s">
        <v>28</v>
      </c>
      <c r="C82" s="23" t="s">
        <v>78</v>
      </c>
      <c r="D82" s="23" t="s">
        <v>79</v>
      </c>
      <c r="E82" s="24" t="s">
        <v>31</v>
      </c>
      <c r="F82" s="25"/>
      <c r="G82" s="25"/>
      <c r="H82" s="63">
        <v>1200000</v>
      </c>
      <c r="I82" s="27">
        <v>950000</v>
      </c>
      <c r="J82" s="44">
        <v>841289.74</v>
      </c>
      <c r="K82" s="119">
        <f>I82-J82</f>
        <v>108710.26000000001</v>
      </c>
      <c r="L82" s="356"/>
      <c r="M82" s="357"/>
    </row>
    <row r="83" spans="1:13" s="42" customFormat="1" ht="36" outlineLevel="5">
      <c r="A83" s="43" t="s">
        <v>37</v>
      </c>
      <c r="B83" s="23" t="s">
        <v>28</v>
      </c>
      <c r="C83" s="23" t="s">
        <v>78</v>
      </c>
      <c r="D83" s="23" t="s">
        <v>79</v>
      </c>
      <c r="E83" s="24" t="s">
        <v>80</v>
      </c>
      <c r="F83" s="25"/>
      <c r="G83" s="25"/>
      <c r="H83" s="63">
        <v>177180200</v>
      </c>
      <c r="I83" s="27">
        <v>146071400</v>
      </c>
      <c r="J83" s="44">
        <v>146067218.87</v>
      </c>
      <c r="K83" s="119">
        <f>I83-J83</f>
        <v>4181.1299999952316</v>
      </c>
      <c r="L83" s="356"/>
      <c r="M83" s="357"/>
    </row>
    <row r="84" spans="1:13" s="39" customFormat="1" ht="60" outlineLevel="3">
      <c r="A84" s="45" t="s">
        <v>81</v>
      </c>
      <c r="B84" s="34" t="s">
        <v>28</v>
      </c>
      <c r="C84" s="34" t="s">
        <v>78</v>
      </c>
      <c r="D84" s="34" t="s">
        <v>82</v>
      </c>
      <c r="E84" s="35" t="s">
        <v>29</v>
      </c>
      <c r="F84" s="29"/>
      <c r="G84" s="29"/>
      <c r="H84" s="31">
        <f>SUM(H85:H85)</f>
        <v>27208332.34</v>
      </c>
      <c r="I84" s="22">
        <f>SUM(I85:I85)</f>
        <v>23716609.84</v>
      </c>
      <c r="J84" s="37">
        <f>SUM(J85:J85)</f>
        <v>10697971</v>
      </c>
      <c r="K84" s="335">
        <f>SUM(K85:K85)</f>
        <v>13018638.84</v>
      </c>
      <c r="L84" s="358"/>
      <c r="M84" s="87"/>
    </row>
    <row r="85" spans="1:13" s="42" customFormat="1" ht="36" outlineLevel="5">
      <c r="A85" s="168" t="s">
        <v>83</v>
      </c>
      <c r="B85" s="23" t="s">
        <v>28</v>
      </c>
      <c r="C85" s="23" t="s">
        <v>78</v>
      </c>
      <c r="D85" s="23" t="s">
        <v>82</v>
      </c>
      <c r="E85" s="24" t="s">
        <v>84</v>
      </c>
      <c r="F85" s="23" t="s">
        <v>234</v>
      </c>
      <c r="G85" s="23" t="s">
        <v>36</v>
      </c>
      <c r="H85" s="63">
        <v>27208332.34</v>
      </c>
      <c r="I85" s="40">
        <v>23716609.84</v>
      </c>
      <c r="J85" s="44">
        <v>10697971</v>
      </c>
      <c r="K85" s="345">
        <f>I85-J85</f>
        <v>13018638.84</v>
      </c>
      <c r="L85" s="361"/>
      <c r="M85" s="357"/>
    </row>
    <row r="86" spans="1:13" s="39" customFormat="1" ht="24" outlineLevel="3">
      <c r="A86" s="45" t="s">
        <v>59</v>
      </c>
      <c r="B86" s="34" t="s">
        <v>28</v>
      </c>
      <c r="C86" s="34" t="s">
        <v>86</v>
      </c>
      <c r="D86" s="34" t="s">
        <v>87</v>
      </c>
      <c r="E86" s="35" t="s">
        <v>29</v>
      </c>
      <c r="F86" s="29"/>
      <c r="G86" s="29"/>
      <c r="H86" s="36">
        <f>SUM(H87:H97)</f>
        <v>3697209414.5900002</v>
      </c>
      <c r="I86" s="22">
        <f>SUM(I87:I97)</f>
        <v>3078040959</v>
      </c>
      <c r="J86" s="37">
        <f>SUM(J87:J97)</f>
        <v>3063119310.6700001</v>
      </c>
      <c r="K86" s="335">
        <f>SUM(K87:K97)</f>
        <v>14921648.329999998</v>
      </c>
      <c r="L86" s="358"/>
      <c r="M86" s="87"/>
    </row>
    <row r="87" spans="1:13" s="42" customFormat="1" outlineLevel="5">
      <c r="A87" s="168" t="s">
        <v>61</v>
      </c>
      <c r="B87" s="23" t="s">
        <v>28</v>
      </c>
      <c r="C87" s="23" t="s">
        <v>86</v>
      </c>
      <c r="D87" s="23" t="s">
        <v>87</v>
      </c>
      <c r="E87" s="24" t="s">
        <v>62</v>
      </c>
      <c r="F87" s="25"/>
      <c r="G87" s="25"/>
      <c r="H87" s="63">
        <v>130027146</v>
      </c>
      <c r="I87" s="40">
        <v>105755246</v>
      </c>
      <c r="J87" s="267">
        <v>101337431.62</v>
      </c>
      <c r="K87" s="119">
        <f t="shared" ref="K87:K116" si="6">I87-J87</f>
        <v>4417814.3799999952</v>
      </c>
      <c r="L87" s="356"/>
      <c r="M87" s="357"/>
    </row>
    <row r="88" spans="1:13" s="42" customFormat="1" ht="24" outlineLevel="5">
      <c r="A88" s="168" t="s">
        <v>88</v>
      </c>
      <c r="B88" s="23" t="s">
        <v>28</v>
      </c>
      <c r="C88" s="23" t="s">
        <v>86</v>
      </c>
      <c r="D88" s="23" t="s">
        <v>87</v>
      </c>
      <c r="E88" s="24">
        <v>112</v>
      </c>
      <c r="F88" s="25"/>
      <c r="G88" s="25"/>
      <c r="H88" s="63">
        <v>0</v>
      </c>
      <c r="I88" s="40">
        <v>0</v>
      </c>
      <c r="J88" s="44">
        <v>0</v>
      </c>
      <c r="K88" s="119">
        <f t="shared" si="6"/>
        <v>0</v>
      </c>
      <c r="L88" s="356"/>
      <c r="M88" s="357"/>
    </row>
    <row r="89" spans="1:13" s="42" customFormat="1" ht="48" outlineLevel="5">
      <c r="A89" s="168" t="s">
        <v>63</v>
      </c>
      <c r="B89" s="23" t="s">
        <v>28</v>
      </c>
      <c r="C89" s="23" t="s">
        <v>86</v>
      </c>
      <c r="D89" s="23" t="s">
        <v>87</v>
      </c>
      <c r="E89" s="24" t="s">
        <v>64</v>
      </c>
      <c r="F89" s="25"/>
      <c r="G89" s="25"/>
      <c r="H89" s="63">
        <v>39268194</v>
      </c>
      <c r="I89" s="40">
        <v>31938331</v>
      </c>
      <c r="J89" s="267">
        <v>30411891.739999998</v>
      </c>
      <c r="K89" s="119">
        <f t="shared" si="6"/>
        <v>1526439.2600000016</v>
      </c>
      <c r="L89" s="356"/>
      <c r="M89" s="357"/>
    </row>
    <row r="90" spans="1:13" s="42" customFormat="1" ht="24" outlineLevel="5">
      <c r="A90" s="168" t="s">
        <v>65</v>
      </c>
      <c r="B90" s="23" t="s">
        <v>28</v>
      </c>
      <c r="C90" s="23" t="s">
        <v>86</v>
      </c>
      <c r="D90" s="23" t="s">
        <v>87</v>
      </c>
      <c r="E90" s="24" t="s">
        <v>66</v>
      </c>
      <c r="F90" s="25"/>
      <c r="G90" s="25"/>
      <c r="H90" s="63">
        <v>465168</v>
      </c>
      <c r="I90" s="40">
        <v>407184</v>
      </c>
      <c r="J90" s="44">
        <v>302996.42</v>
      </c>
      <c r="K90" s="119">
        <f t="shared" si="6"/>
        <v>104187.58000000002</v>
      </c>
      <c r="L90" s="356"/>
      <c r="M90" s="357"/>
    </row>
    <row r="91" spans="1:13" s="42" customFormat="1" outlineLevel="5">
      <c r="A91" s="168" t="s">
        <v>30</v>
      </c>
      <c r="B91" s="23" t="s">
        <v>28</v>
      </c>
      <c r="C91" s="23" t="s">
        <v>86</v>
      </c>
      <c r="D91" s="23" t="s">
        <v>87</v>
      </c>
      <c r="E91" s="24" t="s">
        <v>31</v>
      </c>
      <c r="F91" s="25"/>
      <c r="G91" s="25"/>
      <c r="H91" s="63">
        <v>29601193.59</v>
      </c>
      <c r="I91" s="40">
        <v>26306134</v>
      </c>
      <c r="J91" s="44">
        <v>19907339.809999999</v>
      </c>
      <c r="K91" s="119">
        <f t="shared" si="6"/>
        <v>6398794.1900000013</v>
      </c>
      <c r="L91" s="356"/>
      <c r="M91" s="357"/>
    </row>
    <row r="92" spans="1:13" s="42" customFormat="1" outlineLevel="5">
      <c r="A92" s="168" t="s">
        <v>203</v>
      </c>
      <c r="B92" s="23" t="s">
        <v>28</v>
      </c>
      <c r="C92" s="23" t="s">
        <v>86</v>
      </c>
      <c r="D92" s="23" t="s">
        <v>87</v>
      </c>
      <c r="E92" s="24">
        <v>247</v>
      </c>
      <c r="F92" s="25"/>
      <c r="G92" s="25"/>
      <c r="H92" s="63">
        <v>4091253</v>
      </c>
      <c r="I92" s="40">
        <v>3636484</v>
      </c>
      <c r="J92" s="44">
        <v>2766482.08</v>
      </c>
      <c r="K92" s="119">
        <f t="shared" si="6"/>
        <v>870001.91999999993</v>
      </c>
      <c r="L92" s="356"/>
      <c r="M92" s="357"/>
    </row>
    <row r="93" spans="1:13" s="42" customFormat="1" ht="60" outlineLevel="5">
      <c r="A93" s="168" t="s">
        <v>67</v>
      </c>
      <c r="B93" s="23" t="s">
        <v>28</v>
      </c>
      <c r="C93" s="23" t="s">
        <v>86</v>
      </c>
      <c r="D93" s="23" t="s">
        <v>87</v>
      </c>
      <c r="E93" s="24" t="s">
        <v>68</v>
      </c>
      <c r="F93" s="25"/>
      <c r="G93" s="25"/>
      <c r="H93" s="63">
        <v>3491217360</v>
      </c>
      <c r="I93" s="40">
        <v>2907458480</v>
      </c>
      <c r="J93" s="291">
        <v>2907458480</v>
      </c>
      <c r="K93" s="119">
        <f t="shared" si="6"/>
        <v>0</v>
      </c>
      <c r="L93" s="356"/>
      <c r="M93" s="357"/>
    </row>
    <row r="94" spans="1:13" s="42" customFormat="1" ht="24" outlineLevel="5">
      <c r="A94" s="168" t="s">
        <v>52</v>
      </c>
      <c r="B94" s="23" t="s">
        <v>28</v>
      </c>
      <c r="C94" s="23" t="s">
        <v>86</v>
      </c>
      <c r="D94" s="23" t="s">
        <v>87</v>
      </c>
      <c r="E94" s="24" t="s">
        <v>53</v>
      </c>
      <c r="F94" s="25"/>
      <c r="G94" s="25"/>
      <c r="H94" s="63">
        <v>1500800</v>
      </c>
      <c r="I94" s="40">
        <v>1500800</v>
      </c>
      <c r="J94" s="44">
        <v>0</v>
      </c>
      <c r="K94" s="119">
        <f t="shared" si="6"/>
        <v>1500800</v>
      </c>
      <c r="L94" s="356"/>
      <c r="M94" s="357"/>
    </row>
    <row r="95" spans="1:13" s="42" customFormat="1" ht="24" outlineLevel="5">
      <c r="A95" s="168" t="s">
        <v>69</v>
      </c>
      <c r="B95" s="23" t="s">
        <v>28</v>
      </c>
      <c r="C95" s="23" t="s">
        <v>86</v>
      </c>
      <c r="D95" s="23" t="s">
        <v>87</v>
      </c>
      <c r="E95" s="24" t="s">
        <v>70</v>
      </c>
      <c r="F95" s="25"/>
      <c r="G95" s="25"/>
      <c r="H95" s="63">
        <v>923473</v>
      </c>
      <c r="I95" s="40">
        <v>923473</v>
      </c>
      <c r="J95" s="44">
        <v>901790</v>
      </c>
      <c r="K95" s="119">
        <f t="shared" si="6"/>
        <v>21683</v>
      </c>
      <c r="L95" s="356"/>
      <c r="M95" s="357"/>
    </row>
    <row r="96" spans="1:13" s="42" customFormat="1" outlineLevel="5">
      <c r="A96" s="168" t="s">
        <v>71</v>
      </c>
      <c r="B96" s="23" t="s">
        <v>28</v>
      </c>
      <c r="C96" s="23" t="s">
        <v>86</v>
      </c>
      <c r="D96" s="23" t="s">
        <v>87</v>
      </c>
      <c r="E96" s="24" t="s">
        <v>72</v>
      </c>
      <c r="F96" s="25"/>
      <c r="G96" s="25"/>
      <c r="H96" s="63">
        <v>36851</v>
      </c>
      <c r="I96" s="40">
        <v>36851</v>
      </c>
      <c r="J96" s="44">
        <v>32899</v>
      </c>
      <c r="K96" s="119">
        <f t="shared" si="6"/>
        <v>3952</v>
      </c>
      <c r="L96" s="356"/>
      <c r="M96" s="357"/>
    </row>
    <row r="97" spans="1:13" s="42" customFormat="1" outlineLevel="5">
      <c r="A97" s="168" t="s">
        <v>73</v>
      </c>
      <c r="B97" s="23" t="s">
        <v>28</v>
      </c>
      <c r="C97" s="23" t="s">
        <v>86</v>
      </c>
      <c r="D97" s="23" t="s">
        <v>87</v>
      </c>
      <c r="E97" s="24">
        <v>853</v>
      </c>
      <c r="F97" s="25"/>
      <c r="G97" s="25"/>
      <c r="H97" s="63">
        <v>77976</v>
      </c>
      <c r="I97" s="40">
        <v>77976</v>
      </c>
      <c r="J97" s="44">
        <v>0</v>
      </c>
      <c r="K97" s="119">
        <f t="shared" si="6"/>
        <v>77976</v>
      </c>
      <c r="L97" s="356"/>
      <c r="M97" s="357"/>
    </row>
    <row r="98" spans="1:13" s="57" customFormat="1" ht="96" outlineLevel="5">
      <c r="A98" s="45" t="s">
        <v>202</v>
      </c>
      <c r="B98" s="34" t="s">
        <v>28</v>
      </c>
      <c r="C98" s="34" t="s">
        <v>86</v>
      </c>
      <c r="D98" s="34">
        <v>2220681950</v>
      </c>
      <c r="E98" s="35" t="s">
        <v>29</v>
      </c>
      <c r="F98" s="67"/>
      <c r="G98" s="67"/>
      <c r="H98" s="68">
        <f>SUM(H99:H99)</f>
        <v>1553328</v>
      </c>
      <c r="I98" s="69">
        <f>SUM(I99:I99)</f>
        <v>1186525.26</v>
      </c>
      <c r="J98" s="70">
        <f>SUM(J99:J99)</f>
        <v>868180.45</v>
      </c>
      <c r="K98" s="122">
        <f>SUM(K99:K99)</f>
        <v>318344.81000000006</v>
      </c>
      <c r="L98" s="358"/>
      <c r="M98" s="87"/>
    </row>
    <row r="99" spans="1:13" s="42" customFormat="1" outlineLevel="5">
      <c r="A99" s="168" t="s">
        <v>61</v>
      </c>
      <c r="B99" s="23" t="s">
        <v>28</v>
      </c>
      <c r="C99" s="23" t="s">
        <v>86</v>
      </c>
      <c r="D99" s="23">
        <v>2220681950</v>
      </c>
      <c r="E99" s="24">
        <v>631</v>
      </c>
      <c r="F99" s="25"/>
      <c r="G99" s="25"/>
      <c r="H99" s="63">
        <v>1553328</v>
      </c>
      <c r="I99" s="40">
        <v>1186525.26</v>
      </c>
      <c r="J99" s="44">
        <v>868180.45</v>
      </c>
      <c r="K99" s="119">
        <f t="shared" si="6"/>
        <v>318344.81000000006</v>
      </c>
      <c r="L99" s="358"/>
      <c r="M99" s="87"/>
    </row>
    <row r="100" spans="1:13" s="39" customFormat="1" ht="108" outlineLevel="5">
      <c r="A100" s="71" t="s">
        <v>239</v>
      </c>
      <c r="B100" s="34">
        <v>148</v>
      </c>
      <c r="C100" s="34">
        <v>1003</v>
      </c>
      <c r="D100" s="72" t="s">
        <v>240</v>
      </c>
      <c r="E100" s="35" t="s">
        <v>29</v>
      </c>
      <c r="F100" s="34"/>
      <c r="G100" s="34"/>
      <c r="H100" s="69">
        <f>SUM(H101)</f>
        <v>0</v>
      </c>
      <c r="I100" s="69">
        <f>SUM(I101)</f>
        <v>0</v>
      </c>
      <c r="J100" s="70">
        <f>SUM(J101)</f>
        <v>0</v>
      </c>
      <c r="K100" s="122">
        <f>SUM(K101)</f>
        <v>0</v>
      </c>
      <c r="L100" s="358"/>
      <c r="M100" s="87"/>
    </row>
    <row r="101" spans="1:13" s="76" customFormat="1" ht="36" outlineLevel="5">
      <c r="A101" s="74" t="s">
        <v>92</v>
      </c>
      <c r="B101" s="23">
        <v>148</v>
      </c>
      <c r="C101" s="23">
        <v>1003</v>
      </c>
      <c r="D101" s="75" t="s">
        <v>240</v>
      </c>
      <c r="E101" s="24">
        <v>322</v>
      </c>
      <c r="F101" s="264" t="s">
        <v>249</v>
      </c>
      <c r="G101" s="23" t="s">
        <v>36</v>
      </c>
      <c r="H101" s="26">
        <v>0</v>
      </c>
      <c r="I101" s="40">
        <v>0</v>
      </c>
      <c r="J101" s="41">
        <v>0</v>
      </c>
      <c r="K101" s="119">
        <f t="shared" ref="K101:K105" si="7">I101-J101</f>
        <v>0</v>
      </c>
      <c r="L101" s="358"/>
      <c r="M101" s="87"/>
    </row>
    <row r="102" spans="1:13" s="76" customFormat="1" ht="108" outlineLevel="5">
      <c r="A102" s="45" t="s">
        <v>239</v>
      </c>
      <c r="B102" s="29">
        <v>148</v>
      </c>
      <c r="C102" s="29">
        <v>1003</v>
      </c>
      <c r="D102" s="29" t="s">
        <v>264</v>
      </c>
      <c r="E102" s="30">
        <v>322</v>
      </c>
      <c r="F102" s="29" t="s">
        <v>249</v>
      </c>
      <c r="G102" s="29" t="s">
        <v>36</v>
      </c>
      <c r="H102" s="31">
        <v>8806300</v>
      </c>
      <c r="I102" s="31">
        <v>8806300</v>
      </c>
      <c r="J102" s="265">
        <v>8806300</v>
      </c>
      <c r="K102" s="346">
        <f>I102-J102</f>
        <v>0</v>
      </c>
      <c r="L102" s="358"/>
      <c r="M102" s="87"/>
    </row>
    <row r="103" spans="1:13" s="76" customFormat="1" ht="72" outlineLevel="5">
      <c r="A103" s="45" t="s">
        <v>261</v>
      </c>
      <c r="B103" s="29">
        <v>148</v>
      </c>
      <c r="C103" s="29">
        <v>1003</v>
      </c>
      <c r="D103" s="29">
        <v>9990099300</v>
      </c>
      <c r="E103" s="35" t="s">
        <v>29</v>
      </c>
      <c r="F103" s="29"/>
      <c r="G103" s="29"/>
      <c r="H103" s="31">
        <f>H104+H105</f>
        <v>1989900</v>
      </c>
      <c r="I103" s="31">
        <f>I104+I105</f>
        <v>245937.57</v>
      </c>
      <c r="J103" s="265">
        <f>J104+J105</f>
        <v>180900</v>
      </c>
      <c r="K103" s="347">
        <f>SUM(K104:K105)</f>
        <v>65037.57</v>
      </c>
      <c r="L103" s="358"/>
      <c r="M103" s="87"/>
    </row>
    <row r="104" spans="1:13" s="238" customFormat="1" outlineLevel="5">
      <c r="A104" s="239" t="s">
        <v>30</v>
      </c>
      <c r="B104" s="49">
        <v>148</v>
      </c>
      <c r="C104" s="49">
        <v>1003</v>
      </c>
      <c r="D104" s="51">
        <v>9990099300</v>
      </c>
      <c r="E104" s="50">
        <v>244</v>
      </c>
      <c r="F104" s="266"/>
      <c r="G104" s="49"/>
      <c r="H104" s="63">
        <v>9900</v>
      </c>
      <c r="I104" s="27">
        <v>1223.57</v>
      </c>
      <c r="J104" s="261">
        <v>900</v>
      </c>
      <c r="K104" s="348">
        <f t="shared" si="7"/>
        <v>323.56999999999994</v>
      </c>
      <c r="L104" s="362"/>
      <c r="M104" s="363"/>
    </row>
    <row r="105" spans="1:13" s="38" customFormat="1" ht="36" outlineLevel="5">
      <c r="A105" s="239" t="s">
        <v>139</v>
      </c>
      <c r="B105" s="49">
        <v>148</v>
      </c>
      <c r="C105" s="49">
        <v>1003</v>
      </c>
      <c r="D105" s="51">
        <v>9990099300</v>
      </c>
      <c r="E105" s="50">
        <v>313</v>
      </c>
      <c r="F105" s="391"/>
      <c r="G105" s="49"/>
      <c r="H105" s="63">
        <v>1980000</v>
      </c>
      <c r="I105" s="27">
        <v>244714</v>
      </c>
      <c r="J105" s="261">
        <v>180000</v>
      </c>
      <c r="K105" s="344">
        <f t="shared" si="7"/>
        <v>64714</v>
      </c>
      <c r="L105" s="358"/>
      <c r="M105" s="87"/>
    </row>
    <row r="106" spans="1:13" s="39" customFormat="1" ht="36" outlineLevel="3">
      <c r="A106" s="45" t="s">
        <v>89</v>
      </c>
      <c r="B106" s="34" t="s">
        <v>28</v>
      </c>
      <c r="C106" s="34" t="s">
        <v>90</v>
      </c>
      <c r="D106" s="34" t="s">
        <v>91</v>
      </c>
      <c r="E106" s="35" t="s">
        <v>29</v>
      </c>
      <c r="F106" s="29"/>
      <c r="G106" s="29"/>
      <c r="H106" s="36">
        <f>SUM(H107:H108)</f>
        <v>154942300</v>
      </c>
      <c r="I106" s="54">
        <f>SUM(I107:I108)</f>
        <v>154942300</v>
      </c>
      <c r="J106" s="55">
        <f>SUM(J107:J108)</f>
        <v>154942300</v>
      </c>
      <c r="K106" s="342">
        <f>SUM(K107:K108)</f>
        <v>0</v>
      </c>
      <c r="L106" s="358"/>
      <c r="M106" s="87"/>
    </row>
    <row r="107" spans="1:13" s="85" customFormat="1" ht="36" outlineLevel="5">
      <c r="A107" s="170" t="s">
        <v>92</v>
      </c>
      <c r="B107" s="78" t="s">
        <v>28</v>
      </c>
      <c r="C107" s="78" t="s">
        <v>90</v>
      </c>
      <c r="D107" s="78" t="s">
        <v>91</v>
      </c>
      <c r="E107" s="79" t="s">
        <v>93</v>
      </c>
      <c r="F107" s="78" t="s">
        <v>210</v>
      </c>
      <c r="G107" s="78" t="s">
        <v>36</v>
      </c>
      <c r="H107" s="80">
        <v>0</v>
      </c>
      <c r="I107" s="81">
        <v>0</v>
      </c>
      <c r="J107" s="82">
        <v>0</v>
      </c>
      <c r="K107" s="125">
        <f t="shared" si="6"/>
        <v>0</v>
      </c>
      <c r="L107" s="364"/>
      <c r="M107" s="365"/>
    </row>
    <row r="108" spans="1:13" s="42" customFormat="1" ht="36" outlineLevel="5">
      <c r="A108" s="168" t="s">
        <v>92</v>
      </c>
      <c r="B108" s="23" t="s">
        <v>28</v>
      </c>
      <c r="C108" s="23" t="s">
        <v>90</v>
      </c>
      <c r="D108" s="23" t="s">
        <v>91</v>
      </c>
      <c r="E108" s="24" t="s">
        <v>93</v>
      </c>
      <c r="F108" s="23" t="s">
        <v>241</v>
      </c>
      <c r="G108" s="23" t="s">
        <v>36</v>
      </c>
      <c r="H108" s="63">
        <v>154942300</v>
      </c>
      <c r="I108" s="40">
        <v>154942300</v>
      </c>
      <c r="J108" s="267">
        <v>154942300</v>
      </c>
      <c r="K108" s="119">
        <f>I108-J108</f>
        <v>0</v>
      </c>
      <c r="L108" s="356"/>
      <c r="M108" s="357"/>
    </row>
    <row r="109" spans="1:13" s="39" customFormat="1" ht="48" outlineLevel="3">
      <c r="A109" s="45" t="s">
        <v>94</v>
      </c>
      <c r="B109" s="34" t="s">
        <v>28</v>
      </c>
      <c r="C109" s="34" t="s">
        <v>90</v>
      </c>
      <c r="D109" s="34" t="s">
        <v>95</v>
      </c>
      <c r="E109" s="35" t="s">
        <v>29</v>
      </c>
      <c r="F109" s="29"/>
      <c r="G109" s="29"/>
      <c r="H109" s="36">
        <f>SUM(H110:H111)</f>
        <v>206780300</v>
      </c>
      <c r="I109" s="22">
        <f>SUM(I110:I111)</f>
        <v>206780300</v>
      </c>
      <c r="J109" s="37">
        <f>SUM(J110:J111)</f>
        <v>206780300</v>
      </c>
      <c r="K109" s="335">
        <f>SUM(K110:K111)</f>
        <v>0</v>
      </c>
      <c r="L109" s="358"/>
      <c r="M109" s="87"/>
    </row>
    <row r="110" spans="1:13" s="85" customFormat="1" ht="36" outlineLevel="5">
      <c r="A110" s="86" t="s">
        <v>92</v>
      </c>
      <c r="B110" s="78" t="s">
        <v>28</v>
      </c>
      <c r="C110" s="78" t="s">
        <v>90</v>
      </c>
      <c r="D110" s="78" t="s">
        <v>95</v>
      </c>
      <c r="E110" s="79" t="s">
        <v>93</v>
      </c>
      <c r="F110" s="78" t="s">
        <v>211</v>
      </c>
      <c r="G110" s="78" t="s">
        <v>36</v>
      </c>
      <c r="H110" s="80">
        <v>0</v>
      </c>
      <c r="I110" s="81">
        <v>0</v>
      </c>
      <c r="J110" s="82">
        <v>0</v>
      </c>
      <c r="K110" s="125">
        <f t="shared" si="6"/>
        <v>0</v>
      </c>
      <c r="L110" s="364"/>
      <c r="M110" s="365"/>
    </row>
    <row r="111" spans="1:13" s="42" customFormat="1" ht="36" outlineLevel="5">
      <c r="A111" s="74" t="s">
        <v>92</v>
      </c>
      <c r="B111" s="23" t="s">
        <v>28</v>
      </c>
      <c r="C111" s="23" t="s">
        <v>90</v>
      </c>
      <c r="D111" s="23" t="s">
        <v>95</v>
      </c>
      <c r="E111" s="24" t="s">
        <v>93</v>
      </c>
      <c r="F111" s="23" t="s">
        <v>242</v>
      </c>
      <c r="G111" s="23" t="s">
        <v>36</v>
      </c>
      <c r="H111" s="63">
        <v>206780300</v>
      </c>
      <c r="I111" s="40">
        <v>206780300</v>
      </c>
      <c r="J111" s="267">
        <v>206780300</v>
      </c>
      <c r="K111" s="119">
        <f>I111-J111</f>
        <v>0</v>
      </c>
      <c r="L111" s="356"/>
      <c r="M111" s="357"/>
    </row>
    <row r="112" spans="1:13" s="39" customFormat="1" ht="24" outlineLevel="3">
      <c r="A112" s="171" t="s">
        <v>96</v>
      </c>
      <c r="B112" s="34" t="s">
        <v>28</v>
      </c>
      <c r="C112" s="34" t="s">
        <v>90</v>
      </c>
      <c r="D112" s="34" t="s">
        <v>97</v>
      </c>
      <c r="E112" s="35" t="s">
        <v>29</v>
      </c>
      <c r="F112" s="29"/>
      <c r="G112" s="29"/>
      <c r="H112" s="36">
        <f>SUM(H113)</f>
        <v>264942300</v>
      </c>
      <c r="I112" s="22">
        <f>SUM(I113)</f>
        <v>264942300</v>
      </c>
      <c r="J112" s="37">
        <f>SUM(J113)</f>
        <v>264942300</v>
      </c>
      <c r="K112" s="335">
        <f>SUM(K113)</f>
        <v>0</v>
      </c>
      <c r="L112" s="358"/>
      <c r="M112" s="87"/>
    </row>
    <row r="113" spans="1:13" s="42" customFormat="1" outlineLevel="5">
      <c r="A113" s="168" t="s">
        <v>92</v>
      </c>
      <c r="B113" s="23" t="s">
        <v>28</v>
      </c>
      <c r="C113" s="23" t="s">
        <v>90</v>
      </c>
      <c r="D113" s="23" t="s">
        <v>97</v>
      </c>
      <c r="E113" s="24" t="s">
        <v>93</v>
      </c>
      <c r="F113" s="25"/>
      <c r="G113" s="25"/>
      <c r="H113" s="63">
        <v>264942300</v>
      </c>
      <c r="I113" s="63">
        <v>264942300</v>
      </c>
      <c r="J113" s="285">
        <v>264942300</v>
      </c>
      <c r="K113" s="119">
        <f t="shared" si="6"/>
        <v>0</v>
      </c>
      <c r="L113" s="356"/>
      <c r="M113" s="357"/>
    </row>
    <row r="114" spans="1:13" s="39" customFormat="1" ht="36" outlineLevel="3">
      <c r="A114" s="45" t="s">
        <v>98</v>
      </c>
      <c r="B114" s="34" t="s">
        <v>28</v>
      </c>
      <c r="C114" s="34" t="s">
        <v>90</v>
      </c>
      <c r="D114" s="34">
        <v>2210252520</v>
      </c>
      <c r="E114" s="35" t="s">
        <v>29</v>
      </c>
      <c r="F114" s="29"/>
      <c r="G114" s="29"/>
      <c r="H114" s="36">
        <f>SUM(H115:H116)</f>
        <v>102372</v>
      </c>
      <c r="I114" s="22">
        <f>SUM(I115:I116)</f>
        <v>102372</v>
      </c>
      <c r="J114" s="37">
        <f>SUM(J115:J116)</f>
        <v>92017</v>
      </c>
      <c r="K114" s="335">
        <f>SUM(K115:K116)</f>
        <v>10355</v>
      </c>
      <c r="L114" s="358"/>
      <c r="M114" s="87"/>
    </row>
    <row r="115" spans="1:13" s="42" customFormat="1" outlineLevel="5">
      <c r="A115" s="168" t="s">
        <v>30</v>
      </c>
      <c r="B115" s="23" t="s">
        <v>28</v>
      </c>
      <c r="C115" s="23" t="s">
        <v>90</v>
      </c>
      <c r="D115" s="23">
        <v>2210252520</v>
      </c>
      <c r="E115" s="24" t="s">
        <v>31</v>
      </c>
      <c r="F115" s="25"/>
      <c r="G115" s="25"/>
      <c r="H115" s="63">
        <v>755</v>
      </c>
      <c r="I115" s="26">
        <v>755</v>
      </c>
      <c r="J115" s="41">
        <v>0</v>
      </c>
      <c r="K115" s="119">
        <f t="shared" si="6"/>
        <v>755</v>
      </c>
      <c r="L115" s="356"/>
      <c r="M115" s="357"/>
    </row>
    <row r="116" spans="1:13" s="42" customFormat="1" ht="36" outlineLevel="5">
      <c r="A116" s="43" t="s">
        <v>37</v>
      </c>
      <c r="B116" s="23" t="s">
        <v>28</v>
      </c>
      <c r="C116" s="23" t="s">
        <v>90</v>
      </c>
      <c r="D116" s="23">
        <v>2210252520</v>
      </c>
      <c r="E116" s="24">
        <v>321</v>
      </c>
      <c r="F116" s="25"/>
      <c r="G116" s="25"/>
      <c r="H116" s="63">
        <v>101617</v>
      </c>
      <c r="I116" s="26">
        <v>101617</v>
      </c>
      <c r="J116" s="261">
        <v>92017</v>
      </c>
      <c r="K116" s="119">
        <f t="shared" si="6"/>
        <v>9600</v>
      </c>
      <c r="L116" s="123"/>
      <c r="M116" s="357"/>
    </row>
    <row r="117" spans="1:13" s="39" customFormat="1" ht="121.5" customHeight="1" outlineLevel="3">
      <c r="A117" s="45" t="s">
        <v>99</v>
      </c>
      <c r="B117" s="34" t="s">
        <v>28</v>
      </c>
      <c r="C117" s="34" t="s">
        <v>90</v>
      </c>
      <c r="D117" s="34" t="s">
        <v>100</v>
      </c>
      <c r="E117" s="35" t="s">
        <v>29</v>
      </c>
      <c r="F117" s="29"/>
      <c r="G117" s="29"/>
      <c r="H117" s="36">
        <f>SUM(H118:H119)</f>
        <v>9459800</v>
      </c>
      <c r="I117" s="22">
        <f>SUM(I118:I119)</f>
        <v>8988704</v>
      </c>
      <c r="J117" s="37">
        <f>SUM(J118:J119)</f>
        <v>7383552.7999999998</v>
      </c>
      <c r="K117" s="335">
        <f>SUM(K118:K119)</f>
        <v>1605151.2</v>
      </c>
      <c r="L117" s="358"/>
      <c r="M117" s="87"/>
    </row>
    <row r="118" spans="1:13" s="42" customFormat="1" ht="20.25" customHeight="1" outlineLevel="5">
      <c r="A118" s="168" t="s">
        <v>30</v>
      </c>
      <c r="B118" s="23" t="s">
        <v>28</v>
      </c>
      <c r="C118" s="23" t="s">
        <v>90</v>
      </c>
      <c r="D118" s="23" t="s">
        <v>100</v>
      </c>
      <c r="E118" s="24" t="s">
        <v>31</v>
      </c>
      <c r="F118" s="25"/>
      <c r="G118" s="25"/>
      <c r="H118" s="63">
        <v>87800</v>
      </c>
      <c r="I118" s="40">
        <v>81768</v>
      </c>
      <c r="J118" s="44">
        <v>71552.800000000003</v>
      </c>
      <c r="K118" s="119">
        <f t="shared" ref="K118:K152" si="8">I118-J118</f>
        <v>10215.199999999997</v>
      </c>
      <c r="L118" s="356"/>
      <c r="M118" s="357"/>
    </row>
    <row r="119" spans="1:13" s="33" customFormat="1" ht="36" outlineLevel="5">
      <c r="A119" s="90" t="s">
        <v>37</v>
      </c>
      <c r="B119" s="49" t="s">
        <v>28</v>
      </c>
      <c r="C119" s="49" t="s">
        <v>90</v>
      </c>
      <c r="D119" s="49" t="s">
        <v>100</v>
      </c>
      <c r="E119" s="50" t="s">
        <v>80</v>
      </c>
      <c r="F119" s="51"/>
      <c r="G119" s="51"/>
      <c r="H119" s="63">
        <v>9372000</v>
      </c>
      <c r="I119" s="27">
        <v>8906936</v>
      </c>
      <c r="J119" s="44">
        <v>7312000</v>
      </c>
      <c r="K119" s="321">
        <f t="shared" si="8"/>
        <v>1594936</v>
      </c>
      <c r="L119" s="356"/>
      <c r="M119" s="357"/>
    </row>
    <row r="120" spans="1:13" s="39" customFormat="1" ht="60" outlineLevel="3">
      <c r="A120" s="45" t="s">
        <v>101</v>
      </c>
      <c r="B120" s="34" t="s">
        <v>28</v>
      </c>
      <c r="C120" s="34" t="s">
        <v>90</v>
      </c>
      <c r="D120" s="34" t="s">
        <v>102</v>
      </c>
      <c r="E120" s="35" t="s">
        <v>29</v>
      </c>
      <c r="F120" s="29"/>
      <c r="G120" s="29"/>
      <c r="H120" s="36">
        <f>SUM(H121:H122)</f>
        <v>3794000</v>
      </c>
      <c r="I120" s="22">
        <f>SUM(I121:I122)</f>
        <v>3182370</v>
      </c>
      <c r="J120" s="37">
        <f>SUM(J121:J122)</f>
        <v>3156850.8</v>
      </c>
      <c r="K120" s="335">
        <f>SUM(K121:K122)</f>
        <v>25519.200000000001</v>
      </c>
      <c r="L120" s="358"/>
      <c r="M120" s="87"/>
    </row>
    <row r="121" spans="1:13" s="42" customFormat="1" outlineLevel="5">
      <c r="A121" s="168" t="s">
        <v>30</v>
      </c>
      <c r="B121" s="23" t="s">
        <v>28</v>
      </c>
      <c r="C121" s="23" t="s">
        <v>90</v>
      </c>
      <c r="D121" s="23" t="s">
        <v>102</v>
      </c>
      <c r="E121" s="24" t="s">
        <v>31</v>
      </c>
      <c r="F121" s="25"/>
      <c r="G121" s="25"/>
      <c r="H121" s="63">
        <v>34000</v>
      </c>
      <c r="I121" s="40">
        <v>32370</v>
      </c>
      <c r="J121" s="44">
        <v>26850.799999999999</v>
      </c>
      <c r="K121" s="119">
        <f t="shared" si="8"/>
        <v>5519.2000000000007</v>
      </c>
      <c r="L121" s="356"/>
      <c r="M121" s="357"/>
    </row>
    <row r="122" spans="1:13" s="33" customFormat="1" ht="36" outlineLevel="5">
      <c r="A122" s="90" t="s">
        <v>37</v>
      </c>
      <c r="B122" s="49" t="s">
        <v>28</v>
      </c>
      <c r="C122" s="49" t="s">
        <v>90</v>
      </c>
      <c r="D122" s="49" t="s">
        <v>102</v>
      </c>
      <c r="E122" s="50" t="s">
        <v>80</v>
      </c>
      <c r="F122" s="51"/>
      <c r="G122" s="51"/>
      <c r="H122" s="63">
        <v>3760000</v>
      </c>
      <c r="I122" s="27">
        <v>3150000</v>
      </c>
      <c r="J122" s="267">
        <v>3130000</v>
      </c>
      <c r="K122" s="321">
        <f t="shared" si="8"/>
        <v>20000</v>
      </c>
      <c r="L122" s="356"/>
      <c r="M122" s="357"/>
    </row>
    <row r="123" spans="1:13" s="39" customFormat="1" ht="24" outlineLevel="3">
      <c r="A123" s="45" t="s">
        <v>103</v>
      </c>
      <c r="B123" s="34" t="s">
        <v>28</v>
      </c>
      <c r="C123" s="34" t="s">
        <v>90</v>
      </c>
      <c r="D123" s="34" t="s">
        <v>104</v>
      </c>
      <c r="E123" s="35" t="s">
        <v>29</v>
      </c>
      <c r="F123" s="29"/>
      <c r="G123" s="29"/>
      <c r="H123" s="36">
        <f>SUM(H125:H128)</f>
        <v>606497000</v>
      </c>
      <c r="I123" s="22">
        <f>SUM(I125:I128)</f>
        <v>467977784</v>
      </c>
      <c r="J123" s="37">
        <f>SUM(J124:J128)</f>
        <v>467609234.51999998</v>
      </c>
      <c r="K123" s="335">
        <f>SUM(K124:K128)</f>
        <v>368549.48000002874</v>
      </c>
      <c r="L123" s="358"/>
      <c r="M123" s="87"/>
    </row>
    <row r="124" spans="1:13" s="39" customFormat="1" ht="36" outlineLevel="3">
      <c r="A124" s="43" t="s">
        <v>37</v>
      </c>
      <c r="B124" s="23" t="s">
        <v>28</v>
      </c>
      <c r="C124" s="23" t="s">
        <v>90</v>
      </c>
      <c r="D124" s="23" t="s">
        <v>104</v>
      </c>
      <c r="E124" s="24">
        <v>321</v>
      </c>
      <c r="F124" s="51" t="s">
        <v>265</v>
      </c>
      <c r="G124" s="49" t="s">
        <v>36</v>
      </c>
      <c r="H124" s="62">
        <v>0</v>
      </c>
      <c r="I124" s="89">
        <v>0</v>
      </c>
      <c r="J124" s="267">
        <v>0</v>
      </c>
      <c r="K124" s="349">
        <f>I124-J124</f>
        <v>0</v>
      </c>
      <c r="L124" s="358"/>
      <c r="M124" s="87"/>
    </row>
    <row r="125" spans="1:13" s="42" customFormat="1" ht="36" outlineLevel="5">
      <c r="A125" s="43" t="s">
        <v>37</v>
      </c>
      <c r="B125" s="23" t="s">
        <v>28</v>
      </c>
      <c r="C125" s="23" t="s">
        <v>90</v>
      </c>
      <c r="D125" s="23" t="s">
        <v>104</v>
      </c>
      <c r="E125" s="24">
        <v>321</v>
      </c>
      <c r="F125" s="23"/>
      <c r="G125" s="23"/>
      <c r="H125" s="26">
        <v>0</v>
      </c>
      <c r="I125" s="40">
        <v>0</v>
      </c>
      <c r="J125" s="44">
        <v>-5987.87</v>
      </c>
      <c r="K125" s="119">
        <f>I125-J125</f>
        <v>5987.87</v>
      </c>
      <c r="L125" s="356"/>
      <c r="M125" s="87"/>
    </row>
    <row r="126" spans="1:13" s="33" customFormat="1" ht="36" outlineLevel="5">
      <c r="A126" s="90" t="s">
        <v>37</v>
      </c>
      <c r="B126" s="49" t="s">
        <v>28</v>
      </c>
      <c r="C126" s="49" t="s">
        <v>90</v>
      </c>
      <c r="D126" s="49" t="s">
        <v>104</v>
      </c>
      <c r="E126" s="50">
        <v>313</v>
      </c>
      <c r="F126" s="49" t="s">
        <v>213</v>
      </c>
      <c r="G126" s="49" t="s">
        <v>36</v>
      </c>
      <c r="H126" s="63">
        <v>0</v>
      </c>
      <c r="I126" s="27">
        <v>0</v>
      </c>
      <c r="J126" s="44">
        <v>0</v>
      </c>
      <c r="K126" s="321">
        <f t="shared" si="8"/>
        <v>0</v>
      </c>
      <c r="L126" s="356"/>
      <c r="M126" s="87"/>
    </row>
    <row r="127" spans="1:13" s="42" customFormat="1" ht="36" outlineLevel="5">
      <c r="A127" s="169" t="s">
        <v>30</v>
      </c>
      <c r="B127" s="49" t="s">
        <v>28</v>
      </c>
      <c r="C127" s="49" t="s">
        <v>90</v>
      </c>
      <c r="D127" s="49" t="s">
        <v>104</v>
      </c>
      <c r="E127" s="50" t="s">
        <v>31</v>
      </c>
      <c r="F127" s="49" t="s">
        <v>243</v>
      </c>
      <c r="G127" s="49" t="s">
        <v>36</v>
      </c>
      <c r="H127" s="63">
        <v>8515000</v>
      </c>
      <c r="I127" s="27">
        <v>4327867</v>
      </c>
      <c r="J127" s="44">
        <v>4120224.61</v>
      </c>
      <c r="K127" s="119">
        <f t="shared" si="8"/>
        <v>207642.39000000013</v>
      </c>
      <c r="L127" s="356"/>
      <c r="M127" s="357"/>
    </row>
    <row r="128" spans="1:13" s="42" customFormat="1" ht="36" outlineLevel="5">
      <c r="A128" s="90" t="s">
        <v>37</v>
      </c>
      <c r="B128" s="49" t="s">
        <v>28</v>
      </c>
      <c r="C128" s="49" t="s">
        <v>90</v>
      </c>
      <c r="D128" s="49" t="s">
        <v>104</v>
      </c>
      <c r="E128" s="50" t="s">
        <v>38</v>
      </c>
      <c r="F128" s="49" t="s">
        <v>243</v>
      </c>
      <c r="G128" s="49" t="s">
        <v>36</v>
      </c>
      <c r="H128" s="63">
        <v>597982000</v>
      </c>
      <c r="I128" s="27">
        <v>463649917</v>
      </c>
      <c r="J128" s="267">
        <v>463494997.77999997</v>
      </c>
      <c r="K128" s="119">
        <f t="shared" si="8"/>
        <v>154919.22000002861</v>
      </c>
      <c r="L128" s="356"/>
      <c r="M128" s="357"/>
    </row>
    <row r="129" spans="1:13" s="39" customFormat="1" ht="24" outlineLevel="3">
      <c r="A129" s="45" t="s">
        <v>105</v>
      </c>
      <c r="B129" s="34" t="s">
        <v>28</v>
      </c>
      <c r="C129" s="34" t="s">
        <v>90</v>
      </c>
      <c r="D129" s="34" t="s">
        <v>106</v>
      </c>
      <c r="E129" s="35" t="s">
        <v>29</v>
      </c>
      <c r="F129" s="29"/>
      <c r="G129" s="29"/>
      <c r="H129" s="36">
        <f>SUM(H130:H131)</f>
        <v>427217400</v>
      </c>
      <c r="I129" s="22">
        <f>SUM(I130:I131)</f>
        <v>355886713</v>
      </c>
      <c r="J129" s="37">
        <f>SUM(J130:J131)</f>
        <v>355733276.69</v>
      </c>
      <c r="K129" s="335">
        <f>SUM(K130:K131)</f>
        <v>153436.30999999773</v>
      </c>
      <c r="L129" s="358"/>
      <c r="M129" s="87"/>
    </row>
    <row r="130" spans="1:13" s="42" customFormat="1" outlineLevel="5">
      <c r="A130" s="168" t="s">
        <v>30</v>
      </c>
      <c r="B130" s="23" t="s">
        <v>28</v>
      </c>
      <c r="C130" s="23" t="s">
        <v>90</v>
      </c>
      <c r="D130" s="23" t="s">
        <v>106</v>
      </c>
      <c r="E130" s="24" t="s">
        <v>31</v>
      </c>
      <c r="F130" s="25"/>
      <c r="G130" s="25"/>
      <c r="H130" s="63">
        <v>4524190</v>
      </c>
      <c r="I130" s="40">
        <v>3767265</v>
      </c>
      <c r="J130" s="44">
        <v>3660742.13</v>
      </c>
      <c r="K130" s="119">
        <f t="shared" si="8"/>
        <v>106522.87000000011</v>
      </c>
      <c r="L130" s="356"/>
      <c r="M130" s="357"/>
    </row>
    <row r="131" spans="1:13" s="33" customFormat="1" ht="36" outlineLevel="5">
      <c r="A131" s="90" t="s">
        <v>37</v>
      </c>
      <c r="B131" s="49" t="s">
        <v>28</v>
      </c>
      <c r="C131" s="49" t="s">
        <v>90</v>
      </c>
      <c r="D131" s="49" t="s">
        <v>106</v>
      </c>
      <c r="E131" s="50" t="s">
        <v>80</v>
      </c>
      <c r="F131" s="51"/>
      <c r="G131" s="51"/>
      <c r="H131" s="63">
        <v>422693210</v>
      </c>
      <c r="I131" s="27">
        <v>352119448</v>
      </c>
      <c r="J131" s="44">
        <v>352072534.56</v>
      </c>
      <c r="K131" s="321">
        <f t="shared" si="8"/>
        <v>46913.439999997616</v>
      </c>
      <c r="L131" s="380"/>
      <c r="M131" s="357"/>
    </row>
    <row r="132" spans="1:13" s="39" customFormat="1" ht="48" outlineLevel="3">
      <c r="A132" s="45" t="s">
        <v>107</v>
      </c>
      <c r="B132" s="34" t="s">
        <v>28</v>
      </c>
      <c r="C132" s="34" t="s">
        <v>90</v>
      </c>
      <c r="D132" s="34" t="s">
        <v>108</v>
      </c>
      <c r="E132" s="35" t="s">
        <v>29</v>
      </c>
      <c r="F132" s="29"/>
      <c r="G132" s="29"/>
      <c r="H132" s="36">
        <f>SUM(H133:H134)</f>
        <v>78082500</v>
      </c>
      <c r="I132" s="22">
        <f>SUM(I133:I134)</f>
        <v>64922536</v>
      </c>
      <c r="J132" s="37">
        <f>SUM(J133:J134)</f>
        <v>64914331.789999999</v>
      </c>
      <c r="K132" s="335">
        <f>SUM(K133:K134)</f>
        <v>8204.2099999999627</v>
      </c>
      <c r="L132" s="358"/>
      <c r="M132" s="87"/>
    </row>
    <row r="133" spans="1:13" s="42" customFormat="1" outlineLevel="5">
      <c r="A133" s="168" t="s">
        <v>30</v>
      </c>
      <c r="B133" s="23" t="s">
        <v>28</v>
      </c>
      <c r="C133" s="23" t="s">
        <v>90</v>
      </c>
      <c r="D133" s="23" t="s">
        <v>108</v>
      </c>
      <c r="E133" s="24" t="s">
        <v>31</v>
      </c>
      <c r="F133" s="25"/>
      <c r="G133" s="25"/>
      <c r="H133" s="63">
        <v>919580</v>
      </c>
      <c r="I133" s="40">
        <v>730930</v>
      </c>
      <c r="J133" s="44">
        <v>727576.79</v>
      </c>
      <c r="K133" s="119">
        <f t="shared" si="8"/>
        <v>3353.2099999999627</v>
      </c>
      <c r="L133" s="356"/>
      <c r="M133" s="357"/>
    </row>
    <row r="134" spans="1:13" s="33" customFormat="1" ht="36" outlineLevel="5">
      <c r="A134" s="90" t="s">
        <v>37</v>
      </c>
      <c r="B134" s="49" t="s">
        <v>28</v>
      </c>
      <c r="C134" s="49" t="s">
        <v>90</v>
      </c>
      <c r="D134" s="49" t="s">
        <v>108</v>
      </c>
      <c r="E134" s="50" t="s">
        <v>80</v>
      </c>
      <c r="F134" s="51"/>
      <c r="G134" s="51"/>
      <c r="H134" s="63">
        <v>77162920</v>
      </c>
      <c r="I134" s="27">
        <v>64191606</v>
      </c>
      <c r="J134" s="44">
        <v>64186755</v>
      </c>
      <c r="K134" s="321">
        <f t="shared" si="8"/>
        <v>4851</v>
      </c>
      <c r="L134" s="356"/>
      <c r="M134" s="357"/>
    </row>
    <row r="135" spans="1:13" s="39" customFormat="1" ht="24" outlineLevel="3">
      <c r="A135" s="45" t="s">
        <v>109</v>
      </c>
      <c r="B135" s="34" t="s">
        <v>28</v>
      </c>
      <c r="C135" s="34" t="s">
        <v>90</v>
      </c>
      <c r="D135" s="34" t="s">
        <v>110</v>
      </c>
      <c r="E135" s="35" t="s">
        <v>29</v>
      </c>
      <c r="F135" s="29"/>
      <c r="G135" s="29"/>
      <c r="H135" s="36">
        <f>SUM(H136:H137)</f>
        <v>26719600</v>
      </c>
      <c r="I135" s="22">
        <f>SUM(I136:I137)</f>
        <v>22229800</v>
      </c>
      <c r="J135" s="37">
        <f>SUM(J136:J137)</f>
        <v>22222991.559999999</v>
      </c>
      <c r="K135" s="335">
        <f>SUM(K136:K137)</f>
        <v>6808.440000000759</v>
      </c>
      <c r="L135" s="358"/>
      <c r="M135" s="87"/>
    </row>
    <row r="136" spans="1:13" s="42" customFormat="1" outlineLevel="5">
      <c r="A136" s="168" t="s">
        <v>30</v>
      </c>
      <c r="B136" s="23" t="s">
        <v>28</v>
      </c>
      <c r="C136" s="23" t="s">
        <v>90</v>
      </c>
      <c r="D136" s="23" t="s">
        <v>110</v>
      </c>
      <c r="E136" s="24" t="s">
        <v>31</v>
      </c>
      <c r="F136" s="25"/>
      <c r="G136" s="25"/>
      <c r="H136" s="63">
        <v>354270</v>
      </c>
      <c r="I136" s="40">
        <v>290869</v>
      </c>
      <c r="J136" s="44">
        <v>286677.86</v>
      </c>
      <c r="K136" s="119">
        <f t="shared" si="8"/>
        <v>4191.140000000014</v>
      </c>
      <c r="L136" s="356"/>
      <c r="M136" s="357"/>
    </row>
    <row r="137" spans="1:13" s="33" customFormat="1" ht="36" outlineLevel="5">
      <c r="A137" s="90" t="s">
        <v>37</v>
      </c>
      <c r="B137" s="49" t="s">
        <v>28</v>
      </c>
      <c r="C137" s="49" t="s">
        <v>90</v>
      </c>
      <c r="D137" s="49" t="s">
        <v>110</v>
      </c>
      <c r="E137" s="50" t="s">
        <v>80</v>
      </c>
      <c r="F137" s="51"/>
      <c r="G137" s="51"/>
      <c r="H137" s="63">
        <v>26365330</v>
      </c>
      <c r="I137" s="27">
        <v>21938931</v>
      </c>
      <c r="J137" s="44">
        <v>21936313.699999999</v>
      </c>
      <c r="K137" s="321">
        <f t="shared" si="8"/>
        <v>2617.3000000007451</v>
      </c>
      <c r="L137" s="123"/>
      <c r="M137" s="87"/>
    </row>
    <row r="138" spans="1:13" s="39" customFormat="1" ht="36" outlineLevel="3">
      <c r="A138" s="45" t="s">
        <v>111</v>
      </c>
      <c r="B138" s="34" t="s">
        <v>28</v>
      </c>
      <c r="C138" s="34" t="s">
        <v>90</v>
      </c>
      <c r="D138" s="34" t="s">
        <v>112</v>
      </c>
      <c r="E138" s="35" t="s">
        <v>29</v>
      </c>
      <c r="F138" s="29"/>
      <c r="G138" s="29"/>
      <c r="H138" s="36">
        <f>SUM(H139:H140)</f>
        <v>185750100</v>
      </c>
      <c r="I138" s="22">
        <f>SUM(I139:I140)</f>
        <v>148495152</v>
      </c>
      <c r="J138" s="37">
        <f>SUM(J139:J140)</f>
        <v>148420199.56</v>
      </c>
      <c r="K138" s="335">
        <f>SUM(K139:K140)</f>
        <v>74952.440000011818</v>
      </c>
      <c r="L138" s="358"/>
      <c r="M138" s="87"/>
    </row>
    <row r="139" spans="1:13" s="42" customFormat="1" outlineLevel="5">
      <c r="A139" s="168" t="s">
        <v>30</v>
      </c>
      <c r="B139" s="23" t="s">
        <v>28</v>
      </c>
      <c r="C139" s="23" t="s">
        <v>90</v>
      </c>
      <c r="D139" s="23" t="s">
        <v>112</v>
      </c>
      <c r="E139" s="24" t="s">
        <v>31</v>
      </c>
      <c r="F139" s="25"/>
      <c r="G139" s="25"/>
      <c r="H139" s="63">
        <v>1913000</v>
      </c>
      <c r="I139" s="40">
        <v>1478339</v>
      </c>
      <c r="J139" s="44">
        <v>1421176.86</v>
      </c>
      <c r="K139" s="119">
        <f t="shared" si="8"/>
        <v>57162.139999999898</v>
      </c>
      <c r="L139" s="356"/>
      <c r="M139" s="357"/>
    </row>
    <row r="140" spans="1:13" s="42" customFormat="1" ht="36" outlineLevel="5">
      <c r="A140" s="43" t="s">
        <v>37</v>
      </c>
      <c r="B140" s="23" t="s">
        <v>28</v>
      </c>
      <c r="C140" s="23" t="s">
        <v>90</v>
      </c>
      <c r="D140" s="23" t="s">
        <v>112</v>
      </c>
      <c r="E140" s="24" t="s">
        <v>38</v>
      </c>
      <c r="F140" s="25"/>
      <c r="G140" s="25"/>
      <c r="H140" s="63">
        <v>183837100</v>
      </c>
      <c r="I140" s="40">
        <v>147016813</v>
      </c>
      <c r="J140" s="44">
        <v>146999022.69999999</v>
      </c>
      <c r="K140" s="119">
        <f t="shared" si="8"/>
        <v>17790.300000011921</v>
      </c>
      <c r="L140" s="356"/>
      <c r="M140" s="357"/>
    </row>
    <row r="141" spans="1:13" s="39" customFormat="1" ht="60" outlineLevel="3">
      <c r="A141" s="45" t="s">
        <v>113</v>
      </c>
      <c r="B141" s="34" t="s">
        <v>28</v>
      </c>
      <c r="C141" s="34" t="s">
        <v>90</v>
      </c>
      <c r="D141" s="34" t="s">
        <v>114</v>
      </c>
      <c r="E141" s="35" t="s">
        <v>29</v>
      </c>
      <c r="F141" s="29"/>
      <c r="G141" s="29"/>
      <c r="H141" s="37">
        <f>SUM(H142:H144)</f>
        <v>13452300</v>
      </c>
      <c r="I141" s="37">
        <f>SUM(I142:I144)</f>
        <v>10672343</v>
      </c>
      <c r="J141" s="37">
        <f>SUM(J142:J144)</f>
        <v>10668102.5</v>
      </c>
      <c r="K141" s="335">
        <f>SUM(K142:K144)</f>
        <v>4240.5000000005966</v>
      </c>
      <c r="L141" s="358"/>
      <c r="M141" s="87"/>
    </row>
    <row r="142" spans="1:13" s="42" customFormat="1" outlineLevel="5">
      <c r="A142" s="168" t="s">
        <v>30</v>
      </c>
      <c r="B142" s="23" t="s">
        <v>28</v>
      </c>
      <c r="C142" s="23" t="s">
        <v>90</v>
      </c>
      <c r="D142" s="23" t="s">
        <v>114</v>
      </c>
      <c r="E142" s="24" t="s">
        <v>31</v>
      </c>
      <c r="F142" s="25"/>
      <c r="G142" s="25"/>
      <c r="H142" s="63">
        <v>157300</v>
      </c>
      <c r="I142" s="40">
        <v>119992</v>
      </c>
      <c r="J142" s="44">
        <v>119133.14</v>
      </c>
      <c r="K142" s="119">
        <f t="shared" si="8"/>
        <v>858.86000000000058</v>
      </c>
      <c r="L142" s="356"/>
      <c r="M142" s="357"/>
    </row>
    <row r="143" spans="1:13" s="42" customFormat="1" ht="36" outlineLevel="5">
      <c r="A143" s="43" t="s">
        <v>37</v>
      </c>
      <c r="B143" s="23" t="s">
        <v>28</v>
      </c>
      <c r="C143" s="23" t="s">
        <v>90</v>
      </c>
      <c r="D143" s="23" t="s">
        <v>114</v>
      </c>
      <c r="E143" s="24">
        <v>313</v>
      </c>
      <c r="F143" s="25"/>
      <c r="G143" s="25"/>
      <c r="H143" s="63">
        <v>0</v>
      </c>
      <c r="I143" s="40">
        <v>0</v>
      </c>
      <c r="J143" s="44">
        <v>-1174</v>
      </c>
      <c r="K143" s="119">
        <f>I143-J143</f>
        <v>1174</v>
      </c>
      <c r="L143" s="356"/>
      <c r="M143" s="357"/>
    </row>
    <row r="144" spans="1:13" s="42" customFormat="1" ht="36" outlineLevel="5">
      <c r="A144" s="43" t="s">
        <v>37</v>
      </c>
      <c r="B144" s="23" t="s">
        <v>28</v>
      </c>
      <c r="C144" s="23" t="s">
        <v>90</v>
      </c>
      <c r="D144" s="23" t="s">
        <v>114</v>
      </c>
      <c r="E144" s="24" t="s">
        <v>38</v>
      </c>
      <c r="F144" s="25"/>
      <c r="G144" s="25"/>
      <c r="H144" s="63">
        <v>13295000</v>
      </c>
      <c r="I144" s="40">
        <v>10552351</v>
      </c>
      <c r="J144" s="44">
        <v>10550143.359999999</v>
      </c>
      <c r="K144" s="119">
        <f t="shared" si="8"/>
        <v>2207.640000000596</v>
      </c>
      <c r="L144" s="356"/>
      <c r="M144" s="357"/>
    </row>
    <row r="145" spans="1:13" s="39" customFormat="1" ht="48" outlineLevel="3">
      <c r="A145" s="45" t="s">
        <v>115</v>
      </c>
      <c r="B145" s="34" t="s">
        <v>28</v>
      </c>
      <c r="C145" s="34" t="s">
        <v>90</v>
      </c>
      <c r="D145" s="34" t="s">
        <v>116</v>
      </c>
      <c r="E145" s="35" t="s">
        <v>29</v>
      </c>
      <c r="F145" s="29"/>
      <c r="G145" s="29"/>
      <c r="H145" s="36">
        <f>SUM(H146:H147)</f>
        <v>949418500</v>
      </c>
      <c r="I145" s="22">
        <f>SUM(I146:I147)</f>
        <v>797231219</v>
      </c>
      <c r="J145" s="37">
        <f>SUM(J146:J147)</f>
        <v>796976358.33000004</v>
      </c>
      <c r="K145" s="335">
        <f>SUM(K146:K147)</f>
        <v>254860.66999994777</v>
      </c>
      <c r="L145" s="358"/>
      <c r="M145" s="87"/>
    </row>
    <row r="146" spans="1:13" s="42" customFormat="1" outlineLevel="5">
      <c r="A146" s="168" t="s">
        <v>30</v>
      </c>
      <c r="B146" s="23" t="s">
        <v>28</v>
      </c>
      <c r="C146" s="23" t="s">
        <v>90</v>
      </c>
      <c r="D146" s="23" t="s">
        <v>116</v>
      </c>
      <c r="E146" s="24" t="s">
        <v>31</v>
      </c>
      <c r="F146" s="25"/>
      <c r="G146" s="25"/>
      <c r="H146" s="63">
        <v>8135521</v>
      </c>
      <c r="I146" s="40">
        <v>6309445</v>
      </c>
      <c r="J146" s="44">
        <v>6224020.7599999998</v>
      </c>
      <c r="K146" s="119">
        <f t="shared" si="8"/>
        <v>85424.240000000224</v>
      </c>
      <c r="L146" s="356"/>
      <c r="M146" s="357"/>
    </row>
    <row r="147" spans="1:13" s="33" customFormat="1" ht="36" outlineLevel="5">
      <c r="A147" s="90" t="s">
        <v>37</v>
      </c>
      <c r="B147" s="49" t="s">
        <v>28</v>
      </c>
      <c r="C147" s="49" t="s">
        <v>90</v>
      </c>
      <c r="D147" s="49" t="s">
        <v>116</v>
      </c>
      <c r="E147" s="50" t="s">
        <v>80</v>
      </c>
      <c r="F147" s="51"/>
      <c r="G147" s="51"/>
      <c r="H147" s="63">
        <v>941282979</v>
      </c>
      <c r="I147" s="27">
        <v>790921774</v>
      </c>
      <c r="J147" s="44">
        <v>790752337.57000005</v>
      </c>
      <c r="K147" s="321">
        <f t="shared" si="8"/>
        <v>169436.42999994755</v>
      </c>
      <c r="L147" s="123"/>
      <c r="M147" s="357"/>
    </row>
    <row r="148" spans="1:13" s="39" customFormat="1" ht="36" outlineLevel="3">
      <c r="A148" s="45" t="s">
        <v>117</v>
      </c>
      <c r="B148" s="34" t="s">
        <v>28</v>
      </c>
      <c r="C148" s="34" t="s">
        <v>90</v>
      </c>
      <c r="D148" s="34" t="s">
        <v>118</v>
      </c>
      <c r="E148" s="35" t="s">
        <v>29</v>
      </c>
      <c r="F148" s="29"/>
      <c r="G148" s="29"/>
      <c r="H148" s="36">
        <f>SUM(H149:H150)</f>
        <v>1110</v>
      </c>
      <c r="I148" s="22">
        <f>SUM(I149:I150)</f>
        <v>1014</v>
      </c>
      <c r="J148" s="37">
        <f>SUM(J149:J150)</f>
        <v>825.79</v>
      </c>
      <c r="K148" s="335">
        <f>SUM(K149:K150)</f>
        <v>188.21</v>
      </c>
      <c r="L148" s="358"/>
      <c r="M148" s="87"/>
    </row>
    <row r="149" spans="1:13" s="42" customFormat="1" outlineLevel="5">
      <c r="A149" s="168" t="s">
        <v>30</v>
      </c>
      <c r="B149" s="23" t="s">
        <v>28</v>
      </c>
      <c r="C149" s="23" t="s">
        <v>90</v>
      </c>
      <c r="D149" s="23" t="s">
        <v>118</v>
      </c>
      <c r="E149" s="24" t="s">
        <v>31</v>
      </c>
      <c r="F149" s="25"/>
      <c r="G149" s="25"/>
      <c r="H149" s="63">
        <v>200</v>
      </c>
      <c r="I149" s="40">
        <v>104</v>
      </c>
      <c r="J149" s="44">
        <v>10.79</v>
      </c>
      <c r="K149" s="119">
        <f t="shared" si="8"/>
        <v>93.210000000000008</v>
      </c>
      <c r="L149" s="356"/>
      <c r="M149" s="357"/>
    </row>
    <row r="150" spans="1:13" s="42" customFormat="1" ht="36" outlineLevel="5">
      <c r="A150" s="43" t="s">
        <v>37</v>
      </c>
      <c r="B150" s="23" t="s">
        <v>28</v>
      </c>
      <c r="C150" s="23" t="s">
        <v>90</v>
      </c>
      <c r="D150" s="23" t="s">
        <v>118</v>
      </c>
      <c r="E150" s="24" t="s">
        <v>38</v>
      </c>
      <c r="F150" s="25"/>
      <c r="G150" s="25"/>
      <c r="H150" s="63">
        <v>910</v>
      </c>
      <c r="I150" s="40">
        <v>910</v>
      </c>
      <c r="J150" s="44">
        <v>815</v>
      </c>
      <c r="K150" s="119">
        <f t="shared" si="8"/>
        <v>95</v>
      </c>
      <c r="L150" s="356"/>
      <c r="M150" s="357"/>
    </row>
    <row r="151" spans="1:13" s="39" customFormat="1" ht="48" outlineLevel="3">
      <c r="A151" s="45" t="s">
        <v>119</v>
      </c>
      <c r="B151" s="34" t="s">
        <v>28</v>
      </c>
      <c r="C151" s="34" t="s">
        <v>90</v>
      </c>
      <c r="D151" s="34" t="s">
        <v>120</v>
      </c>
      <c r="E151" s="35" t="s">
        <v>29</v>
      </c>
      <c r="F151" s="29"/>
      <c r="G151" s="29"/>
      <c r="H151" s="36">
        <f>SUM(H152:H153)</f>
        <v>9133750</v>
      </c>
      <c r="I151" s="22">
        <f>SUM(I152:I153)</f>
        <v>7875042</v>
      </c>
      <c r="J151" s="37">
        <f>SUM(J152:J153)</f>
        <v>7871910.3600000003</v>
      </c>
      <c r="K151" s="335">
        <f>SUM(K152:K153)</f>
        <v>3131.639999999592</v>
      </c>
      <c r="L151" s="358"/>
      <c r="M151" s="87"/>
    </row>
    <row r="152" spans="1:13" s="42" customFormat="1" outlineLevel="5">
      <c r="A152" s="168" t="s">
        <v>30</v>
      </c>
      <c r="B152" s="23" t="s">
        <v>28</v>
      </c>
      <c r="C152" s="23" t="s">
        <v>90</v>
      </c>
      <c r="D152" s="23" t="s">
        <v>120</v>
      </c>
      <c r="E152" s="24" t="s">
        <v>31</v>
      </c>
      <c r="F152" s="25"/>
      <c r="G152" s="25"/>
      <c r="H152" s="63">
        <v>68650</v>
      </c>
      <c r="I152" s="40">
        <v>57057</v>
      </c>
      <c r="J152" s="44">
        <v>55143.17</v>
      </c>
      <c r="K152" s="119">
        <f t="shared" si="8"/>
        <v>1913.8300000000017</v>
      </c>
      <c r="L152" s="356"/>
      <c r="M152" s="357"/>
    </row>
    <row r="153" spans="1:13" s="42" customFormat="1" ht="36" outlineLevel="5">
      <c r="A153" s="43" t="s">
        <v>37</v>
      </c>
      <c r="B153" s="23" t="s">
        <v>28</v>
      </c>
      <c r="C153" s="23" t="s">
        <v>90</v>
      </c>
      <c r="D153" s="23" t="s">
        <v>120</v>
      </c>
      <c r="E153" s="24" t="s">
        <v>38</v>
      </c>
      <c r="F153" s="25"/>
      <c r="G153" s="25"/>
      <c r="H153" s="63">
        <v>9065100</v>
      </c>
      <c r="I153" s="40">
        <v>7817985</v>
      </c>
      <c r="J153" s="44">
        <v>7816767.1900000004</v>
      </c>
      <c r="K153" s="119">
        <f>I153-J153</f>
        <v>1217.8099999995902</v>
      </c>
      <c r="L153" s="356"/>
      <c r="M153" s="357"/>
    </row>
    <row r="154" spans="1:13" s="39" customFormat="1" ht="36" outlineLevel="3">
      <c r="A154" s="45" t="s">
        <v>121</v>
      </c>
      <c r="B154" s="34" t="s">
        <v>28</v>
      </c>
      <c r="C154" s="34" t="s">
        <v>90</v>
      </c>
      <c r="D154" s="34" t="s">
        <v>122</v>
      </c>
      <c r="E154" s="35" t="s">
        <v>29</v>
      </c>
      <c r="F154" s="29"/>
      <c r="G154" s="29"/>
      <c r="H154" s="36">
        <f>SUM(H155:H160)</f>
        <v>2210400</v>
      </c>
      <c r="I154" s="36">
        <f>SUM(I155:I160)</f>
        <v>1796827</v>
      </c>
      <c r="J154" s="32">
        <f t="shared" ref="J154" si="9">SUM(J155:J160)</f>
        <v>1737604.7000000002</v>
      </c>
      <c r="K154" s="335">
        <f>SUM(K155:K160)</f>
        <v>59222.299999999901</v>
      </c>
      <c r="L154" s="358"/>
      <c r="M154" s="87"/>
    </row>
    <row r="155" spans="1:13" s="39" customFormat="1" outlineLevel="3">
      <c r="A155" s="168" t="s">
        <v>30</v>
      </c>
      <c r="B155" s="23" t="s">
        <v>28</v>
      </c>
      <c r="C155" s="23" t="s">
        <v>90</v>
      </c>
      <c r="D155" s="23" t="s">
        <v>122</v>
      </c>
      <c r="E155" s="24" t="s">
        <v>31</v>
      </c>
      <c r="F155" s="25"/>
      <c r="G155" s="25"/>
      <c r="H155" s="27">
        <v>5000</v>
      </c>
      <c r="I155" s="27">
        <v>0</v>
      </c>
      <c r="J155" s="261">
        <v>0</v>
      </c>
      <c r="K155" s="350">
        <f t="shared" ref="K155:K159" si="10">I155-J155</f>
        <v>0</v>
      </c>
      <c r="L155" s="358"/>
      <c r="M155" s="87"/>
    </row>
    <row r="156" spans="1:13" s="42" customFormat="1" ht="36" outlineLevel="5">
      <c r="A156" s="168" t="s">
        <v>30</v>
      </c>
      <c r="B156" s="23" t="s">
        <v>28</v>
      </c>
      <c r="C156" s="23" t="s">
        <v>90</v>
      </c>
      <c r="D156" s="23" t="s">
        <v>122</v>
      </c>
      <c r="E156" s="24" t="s">
        <v>31</v>
      </c>
      <c r="F156" s="23" t="s">
        <v>244</v>
      </c>
      <c r="G156" s="23" t="s">
        <v>35</v>
      </c>
      <c r="H156" s="27">
        <v>12900</v>
      </c>
      <c r="I156" s="27">
        <v>11879.78</v>
      </c>
      <c r="J156" s="261">
        <v>9825.74</v>
      </c>
      <c r="K156" s="350">
        <f t="shared" si="10"/>
        <v>2054.0400000000009</v>
      </c>
      <c r="L156" s="381"/>
      <c r="M156" s="378"/>
    </row>
    <row r="157" spans="1:13" s="42" customFormat="1" ht="36" outlineLevel="5">
      <c r="A157" s="168" t="s">
        <v>30</v>
      </c>
      <c r="B157" s="23" t="s">
        <v>28</v>
      </c>
      <c r="C157" s="23" t="s">
        <v>90</v>
      </c>
      <c r="D157" s="23" t="s">
        <v>122</v>
      </c>
      <c r="E157" s="24" t="s">
        <v>31</v>
      </c>
      <c r="F157" s="23" t="s">
        <v>244</v>
      </c>
      <c r="G157" s="23" t="s">
        <v>36</v>
      </c>
      <c r="H157" s="27">
        <v>7300</v>
      </c>
      <c r="I157" s="27">
        <v>6599.72</v>
      </c>
      <c r="J157" s="261">
        <v>5459.6</v>
      </c>
      <c r="K157" s="350">
        <f t="shared" si="10"/>
        <v>1140.1199999999999</v>
      </c>
      <c r="L157" s="381"/>
      <c r="M157" s="378"/>
    </row>
    <row r="158" spans="1:13" s="42" customFormat="1" ht="36" outlineLevel="5">
      <c r="A158" s="43" t="s">
        <v>37</v>
      </c>
      <c r="B158" s="23" t="s">
        <v>28</v>
      </c>
      <c r="C158" s="23" t="s">
        <v>90</v>
      </c>
      <c r="D158" s="23" t="s">
        <v>122</v>
      </c>
      <c r="E158" s="24" t="s">
        <v>38</v>
      </c>
      <c r="F158" s="23"/>
      <c r="G158" s="23"/>
      <c r="H158" s="27">
        <v>345000</v>
      </c>
      <c r="I158" s="27">
        <v>0</v>
      </c>
      <c r="J158" s="261">
        <v>0</v>
      </c>
      <c r="K158" s="350">
        <f t="shared" si="10"/>
        <v>0</v>
      </c>
      <c r="L158" s="381"/>
      <c r="M158" s="378"/>
    </row>
    <row r="159" spans="1:13" s="42" customFormat="1" ht="36" outlineLevel="5">
      <c r="A159" s="43" t="s">
        <v>37</v>
      </c>
      <c r="B159" s="23" t="s">
        <v>28</v>
      </c>
      <c r="C159" s="23" t="s">
        <v>90</v>
      </c>
      <c r="D159" s="23" t="s">
        <v>122</v>
      </c>
      <c r="E159" s="24" t="s">
        <v>38</v>
      </c>
      <c r="F159" s="23" t="s">
        <v>244</v>
      </c>
      <c r="G159" s="23" t="s">
        <v>35</v>
      </c>
      <c r="H159" s="27">
        <v>1183000</v>
      </c>
      <c r="I159" s="27">
        <v>1143121.7</v>
      </c>
      <c r="J159" s="261">
        <v>1107139.1100000001</v>
      </c>
      <c r="K159" s="350">
        <f t="shared" si="10"/>
        <v>35982.589999999851</v>
      </c>
      <c r="L159" s="381"/>
      <c r="M159" s="378"/>
    </row>
    <row r="160" spans="1:13" s="42" customFormat="1" ht="36" outlineLevel="5">
      <c r="A160" s="43" t="s">
        <v>37</v>
      </c>
      <c r="B160" s="23" t="s">
        <v>28</v>
      </c>
      <c r="C160" s="23" t="s">
        <v>90</v>
      </c>
      <c r="D160" s="23" t="s">
        <v>122</v>
      </c>
      <c r="E160" s="24" t="s">
        <v>38</v>
      </c>
      <c r="F160" s="23" t="s">
        <v>244</v>
      </c>
      <c r="G160" s="23" t="s">
        <v>36</v>
      </c>
      <c r="H160" s="27">
        <v>657200</v>
      </c>
      <c r="I160" s="27">
        <v>635225.80000000005</v>
      </c>
      <c r="J160" s="261">
        <v>615180.25</v>
      </c>
      <c r="K160" s="350">
        <f>I160-J160</f>
        <v>20045.550000000047</v>
      </c>
      <c r="L160" s="381"/>
      <c r="M160" s="378"/>
    </row>
    <row r="161" spans="1:13" s="39" customFormat="1" ht="60" outlineLevel="3">
      <c r="A161" s="45" t="s">
        <v>123</v>
      </c>
      <c r="B161" s="34" t="s">
        <v>28</v>
      </c>
      <c r="C161" s="34" t="s">
        <v>90</v>
      </c>
      <c r="D161" s="34" t="s">
        <v>124</v>
      </c>
      <c r="E161" s="35" t="s">
        <v>29</v>
      </c>
      <c r="F161" s="29"/>
      <c r="G161" s="29"/>
      <c r="H161" s="36">
        <f>SUM(H162:H163)</f>
        <v>11499800</v>
      </c>
      <c r="I161" s="22">
        <f>SUM(I162:I163)</f>
        <v>11499800</v>
      </c>
      <c r="J161" s="37">
        <f>SUM(J162:J163)</f>
        <v>10513048.23</v>
      </c>
      <c r="K161" s="335">
        <f>SUM(K162:K163)</f>
        <v>986751.77</v>
      </c>
      <c r="L161" s="358"/>
      <c r="M161" s="87"/>
    </row>
    <row r="162" spans="1:13" s="76" customFormat="1" ht="36" outlineLevel="3">
      <c r="A162" s="168" t="s">
        <v>30</v>
      </c>
      <c r="B162" s="23" t="s">
        <v>28</v>
      </c>
      <c r="C162" s="23" t="s">
        <v>90</v>
      </c>
      <c r="D162" s="23" t="s">
        <v>124</v>
      </c>
      <c r="E162" s="24">
        <v>244</v>
      </c>
      <c r="F162" s="23" t="s">
        <v>232</v>
      </c>
      <c r="G162" s="23" t="s">
        <v>36</v>
      </c>
      <c r="H162" s="63">
        <v>103000</v>
      </c>
      <c r="I162" s="40">
        <v>103000</v>
      </c>
      <c r="J162" s="44">
        <v>50078.31</v>
      </c>
      <c r="K162" s="119">
        <f>I162-J162</f>
        <v>52921.69</v>
      </c>
      <c r="L162" s="358"/>
      <c r="M162" s="87"/>
    </row>
    <row r="163" spans="1:13" s="33" customFormat="1" ht="36" outlineLevel="5">
      <c r="A163" s="90" t="s">
        <v>37</v>
      </c>
      <c r="B163" s="49" t="s">
        <v>28</v>
      </c>
      <c r="C163" s="49" t="s">
        <v>90</v>
      </c>
      <c r="D163" s="49" t="s">
        <v>124</v>
      </c>
      <c r="E163" s="50" t="s">
        <v>80</v>
      </c>
      <c r="F163" s="49" t="s">
        <v>232</v>
      </c>
      <c r="G163" s="49" t="s">
        <v>36</v>
      </c>
      <c r="H163" s="63">
        <v>11396800</v>
      </c>
      <c r="I163" s="27">
        <v>11396800</v>
      </c>
      <c r="J163" s="44">
        <v>10462969.92</v>
      </c>
      <c r="K163" s="321">
        <f>I163-J163</f>
        <v>933830.08000000007</v>
      </c>
      <c r="L163" s="368"/>
      <c r="M163" s="357"/>
    </row>
    <row r="164" spans="1:13" s="39" customFormat="1" ht="84" outlineLevel="3">
      <c r="A164" s="45" t="s">
        <v>125</v>
      </c>
      <c r="B164" s="34" t="s">
        <v>28</v>
      </c>
      <c r="C164" s="34" t="s">
        <v>90</v>
      </c>
      <c r="D164" s="34" t="s">
        <v>126</v>
      </c>
      <c r="E164" s="35" t="s">
        <v>29</v>
      </c>
      <c r="F164" s="29"/>
      <c r="G164" s="29"/>
      <c r="H164" s="36">
        <f>SUM(H165:H166)</f>
        <v>109100</v>
      </c>
      <c r="I164" s="22">
        <f>SUM(I165:I166)</f>
        <v>71243.520000000004</v>
      </c>
      <c r="J164" s="37">
        <f>SUM(J165:J166)</f>
        <v>60853.84</v>
      </c>
      <c r="K164" s="335">
        <f>SUM(K165:K166)</f>
        <v>10389.680000000008</v>
      </c>
      <c r="L164" s="358"/>
      <c r="M164" s="87"/>
    </row>
    <row r="165" spans="1:13" s="42" customFormat="1" ht="36" outlineLevel="5">
      <c r="A165" s="168" t="s">
        <v>30</v>
      </c>
      <c r="B165" s="23" t="s">
        <v>28</v>
      </c>
      <c r="C165" s="23" t="s">
        <v>90</v>
      </c>
      <c r="D165" s="23" t="s">
        <v>126</v>
      </c>
      <c r="E165" s="24" t="s">
        <v>31</v>
      </c>
      <c r="F165" s="23" t="s">
        <v>233</v>
      </c>
      <c r="G165" s="23" t="s">
        <v>36</v>
      </c>
      <c r="H165" s="63">
        <v>1100</v>
      </c>
      <c r="I165" s="40">
        <v>0</v>
      </c>
      <c r="J165" s="44">
        <v>0</v>
      </c>
      <c r="K165" s="119">
        <f>I165-J165</f>
        <v>0</v>
      </c>
      <c r="L165" s="356"/>
      <c r="M165" s="357"/>
    </row>
    <row r="166" spans="1:13" s="33" customFormat="1" ht="36" outlineLevel="5">
      <c r="A166" s="90" t="s">
        <v>37</v>
      </c>
      <c r="B166" s="49" t="s">
        <v>28</v>
      </c>
      <c r="C166" s="49" t="s">
        <v>90</v>
      </c>
      <c r="D166" s="49" t="s">
        <v>126</v>
      </c>
      <c r="E166" s="50" t="s">
        <v>80</v>
      </c>
      <c r="F166" s="49" t="s">
        <v>233</v>
      </c>
      <c r="G166" s="49" t="s">
        <v>36</v>
      </c>
      <c r="H166" s="63">
        <v>108000</v>
      </c>
      <c r="I166" s="27">
        <v>71243.520000000004</v>
      </c>
      <c r="J166" s="44">
        <v>60853.84</v>
      </c>
      <c r="K166" s="321">
        <f>I166-J166</f>
        <v>10389.680000000008</v>
      </c>
      <c r="L166" s="356"/>
      <c r="M166" s="357"/>
    </row>
    <row r="167" spans="1:13" s="39" customFormat="1" ht="84" outlineLevel="3">
      <c r="A167" s="45" t="s">
        <v>127</v>
      </c>
      <c r="B167" s="34" t="s">
        <v>28</v>
      </c>
      <c r="C167" s="34" t="s">
        <v>90</v>
      </c>
      <c r="D167" s="34" t="s">
        <v>128</v>
      </c>
      <c r="E167" s="35" t="s">
        <v>29</v>
      </c>
      <c r="F167" s="29"/>
      <c r="G167" s="29"/>
      <c r="H167" s="36">
        <f>SUM(H168:H169)</f>
        <v>12477880</v>
      </c>
      <c r="I167" s="22">
        <f>SUM(I168:I169)</f>
        <v>10539000</v>
      </c>
      <c r="J167" s="37">
        <f>SUM(J168:J169)</f>
        <v>8080273.9299999997</v>
      </c>
      <c r="K167" s="335">
        <f>SUM(K168:K169)</f>
        <v>2458726.0700000003</v>
      </c>
      <c r="L167" s="358"/>
      <c r="M167" s="87"/>
    </row>
    <row r="168" spans="1:13" s="42" customFormat="1" outlineLevel="5">
      <c r="A168" s="168" t="s">
        <v>30</v>
      </c>
      <c r="B168" s="23" t="s">
        <v>28</v>
      </c>
      <c r="C168" s="23" t="s">
        <v>90</v>
      </c>
      <c r="D168" s="23" t="s">
        <v>128</v>
      </c>
      <c r="E168" s="24" t="s">
        <v>31</v>
      </c>
      <c r="F168" s="25"/>
      <c r="G168" s="25"/>
      <c r="H168" s="63">
        <v>172760</v>
      </c>
      <c r="I168" s="40">
        <v>104482</v>
      </c>
      <c r="J168" s="44">
        <v>66798.66</v>
      </c>
      <c r="K168" s="119">
        <f>I168-J168</f>
        <v>37683.339999999997</v>
      </c>
      <c r="L168" s="356"/>
      <c r="M168" s="357"/>
    </row>
    <row r="169" spans="1:13" s="42" customFormat="1" ht="36" outlineLevel="5">
      <c r="A169" s="43" t="s">
        <v>37</v>
      </c>
      <c r="B169" s="23" t="s">
        <v>28</v>
      </c>
      <c r="C169" s="23" t="s">
        <v>90</v>
      </c>
      <c r="D169" s="23" t="s">
        <v>128</v>
      </c>
      <c r="E169" s="24" t="s">
        <v>38</v>
      </c>
      <c r="F169" s="25"/>
      <c r="G169" s="25"/>
      <c r="H169" s="63">
        <v>12305120</v>
      </c>
      <c r="I169" s="40">
        <v>10434518</v>
      </c>
      <c r="J169" s="44">
        <v>8013475.2699999996</v>
      </c>
      <c r="K169" s="119">
        <f>I169-J169</f>
        <v>2421042.7300000004</v>
      </c>
      <c r="L169" s="356"/>
      <c r="M169" s="357"/>
    </row>
    <row r="170" spans="1:13" s="39" customFormat="1" ht="84" outlineLevel="3">
      <c r="A170" s="45" t="s">
        <v>129</v>
      </c>
      <c r="B170" s="34" t="s">
        <v>28</v>
      </c>
      <c r="C170" s="34" t="s">
        <v>90</v>
      </c>
      <c r="D170" s="34" t="s">
        <v>130</v>
      </c>
      <c r="E170" s="35" t="s">
        <v>29</v>
      </c>
      <c r="F170" s="29"/>
      <c r="G170" s="29"/>
      <c r="H170" s="36">
        <f>SUM(H171:H173)</f>
        <v>2556320</v>
      </c>
      <c r="I170" s="22">
        <f>SUM(I171:I173)</f>
        <v>826435</v>
      </c>
      <c r="J170" s="37">
        <f>SUM(J171:J173)</f>
        <v>546858.55999999994</v>
      </c>
      <c r="K170" s="335">
        <f>SUM(K171:K173)</f>
        <v>279576.44</v>
      </c>
      <c r="L170" s="358"/>
      <c r="M170" s="87"/>
    </row>
    <row r="171" spans="1:13" s="42" customFormat="1" outlineLevel="5">
      <c r="A171" s="168" t="s">
        <v>30</v>
      </c>
      <c r="B171" s="23" t="s">
        <v>28</v>
      </c>
      <c r="C171" s="23" t="s">
        <v>90</v>
      </c>
      <c r="D171" s="23" t="s">
        <v>130</v>
      </c>
      <c r="E171" s="24" t="s">
        <v>31</v>
      </c>
      <c r="F171" s="25"/>
      <c r="G171" s="25"/>
      <c r="H171" s="63">
        <v>26520</v>
      </c>
      <c r="I171" s="40">
        <v>9247</v>
      </c>
      <c r="J171" s="44">
        <v>5276.97</v>
      </c>
      <c r="K171" s="119">
        <f>I171-J171</f>
        <v>3970.0299999999997</v>
      </c>
      <c r="L171" s="356"/>
      <c r="M171" s="357"/>
    </row>
    <row r="172" spans="1:13" s="42" customFormat="1" ht="36" outlineLevel="5">
      <c r="A172" s="43" t="s">
        <v>37</v>
      </c>
      <c r="B172" s="23" t="s">
        <v>28</v>
      </c>
      <c r="C172" s="23" t="s">
        <v>90</v>
      </c>
      <c r="D172" s="23" t="s">
        <v>130</v>
      </c>
      <c r="E172" s="24" t="s">
        <v>38</v>
      </c>
      <c r="F172" s="25"/>
      <c r="G172" s="25"/>
      <c r="H172" s="63">
        <v>1888910</v>
      </c>
      <c r="I172" s="40">
        <v>656564</v>
      </c>
      <c r="J172" s="44">
        <v>402287.99</v>
      </c>
      <c r="K172" s="119">
        <f>I172-J172</f>
        <v>254276.01</v>
      </c>
      <c r="L172" s="356"/>
      <c r="M172" s="357"/>
    </row>
    <row r="173" spans="1:13" s="42" customFormat="1" ht="60" outlineLevel="5">
      <c r="A173" s="168" t="s">
        <v>131</v>
      </c>
      <c r="B173" s="23" t="s">
        <v>28</v>
      </c>
      <c r="C173" s="23" t="s">
        <v>90</v>
      </c>
      <c r="D173" s="23" t="s">
        <v>130</v>
      </c>
      <c r="E173" s="24" t="s">
        <v>132</v>
      </c>
      <c r="F173" s="25"/>
      <c r="G173" s="25"/>
      <c r="H173" s="63">
        <v>640890</v>
      </c>
      <c r="I173" s="40">
        <v>160624</v>
      </c>
      <c r="J173" s="44">
        <v>139293.6</v>
      </c>
      <c r="K173" s="119">
        <f>I173-J173</f>
        <v>21330.399999999994</v>
      </c>
      <c r="L173" s="356"/>
      <c r="M173" s="357"/>
    </row>
    <row r="174" spans="1:13" s="39" customFormat="1" ht="36" outlineLevel="3">
      <c r="A174" s="45" t="s">
        <v>133</v>
      </c>
      <c r="B174" s="34" t="s">
        <v>28</v>
      </c>
      <c r="C174" s="34" t="s">
        <v>90</v>
      </c>
      <c r="D174" s="34" t="s">
        <v>134</v>
      </c>
      <c r="E174" s="35" t="s">
        <v>29</v>
      </c>
      <c r="F174" s="29"/>
      <c r="G174" s="29"/>
      <c r="H174" s="36">
        <f>SUM(H175:H176)</f>
        <v>37450000</v>
      </c>
      <c r="I174" s="22">
        <f>SUM(I175:I176)</f>
        <v>30944040</v>
      </c>
      <c r="J174" s="37">
        <f>SUM(J175:J176)</f>
        <v>30418668.649999999</v>
      </c>
      <c r="K174" s="335">
        <f>SUM(K175:K176)</f>
        <v>525371.35000000149</v>
      </c>
      <c r="L174" s="358"/>
      <c r="M174" s="87"/>
    </row>
    <row r="175" spans="1:13" s="42" customFormat="1" outlineLevel="5">
      <c r="A175" s="168" t="s">
        <v>30</v>
      </c>
      <c r="B175" s="23" t="s">
        <v>28</v>
      </c>
      <c r="C175" s="23" t="s">
        <v>90</v>
      </c>
      <c r="D175" s="23" t="s">
        <v>134</v>
      </c>
      <c r="E175" s="24" t="s">
        <v>31</v>
      </c>
      <c r="F175" s="25"/>
      <c r="G175" s="25"/>
      <c r="H175" s="63">
        <v>370000</v>
      </c>
      <c r="I175" s="40">
        <v>314040</v>
      </c>
      <c r="J175" s="44">
        <v>258683.25</v>
      </c>
      <c r="K175" s="119">
        <f>I175-J175</f>
        <v>55356.75</v>
      </c>
      <c r="L175" s="356"/>
      <c r="M175" s="357"/>
    </row>
    <row r="176" spans="1:13" s="33" customFormat="1" ht="36" outlineLevel="5">
      <c r="A176" s="90" t="s">
        <v>37</v>
      </c>
      <c r="B176" s="49" t="s">
        <v>28</v>
      </c>
      <c r="C176" s="49" t="s">
        <v>90</v>
      </c>
      <c r="D176" s="49" t="s">
        <v>134</v>
      </c>
      <c r="E176" s="50" t="s">
        <v>80</v>
      </c>
      <c r="F176" s="51"/>
      <c r="G176" s="51"/>
      <c r="H176" s="63">
        <v>37080000</v>
      </c>
      <c r="I176" s="27">
        <v>30630000</v>
      </c>
      <c r="J176" s="44">
        <v>30159985.399999999</v>
      </c>
      <c r="K176" s="321">
        <f>I176-J176</f>
        <v>470014.60000000149</v>
      </c>
      <c r="L176" s="356"/>
      <c r="M176" s="357"/>
    </row>
    <row r="177" spans="1:13" s="39" customFormat="1" ht="48" outlineLevel="3">
      <c r="A177" s="45" t="s">
        <v>135</v>
      </c>
      <c r="B177" s="34" t="s">
        <v>28</v>
      </c>
      <c r="C177" s="34" t="s">
        <v>90</v>
      </c>
      <c r="D177" s="34" t="s">
        <v>136</v>
      </c>
      <c r="E177" s="35" t="s">
        <v>29</v>
      </c>
      <c r="F177" s="29"/>
      <c r="G177" s="29"/>
      <c r="H177" s="36">
        <f>SUM(H178)</f>
        <v>2080000</v>
      </c>
      <c r="I177" s="22">
        <f>SUM(I178)</f>
        <v>346600</v>
      </c>
      <c r="J177" s="37">
        <f>SUM(J178)</f>
        <v>0</v>
      </c>
      <c r="K177" s="335">
        <f>SUM(K178)</f>
        <v>346600</v>
      </c>
      <c r="L177" s="358"/>
      <c r="M177" s="87"/>
    </row>
    <row r="178" spans="1:13" s="33" customFormat="1" ht="36" outlineLevel="5">
      <c r="A178" s="90" t="s">
        <v>37</v>
      </c>
      <c r="B178" s="49" t="s">
        <v>28</v>
      </c>
      <c r="C178" s="49" t="s">
        <v>90</v>
      </c>
      <c r="D178" s="49" t="s">
        <v>136</v>
      </c>
      <c r="E178" s="50" t="s">
        <v>80</v>
      </c>
      <c r="F178" s="51"/>
      <c r="G178" s="51"/>
      <c r="H178" s="63">
        <v>2080000</v>
      </c>
      <c r="I178" s="27">
        <v>346600</v>
      </c>
      <c r="J178" s="44">
        <v>0</v>
      </c>
      <c r="K178" s="321">
        <f>I178-J178</f>
        <v>346600</v>
      </c>
      <c r="L178" s="356"/>
      <c r="M178" s="357"/>
    </row>
    <row r="179" spans="1:13" s="39" customFormat="1" ht="60" outlineLevel="3">
      <c r="A179" s="45" t="s">
        <v>137</v>
      </c>
      <c r="B179" s="34" t="s">
        <v>28</v>
      </c>
      <c r="C179" s="34" t="s">
        <v>90</v>
      </c>
      <c r="D179" s="34" t="s">
        <v>138</v>
      </c>
      <c r="E179" s="35" t="s">
        <v>29</v>
      </c>
      <c r="F179" s="29"/>
      <c r="G179" s="29"/>
      <c r="H179" s="36">
        <f>SUM(H180)</f>
        <v>2256000</v>
      </c>
      <c r="I179" s="22">
        <f>SUM(I180)</f>
        <v>376000</v>
      </c>
      <c r="J179" s="37">
        <f>SUM(J180)</f>
        <v>0</v>
      </c>
      <c r="K179" s="335">
        <f>SUM(K180)</f>
        <v>376000</v>
      </c>
      <c r="L179" s="358"/>
      <c r="M179" s="87"/>
    </row>
    <row r="180" spans="1:13" s="33" customFormat="1" ht="36" outlineLevel="5">
      <c r="A180" s="169" t="s">
        <v>139</v>
      </c>
      <c r="B180" s="49" t="s">
        <v>28</v>
      </c>
      <c r="C180" s="49" t="s">
        <v>90</v>
      </c>
      <c r="D180" s="49" t="s">
        <v>138</v>
      </c>
      <c r="E180" s="50" t="s">
        <v>80</v>
      </c>
      <c r="F180" s="51"/>
      <c r="G180" s="51"/>
      <c r="H180" s="63">
        <v>2256000</v>
      </c>
      <c r="I180" s="27">
        <v>376000</v>
      </c>
      <c r="J180" s="44">
        <v>0</v>
      </c>
      <c r="K180" s="321">
        <f>I180-J180</f>
        <v>376000</v>
      </c>
      <c r="L180" s="356"/>
      <c r="M180" s="357"/>
    </row>
    <row r="181" spans="1:13" s="39" customFormat="1" ht="36" outlineLevel="3">
      <c r="A181" s="45" t="s">
        <v>140</v>
      </c>
      <c r="B181" s="34" t="s">
        <v>28</v>
      </c>
      <c r="C181" s="34" t="s">
        <v>90</v>
      </c>
      <c r="D181" s="34" t="s">
        <v>141</v>
      </c>
      <c r="E181" s="35" t="s">
        <v>29</v>
      </c>
      <c r="F181" s="29"/>
      <c r="G181" s="29"/>
      <c r="H181" s="36">
        <f>SUM(H182:H183)</f>
        <v>133267600</v>
      </c>
      <c r="I181" s="22">
        <f>SUM(I182:I183)</f>
        <v>104036640</v>
      </c>
      <c r="J181" s="37">
        <f>SUM(J182:J183)</f>
        <v>103730367.95999999</v>
      </c>
      <c r="K181" s="335">
        <f>SUM(K182:K183)</f>
        <v>306272.04000000481</v>
      </c>
      <c r="L181" s="358"/>
      <c r="M181" s="87"/>
    </row>
    <row r="182" spans="1:13" s="42" customFormat="1" outlineLevel="5">
      <c r="A182" s="168" t="s">
        <v>30</v>
      </c>
      <c r="B182" s="23" t="s">
        <v>28</v>
      </c>
      <c r="C182" s="23" t="s">
        <v>90</v>
      </c>
      <c r="D182" s="23" t="s">
        <v>141</v>
      </c>
      <c r="E182" s="24" t="s">
        <v>31</v>
      </c>
      <c r="F182" s="25"/>
      <c r="G182" s="25"/>
      <c r="H182" s="63">
        <v>879100</v>
      </c>
      <c r="I182" s="27">
        <v>879100</v>
      </c>
      <c r="J182" s="44">
        <v>609651.07999999996</v>
      </c>
      <c r="K182" s="119">
        <f>I182-J182</f>
        <v>269448.92000000004</v>
      </c>
      <c r="L182" s="356"/>
      <c r="M182" s="357"/>
    </row>
    <row r="183" spans="1:13" s="42" customFormat="1" ht="36" outlineLevel="5">
      <c r="A183" s="43" t="s">
        <v>37</v>
      </c>
      <c r="B183" s="23" t="s">
        <v>28</v>
      </c>
      <c r="C183" s="23" t="s">
        <v>90</v>
      </c>
      <c r="D183" s="23" t="s">
        <v>141</v>
      </c>
      <c r="E183" s="24" t="s">
        <v>38</v>
      </c>
      <c r="F183" s="25"/>
      <c r="G183" s="25"/>
      <c r="H183" s="63">
        <v>132388500</v>
      </c>
      <c r="I183" s="40">
        <v>103157540</v>
      </c>
      <c r="J183" s="44">
        <v>103120716.88</v>
      </c>
      <c r="K183" s="119">
        <f>I183-J183</f>
        <v>36823.120000004768</v>
      </c>
      <c r="L183" s="356"/>
      <c r="M183" s="357"/>
    </row>
    <row r="184" spans="1:13" s="101" customFormat="1" ht="60" outlineLevel="3">
      <c r="A184" s="172" t="s">
        <v>81</v>
      </c>
      <c r="B184" s="93" t="s">
        <v>28</v>
      </c>
      <c r="C184" s="93" t="s">
        <v>90</v>
      </c>
      <c r="D184" s="93" t="s">
        <v>82</v>
      </c>
      <c r="E184" s="94" t="s">
        <v>29</v>
      </c>
      <c r="F184" s="95"/>
      <c r="G184" s="96"/>
      <c r="H184" s="97">
        <f>SUM(H185:H189)</f>
        <v>0</v>
      </c>
      <c r="I184" s="98">
        <f>SUM(I185:I189)</f>
        <v>0</v>
      </c>
      <c r="J184" s="268">
        <f>SUM(J185:J189)</f>
        <v>-841.99</v>
      </c>
      <c r="K184" s="351">
        <f>SUM(K185:K189)</f>
        <v>841.99</v>
      </c>
      <c r="L184" s="369"/>
      <c r="M184" s="370"/>
    </row>
    <row r="185" spans="1:13" s="85" customFormat="1" ht="36" outlineLevel="5">
      <c r="A185" s="170" t="s">
        <v>30</v>
      </c>
      <c r="B185" s="78" t="s">
        <v>28</v>
      </c>
      <c r="C185" s="78" t="s">
        <v>90</v>
      </c>
      <c r="D185" s="78" t="s">
        <v>82</v>
      </c>
      <c r="E185" s="79" t="s">
        <v>31</v>
      </c>
      <c r="F185" s="102" t="s">
        <v>212</v>
      </c>
      <c r="G185" s="103"/>
      <c r="H185" s="104">
        <v>0</v>
      </c>
      <c r="I185" s="81">
        <v>0</v>
      </c>
      <c r="J185" s="269">
        <v>-291.99</v>
      </c>
      <c r="K185" s="345">
        <f>I185-J185</f>
        <v>291.99</v>
      </c>
      <c r="L185" s="364"/>
      <c r="M185" s="365"/>
    </row>
    <row r="186" spans="1:13" s="84" customFormat="1" ht="36" outlineLevel="5">
      <c r="A186" s="311" t="s">
        <v>37</v>
      </c>
      <c r="B186" s="312" t="s">
        <v>28</v>
      </c>
      <c r="C186" s="312" t="s">
        <v>90</v>
      </c>
      <c r="D186" s="312" t="s">
        <v>82</v>
      </c>
      <c r="E186" s="313" t="s">
        <v>80</v>
      </c>
      <c r="F186" s="314"/>
      <c r="G186" s="315" t="s">
        <v>36</v>
      </c>
      <c r="H186" s="27">
        <v>0</v>
      </c>
      <c r="I186" s="309">
        <v>0</v>
      </c>
      <c r="J186" s="269">
        <v>0</v>
      </c>
      <c r="K186" s="344">
        <f>I186-J186</f>
        <v>0</v>
      </c>
      <c r="L186" s="364"/>
      <c r="M186" s="365"/>
    </row>
    <row r="187" spans="1:13" s="84" customFormat="1" ht="36" outlineLevel="5">
      <c r="A187" s="311" t="s">
        <v>37</v>
      </c>
      <c r="B187" s="312" t="s">
        <v>28</v>
      </c>
      <c r="C187" s="312" t="s">
        <v>90</v>
      </c>
      <c r="D187" s="312" t="s">
        <v>82</v>
      </c>
      <c r="E187" s="313" t="s">
        <v>80</v>
      </c>
      <c r="F187" s="314" t="s">
        <v>212</v>
      </c>
      <c r="G187" s="315" t="s">
        <v>36</v>
      </c>
      <c r="H187" s="27">
        <v>0</v>
      </c>
      <c r="I187" s="309">
        <v>0</v>
      </c>
      <c r="J187" s="289">
        <v>-550</v>
      </c>
      <c r="K187" s="344">
        <f>I187-J187</f>
        <v>550</v>
      </c>
      <c r="L187" s="380"/>
      <c r="M187" s="365"/>
    </row>
    <row r="188" spans="1:13" s="85" customFormat="1" outlineLevel="5">
      <c r="A188" s="170" t="s">
        <v>74</v>
      </c>
      <c r="B188" s="78" t="s">
        <v>28</v>
      </c>
      <c r="C188" s="78" t="s">
        <v>90</v>
      </c>
      <c r="D188" s="78" t="s">
        <v>82</v>
      </c>
      <c r="E188" s="79">
        <v>340</v>
      </c>
      <c r="F188" s="102" t="s">
        <v>85</v>
      </c>
      <c r="G188" s="103"/>
      <c r="H188" s="40">
        <v>0</v>
      </c>
      <c r="I188" s="81">
        <v>0</v>
      </c>
      <c r="J188" s="269">
        <v>0</v>
      </c>
      <c r="K188" s="352">
        <f>I188-J188</f>
        <v>0</v>
      </c>
      <c r="L188" s="364"/>
      <c r="M188" s="365"/>
    </row>
    <row r="189" spans="1:13" s="85" customFormat="1" ht="36" outlineLevel="5">
      <c r="A189" s="170" t="s">
        <v>74</v>
      </c>
      <c r="B189" s="78" t="s">
        <v>28</v>
      </c>
      <c r="C189" s="78" t="s">
        <v>90</v>
      </c>
      <c r="D189" s="78" t="s">
        <v>82</v>
      </c>
      <c r="E189" s="79">
        <v>340</v>
      </c>
      <c r="F189" s="102" t="s">
        <v>212</v>
      </c>
      <c r="G189" s="103" t="s">
        <v>36</v>
      </c>
      <c r="H189" s="104">
        <v>0</v>
      </c>
      <c r="I189" s="81">
        <v>0</v>
      </c>
      <c r="J189" s="269">
        <v>0</v>
      </c>
      <c r="K189" s="353">
        <f>I189-J189</f>
        <v>0</v>
      </c>
      <c r="L189" s="364"/>
      <c r="M189" s="365"/>
    </row>
    <row r="190" spans="1:13" s="39" customFormat="1" ht="60" outlineLevel="3">
      <c r="A190" s="45" t="s">
        <v>81</v>
      </c>
      <c r="B190" s="34" t="s">
        <v>28</v>
      </c>
      <c r="C190" s="34" t="s">
        <v>90</v>
      </c>
      <c r="D190" s="34" t="s">
        <v>82</v>
      </c>
      <c r="E190" s="35" t="s">
        <v>29</v>
      </c>
      <c r="F190" s="29"/>
      <c r="G190" s="20"/>
      <c r="H190" s="21">
        <f>SUM(H191:H193)</f>
        <v>543789367.65999997</v>
      </c>
      <c r="I190" s="54">
        <f>SUM(I191:I193)</f>
        <v>445027983</v>
      </c>
      <c r="J190" s="55">
        <f>SUM(J191:J193)</f>
        <v>440898706.62</v>
      </c>
      <c r="K190" s="342">
        <f>SUM(K191:K193)</f>
        <v>4129276.3800000143</v>
      </c>
      <c r="L190" s="358"/>
      <c r="M190" s="87"/>
    </row>
    <row r="191" spans="1:13" s="42" customFormat="1" ht="36" outlineLevel="5">
      <c r="A191" s="168" t="s">
        <v>65</v>
      </c>
      <c r="B191" s="23" t="s">
        <v>28</v>
      </c>
      <c r="C191" s="23" t="s">
        <v>90</v>
      </c>
      <c r="D191" s="23" t="s">
        <v>82</v>
      </c>
      <c r="E191" s="24" t="s">
        <v>66</v>
      </c>
      <c r="F191" s="25" t="s">
        <v>234</v>
      </c>
      <c r="G191" s="23" t="s">
        <v>36</v>
      </c>
      <c r="H191" s="63">
        <v>8389067.6600000001</v>
      </c>
      <c r="I191" s="40">
        <v>7978061</v>
      </c>
      <c r="J191" s="44">
        <v>7628053.7800000003</v>
      </c>
      <c r="K191" s="119">
        <f t="shared" ref="K191:K202" si="11">I191-J191</f>
        <v>350007.21999999974</v>
      </c>
      <c r="L191" s="358"/>
      <c r="M191" s="87"/>
    </row>
    <row r="192" spans="1:13" s="42" customFormat="1" ht="36" outlineLevel="5">
      <c r="A192" s="168" t="s">
        <v>30</v>
      </c>
      <c r="B192" s="23" t="s">
        <v>28</v>
      </c>
      <c r="C192" s="23" t="s">
        <v>90</v>
      </c>
      <c r="D192" s="23" t="s">
        <v>82</v>
      </c>
      <c r="E192" s="24" t="s">
        <v>31</v>
      </c>
      <c r="F192" s="25" t="s">
        <v>234</v>
      </c>
      <c r="G192" s="23" t="s">
        <v>36</v>
      </c>
      <c r="H192" s="63">
        <v>3881400</v>
      </c>
      <c r="I192" s="40">
        <v>3151711.43</v>
      </c>
      <c r="J192" s="44">
        <v>3053998.38</v>
      </c>
      <c r="K192" s="119">
        <f t="shared" si="11"/>
        <v>97713.050000000279</v>
      </c>
      <c r="L192" s="356"/>
      <c r="M192" s="357"/>
    </row>
    <row r="193" spans="1:16" s="33" customFormat="1" ht="36" outlineLevel="5">
      <c r="A193" s="90" t="s">
        <v>37</v>
      </c>
      <c r="B193" s="49" t="s">
        <v>28</v>
      </c>
      <c r="C193" s="49" t="s">
        <v>90</v>
      </c>
      <c r="D193" s="49" t="s">
        <v>82</v>
      </c>
      <c r="E193" s="50" t="s">
        <v>80</v>
      </c>
      <c r="F193" s="51" t="s">
        <v>234</v>
      </c>
      <c r="G193" s="49" t="s">
        <v>36</v>
      </c>
      <c r="H193" s="63">
        <v>531518900</v>
      </c>
      <c r="I193" s="27">
        <v>433898210.56999999</v>
      </c>
      <c r="J193" s="44">
        <v>430216654.45999998</v>
      </c>
      <c r="K193" s="321">
        <f>I193-J193</f>
        <v>3681556.1100000143</v>
      </c>
      <c r="L193" s="382"/>
      <c r="M193" s="91"/>
      <c r="N193" s="44">
        <v>394270710.19999999</v>
      </c>
    </row>
    <row r="194" spans="1:16" s="42" customFormat="1" ht="84" outlineLevel="5">
      <c r="A194" s="292" t="s">
        <v>270</v>
      </c>
      <c r="B194" s="34">
        <v>148</v>
      </c>
      <c r="C194" s="34">
        <v>1003</v>
      </c>
      <c r="D194" s="34" t="s">
        <v>268</v>
      </c>
      <c r="E194" s="35">
        <v>313</v>
      </c>
      <c r="F194" s="93" t="s">
        <v>269</v>
      </c>
      <c r="G194" s="34" t="s">
        <v>36</v>
      </c>
      <c r="H194" s="68">
        <v>11784000</v>
      </c>
      <c r="I194" s="107">
        <v>2602000</v>
      </c>
      <c r="J194" s="387">
        <v>2602000</v>
      </c>
      <c r="K194" s="119">
        <f>I194-J194</f>
        <v>0</v>
      </c>
      <c r="L194" s="371"/>
      <c r="M194" s="357"/>
    </row>
    <row r="195" spans="1:16" s="111" customFormat="1" ht="24" outlineLevel="5">
      <c r="A195" s="45" t="s">
        <v>217</v>
      </c>
      <c r="B195" s="34">
        <v>148</v>
      </c>
      <c r="C195" s="34">
        <v>1003</v>
      </c>
      <c r="D195" s="34">
        <v>9990020680</v>
      </c>
      <c r="E195" s="35">
        <v>321</v>
      </c>
      <c r="F195" s="106"/>
      <c r="G195" s="34"/>
      <c r="H195" s="68">
        <v>359860000</v>
      </c>
      <c r="I195" s="68">
        <v>359860000</v>
      </c>
      <c r="J195" s="270">
        <v>72760000</v>
      </c>
      <c r="K195" s="354">
        <f>I195-J195</f>
        <v>287100000</v>
      </c>
      <c r="L195" s="372"/>
      <c r="M195" s="373"/>
      <c r="N195" s="110"/>
      <c r="O195" s="110"/>
      <c r="P195" s="110"/>
    </row>
    <row r="196" spans="1:16" s="57" customFormat="1" ht="24" outlineLevel="5">
      <c r="A196" s="45" t="s">
        <v>217</v>
      </c>
      <c r="B196" s="34">
        <v>148</v>
      </c>
      <c r="C196" s="34">
        <v>1003</v>
      </c>
      <c r="D196" s="34">
        <v>9990020680</v>
      </c>
      <c r="E196" s="35">
        <v>322</v>
      </c>
      <c r="F196" s="34"/>
      <c r="G196" s="34"/>
      <c r="H196" s="68">
        <v>0</v>
      </c>
      <c r="I196" s="69">
        <v>0</v>
      </c>
      <c r="J196" s="241">
        <v>0</v>
      </c>
      <c r="K196" s="354">
        <f>I196-J196</f>
        <v>0</v>
      </c>
      <c r="L196" s="358"/>
      <c r="M196" s="87"/>
      <c r="N196" s="42"/>
      <c r="O196" s="39"/>
      <c r="P196" s="39"/>
    </row>
    <row r="197" spans="1:16" s="101" customFormat="1" ht="84" outlineLevel="3">
      <c r="A197" s="172" t="s">
        <v>143</v>
      </c>
      <c r="B197" s="93" t="s">
        <v>28</v>
      </c>
      <c r="C197" s="93" t="s">
        <v>142</v>
      </c>
      <c r="D197" s="93" t="s">
        <v>144</v>
      </c>
      <c r="E197" s="94" t="s">
        <v>29</v>
      </c>
      <c r="F197" s="95"/>
      <c r="G197" s="95"/>
      <c r="H197" s="112">
        <f>SUM(H198:H199)</f>
        <v>0</v>
      </c>
      <c r="I197" s="112">
        <f>SUM(I198:I199)</f>
        <v>0</v>
      </c>
      <c r="J197" s="271">
        <f>SUM(J198:J199)</f>
        <v>-13687</v>
      </c>
      <c r="K197" s="354">
        <f>SUM(K198:K199)</f>
        <v>13687</v>
      </c>
      <c r="L197" s="369"/>
      <c r="M197" s="370"/>
      <c r="N197" s="113"/>
      <c r="O197" s="113"/>
      <c r="P197" s="113"/>
    </row>
    <row r="198" spans="1:16" s="84" customFormat="1" ht="36" outlineLevel="5">
      <c r="A198" s="311" t="s">
        <v>37</v>
      </c>
      <c r="B198" s="312" t="s">
        <v>28</v>
      </c>
      <c r="C198" s="312" t="s">
        <v>142</v>
      </c>
      <c r="D198" s="312" t="s">
        <v>144</v>
      </c>
      <c r="E198" s="313" t="s">
        <v>80</v>
      </c>
      <c r="F198" s="312" t="s">
        <v>215</v>
      </c>
      <c r="G198" s="312" t="s">
        <v>36</v>
      </c>
      <c r="H198" s="308">
        <v>0</v>
      </c>
      <c r="I198" s="317">
        <v>0</v>
      </c>
      <c r="J198" s="242">
        <v>-13687</v>
      </c>
      <c r="K198" s="321">
        <f t="shared" si="11"/>
        <v>13687</v>
      </c>
      <c r="L198" s="374"/>
      <c r="M198" s="365"/>
    </row>
    <row r="199" spans="1:16" s="84" customFormat="1" ht="36" outlineLevel="5">
      <c r="A199" s="311" t="s">
        <v>37</v>
      </c>
      <c r="B199" s="312" t="s">
        <v>28</v>
      </c>
      <c r="C199" s="312" t="s">
        <v>142</v>
      </c>
      <c r="D199" s="312" t="s">
        <v>144</v>
      </c>
      <c r="E199" s="313" t="s">
        <v>80</v>
      </c>
      <c r="F199" s="312"/>
      <c r="G199" s="318"/>
      <c r="H199" s="309">
        <v>0</v>
      </c>
      <c r="I199" s="309">
        <v>0</v>
      </c>
      <c r="J199" s="114">
        <v>0</v>
      </c>
      <c r="K199" s="321">
        <f t="shared" si="11"/>
        <v>0</v>
      </c>
      <c r="L199" s="374"/>
      <c r="M199" s="365"/>
    </row>
    <row r="200" spans="1:16" s="85" customFormat="1" ht="48" outlineLevel="5">
      <c r="A200" s="45" t="s">
        <v>262</v>
      </c>
      <c r="B200" s="29">
        <v>148</v>
      </c>
      <c r="C200" s="29">
        <v>1004</v>
      </c>
      <c r="D200" s="29">
        <v>2230131440</v>
      </c>
      <c r="E200" s="35" t="s">
        <v>29</v>
      </c>
      <c r="F200" s="29"/>
      <c r="G200" s="29"/>
      <c r="H200" s="240">
        <f>H201+H202</f>
        <v>1156402900</v>
      </c>
      <c r="I200" s="240">
        <f>I201+I202</f>
        <v>1126956700</v>
      </c>
      <c r="J200" s="265">
        <f>J201+J202</f>
        <v>1126956700</v>
      </c>
      <c r="K200" s="346">
        <f>SUM(K201:K202)</f>
        <v>0</v>
      </c>
      <c r="L200" s="374"/>
      <c r="M200" s="365"/>
    </row>
    <row r="201" spans="1:16" s="42" customFormat="1" ht="24" outlineLevel="5">
      <c r="A201" s="180" t="s">
        <v>83</v>
      </c>
      <c r="B201" s="23">
        <v>148</v>
      </c>
      <c r="C201" s="23">
        <v>1004</v>
      </c>
      <c r="D201" s="23">
        <v>2230131440</v>
      </c>
      <c r="E201" s="24">
        <v>570</v>
      </c>
      <c r="F201" s="23"/>
      <c r="G201" s="23"/>
      <c r="H201" s="63">
        <v>1126956700</v>
      </c>
      <c r="I201" s="63">
        <v>1126956700</v>
      </c>
      <c r="J201" s="285">
        <v>1126956700</v>
      </c>
      <c r="K201" s="119">
        <f t="shared" si="11"/>
        <v>0</v>
      </c>
      <c r="L201" s="123"/>
      <c r="M201" s="357"/>
    </row>
    <row r="202" spans="1:16" s="42" customFormat="1" outlineLevel="5">
      <c r="A202" s="180" t="s">
        <v>263</v>
      </c>
      <c r="B202" s="23">
        <v>148</v>
      </c>
      <c r="C202" s="23">
        <v>1004</v>
      </c>
      <c r="D202" s="23">
        <v>2230131440</v>
      </c>
      <c r="E202" s="24">
        <v>870</v>
      </c>
      <c r="F202" s="23"/>
      <c r="G202" s="23"/>
      <c r="H202" s="63">
        <v>29446200</v>
      </c>
      <c r="I202" s="40">
        <v>0</v>
      </c>
      <c r="J202" s="44">
        <v>0</v>
      </c>
      <c r="K202" s="119">
        <f t="shared" si="11"/>
        <v>0</v>
      </c>
      <c r="L202" s="123"/>
      <c r="M202" s="357"/>
    </row>
    <row r="203" spans="1:16" s="39" customFormat="1" ht="48" outlineLevel="3">
      <c r="A203" s="45" t="s">
        <v>145</v>
      </c>
      <c r="B203" s="34" t="s">
        <v>28</v>
      </c>
      <c r="C203" s="34" t="s">
        <v>142</v>
      </c>
      <c r="D203" s="34" t="s">
        <v>146</v>
      </c>
      <c r="E203" s="35" t="s">
        <v>29</v>
      </c>
      <c r="F203" s="29"/>
      <c r="G203" s="29"/>
      <c r="H203" s="36">
        <f>SUM(H204:H205)</f>
        <v>1585651200</v>
      </c>
      <c r="I203" s="22">
        <f>SUM(I204:I205)</f>
        <v>1311054053.6700001</v>
      </c>
      <c r="J203" s="37">
        <f>SUM(J204:J205)</f>
        <v>1310700478</v>
      </c>
      <c r="K203" s="335">
        <f>SUM(K204:K205)</f>
        <v>353575.67000002856</v>
      </c>
      <c r="L203" s="358"/>
      <c r="M203" s="87"/>
      <c r="N203" s="57"/>
      <c r="O203" s="57"/>
      <c r="P203" s="57"/>
    </row>
    <row r="204" spans="1:16" s="42" customFormat="1" outlineLevel="5">
      <c r="A204" s="168" t="s">
        <v>30</v>
      </c>
      <c r="B204" s="23" t="s">
        <v>28</v>
      </c>
      <c r="C204" s="23" t="s">
        <v>142</v>
      </c>
      <c r="D204" s="23" t="s">
        <v>146</v>
      </c>
      <c r="E204" s="24" t="s">
        <v>31</v>
      </c>
      <c r="F204" s="25"/>
      <c r="G204" s="25"/>
      <c r="H204" s="63">
        <v>2756000</v>
      </c>
      <c r="I204" s="40">
        <v>1894216.44</v>
      </c>
      <c r="J204" s="44">
        <v>1875529.99</v>
      </c>
      <c r="K204" s="119">
        <f t="shared" ref="K204:K244" si="12">I204-J204</f>
        <v>18686.449999999953</v>
      </c>
      <c r="L204" s="356"/>
      <c r="M204" s="357"/>
      <c r="N204" s="76"/>
    </row>
    <row r="205" spans="1:16" s="33" customFormat="1" ht="36" outlineLevel="5">
      <c r="A205" s="169" t="s">
        <v>139</v>
      </c>
      <c r="B205" s="49" t="s">
        <v>28</v>
      </c>
      <c r="C205" s="49" t="s">
        <v>142</v>
      </c>
      <c r="D205" s="49" t="s">
        <v>146</v>
      </c>
      <c r="E205" s="50" t="s">
        <v>80</v>
      </c>
      <c r="F205" s="51"/>
      <c r="G205" s="51"/>
      <c r="H205" s="63">
        <v>1582895200</v>
      </c>
      <c r="I205" s="27">
        <v>1309159837.23</v>
      </c>
      <c r="J205" s="44">
        <v>1308824948.01</v>
      </c>
      <c r="K205" s="321">
        <f t="shared" si="12"/>
        <v>334889.22000002861</v>
      </c>
      <c r="L205" s="356"/>
      <c r="M205" s="357"/>
      <c r="O205" s="38"/>
      <c r="P205" s="38"/>
    </row>
    <row r="206" spans="1:16" s="39" customFormat="1" ht="48" outlineLevel="3">
      <c r="A206" s="45" t="s">
        <v>147</v>
      </c>
      <c r="B206" s="34" t="s">
        <v>28</v>
      </c>
      <c r="C206" s="34" t="s">
        <v>142</v>
      </c>
      <c r="D206" s="34" t="s">
        <v>148</v>
      </c>
      <c r="E206" s="35" t="s">
        <v>29</v>
      </c>
      <c r="F206" s="29"/>
      <c r="G206" s="29"/>
      <c r="H206" s="36">
        <f>SUM(H207:H208)</f>
        <v>15818400</v>
      </c>
      <c r="I206" s="22">
        <f>SUM(I207:I208)</f>
        <v>4946400</v>
      </c>
      <c r="J206" s="37">
        <f>SUM(J207:J208)</f>
        <v>4893275.5999999996</v>
      </c>
      <c r="K206" s="335">
        <f>SUM(K207:K208)</f>
        <v>53124.4</v>
      </c>
      <c r="L206" s="358"/>
      <c r="M206" s="87"/>
      <c r="N206" s="42"/>
      <c r="O206" s="42"/>
      <c r="P206" s="42"/>
    </row>
    <row r="207" spans="1:16" s="42" customFormat="1" outlineLevel="5">
      <c r="A207" s="168" t="s">
        <v>30</v>
      </c>
      <c r="B207" s="23" t="s">
        <v>28</v>
      </c>
      <c r="C207" s="23" t="s">
        <v>142</v>
      </c>
      <c r="D207" s="23" t="s">
        <v>148</v>
      </c>
      <c r="E207" s="24" t="s">
        <v>31</v>
      </c>
      <c r="F207" s="25"/>
      <c r="G207" s="25"/>
      <c r="H207" s="63">
        <v>100000</v>
      </c>
      <c r="I207" s="40">
        <v>34400</v>
      </c>
      <c r="J207" s="44">
        <v>2571.6</v>
      </c>
      <c r="K207" s="119">
        <f t="shared" si="12"/>
        <v>31828.400000000001</v>
      </c>
      <c r="L207" s="356"/>
      <c r="M207" s="357"/>
    </row>
    <row r="208" spans="1:16" s="33" customFormat="1" ht="36" outlineLevel="5">
      <c r="A208" s="90" t="s">
        <v>37</v>
      </c>
      <c r="B208" s="49" t="s">
        <v>28</v>
      </c>
      <c r="C208" s="49" t="s">
        <v>142</v>
      </c>
      <c r="D208" s="49">
        <v>2230171320</v>
      </c>
      <c r="E208" s="50" t="s">
        <v>80</v>
      </c>
      <c r="F208" s="51"/>
      <c r="G208" s="51"/>
      <c r="H208" s="63">
        <v>15718400</v>
      </c>
      <c r="I208" s="27">
        <v>4912000</v>
      </c>
      <c r="J208" s="44">
        <v>4890704</v>
      </c>
      <c r="K208" s="343">
        <f t="shared" si="12"/>
        <v>21296</v>
      </c>
      <c r="L208" s="356"/>
      <c r="M208" s="357"/>
    </row>
    <row r="209" spans="1:16" s="118" customFormat="1" ht="48" outlineLevel="5">
      <c r="A209" s="121" t="s">
        <v>275</v>
      </c>
      <c r="B209" s="34" t="s">
        <v>28</v>
      </c>
      <c r="C209" s="34" t="s">
        <v>142</v>
      </c>
      <c r="D209" s="34" t="s">
        <v>200</v>
      </c>
      <c r="E209" s="35" t="s">
        <v>29</v>
      </c>
      <c r="F209" s="29"/>
      <c r="G209" s="29"/>
      <c r="H209" s="68">
        <f>SUM(H210:H211)</f>
        <v>4563696000</v>
      </c>
      <c r="I209" s="328">
        <f t="shared" ref="I209:J209" si="13">SUM(I210:I211)</f>
        <v>565016203.29999995</v>
      </c>
      <c r="J209" s="388">
        <f t="shared" si="13"/>
        <v>535268274.41999996</v>
      </c>
      <c r="K209" s="385">
        <f>SUM(K210:K211)</f>
        <v>29747928.880000006</v>
      </c>
      <c r="L209" s="375"/>
      <c r="M209" s="373"/>
    </row>
    <row r="210" spans="1:16" s="118" customFormat="1" ht="36" outlineLevel="5">
      <c r="A210" s="414" t="s">
        <v>37</v>
      </c>
      <c r="B210" s="49" t="s">
        <v>28</v>
      </c>
      <c r="C210" s="49" t="s">
        <v>142</v>
      </c>
      <c r="D210" s="49" t="s">
        <v>277</v>
      </c>
      <c r="E210" s="50">
        <v>313</v>
      </c>
      <c r="F210" s="49" t="s">
        <v>276</v>
      </c>
      <c r="G210" s="23" t="s">
        <v>35</v>
      </c>
      <c r="H210" s="63">
        <v>228184800</v>
      </c>
      <c r="I210" s="324">
        <v>28250810.16</v>
      </c>
      <c r="J210" s="389">
        <v>26763413.710000001</v>
      </c>
      <c r="K210" s="345">
        <f>I210-J210</f>
        <v>1487396.4499999993</v>
      </c>
      <c r="L210" s="381"/>
      <c r="M210" s="378"/>
    </row>
    <row r="211" spans="1:16" s="118" customFormat="1" ht="36" outlineLevel="5">
      <c r="A211" s="415"/>
      <c r="B211" s="49" t="s">
        <v>28</v>
      </c>
      <c r="C211" s="49" t="s">
        <v>142</v>
      </c>
      <c r="D211" s="49" t="s">
        <v>277</v>
      </c>
      <c r="E211" s="50">
        <v>313</v>
      </c>
      <c r="F211" s="49" t="s">
        <v>276</v>
      </c>
      <c r="G211" s="23" t="s">
        <v>36</v>
      </c>
      <c r="H211" s="307">
        <v>4335511200</v>
      </c>
      <c r="I211" s="329">
        <v>536765393.13999999</v>
      </c>
      <c r="J211" s="389">
        <v>508504860.70999998</v>
      </c>
      <c r="K211" s="119">
        <f>I211-J211</f>
        <v>28260532.430000007</v>
      </c>
      <c r="L211" s="381"/>
      <c r="M211" s="378"/>
      <c r="N211" s="120"/>
    </row>
    <row r="212" spans="1:16" s="42" customFormat="1" ht="24" outlineLevel="5">
      <c r="A212" s="121" t="s">
        <v>199</v>
      </c>
      <c r="B212" s="34" t="s">
        <v>28</v>
      </c>
      <c r="C212" s="34" t="s">
        <v>142</v>
      </c>
      <c r="D212" s="34" t="s">
        <v>200</v>
      </c>
      <c r="E212" s="35" t="s">
        <v>29</v>
      </c>
      <c r="F212" s="29"/>
      <c r="G212" s="29"/>
      <c r="H212" s="68">
        <f>SUM(H213:H216)</f>
        <v>21647854070</v>
      </c>
      <c r="I212" s="69">
        <f>SUM(I213:I216)</f>
        <v>21647313192.100002</v>
      </c>
      <c r="J212" s="70">
        <f>SUM(J213:J216)</f>
        <v>21646697954.349998</v>
      </c>
      <c r="K212" s="122">
        <f>SUM(K213:K216)</f>
        <v>615237.75000062934</v>
      </c>
      <c r="L212" s="123"/>
      <c r="M212" s="136"/>
    </row>
    <row r="213" spans="1:16" s="85" customFormat="1" ht="36" outlineLevel="5">
      <c r="A213" s="43" t="s">
        <v>37</v>
      </c>
      <c r="B213" s="78" t="s">
        <v>28</v>
      </c>
      <c r="C213" s="23" t="s">
        <v>142</v>
      </c>
      <c r="D213" s="23" t="s">
        <v>200</v>
      </c>
      <c r="E213" s="24">
        <v>244</v>
      </c>
      <c r="F213" s="78"/>
      <c r="G213" s="23" t="s">
        <v>35</v>
      </c>
      <c r="H213" s="63">
        <v>4592870</v>
      </c>
      <c r="I213" s="40">
        <v>4062031.53</v>
      </c>
      <c r="J213" s="267">
        <v>4044155.11</v>
      </c>
      <c r="K213" s="125">
        <f>I213-J213</f>
        <v>17876.419999999925</v>
      </c>
      <c r="L213" s="383"/>
      <c r="M213" s="376"/>
      <c r="O213" s="127"/>
      <c r="P213" s="127"/>
    </row>
    <row r="214" spans="1:16" s="84" customFormat="1" ht="36" outlineLevel="5">
      <c r="A214" s="311" t="s">
        <v>37</v>
      </c>
      <c r="B214" s="312" t="s">
        <v>28</v>
      </c>
      <c r="C214" s="312" t="s">
        <v>142</v>
      </c>
      <c r="D214" s="312" t="s">
        <v>200</v>
      </c>
      <c r="E214" s="313" t="s">
        <v>80</v>
      </c>
      <c r="F214" s="312" t="s">
        <v>214</v>
      </c>
      <c r="G214" s="312" t="s">
        <v>36</v>
      </c>
      <c r="H214" s="306">
        <v>0</v>
      </c>
      <c r="I214" s="272">
        <v>0</v>
      </c>
      <c r="J214" s="288">
        <v>0.01</v>
      </c>
      <c r="K214" s="319">
        <f t="shared" si="12"/>
        <v>-0.01</v>
      </c>
      <c r="L214" s="384"/>
      <c r="M214" s="376"/>
      <c r="O214" s="100"/>
      <c r="P214" s="100"/>
    </row>
    <row r="215" spans="1:16" s="33" customFormat="1" ht="36" outlineLevel="5">
      <c r="A215" s="90" t="s">
        <v>37</v>
      </c>
      <c r="B215" s="49" t="s">
        <v>28</v>
      </c>
      <c r="C215" s="49" t="s">
        <v>142</v>
      </c>
      <c r="D215" s="49" t="s">
        <v>200</v>
      </c>
      <c r="E215" s="50" t="s">
        <v>80</v>
      </c>
      <c r="F215" s="49" t="s">
        <v>235</v>
      </c>
      <c r="G215" s="49" t="s">
        <v>35</v>
      </c>
      <c r="H215" s="273">
        <f>975933090+106230010</f>
        <v>1082163100</v>
      </c>
      <c r="I215" s="273">
        <v>1082162598.03</v>
      </c>
      <c r="J215" s="293">
        <v>1082132670.55</v>
      </c>
      <c r="K215" s="321">
        <f t="shared" si="12"/>
        <v>29927.480000019073</v>
      </c>
      <c r="L215" s="381"/>
      <c r="M215" s="378"/>
      <c r="O215" s="38"/>
      <c r="P215" s="38"/>
    </row>
    <row r="216" spans="1:16" s="33" customFormat="1" ht="36" outlineLevel="5">
      <c r="A216" s="90" t="s">
        <v>37</v>
      </c>
      <c r="B216" s="49" t="s">
        <v>28</v>
      </c>
      <c r="C216" s="49" t="s">
        <v>142</v>
      </c>
      <c r="D216" s="49" t="s">
        <v>200</v>
      </c>
      <c r="E216" s="50" t="s">
        <v>80</v>
      </c>
      <c r="F216" s="49" t="s">
        <v>235</v>
      </c>
      <c r="G216" s="49" t="s">
        <v>36</v>
      </c>
      <c r="H216" s="273">
        <f>18542728700+2018369400</f>
        <v>20561098100</v>
      </c>
      <c r="I216" s="273">
        <v>20561088562.540001</v>
      </c>
      <c r="J216" s="293">
        <v>20560521128.68</v>
      </c>
      <c r="K216" s="321">
        <f t="shared" si="12"/>
        <v>567433.86000061035</v>
      </c>
      <c r="L216" s="381"/>
      <c r="M216" s="378"/>
      <c r="O216" s="38"/>
      <c r="P216" s="38"/>
    </row>
    <row r="217" spans="1:16" s="39" customFormat="1" ht="24" outlineLevel="3">
      <c r="A217" s="45" t="s">
        <v>149</v>
      </c>
      <c r="B217" s="34" t="s">
        <v>28</v>
      </c>
      <c r="C217" s="34" t="s">
        <v>142</v>
      </c>
      <c r="D217" s="34" t="s">
        <v>150</v>
      </c>
      <c r="E217" s="35" t="s">
        <v>29</v>
      </c>
      <c r="F217" s="29"/>
      <c r="G217" s="29"/>
      <c r="H217" s="36">
        <f>SUM(H218:H219)</f>
        <v>52930600</v>
      </c>
      <c r="I217" s="22">
        <f>SUM(I218:I219)</f>
        <v>29388400</v>
      </c>
      <c r="J217" s="37">
        <f>SUM(J218:J219)</f>
        <v>26421856.800000001</v>
      </c>
      <c r="K217" s="335">
        <f>SUM(K218:K219)</f>
        <v>2966543.2</v>
      </c>
      <c r="L217" s="128"/>
      <c r="M217" s="357"/>
      <c r="N217" s="42"/>
      <c r="O217" s="42"/>
      <c r="P217" s="42"/>
    </row>
    <row r="218" spans="1:16" s="42" customFormat="1" outlineLevel="5">
      <c r="A218" s="168" t="s">
        <v>30</v>
      </c>
      <c r="B218" s="23" t="s">
        <v>28</v>
      </c>
      <c r="C218" s="23" t="s">
        <v>142</v>
      </c>
      <c r="D218" s="23" t="s">
        <v>150</v>
      </c>
      <c r="E218" s="24" t="s">
        <v>31</v>
      </c>
      <c r="F218" s="25"/>
      <c r="G218" s="25"/>
      <c r="H218" s="63">
        <v>18170600</v>
      </c>
      <c r="I218" s="40">
        <v>3028400</v>
      </c>
      <c r="J218" s="44">
        <v>61856.800000000003</v>
      </c>
      <c r="K218" s="119">
        <f t="shared" si="12"/>
        <v>2966543.2</v>
      </c>
      <c r="L218" s="356"/>
      <c r="M218" s="357"/>
      <c r="N218" s="76"/>
    </row>
    <row r="219" spans="1:16" s="33" customFormat="1" ht="36" outlineLevel="5">
      <c r="A219" s="90" t="s">
        <v>37</v>
      </c>
      <c r="B219" s="49" t="s">
        <v>28</v>
      </c>
      <c r="C219" s="49" t="s">
        <v>142</v>
      </c>
      <c r="D219" s="49" t="s">
        <v>150</v>
      </c>
      <c r="E219" s="50" t="s">
        <v>80</v>
      </c>
      <c r="F219" s="51"/>
      <c r="G219" s="49"/>
      <c r="H219" s="63">
        <v>34760000</v>
      </c>
      <c r="I219" s="27">
        <v>26360000</v>
      </c>
      <c r="J219" s="261">
        <v>26360000</v>
      </c>
      <c r="K219" s="321">
        <f t="shared" si="12"/>
        <v>0</v>
      </c>
      <c r="L219" s="356"/>
      <c r="M219" s="87"/>
      <c r="O219" s="38"/>
      <c r="P219" s="38"/>
    </row>
    <row r="220" spans="1:16" s="39" customFormat="1" ht="24" outlineLevel="3">
      <c r="A220" s="45" t="s">
        <v>151</v>
      </c>
      <c r="B220" s="34" t="s">
        <v>28</v>
      </c>
      <c r="C220" s="34" t="s">
        <v>142</v>
      </c>
      <c r="D220" s="34" t="s">
        <v>152</v>
      </c>
      <c r="E220" s="35" t="s">
        <v>29</v>
      </c>
      <c r="F220" s="29"/>
      <c r="G220" s="29"/>
      <c r="H220" s="36">
        <f>SUM(H221)</f>
        <v>25000</v>
      </c>
      <c r="I220" s="22">
        <f>SUM(I221)</f>
        <v>4200</v>
      </c>
      <c r="J220" s="37">
        <f>SUM(J221)</f>
        <v>0</v>
      </c>
      <c r="K220" s="335">
        <f>SUM(K221)</f>
        <v>4200</v>
      </c>
      <c r="L220" s="358"/>
      <c r="M220" s="357"/>
      <c r="O220" s="42"/>
      <c r="P220" s="42"/>
    </row>
    <row r="221" spans="1:16" s="33" customFormat="1" ht="36" outlineLevel="5">
      <c r="A221" s="90" t="s">
        <v>37</v>
      </c>
      <c r="B221" s="49" t="s">
        <v>28</v>
      </c>
      <c r="C221" s="49" t="s">
        <v>142</v>
      </c>
      <c r="D221" s="49" t="s">
        <v>152</v>
      </c>
      <c r="E221" s="50" t="s">
        <v>80</v>
      </c>
      <c r="F221" s="51"/>
      <c r="G221" s="51"/>
      <c r="H221" s="63">
        <v>25000</v>
      </c>
      <c r="I221" s="27">
        <v>4200</v>
      </c>
      <c r="J221" s="44">
        <v>0</v>
      </c>
      <c r="K221" s="321">
        <f t="shared" si="12"/>
        <v>4200</v>
      </c>
      <c r="L221" s="356"/>
      <c r="M221" s="357"/>
      <c r="O221" s="38"/>
      <c r="P221" s="38"/>
    </row>
    <row r="222" spans="1:16" s="39" customFormat="1" ht="84" outlineLevel="3">
      <c r="A222" s="45" t="s">
        <v>153</v>
      </c>
      <c r="B222" s="34" t="s">
        <v>28</v>
      </c>
      <c r="C222" s="34" t="s">
        <v>142</v>
      </c>
      <c r="D222" s="34" t="s">
        <v>154</v>
      </c>
      <c r="E222" s="35" t="s">
        <v>29</v>
      </c>
      <c r="F222" s="29"/>
      <c r="G222" s="29"/>
      <c r="H222" s="36">
        <f>SUM(H223:H223)</f>
        <v>84900</v>
      </c>
      <c r="I222" s="22">
        <f>SUM(I223:I223)</f>
        <v>17012</v>
      </c>
      <c r="J222" s="37">
        <f>SUM(J223:J223)</f>
        <v>0</v>
      </c>
      <c r="K222" s="335">
        <f>SUM(K223:K223)</f>
        <v>17012</v>
      </c>
      <c r="L222" s="358"/>
      <c r="M222" s="87"/>
      <c r="N222" s="42"/>
      <c r="O222" s="42"/>
      <c r="P222" s="42"/>
    </row>
    <row r="223" spans="1:16" s="42" customFormat="1" ht="36" outlineLevel="5">
      <c r="A223" s="168" t="s">
        <v>155</v>
      </c>
      <c r="B223" s="23" t="s">
        <v>28</v>
      </c>
      <c r="C223" s="23" t="s">
        <v>142</v>
      </c>
      <c r="D223" s="23" t="s">
        <v>154</v>
      </c>
      <c r="E223" s="24" t="s">
        <v>31</v>
      </c>
      <c r="F223" s="23" t="s">
        <v>251</v>
      </c>
      <c r="G223" s="23" t="s">
        <v>36</v>
      </c>
      <c r="H223" s="63">
        <v>84900</v>
      </c>
      <c r="I223" s="40">
        <v>17012</v>
      </c>
      <c r="J223" s="41">
        <v>0</v>
      </c>
      <c r="K223" s="119">
        <f t="shared" si="12"/>
        <v>17012</v>
      </c>
      <c r="L223" s="356"/>
      <c r="M223" s="357"/>
      <c r="O223" s="76"/>
      <c r="P223" s="76"/>
    </row>
    <row r="224" spans="1:16" s="39" customFormat="1" ht="72" outlineLevel="3">
      <c r="A224" s="45" t="s">
        <v>156</v>
      </c>
      <c r="B224" s="34" t="s">
        <v>28</v>
      </c>
      <c r="C224" s="34" t="s">
        <v>142</v>
      </c>
      <c r="D224" s="34" t="s">
        <v>157</v>
      </c>
      <c r="E224" s="35" t="s">
        <v>29</v>
      </c>
      <c r="F224" s="29"/>
      <c r="G224" s="29"/>
      <c r="H224" s="36">
        <f>SUM(H225:H226)</f>
        <v>4300</v>
      </c>
      <c r="I224" s="22">
        <f>SUM(I225:I226)</f>
        <v>800</v>
      </c>
      <c r="J224" s="37">
        <f>SUM(J225:J226)</f>
        <v>0</v>
      </c>
      <c r="K224" s="335">
        <f>SUM(K225:K226)</f>
        <v>800</v>
      </c>
      <c r="L224" s="358"/>
      <c r="M224" s="87"/>
      <c r="N224" s="42"/>
      <c r="O224" s="42"/>
      <c r="P224" s="42"/>
    </row>
    <row r="225" spans="1:16" s="42" customFormat="1" ht="36" outlineLevel="5">
      <c r="A225" s="43" t="s">
        <v>37</v>
      </c>
      <c r="B225" s="23" t="s">
        <v>28</v>
      </c>
      <c r="C225" s="23" t="s">
        <v>142</v>
      </c>
      <c r="D225" s="23" t="s">
        <v>157</v>
      </c>
      <c r="E225" s="24">
        <v>244</v>
      </c>
      <c r="F225" s="25"/>
      <c r="G225" s="25"/>
      <c r="H225" s="63">
        <v>4300</v>
      </c>
      <c r="I225" s="40">
        <v>800</v>
      </c>
      <c r="J225" s="41">
        <v>0</v>
      </c>
      <c r="K225" s="119">
        <f>I225-J225</f>
        <v>800</v>
      </c>
      <c r="L225" s="356"/>
      <c r="M225" s="357"/>
      <c r="N225" s="76"/>
    </row>
    <row r="226" spans="1:16" s="42" customFormat="1" ht="24" outlineLevel="5">
      <c r="A226" s="168" t="s">
        <v>155</v>
      </c>
      <c r="B226" s="23" t="s">
        <v>28</v>
      </c>
      <c r="C226" s="23" t="s">
        <v>142</v>
      </c>
      <c r="D226" s="23" t="s">
        <v>157</v>
      </c>
      <c r="E226" s="24">
        <v>323</v>
      </c>
      <c r="F226" s="25"/>
      <c r="G226" s="25"/>
      <c r="H226" s="26">
        <v>0</v>
      </c>
      <c r="I226" s="40">
        <v>0</v>
      </c>
      <c r="J226" s="41">
        <v>0</v>
      </c>
      <c r="K226" s="119">
        <f t="shared" si="12"/>
        <v>0</v>
      </c>
      <c r="L226" s="356"/>
      <c r="M226" s="87"/>
      <c r="N226" s="76"/>
      <c r="O226" s="76"/>
      <c r="P226" s="76"/>
    </row>
    <row r="227" spans="1:16" s="39" customFormat="1" ht="36" outlineLevel="3">
      <c r="A227" s="45" t="s">
        <v>158</v>
      </c>
      <c r="B227" s="34" t="s">
        <v>28</v>
      </c>
      <c r="C227" s="34" t="s">
        <v>142</v>
      </c>
      <c r="D227" s="34" t="s">
        <v>159</v>
      </c>
      <c r="E227" s="35" t="s">
        <v>29</v>
      </c>
      <c r="F227" s="29"/>
      <c r="G227" s="29"/>
      <c r="H227" s="36">
        <f>SUM(H228:H232)</f>
        <v>4626244100</v>
      </c>
      <c r="I227" s="22">
        <f>SUM(I228:I232)</f>
        <v>4525070335.2600002</v>
      </c>
      <c r="J227" s="37">
        <f>SUM(J228:J232)</f>
        <v>4442733184.1599998</v>
      </c>
      <c r="K227" s="335">
        <f>SUM(K228:K232)</f>
        <v>82337151.100000188</v>
      </c>
      <c r="L227" s="358"/>
      <c r="M227" s="87"/>
      <c r="N227" s="42"/>
      <c r="O227" s="76"/>
      <c r="P227" s="76"/>
    </row>
    <row r="228" spans="1:16" s="42" customFormat="1" ht="36" outlineLevel="5">
      <c r="A228" s="43" t="s">
        <v>37</v>
      </c>
      <c r="B228" s="23" t="s">
        <v>28</v>
      </c>
      <c r="C228" s="23" t="s">
        <v>142</v>
      </c>
      <c r="D228" s="23" t="s">
        <v>159</v>
      </c>
      <c r="E228" s="24">
        <v>244</v>
      </c>
      <c r="F228" s="25" t="s">
        <v>236</v>
      </c>
      <c r="G228" s="25" t="s">
        <v>36</v>
      </c>
      <c r="H228" s="63">
        <v>1987150</v>
      </c>
      <c r="I228" s="40">
        <v>1987150</v>
      </c>
      <c r="J228" s="44">
        <v>1825395.2</v>
      </c>
      <c r="K228" s="119">
        <f t="shared" si="12"/>
        <v>161754.80000000005</v>
      </c>
      <c r="L228" s="372"/>
      <c r="M228" s="357"/>
    </row>
    <row r="229" spans="1:16" s="84" customFormat="1" ht="36" outlineLevel="5">
      <c r="A229" s="90" t="s">
        <v>37</v>
      </c>
      <c r="B229" s="312" t="s">
        <v>28</v>
      </c>
      <c r="C229" s="312" t="s">
        <v>142</v>
      </c>
      <c r="D229" s="312" t="s">
        <v>159</v>
      </c>
      <c r="E229" s="313" t="s">
        <v>80</v>
      </c>
      <c r="F229" s="322"/>
      <c r="G229" s="322"/>
      <c r="H229" s="306">
        <v>0</v>
      </c>
      <c r="I229" s="309">
        <v>0</v>
      </c>
      <c r="J229" s="267">
        <v>0</v>
      </c>
      <c r="K229" s="319">
        <f t="shared" si="12"/>
        <v>0</v>
      </c>
      <c r="L229" s="374"/>
      <c r="M229" s="365"/>
    </row>
    <row r="230" spans="1:16" s="33" customFormat="1" ht="36" outlineLevel="5">
      <c r="A230" s="90" t="s">
        <v>37</v>
      </c>
      <c r="B230" s="49" t="s">
        <v>28</v>
      </c>
      <c r="C230" s="49" t="s">
        <v>142</v>
      </c>
      <c r="D230" s="49" t="s">
        <v>159</v>
      </c>
      <c r="E230" s="50">
        <v>313</v>
      </c>
      <c r="F230" s="51" t="s">
        <v>236</v>
      </c>
      <c r="G230" s="51" t="s">
        <v>36</v>
      </c>
      <c r="H230" s="63">
        <v>0</v>
      </c>
      <c r="I230" s="27">
        <v>0</v>
      </c>
      <c r="J230" s="267">
        <v>0</v>
      </c>
      <c r="K230" s="321">
        <f>I230-J230</f>
        <v>0</v>
      </c>
      <c r="L230" s="356"/>
      <c r="M230" s="357"/>
      <c r="N230" s="38"/>
    </row>
    <row r="231" spans="1:16" s="33" customFormat="1" ht="36" outlineLevel="5">
      <c r="A231" s="90" t="s">
        <v>37</v>
      </c>
      <c r="B231" s="49" t="s">
        <v>28</v>
      </c>
      <c r="C231" s="49" t="s">
        <v>142</v>
      </c>
      <c r="D231" s="49" t="s">
        <v>159</v>
      </c>
      <c r="E231" s="50">
        <v>313</v>
      </c>
      <c r="F231" s="51" t="s">
        <v>236</v>
      </c>
      <c r="G231" s="51" t="s">
        <v>36</v>
      </c>
      <c r="H231" s="63">
        <v>4609436190</v>
      </c>
      <c r="I231" s="27">
        <v>4516343185.2600002</v>
      </c>
      <c r="J231" s="267">
        <v>4435547788.96</v>
      </c>
      <c r="K231" s="321">
        <f t="shared" si="12"/>
        <v>80795396.300000191</v>
      </c>
      <c r="L231" s="356"/>
      <c r="M231" s="357"/>
      <c r="N231" s="38"/>
    </row>
    <row r="232" spans="1:16" s="42" customFormat="1" ht="36" outlineLevel="5">
      <c r="A232" s="168" t="s">
        <v>65</v>
      </c>
      <c r="B232" s="23" t="s">
        <v>28</v>
      </c>
      <c r="C232" s="23" t="s">
        <v>142</v>
      </c>
      <c r="D232" s="23" t="s">
        <v>159</v>
      </c>
      <c r="E232" s="24">
        <v>242</v>
      </c>
      <c r="F232" s="25" t="s">
        <v>236</v>
      </c>
      <c r="G232" s="131" t="s">
        <v>36</v>
      </c>
      <c r="H232" s="63">
        <v>14820760</v>
      </c>
      <c r="I232" s="40">
        <v>6740000</v>
      </c>
      <c r="J232" s="44">
        <v>5360000</v>
      </c>
      <c r="K232" s="119">
        <f>I232-J232</f>
        <v>1380000</v>
      </c>
      <c r="L232" s="372"/>
      <c r="M232" s="87"/>
      <c r="O232" s="76"/>
      <c r="P232" s="76"/>
    </row>
    <row r="233" spans="1:16" s="39" customFormat="1" ht="24" outlineLevel="3">
      <c r="A233" s="45" t="s">
        <v>59</v>
      </c>
      <c r="B233" s="34" t="s">
        <v>28</v>
      </c>
      <c r="C233" s="34" t="s">
        <v>160</v>
      </c>
      <c r="D233" s="34" t="s">
        <v>161</v>
      </c>
      <c r="E233" s="35" t="s">
        <v>29</v>
      </c>
      <c r="F233" s="29"/>
      <c r="G233" s="20"/>
      <c r="H233" s="36">
        <f>SUM(H234:H244)</f>
        <v>561585734.79999995</v>
      </c>
      <c r="I233" s="22">
        <f>SUM(I234:I244)</f>
        <v>469606923</v>
      </c>
      <c r="J233" s="37">
        <f>SUM(J234:J244)</f>
        <v>441434830.46999997</v>
      </c>
      <c r="K233" s="335">
        <f>SUM(K234:K244)</f>
        <v>28172092.530000027</v>
      </c>
      <c r="L233" s="358"/>
      <c r="M233" s="357"/>
      <c r="N233" s="42"/>
      <c r="O233" s="42"/>
      <c r="P233" s="42"/>
    </row>
    <row r="234" spans="1:16" s="42" customFormat="1" outlineLevel="5">
      <c r="A234" s="168" t="s">
        <v>61</v>
      </c>
      <c r="B234" s="23" t="s">
        <v>28</v>
      </c>
      <c r="C234" s="23" t="s">
        <v>160</v>
      </c>
      <c r="D234" s="23" t="s">
        <v>161</v>
      </c>
      <c r="E234" s="24" t="s">
        <v>62</v>
      </c>
      <c r="F234" s="25"/>
      <c r="G234" s="25"/>
      <c r="H234" s="63">
        <v>409840566</v>
      </c>
      <c r="I234" s="40">
        <v>340329551</v>
      </c>
      <c r="J234" s="44">
        <v>324422149.64999998</v>
      </c>
      <c r="K234" s="119">
        <f t="shared" si="12"/>
        <v>15907401.350000024</v>
      </c>
      <c r="L234" s="356"/>
      <c r="M234" s="357"/>
    </row>
    <row r="235" spans="1:16" s="42" customFormat="1" ht="24" outlineLevel="5">
      <c r="A235" s="168" t="s">
        <v>88</v>
      </c>
      <c r="B235" s="23" t="s">
        <v>28</v>
      </c>
      <c r="C235" s="23" t="s">
        <v>160</v>
      </c>
      <c r="D235" s="23" t="s">
        <v>161</v>
      </c>
      <c r="E235" s="24" t="s">
        <v>162</v>
      </c>
      <c r="F235" s="25"/>
      <c r="G235" s="25"/>
      <c r="H235" s="63">
        <v>0</v>
      </c>
      <c r="I235" s="40">
        <v>0</v>
      </c>
      <c r="J235" s="44">
        <v>0</v>
      </c>
      <c r="K235" s="119">
        <f t="shared" si="12"/>
        <v>0</v>
      </c>
      <c r="L235" s="356"/>
      <c r="M235" s="357"/>
    </row>
    <row r="236" spans="1:16" s="42" customFormat="1" ht="48" outlineLevel="5">
      <c r="A236" s="168" t="s">
        <v>63</v>
      </c>
      <c r="B236" s="23" t="s">
        <v>28</v>
      </c>
      <c r="C236" s="23" t="s">
        <v>160</v>
      </c>
      <c r="D236" s="23" t="s">
        <v>161</v>
      </c>
      <c r="E236" s="24" t="s">
        <v>64</v>
      </c>
      <c r="F236" s="25"/>
      <c r="G236" s="25"/>
      <c r="H236" s="63">
        <v>123732966</v>
      </c>
      <c r="I236" s="40">
        <v>102779347</v>
      </c>
      <c r="J236" s="44">
        <v>95465841.579999998</v>
      </c>
      <c r="K236" s="119">
        <f t="shared" si="12"/>
        <v>7313505.4200000018</v>
      </c>
      <c r="L236" s="356"/>
      <c r="M236" s="357"/>
    </row>
    <row r="237" spans="1:16" s="42" customFormat="1" ht="24" outlineLevel="5">
      <c r="A237" s="168" t="s">
        <v>65</v>
      </c>
      <c r="B237" s="23" t="s">
        <v>28</v>
      </c>
      <c r="C237" s="23" t="s">
        <v>160</v>
      </c>
      <c r="D237" s="23" t="s">
        <v>161</v>
      </c>
      <c r="E237" s="24" t="s">
        <v>66</v>
      </c>
      <c r="F237" s="25"/>
      <c r="G237" s="25"/>
      <c r="H237" s="63">
        <v>6332795.7999999998</v>
      </c>
      <c r="I237" s="40">
        <v>6006645</v>
      </c>
      <c r="J237" s="44">
        <v>5266683.22</v>
      </c>
      <c r="K237" s="119">
        <f t="shared" si="12"/>
        <v>739961.78000000026</v>
      </c>
      <c r="L237" s="356"/>
      <c r="M237" s="357"/>
    </row>
    <row r="238" spans="1:16" s="42" customFormat="1" ht="36" outlineLevel="5">
      <c r="A238" s="168" t="s">
        <v>197</v>
      </c>
      <c r="B238" s="23" t="s">
        <v>28</v>
      </c>
      <c r="C238" s="23" t="s">
        <v>160</v>
      </c>
      <c r="D238" s="23" t="s">
        <v>161</v>
      </c>
      <c r="E238" s="24">
        <v>243</v>
      </c>
      <c r="F238" s="25"/>
      <c r="G238" s="25"/>
      <c r="H238" s="63">
        <v>0</v>
      </c>
      <c r="I238" s="40">
        <v>0</v>
      </c>
      <c r="J238" s="44">
        <v>0</v>
      </c>
      <c r="K238" s="119">
        <f t="shared" si="12"/>
        <v>0</v>
      </c>
      <c r="L238" s="356"/>
      <c r="M238" s="87"/>
    </row>
    <row r="239" spans="1:16" s="42" customFormat="1" outlineLevel="5">
      <c r="A239" s="168" t="s">
        <v>30</v>
      </c>
      <c r="B239" s="23" t="s">
        <v>28</v>
      </c>
      <c r="C239" s="23" t="s">
        <v>160</v>
      </c>
      <c r="D239" s="23" t="s">
        <v>161</v>
      </c>
      <c r="E239" s="24" t="s">
        <v>31</v>
      </c>
      <c r="F239" s="25"/>
      <c r="G239" s="25"/>
      <c r="H239" s="63">
        <v>14780401.439999999</v>
      </c>
      <c r="I239" s="40">
        <v>13606373</v>
      </c>
      <c r="J239" s="44">
        <v>11914441.02</v>
      </c>
      <c r="K239" s="119">
        <f t="shared" si="12"/>
        <v>1691931.9800000004</v>
      </c>
      <c r="L239" s="356"/>
      <c r="M239" s="357"/>
    </row>
    <row r="240" spans="1:16" s="42" customFormat="1" outlineLevel="5">
      <c r="A240" s="168" t="s">
        <v>203</v>
      </c>
      <c r="B240" s="23" t="s">
        <v>28</v>
      </c>
      <c r="C240" s="23" t="s">
        <v>160</v>
      </c>
      <c r="D240" s="23" t="s">
        <v>161</v>
      </c>
      <c r="E240" s="24">
        <v>247</v>
      </c>
      <c r="F240" s="25"/>
      <c r="G240" s="25"/>
      <c r="H240" s="63">
        <v>6175348.5599999996</v>
      </c>
      <c r="I240" s="40">
        <v>6161350</v>
      </c>
      <c r="J240" s="44">
        <v>3876245.13</v>
      </c>
      <c r="K240" s="119">
        <f t="shared" si="12"/>
        <v>2285104.87</v>
      </c>
      <c r="L240" s="356"/>
      <c r="M240" s="357"/>
    </row>
    <row r="241" spans="1:16" s="42" customFormat="1" ht="36" outlineLevel="5">
      <c r="A241" s="168" t="s">
        <v>163</v>
      </c>
      <c r="B241" s="23" t="s">
        <v>28</v>
      </c>
      <c r="C241" s="23" t="s">
        <v>160</v>
      </c>
      <c r="D241" s="23" t="s">
        <v>161</v>
      </c>
      <c r="E241" s="24" t="s">
        <v>218</v>
      </c>
      <c r="F241" s="25"/>
      <c r="G241" s="25"/>
      <c r="H241" s="63">
        <v>180202.61</v>
      </c>
      <c r="I241" s="40">
        <v>180202.61</v>
      </c>
      <c r="J241" s="44">
        <v>116262.05</v>
      </c>
      <c r="K241" s="119">
        <f t="shared" si="12"/>
        <v>63940.559999999983</v>
      </c>
      <c r="L241" s="358"/>
      <c r="M241" s="357"/>
    </row>
    <row r="242" spans="1:16" s="42" customFormat="1" ht="24" outlineLevel="5">
      <c r="A242" s="168" t="s">
        <v>69</v>
      </c>
      <c r="B242" s="23" t="s">
        <v>28</v>
      </c>
      <c r="C242" s="23" t="s">
        <v>160</v>
      </c>
      <c r="D242" s="23" t="s">
        <v>161</v>
      </c>
      <c r="E242" s="24" t="s">
        <v>70</v>
      </c>
      <c r="F242" s="25"/>
      <c r="G242" s="25"/>
      <c r="H242" s="63">
        <f>434022.06-10082</f>
        <v>423940.06</v>
      </c>
      <c r="I242" s="40">
        <f>434022.06-10082</f>
        <v>423940.06</v>
      </c>
      <c r="J242" s="44">
        <v>290319.75</v>
      </c>
      <c r="K242" s="119">
        <f t="shared" si="12"/>
        <v>133620.31</v>
      </c>
      <c r="L242" s="356"/>
      <c r="M242" s="357"/>
    </row>
    <row r="243" spans="1:16" s="42" customFormat="1" outlineLevel="5">
      <c r="A243" s="168" t="s">
        <v>71</v>
      </c>
      <c r="B243" s="23" t="s">
        <v>28</v>
      </c>
      <c r="C243" s="23" t="s">
        <v>160</v>
      </c>
      <c r="D243" s="23" t="s">
        <v>161</v>
      </c>
      <c r="E243" s="24" t="s">
        <v>72</v>
      </c>
      <c r="F243" s="25"/>
      <c r="G243" s="25"/>
      <c r="H243" s="63">
        <v>42514.33</v>
      </c>
      <c r="I243" s="40">
        <v>42514.33</v>
      </c>
      <c r="J243" s="44">
        <v>22888.07</v>
      </c>
      <c r="K243" s="119">
        <f t="shared" si="12"/>
        <v>19626.260000000002</v>
      </c>
      <c r="L243" s="356"/>
      <c r="M243" s="357"/>
      <c r="N243" s="76"/>
    </row>
    <row r="244" spans="1:16" s="42" customFormat="1" outlineLevel="5">
      <c r="A244" s="168" t="s">
        <v>73</v>
      </c>
      <c r="B244" s="23" t="s">
        <v>28</v>
      </c>
      <c r="C244" s="23" t="s">
        <v>160</v>
      </c>
      <c r="D244" s="23" t="s">
        <v>161</v>
      </c>
      <c r="E244" s="24" t="s">
        <v>164</v>
      </c>
      <c r="F244" s="25"/>
      <c r="G244" s="25"/>
      <c r="H244" s="63">
        <v>77000</v>
      </c>
      <c r="I244" s="40">
        <v>77000</v>
      </c>
      <c r="J244" s="44">
        <v>60000</v>
      </c>
      <c r="K244" s="119">
        <f t="shared" si="12"/>
        <v>17000</v>
      </c>
      <c r="L244" s="356"/>
      <c r="M244" s="357"/>
      <c r="O244" s="76"/>
      <c r="P244" s="76"/>
    </row>
    <row r="245" spans="1:16" s="39" customFormat="1" ht="24" outlineLevel="3">
      <c r="A245" s="45" t="s">
        <v>165</v>
      </c>
      <c r="B245" s="34" t="s">
        <v>28</v>
      </c>
      <c r="C245" s="34" t="s">
        <v>160</v>
      </c>
      <c r="D245" s="34" t="s">
        <v>166</v>
      </c>
      <c r="E245" s="35" t="s">
        <v>29</v>
      </c>
      <c r="F245" s="29"/>
      <c r="G245" s="29"/>
      <c r="H245" s="36">
        <f>SUM(H246:H255)</f>
        <v>219901807.60999998</v>
      </c>
      <c r="I245" s="22">
        <f>SUM(I246:I255)</f>
        <v>177118617</v>
      </c>
      <c r="J245" s="37">
        <f>SUM(J246:J255)</f>
        <v>157634951.18000001</v>
      </c>
      <c r="K245" s="335">
        <f>SUM(K246:K255)</f>
        <v>19483665.820000008</v>
      </c>
      <c r="L245" s="358"/>
      <c r="M245" s="357"/>
      <c r="N245" s="42"/>
      <c r="O245" s="42"/>
      <c r="P245" s="42"/>
    </row>
    <row r="246" spans="1:16" s="42" customFormat="1" ht="24" outlineLevel="5">
      <c r="A246" s="168" t="s">
        <v>167</v>
      </c>
      <c r="B246" s="23" t="s">
        <v>28</v>
      </c>
      <c r="C246" s="23" t="s">
        <v>160</v>
      </c>
      <c r="D246" s="23" t="s">
        <v>166</v>
      </c>
      <c r="E246" s="24" t="s">
        <v>168</v>
      </c>
      <c r="F246" s="25"/>
      <c r="G246" s="25"/>
      <c r="H246" s="63">
        <v>155396538</v>
      </c>
      <c r="I246" s="40">
        <v>123997558</v>
      </c>
      <c r="J246" s="44">
        <v>112909856.95999999</v>
      </c>
      <c r="K246" s="119">
        <f t="shared" ref="K246:K281" si="14">I246-J246</f>
        <v>11087701.040000007</v>
      </c>
      <c r="L246" s="356"/>
      <c r="M246" s="357"/>
    </row>
    <row r="247" spans="1:16" s="42" customFormat="1" ht="36" outlineLevel="5">
      <c r="A247" s="168" t="s">
        <v>169</v>
      </c>
      <c r="B247" s="23" t="s">
        <v>28</v>
      </c>
      <c r="C247" s="23" t="s">
        <v>160</v>
      </c>
      <c r="D247" s="23" t="s">
        <v>166</v>
      </c>
      <c r="E247" s="24" t="s">
        <v>170</v>
      </c>
      <c r="F247" s="25"/>
      <c r="G247" s="25"/>
      <c r="H247" s="63">
        <v>1466300</v>
      </c>
      <c r="I247" s="40">
        <v>1466300</v>
      </c>
      <c r="J247" s="44">
        <v>847854.06</v>
      </c>
      <c r="K247" s="119">
        <f t="shared" si="14"/>
        <v>618445.93999999994</v>
      </c>
      <c r="L247" s="356"/>
      <c r="M247" s="357"/>
    </row>
    <row r="248" spans="1:16" s="42" customFormat="1" ht="48" outlineLevel="5">
      <c r="A248" s="168" t="s">
        <v>171</v>
      </c>
      <c r="B248" s="23" t="s">
        <v>28</v>
      </c>
      <c r="C248" s="23" t="s">
        <v>160</v>
      </c>
      <c r="D248" s="23" t="s">
        <v>166</v>
      </c>
      <c r="E248" s="24" t="s">
        <v>172</v>
      </c>
      <c r="F248" s="25"/>
      <c r="G248" s="25"/>
      <c r="H248" s="63">
        <v>46930170</v>
      </c>
      <c r="I248" s="40">
        <v>37447557</v>
      </c>
      <c r="J248" s="44">
        <v>33635975.420000002</v>
      </c>
      <c r="K248" s="119">
        <f t="shared" si="14"/>
        <v>3811581.5799999982</v>
      </c>
      <c r="L248" s="356"/>
      <c r="M248" s="357"/>
    </row>
    <row r="249" spans="1:16" s="42" customFormat="1" ht="24" outlineLevel="5">
      <c r="A249" s="168" t="s">
        <v>65</v>
      </c>
      <c r="B249" s="23" t="s">
        <v>28</v>
      </c>
      <c r="C249" s="23" t="s">
        <v>160</v>
      </c>
      <c r="D249" s="23" t="s">
        <v>166</v>
      </c>
      <c r="E249" s="24" t="s">
        <v>66</v>
      </c>
      <c r="F249" s="25"/>
      <c r="G249" s="25"/>
      <c r="H249" s="63">
        <v>5349070.8499999996</v>
      </c>
      <c r="I249" s="40">
        <v>4662136</v>
      </c>
      <c r="J249" s="44">
        <v>3172071.23</v>
      </c>
      <c r="K249" s="119">
        <f t="shared" si="14"/>
        <v>1490064.77</v>
      </c>
      <c r="L249" s="356"/>
      <c r="M249" s="87"/>
    </row>
    <row r="250" spans="1:16" s="42" customFormat="1" outlineLevel="5">
      <c r="A250" s="168" t="s">
        <v>30</v>
      </c>
      <c r="B250" s="23" t="s">
        <v>28</v>
      </c>
      <c r="C250" s="23" t="s">
        <v>160</v>
      </c>
      <c r="D250" s="23" t="s">
        <v>166</v>
      </c>
      <c r="E250" s="24" t="s">
        <v>31</v>
      </c>
      <c r="F250" s="25"/>
      <c r="G250" s="25"/>
      <c r="H250" s="63">
        <v>7929925.1299999999</v>
      </c>
      <c r="I250" s="40">
        <v>7146830</v>
      </c>
      <c r="J250" s="44">
        <v>5021695.7699999996</v>
      </c>
      <c r="K250" s="119">
        <f t="shared" si="14"/>
        <v>2125134.2300000004</v>
      </c>
      <c r="L250" s="356"/>
      <c r="M250" s="357"/>
    </row>
    <row r="251" spans="1:16" s="42" customFormat="1" outlineLevel="5">
      <c r="A251" s="168" t="s">
        <v>203</v>
      </c>
      <c r="B251" s="23" t="s">
        <v>28</v>
      </c>
      <c r="C251" s="23" t="s">
        <v>160</v>
      </c>
      <c r="D251" s="23" t="s">
        <v>166</v>
      </c>
      <c r="E251" s="24">
        <v>247</v>
      </c>
      <c r="F251" s="25"/>
      <c r="G251" s="25"/>
      <c r="H251" s="63">
        <v>2253397.63</v>
      </c>
      <c r="I251" s="40">
        <v>1848160</v>
      </c>
      <c r="J251" s="44">
        <v>1690806.74</v>
      </c>
      <c r="K251" s="119">
        <f t="shared" si="14"/>
        <v>157353.26</v>
      </c>
      <c r="L251" s="356"/>
      <c r="M251" s="357"/>
    </row>
    <row r="252" spans="1:16" s="42" customFormat="1" ht="36" outlineLevel="5">
      <c r="A252" s="168" t="s">
        <v>163</v>
      </c>
      <c r="B252" s="23" t="s">
        <v>28</v>
      </c>
      <c r="C252" s="23" t="s">
        <v>160</v>
      </c>
      <c r="D252" s="23" t="s">
        <v>166</v>
      </c>
      <c r="E252" s="24">
        <v>831</v>
      </c>
      <c r="F252" s="25"/>
      <c r="G252" s="25"/>
      <c r="H252" s="63">
        <v>40000</v>
      </c>
      <c r="I252" s="40">
        <v>23200</v>
      </c>
      <c r="J252" s="44">
        <v>0</v>
      </c>
      <c r="K252" s="119">
        <f t="shared" si="14"/>
        <v>23200</v>
      </c>
      <c r="L252" s="356"/>
      <c r="M252" s="357"/>
    </row>
    <row r="253" spans="1:16" s="42" customFormat="1" ht="24" outlineLevel="5">
      <c r="A253" s="168" t="s">
        <v>69</v>
      </c>
      <c r="B253" s="23" t="s">
        <v>28</v>
      </c>
      <c r="C253" s="23" t="s">
        <v>160</v>
      </c>
      <c r="D253" s="23" t="s">
        <v>166</v>
      </c>
      <c r="E253" s="24" t="s">
        <v>70</v>
      </c>
      <c r="F253" s="25"/>
      <c r="G253" s="25"/>
      <c r="H253" s="63">
        <v>380000</v>
      </c>
      <c r="I253" s="40">
        <v>370500</v>
      </c>
      <c r="J253" s="44">
        <v>272375</v>
      </c>
      <c r="K253" s="119">
        <f t="shared" si="14"/>
        <v>98125</v>
      </c>
      <c r="L253" s="356"/>
      <c r="M253" s="87"/>
    </row>
    <row r="254" spans="1:16" s="42" customFormat="1" outlineLevel="5">
      <c r="A254" s="168" t="s">
        <v>71</v>
      </c>
      <c r="B254" s="23" t="s">
        <v>28</v>
      </c>
      <c r="C254" s="23" t="s">
        <v>160</v>
      </c>
      <c r="D254" s="23" t="s">
        <v>166</v>
      </c>
      <c r="E254" s="24" t="s">
        <v>72</v>
      </c>
      <c r="F254" s="25"/>
      <c r="G254" s="25"/>
      <c r="H254" s="63">
        <v>28500</v>
      </c>
      <c r="I254" s="40">
        <v>28470</v>
      </c>
      <c r="J254" s="44">
        <v>14316</v>
      </c>
      <c r="K254" s="119">
        <f t="shared" si="14"/>
        <v>14154</v>
      </c>
      <c r="L254" s="356"/>
      <c r="M254" s="357"/>
      <c r="N254" s="76"/>
    </row>
    <row r="255" spans="1:16" s="42" customFormat="1" outlineLevel="5">
      <c r="A255" s="168" t="s">
        <v>73</v>
      </c>
      <c r="B255" s="23" t="s">
        <v>28</v>
      </c>
      <c r="C255" s="23" t="s">
        <v>160</v>
      </c>
      <c r="D255" s="23" t="s">
        <v>166</v>
      </c>
      <c r="E255" s="24">
        <v>853</v>
      </c>
      <c r="F255" s="25"/>
      <c r="G255" s="25"/>
      <c r="H255" s="63">
        <v>127906</v>
      </c>
      <c r="I255" s="40">
        <v>127906</v>
      </c>
      <c r="J255" s="44">
        <v>70000</v>
      </c>
      <c r="K255" s="119">
        <f t="shared" si="14"/>
        <v>57906</v>
      </c>
      <c r="L255" s="356"/>
      <c r="M255" s="87"/>
      <c r="O255" s="76"/>
      <c r="P255" s="76"/>
    </row>
    <row r="256" spans="1:16" s="39" customFormat="1" ht="36" outlineLevel="3">
      <c r="A256" s="45" t="s">
        <v>198</v>
      </c>
      <c r="B256" s="34" t="s">
        <v>28</v>
      </c>
      <c r="C256" s="34" t="s">
        <v>160</v>
      </c>
      <c r="D256" s="34" t="s">
        <v>204</v>
      </c>
      <c r="E256" s="35" t="s">
        <v>29</v>
      </c>
      <c r="F256" s="29"/>
      <c r="G256" s="29"/>
      <c r="H256" s="36">
        <f>SUM(H257:H263)</f>
        <v>950314784.21000004</v>
      </c>
      <c r="I256" s="36">
        <f t="shared" ref="I256:J256" si="15">SUM(I257:I263)</f>
        <v>940340519</v>
      </c>
      <c r="J256" s="32">
        <f t="shared" si="15"/>
        <v>931710599.91999996</v>
      </c>
      <c r="K256" s="335">
        <f>SUM(K257:K263)</f>
        <v>8629919.0800000038</v>
      </c>
      <c r="L256" s="358"/>
      <c r="M256" s="357"/>
      <c r="N256" s="42"/>
      <c r="O256" s="42"/>
      <c r="P256" s="42"/>
    </row>
    <row r="257" spans="1:16" s="42" customFormat="1" outlineLevel="3">
      <c r="A257" s="168" t="s">
        <v>30</v>
      </c>
      <c r="B257" s="23" t="s">
        <v>28</v>
      </c>
      <c r="C257" s="23" t="s">
        <v>160</v>
      </c>
      <c r="D257" s="23" t="s">
        <v>204</v>
      </c>
      <c r="E257" s="24">
        <v>244</v>
      </c>
      <c r="F257" s="25"/>
      <c r="G257" s="25"/>
      <c r="H257" s="59">
        <v>4681800</v>
      </c>
      <c r="I257" s="105">
        <v>3985256</v>
      </c>
      <c r="J257" s="284">
        <v>3625500.26</v>
      </c>
      <c r="K257" s="119">
        <f>I257-J257</f>
        <v>359755.74000000022</v>
      </c>
      <c r="L257" s="356"/>
      <c r="M257" s="357"/>
    </row>
    <row r="258" spans="1:16" s="85" customFormat="1" ht="36" outlineLevel="5">
      <c r="A258" s="170" t="s">
        <v>58</v>
      </c>
      <c r="B258" s="78" t="s">
        <v>28</v>
      </c>
      <c r="C258" s="78" t="s">
        <v>160</v>
      </c>
      <c r="D258" s="78" t="s">
        <v>204</v>
      </c>
      <c r="E258" s="79">
        <v>321</v>
      </c>
      <c r="F258" s="130" t="s">
        <v>219</v>
      </c>
      <c r="G258" s="78" t="s">
        <v>35</v>
      </c>
      <c r="H258" s="80">
        <v>0</v>
      </c>
      <c r="I258" s="81">
        <v>0</v>
      </c>
      <c r="J258" s="114">
        <v>0</v>
      </c>
      <c r="K258" s="125">
        <f>I258-J258</f>
        <v>0</v>
      </c>
      <c r="L258" s="364"/>
      <c r="M258" s="365"/>
      <c r="N258" s="127"/>
    </row>
    <row r="259" spans="1:16" s="85" customFormat="1" ht="36" outlineLevel="5">
      <c r="A259" s="170" t="s">
        <v>58</v>
      </c>
      <c r="B259" s="78" t="s">
        <v>28</v>
      </c>
      <c r="C259" s="78" t="s">
        <v>160</v>
      </c>
      <c r="D259" s="78" t="s">
        <v>204</v>
      </c>
      <c r="E259" s="79">
        <v>321</v>
      </c>
      <c r="F259" s="130" t="s">
        <v>219</v>
      </c>
      <c r="G259" s="78" t="s">
        <v>36</v>
      </c>
      <c r="H259" s="80">
        <v>0</v>
      </c>
      <c r="I259" s="81">
        <v>0</v>
      </c>
      <c r="J259" s="114">
        <v>0</v>
      </c>
      <c r="K259" s="125">
        <f t="shared" si="14"/>
        <v>0</v>
      </c>
      <c r="L259" s="364"/>
      <c r="M259" s="132"/>
      <c r="O259" s="127"/>
      <c r="P259" s="127"/>
    </row>
    <row r="260" spans="1:16" s="42" customFormat="1" ht="36" outlineLevel="5">
      <c r="A260" s="168" t="s">
        <v>58</v>
      </c>
      <c r="B260" s="23" t="s">
        <v>28</v>
      </c>
      <c r="C260" s="23" t="s">
        <v>160</v>
      </c>
      <c r="D260" s="23" t="s">
        <v>204</v>
      </c>
      <c r="E260" s="24">
        <v>321</v>
      </c>
      <c r="F260" s="25" t="s">
        <v>245</v>
      </c>
      <c r="G260" s="23" t="s">
        <v>35</v>
      </c>
      <c r="H260" s="63">
        <v>46817800</v>
      </c>
      <c r="I260" s="40">
        <v>46817763</v>
      </c>
      <c r="J260" s="41">
        <v>46404254.909999996</v>
      </c>
      <c r="K260" s="119">
        <f>I260-J260</f>
        <v>413508.09000000358</v>
      </c>
      <c r="L260" s="366"/>
      <c r="M260" s="367"/>
      <c r="N260" s="76"/>
    </row>
    <row r="261" spans="1:16" s="42" customFormat="1" ht="36" outlineLevel="5">
      <c r="A261" s="168" t="s">
        <v>58</v>
      </c>
      <c r="B261" s="23" t="s">
        <v>28</v>
      </c>
      <c r="C261" s="23" t="s">
        <v>160</v>
      </c>
      <c r="D261" s="23" t="s">
        <v>204</v>
      </c>
      <c r="E261" s="24">
        <v>321</v>
      </c>
      <c r="F261" s="25" t="s">
        <v>245</v>
      </c>
      <c r="G261" s="23" t="s">
        <v>36</v>
      </c>
      <c r="H261" s="63">
        <v>889537500</v>
      </c>
      <c r="I261" s="40">
        <v>889537500</v>
      </c>
      <c r="J261" s="41">
        <v>881680844.75</v>
      </c>
      <c r="K261" s="119">
        <f>I261-J261</f>
        <v>7856655.25</v>
      </c>
      <c r="L261" s="366"/>
      <c r="M261" s="367"/>
      <c r="O261" s="76"/>
      <c r="P261" s="76"/>
    </row>
    <row r="262" spans="1:16" s="42" customFormat="1" ht="48.75" customHeight="1" outlineLevel="5">
      <c r="A262" s="169" t="s">
        <v>273</v>
      </c>
      <c r="B262" s="23" t="s">
        <v>28</v>
      </c>
      <c r="C262" s="23" t="s">
        <v>160</v>
      </c>
      <c r="D262" s="23" t="s">
        <v>271</v>
      </c>
      <c r="E262" s="24">
        <v>321</v>
      </c>
      <c r="F262" s="25" t="s">
        <v>272</v>
      </c>
      <c r="G262" s="23" t="s">
        <v>35</v>
      </c>
      <c r="H262" s="63">
        <v>463884.21</v>
      </c>
      <c r="I262" s="40">
        <v>0</v>
      </c>
      <c r="J262" s="41">
        <v>0</v>
      </c>
      <c r="K262" s="119">
        <f t="shared" ref="K262:K263" si="16">I262-J262</f>
        <v>0</v>
      </c>
      <c r="L262" s="123"/>
      <c r="M262" s="133"/>
      <c r="O262" s="76"/>
      <c r="P262" s="76"/>
    </row>
    <row r="263" spans="1:16" s="42" customFormat="1" ht="48" customHeight="1" outlineLevel="5">
      <c r="A263" s="169" t="s">
        <v>273</v>
      </c>
      <c r="B263" s="23" t="s">
        <v>28</v>
      </c>
      <c r="C263" s="23" t="s">
        <v>160</v>
      </c>
      <c r="D263" s="23" t="s">
        <v>271</v>
      </c>
      <c r="E263" s="24">
        <v>321</v>
      </c>
      <c r="F263" s="25" t="s">
        <v>272</v>
      </c>
      <c r="G263" s="23" t="s">
        <v>36</v>
      </c>
      <c r="H263" s="63">
        <v>8813800</v>
      </c>
      <c r="I263" s="40">
        <v>0</v>
      </c>
      <c r="J263" s="41">
        <v>0</v>
      </c>
      <c r="K263" s="119">
        <f t="shared" si="16"/>
        <v>0</v>
      </c>
      <c r="L263" s="123"/>
      <c r="M263" s="133"/>
      <c r="O263" s="76"/>
      <c r="P263" s="76"/>
    </row>
    <row r="264" spans="1:16" s="39" customFormat="1" ht="72" outlineLevel="3">
      <c r="A264" s="45" t="s">
        <v>173</v>
      </c>
      <c r="B264" s="34" t="s">
        <v>28</v>
      </c>
      <c r="C264" s="34" t="s">
        <v>160</v>
      </c>
      <c r="D264" s="34" t="s">
        <v>174</v>
      </c>
      <c r="E264" s="35" t="s">
        <v>29</v>
      </c>
      <c r="F264" s="29"/>
      <c r="G264" s="29"/>
      <c r="H264" s="36">
        <f>SUM(H265)</f>
        <v>23183600</v>
      </c>
      <c r="I264" s="22">
        <f>SUM(I265)</f>
        <v>23183600</v>
      </c>
      <c r="J264" s="37">
        <f>SUM(J265)</f>
        <v>23183600</v>
      </c>
      <c r="K264" s="335">
        <f>SUM(K265)</f>
        <v>0</v>
      </c>
      <c r="L264" s="358"/>
      <c r="M264" s="87"/>
      <c r="N264" s="134"/>
      <c r="O264" s="42"/>
      <c r="P264" s="42"/>
    </row>
    <row r="265" spans="1:16" s="42" customFormat="1" ht="24" outlineLevel="5">
      <c r="A265" s="168" t="s">
        <v>175</v>
      </c>
      <c r="B265" s="23" t="s">
        <v>28</v>
      </c>
      <c r="C265" s="23" t="s">
        <v>160</v>
      </c>
      <c r="D265" s="23" t="s">
        <v>174</v>
      </c>
      <c r="E265" s="24">
        <v>633</v>
      </c>
      <c r="F265" s="25"/>
      <c r="G265" s="25"/>
      <c r="H265" s="63">
        <v>23183600</v>
      </c>
      <c r="I265" s="40">
        <v>23183600</v>
      </c>
      <c r="J265" s="44">
        <v>23183600</v>
      </c>
      <c r="K265" s="119">
        <f t="shared" si="14"/>
        <v>0</v>
      </c>
      <c r="L265" s="356"/>
      <c r="M265" s="357"/>
      <c r="O265" s="76"/>
      <c r="P265" s="76"/>
    </row>
    <row r="266" spans="1:16" s="39" customFormat="1" ht="36" outlineLevel="3">
      <c r="A266" s="45" t="s">
        <v>220</v>
      </c>
      <c r="B266" s="34" t="s">
        <v>28</v>
      </c>
      <c r="C266" s="34" t="s">
        <v>160</v>
      </c>
      <c r="D266" s="34" t="s">
        <v>221</v>
      </c>
      <c r="E266" s="35" t="s">
        <v>29</v>
      </c>
      <c r="F266" s="29"/>
      <c r="G266" s="29"/>
      <c r="H266" s="36">
        <f>SUM(H267)</f>
        <v>1000000</v>
      </c>
      <c r="I266" s="22">
        <f>SUM(I267)</f>
        <v>1000000</v>
      </c>
      <c r="J266" s="37">
        <f>SUM(J267)</f>
        <v>1000000</v>
      </c>
      <c r="K266" s="335">
        <f>SUM(K267)</f>
        <v>0</v>
      </c>
      <c r="L266" s="358"/>
      <c r="M266" s="357"/>
      <c r="O266" s="42"/>
      <c r="P266" s="42"/>
    </row>
    <row r="267" spans="1:16" s="42" customFormat="1" ht="24" outlineLevel="5">
      <c r="A267" s="168" t="s">
        <v>175</v>
      </c>
      <c r="B267" s="23" t="s">
        <v>28</v>
      </c>
      <c r="C267" s="23" t="s">
        <v>160</v>
      </c>
      <c r="D267" s="23" t="s">
        <v>221</v>
      </c>
      <c r="E267" s="24">
        <v>633</v>
      </c>
      <c r="F267" s="25"/>
      <c r="G267" s="25"/>
      <c r="H267" s="63">
        <v>1000000</v>
      </c>
      <c r="I267" s="27">
        <v>1000000</v>
      </c>
      <c r="J267" s="261">
        <v>1000000</v>
      </c>
      <c r="K267" s="119">
        <f t="shared" si="14"/>
        <v>0</v>
      </c>
      <c r="L267" s="356"/>
      <c r="M267" s="87"/>
      <c r="O267" s="76"/>
      <c r="P267" s="76"/>
    </row>
    <row r="268" spans="1:16" s="39" customFormat="1" ht="60" outlineLevel="3">
      <c r="A268" s="45" t="s">
        <v>222</v>
      </c>
      <c r="B268" s="34" t="s">
        <v>28</v>
      </c>
      <c r="C268" s="34" t="s">
        <v>160</v>
      </c>
      <c r="D268" s="34" t="s">
        <v>223</v>
      </c>
      <c r="E268" s="35" t="s">
        <v>29</v>
      </c>
      <c r="F268" s="29"/>
      <c r="G268" s="29"/>
      <c r="H268" s="36">
        <f>SUM(H269)</f>
        <v>1000000</v>
      </c>
      <c r="I268" s="22">
        <f>SUM(I269)</f>
        <v>1000000</v>
      </c>
      <c r="J268" s="37">
        <f>SUM(J269)</f>
        <v>1000000</v>
      </c>
      <c r="K268" s="335">
        <f>SUM(K269)</f>
        <v>0</v>
      </c>
      <c r="L268" s="358"/>
      <c r="M268" s="357"/>
      <c r="O268" s="42"/>
      <c r="P268" s="42"/>
    </row>
    <row r="269" spans="1:16" s="42" customFormat="1" ht="24" outlineLevel="5">
      <c r="A269" s="168" t="s">
        <v>175</v>
      </c>
      <c r="B269" s="23" t="s">
        <v>28</v>
      </c>
      <c r="C269" s="23" t="s">
        <v>160</v>
      </c>
      <c r="D269" s="23" t="s">
        <v>223</v>
      </c>
      <c r="E269" s="24">
        <v>633</v>
      </c>
      <c r="F269" s="25"/>
      <c r="G269" s="25"/>
      <c r="H269" s="63">
        <v>1000000</v>
      </c>
      <c r="I269" s="27">
        <v>1000000</v>
      </c>
      <c r="J269" s="261">
        <v>1000000</v>
      </c>
      <c r="K269" s="119">
        <f t="shared" si="14"/>
        <v>0</v>
      </c>
      <c r="L269" s="356"/>
      <c r="M269" s="87"/>
      <c r="N269" s="76"/>
      <c r="O269" s="76"/>
      <c r="P269" s="76"/>
    </row>
    <row r="270" spans="1:16" s="39" customFormat="1" ht="48" outlineLevel="3">
      <c r="A270" s="45" t="s">
        <v>176</v>
      </c>
      <c r="B270" s="34" t="s">
        <v>28</v>
      </c>
      <c r="C270" s="34" t="s">
        <v>160</v>
      </c>
      <c r="D270" s="34" t="s">
        <v>177</v>
      </c>
      <c r="E270" s="35" t="s">
        <v>29</v>
      </c>
      <c r="F270" s="29"/>
      <c r="G270" s="29"/>
      <c r="H270" s="36">
        <f>SUM(H271:H273)</f>
        <v>0</v>
      </c>
      <c r="I270" s="22">
        <f>SUM(I271:I273)</f>
        <v>0</v>
      </c>
      <c r="J270" s="37">
        <f>SUM(J271:J273)</f>
        <v>0</v>
      </c>
      <c r="K270" s="335">
        <f>SUM(K271:K273)</f>
        <v>0</v>
      </c>
      <c r="L270" s="358"/>
      <c r="M270" s="87"/>
      <c r="N270" s="42"/>
      <c r="O270" s="76"/>
      <c r="P270" s="76"/>
    </row>
    <row r="271" spans="1:16" s="42" customFormat="1" outlineLevel="5">
      <c r="A271" s="168" t="s">
        <v>30</v>
      </c>
      <c r="B271" s="23" t="s">
        <v>28</v>
      </c>
      <c r="C271" s="23" t="s">
        <v>160</v>
      </c>
      <c r="D271" s="23" t="s">
        <v>177</v>
      </c>
      <c r="E271" s="24" t="s">
        <v>31</v>
      </c>
      <c r="F271" s="25"/>
      <c r="G271" s="25"/>
      <c r="H271" s="26">
        <v>0</v>
      </c>
      <c r="I271" s="40">
        <v>0</v>
      </c>
      <c r="J271" s="41">
        <v>0</v>
      </c>
      <c r="K271" s="119">
        <f t="shared" si="14"/>
        <v>0</v>
      </c>
      <c r="L271" s="356"/>
      <c r="M271" s="357"/>
      <c r="N271" s="76"/>
    </row>
    <row r="272" spans="1:16" s="42" customFormat="1" outlineLevel="5">
      <c r="A272" s="168" t="s">
        <v>30</v>
      </c>
      <c r="B272" s="23" t="s">
        <v>28</v>
      </c>
      <c r="C272" s="23" t="s">
        <v>160</v>
      </c>
      <c r="D272" s="23" t="s">
        <v>177</v>
      </c>
      <c r="E272" s="24">
        <v>243</v>
      </c>
      <c r="F272" s="25"/>
      <c r="G272" s="25"/>
      <c r="H272" s="26">
        <v>0</v>
      </c>
      <c r="I272" s="40"/>
      <c r="J272" s="41">
        <v>0</v>
      </c>
      <c r="K272" s="119">
        <f t="shared" si="14"/>
        <v>0</v>
      </c>
      <c r="L272" s="356"/>
      <c r="M272" s="357"/>
      <c r="N272" s="76"/>
    </row>
    <row r="273" spans="1:16" s="42" customFormat="1" ht="24" outlineLevel="5">
      <c r="A273" s="168" t="s">
        <v>52</v>
      </c>
      <c r="B273" s="23" t="s">
        <v>28</v>
      </c>
      <c r="C273" s="23" t="s">
        <v>160</v>
      </c>
      <c r="D273" s="23" t="s">
        <v>177</v>
      </c>
      <c r="E273" s="24" t="s">
        <v>53</v>
      </c>
      <c r="F273" s="25"/>
      <c r="G273" s="25"/>
      <c r="H273" s="26">
        <v>0</v>
      </c>
      <c r="I273" s="40">
        <v>0</v>
      </c>
      <c r="J273" s="44">
        <v>0</v>
      </c>
      <c r="K273" s="119">
        <f t="shared" si="14"/>
        <v>0</v>
      </c>
      <c r="L273" s="356"/>
      <c r="M273" s="357"/>
      <c r="O273" s="76"/>
      <c r="P273" s="76"/>
    </row>
    <row r="274" spans="1:16" s="39" customFormat="1" ht="48" outlineLevel="3">
      <c r="A274" s="45" t="s">
        <v>176</v>
      </c>
      <c r="B274" s="34" t="s">
        <v>28</v>
      </c>
      <c r="C274" s="34" t="s">
        <v>160</v>
      </c>
      <c r="D274" s="34" t="s">
        <v>177</v>
      </c>
      <c r="E274" s="35" t="s">
        <v>29</v>
      </c>
      <c r="F274" s="29"/>
      <c r="G274" s="29"/>
      <c r="H274" s="36">
        <f>SUM(H275:H277)</f>
        <v>22970930.800000001</v>
      </c>
      <c r="I274" s="22">
        <f>SUM(I275:I277)</f>
        <v>22970930.800000001</v>
      </c>
      <c r="J274" s="37">
        <f>SUM(J275:J277)</f>
        <v>22970930.800000001</v>
      </c>
      <c r="K274" s="335">
        <f>SUM(K275:K277)</f>
        <v>0</v>
      </c>
      <c r="L274" s="358"/>
      <c r="M274" s="87"/>
      <c r="N274" s="57"/>
    </row>
    <row r="275" spans="1:16" s="42" customFormat="1" outlineLevel="5">
      <c r="A275" s="168" t="s">
        <v>30</v>
      </c>
      <c r="B275" s="23" t="s">
        <v>28</v>
      </c>
      <c r="C275" s="23" t="s">
        <v>160</v>
      </c>
      <c r="D275" s="23" t="s">
        <v>246</v>
      </c>
      <c r="E275" s="24" t="s">
        <v>31</v>
      </c>
      <c r="F275" s="25"/>
      <c r="G275" s="25"/>
      <c r="H275" s="63">
        <v>4419843.5999999996</v>
      </c>
      <c r="I275" s="324">
        <v>4419843.5999999996</v>
      </c>
      <c r="J275" s="44">
        <v>4419843.5999999996</v>
      </c>
      <c r="K275" s="119">
        <f>I275-J275</f>
        <v>0</v>
      </c>
      <c r="L275" s="356"/>
      <c r="M275" s="33"/>
      <c r="N275" s="76"/>
    </row>
    <row r="276" spans="1:16" s="42" customFormat="1" outlineLevel="5">
      <c r="A276" s="168" t="s">
        <v>30</v>
      </c>
      <c r="B276" s="23" t="s">
        <v>28</v>
      </c>
      <c r="C276" s="23" t="s">
        <v>160</v>
      </c>
      <c r="D276" s="23" t="s">
        <v>246</v>
      </c>
      <c r="E276" s="24">
        <v>243</v>
      </c>
      <c r="F276" s="25"/>
      <c r="G276" s="25"/>
      <c r="H276" s="63">
        <v>2736887.2</v>
      </c>
      <c r="I276" s="325">
        <v>2736887.2</v>
      </c>
      <c r="J276" s="44">
        <v>2736887.2</v>
      </c>
      <c r="K276" s="119">
        <f>I276-J276</f>
        <v>0</v>
      </c>
      <c r="L276" s="356"/>
      <c r="M276" s="33"/>
      <c r="N276" s="76"/>
    </row>
    <row r="277" spans="1:16" s="42" customFormat="1" ht="24" outlineLevel="5">
      <c r="A277" s="168" t="s">
        <v>52</v>
      </c>
      <c r="B277" s="23" t="s">
        <v>28</v>
      </c>
      <c r="C277" s="23" t="s">
        <v>160</v>
      </c>
      <c r="D277" s="23" t="s">
        <v>246</v>
      </c>
      <c r="E277" s="24" t="s">
        <v>53</v>
      </c>
      <c r="F277" s="25"/>
      <c r="G277" s="25"/>
      <c r="H277" s="63">
        <v>15814200</v>
      </c>
      <c r="I277" s="326">
        <v>15814200</v>
      </c>
      <c r="J277" s="390">
        <v>15814200</v>
      </c>
      <c r="K277" s="119">
        <f>I277-J277</f>
        <v>0</v>
      </c>
      <c r="L277" s="356"/>
      <c r="M277" s="33"/>
      <c r="O277" s="76"/>
      <c r="P277" s="76"/>
    </row>
    <row r="278" spans="1:16" s="39" customFormat="1" ht="24" outlineLevel="3">
      <c r="A278" s="45" t="s">
        <v>247</v>
      </c>
      <c r="B278" s="34" t="s">
        <v>28</v>
      </c>
      <c r="C278" s="34" t="s">
        <v>160</v>
      </c>
      <c r="D278" s="34">
        <v>3020085140</v>
      </c>
      <c r="E278" s="35" t="s">
        <v>29</v>
      </c>
      <c r="F278" s="29"/>
      <c r="G278" s="29"/>
      <c r="H278" s="36">
        <f>SUM(H279)</f>
        <v>6379400</v>
      </c>
      <c r="I278" s="22">
        <f>SUM(I279)</f>
        <v>6379400</v>
      </c>
      <c r="J278" s="37">
        <f>SUM(J279)</f>
        <v>6379400</v>
      </c>
      <c r="K278" s="335">
        <f>SUM(K279)</f>
        <v>0</v>
      </c>
      <c r="L278" s="358"/>
      <c r="M278" s="38"/>
      <c r="N278" s="135"/>
      <c r="O278" s="42"/>
      <c r="P278" s="42"/>
    </row>
    <row r="279" spans="1:16" s="42" customFormat="1" outlineLevel="5">
      <c r="A279" s="168" t="s">
        <v>30</v>
      </c>
      <c r="B279" s="23" t="s">
        <v>28</v>
      </c>
      <c r="C279" s="23" t="s">
        <v>160</v>
      </c>
      <c r="D279" s="23">
        <v>3020085140</v>
      </c>
      <c r="E279" s="24">
        <v>612</v>
      </c>
      <c r="F279" s="25"/>
      <c r="G279" s="25"/>
      <c r="H279" s="63">
        <v>6379400</v>
      </c>
      <c r="I279" s="26">
        <v>6379400</v>
      </c>
      <c r="J279" s="285">
        <v>6379400</v>
      </c>
      <c r="K279" s="119">
        <f>I279-J279</f>
        <v>0</v>
      </c>
      <c r="L279" s="356"/>
      <c r="M279" s="33"/>
      <c r="N279" s="76"/>
      <c r="O279" s="76"/>
      <c r="P279" s="76"/>
    </row>
    <row r="280" spans="1:16" s="39" customFormat="1" ht="36" outlineLevel="3">
      <c r="A280" s="45" t="s">
        <v>224</v>
      </c>
      <c r="B280" s="34" t="s">
        <v>28</v>
      </c>
      <c r="C280" s="34" t="s">
        <v>160</v>
      </c>
      <c r="D280" s="34">
        <v>9990020680</v>
      </c>
      <c r="E280" s="35" t="s">
        <v>29</v>
      </c>
      <c r="F280" s="29"/>
      <c r="G280" s="29"/>
      <c r="H280" s="36">
        <f>SUM(H281)</f>
        <v>150000000</v>
      </c>
      <c r="I280" s="22">
        <f>SUM(I281)</f>
        <v>150000000</v>
      </c>
      <c r="J280" s="37">
        <f>SUM(J281)</f>
        <v>150000000</v>
      </c>
      <c r="K280" s="335">
        <f>SUM(K281)</f>
        <v>0</v>
      </c>
      <c r="L280" s="358"/>
      <c r="M280" s="88"/>
      <c r="O280" s="42"/>
      <c r="P280" s="42"/>
    </row>
    <row r="281" spans="1:16" s="42" customFormat="1" ht="24" outlineLevel="5">
      <c r="A281" s="168" t="s">
        <v>175</v>
      </c>
      <c r="B281" s="23" t="s">
        <v>28</v>
      </c>
      <c r="C281" s="23" t="s">
        <v>160</v>
      </c>
      <c r="D281" s="23">
        <v>9990020680</v>
      </c>
      <c r="E281" s="24">
        <v>633</v>
      </c>
      <c r="F281" s="25"/>
      <c r="G281" s="25"/>
      <c r="H281" s="63">
        <v>150000000</v>
      </c>
      <c r="I281" s="40">
        <v>150000000</v>
      </c>
      <c r="J281" s="261">
        <v>150000000</v>
      </c>
      <c r="K281" s="119">
        <f t="shared" si="14"/>
        <v>0</v>
      </c>
      <c r="L281" s="372"/>
      <c r="M281" s="136"/>
      <c r="N281" s="76"/>
    </row>
    <row r="282" spans="1:16" s="140" customFormat="1" ht="24" outlineLevel="5">
      <c r="A282" s="45" t="s">
        <v>178</v>
      </c>
      <c r="B282" s="34" t="s">
        <v>28</v>
      </c>
      <c r="C282" s="34" t="s">
        <v>160</v>
      </c>
      <c r="D282" s="34">
        <v>9990081810</v>
      </c>
      <c r="E282" s="35">
        <v>244</v>
      </c>
      <c r="F282" s="29"/>
      <c r="G282" s="29"/>
      <c r="H282" s="22">
        <v>290000</v>
      </c>
      <c r="I282" s="22">
        <v>290000</v>
      </c>
      <c r="J282" s="258">
        <v>290000</v>
      </c>
      <c r="K282" s="335">
        <f>I282-J282</f>
        <v>0</v>
      </c>
      <c r="L282" s="377"/>
      <c r="M282" s="138"/>
      <c r="N282" s="139"/>
    </row>
    <row r="283" spans="1:16" s="140" customFormat="1" ht="24" outlineLevel="5">
      <c r="A283" s="173" t="s">
        <v>227</v>
      </c>
      <c r="B283" s="141">
        <v>148</v>
      </c>
      <c r="C283" s="141">
        <v>1006</v>
      </c>
      <c r="D283" s="141">
        <v>9990099970</v>
      </c>
      <c r="E283" s="35" t="s">
        <v>29</v>
      </c>
      <c r="F283" s="142"/>
      <c r="G283" s="142"/>
      <c r="H283" s="48">
        <f>SUM(H284:H285)</f>
        <v>6894</v>
      </c>
      <c r="I283" s="283">
        <f>SUM(I284:I285)</f>
        <v>6894</v>
      </c>
      <c r="J283" s="274">
        <f>SUM(J284:J285)</f>
        <v>6894</v>
      </c>
      <c r="K283" s="335">
        <f>K284+K285</f>
        <v>0</v>
      </c>
      <c r="L283" s="377"/>
      <c r="M283" s="138"/>
      <c r="N283" s="139"/>
    </row>
    <row r="284" spans="1:16" s="140" customFormat="1" ht="36" outlineLevel="5">
      <c r="A284" s="275" t="s">
        <v>58</v>
      </c>
      <c r="B284" s="143">
        <v>148</v>
      </c>
      <c r="C284" s="143">
        <v>1006</v>
      </c>
      <c r="D284" s="143">
        <v>9990099970</v>
      </c>
      <c r="E284" s="144">
        <v>321</v>
      </c>
      <c r="F284" s="145"/>
      <c r="G284" s="145"/>
      <c r="H284" s="60">
        <v>4596</v>
      </c>
      <c r="I284" s="60">
        <v>4596</v>
      </c>
      <c r="J284" s="287">
        <v>4596</v>
      </c>
      <c r="K284" s="349">
        <f>I284-J284</f>
        <v>0</v>
      </c>
      <c r="L284" s="377"/>
      <c r="M284" s="138"/>
      <c r="N284" s="139"/>
    </row>
    <row r="285" spans="1:16" s="140" customFormat="1" ht="36.75" outlineLevel="5" thickBot="1">
      <c r="A285" s="275" t="s">
        <v>163</v>
      </c>
      <c r="B285" s="143">
        <v>148</v>
      </c>
      <c r="C285" s="143">
        <v>1006</v>
      </c>
      <c r="D285" s="143">
        <v>9990099970</v>
      </c>
      <c r="E285" s="144">
        <v>831</v>
      </c>
      <c r="F285" s="145"/>
      <c r="G285" s="145"/>
      <c r="H285" s="60">
        <v>2298</v>
      </c>
      <c r="I285" s="60">
        <v>2298</v>
      </c>
      <c r="J285" s="287">
        <v>2298</v>
      </c>
      <c r="K285" s="253">
        <f>I285-J285</f>
        <v>0</v>
      </c>
      <c r="L285" s="137"/>
      <c r="M285" s="138"/>
      <c r="N285" s="139"/>
    </row>
    <row r="286" spans="1:16" ht="15.75" thickBot="1">
      <c r="A286" s="189" t="s">
        <v>179</v>
      </c>
      <c r="B286" s="190"/>
      <c r="C286" s="190"/>
      <c r="D286" s="190"/>
      <c r="E286" s="191"/>
      <c r="F286" s="192"/>
      <c r="G286" s="192"/>
      <c r="H286" s="235">
        <f>H19+H22+H27+H29+H32+H35+H38+H40+H42+H44+H49+H51+H54+H65+H72+H74+H81+H84+H86+H98+H103+H100+H106+H109+H112+H117+H120+H123+H129+H132+H135+H138+H141+H145+H148+H151+H154+H161+H164+H167+H170+H174+H177+H179+H181+H184+H190+H197+H203+H206+H212+H217+H220+H222+H224+H227+H233+H245+H256+H264+H266+H268+H270+H274+H278+H282+H195+H114+H283+H46+H76+H280+H102+H200+H21+H194+H209</f>
        <v>44194503242.010002</v>
      </c>
      <c r="I286" s="235">
        <f>I19+I22+I27+I29+I32+I35+I38+I40+I42+I44+I49+I51+I54+I65+I72+I74+I81+I84+I86+I98+I103+I100+I106+I109+I112+I117+I120+I123+I129+I132+I135+I138+I141+I145+I148+I151+I154+I161+I164+I167+I170+I174+I177+I179+I181+I184+I190+I197+I203+I206+I212+I217+I220+I222+I224+I227+I233+I245+I256+I264+I266+I268+I270+I274+I278+I282+I195+I114+I283+I46+I76+I280+I102+I200+I21+I194+I209</f>
        <v>38261147443.340012</v>
      </c>
      <c r="J286" s="276">
        <f>J19+J21+J22+J27+J29+J32+J35+J38+J40+J42+J44+J46+J49+J51+J54+J65+J72+J74+J76+J81+J84+J86+J98+J100+J102+J103+J106+J109+J112+J114+J117+J120+J123+J129+J132+J135+J138+J141+J145+J148+J151+J154+J161+J164+J167+J170+J174+J177+J179+J181+J184+J190+J195+J196+J197+J200+J203+J206+J209+J212+J217+J220+J222+J224+J227+J233+J245+J256+J264+J266+J268+J270+J274+J278+J280+J282+J283+J194</f>
        <v>37588026582.010002</v>
      </c>
      <c r="K286" s="254">
        <f>K19+K21+K22+K27+K29+K32+K35+K38+K40+K42+K44+K46+K49+K51+K54+K65+K72+K74+K76+K81+K84+K86+K98+K100+K102+K103+K106+K109+K112+K114+K117+K120+K123+K129+K132+K135+K138+K141+K145+K148+K151+K154+K161+K164+K167+K170+K174+K177+K179+K181+K184+K190+K195+K196+K197+K200+K203+K206+K209+K212+K217+K220+K222+K224+K227+K233+K245+K256+K264+K266+K268+K270+K274+K278+K280+K282+K283</f>
        <v>673120861.33000088</v>
      </c>
      <c r="L286" s="236" t="s">
        <v>216</v>
      </c>
      <c r="M286" s="146">
        <f>H83+H119+H122+H131+H134+H137+H147+H163+H166+H176+H178+H180++H193+H198+H205+H208+H214+H215+H216+H219+H221+H229+H231+H105+H194+H209</f>
        <v>34705812329</v>
      </c>
      <c r="N286" s="147"/>
    </row>
    <row r="287" spans="1:16" ht="15.75" thickBot="1">
      <c r="A287" s="181"/>
      <c r="B287" s="182"/>
      <c r="C287" s="182"/>
      <c r="D287" s="182"/>
      <c r="E287" s="183"/>
      <c r="F287" s="184"/>
      <c r="G287" s="184"/>
      <c r="H287" s="185"/>
      <c r="I287" s="186"/>
      <c r="J287" s="187" t="s">
        <v>231</v>
      </c>
      <c r="K287" s="188"/>
      <c r="L287" s="146" t="s">
        <v>180</v>
      </c>
      <c r="M287" s="148">
        <f>H19+H22+H27+H29+H32+H35+H38+H40+H42+H44+H49+H51+H54+H65+H72+H74+H82+H84+H86+H98+H100+H106+H109+H112+H118+H121+H123+H130+H133+H136+H139+H140+H141+H146+H148+H151+H154+H162+H165+H167+H170+H175+H181+H185+H189+H191+H192+H204+H207+H218+H222+H224+H228+H233+H245+H256+H264+H266+H268+H270+H274+H278+H282+H195+H114+H76+H46+H283+H280+H232+H213+H103+H21+H200+H102-H105</f>
        <v>9488690913.0100002</v>
      </c>
      <c r="N287" s="149"/>
    </row>
    <row r="288" spans="1:16" ht="12.75" thickBot="1">
      <c r="A288" s="150"/>
      <c r="B288" s="151"/>
      <c r="C288" s="151"/>
      <c r="D288" s="151"/>
      <c r="E288" s="410"/>
      <c r="F288" s="410"/>
      <c r="G288" s="410"/>
      <c r="H288" s="410"/>
      <c r="I288" s="410"/>
      <c r="J288" s="411"/>
      <c r="K288" s="255"/>
      <c r="L288" s="146" t="s">
        <v>181</v>
      </c>
      <c r="M288" s="146">
        <f>I286</f>
        <v>38261147443.340012</v>
      </c>
      <c r="N288" s="149"/>
    </row>
    <row r="289" spans="1:13" ht="15.75" thickBot="1">
      <c r="A289" s="393" t="s">
        <v>183</v>
      </c>
      <c r="B289" s="392"/>
      <c r="C289" s="392"/>
      <c r="D289" s="392"/>
      <c r="E289" s="392"/>
      <c r="F289" s="392"/>
      <c r="G289" s="392"/>
      <c r="H289" s="392"/>
      <c r="I289" s="392"/>
      <c r="J289" s="277"/>
      <c r="K289" s="152"/>
      <c r="L289" s="146" t="s">
        <v>182</v>
      </c>
      <c r="M289" s="146">
        <f>J286</f>
        <v>37588026582.010002</v>
      </c>
    </row>
    <row r="290" spans="1:13" ht="15.75" thickBot="1">
      <c r="A290" s="393" t="s">
        <v>184</v>
      </c>
      <c r="B290" s="392"/>
      <c r="C290" s="392"/>
      <c r="D290" s="392"/>
      <c r="E290" s="392"/>
      <c r="F290" s="392"/>
      <c r="G290" s="392"/>
      <c r="H290" s="392"/>
      <c r="I290" s="392"/>
      <c r="J290" s="153"/>
      <c r="K290" s="152"/>
      <c r="L290" s="154" t="s">
        <v>25</v>
      </c>
      <c r="M290" s="155">
        <f>M288-M289</f>
        <v>673120861.33000946</v>
      </c>
    </row>
    <row r="291" spans="1:13" ht="57">
      <c r="A291" s="193" t="s">
        <v>185</v>
      </c>
      <c r="B291" s="194" t="s">
        <v>186</v>
      </c>
      <c r="C291" s="195" t="s">
        <v>187</v>
      </c>
      <c r="D291" s="407" t="s">
        <v>23</v>
      </c>
      <c r="E291" s="408"/>
      <c r="F291" s="409"/>
      <c r="G291" s="194" t="s">
        <v>24</v>
      </c>
      <c r="H291" s="194" t="s">
        <v>188</v>
      </c>
      <c r="I291" s="200"/>
      <c r="J291" s="153"/>
      <c r="K291" s="152"/>
      <c r="L291" s="149"/>
      <c r="M291" s="149"/>
    </row>
    <row r="292" spans="1:13" ht="66.75" customHeight="1">
      <c r="A292" s="197" t="s">
        <v>189</v>
      </c>
      <c r="B292" s="198" t="s">
        <v>190</v>
      </c>
      <c r="C292" s="199"/>
      <c r="D292" s="404">
        <f>I286</f>
        <v>38261147443.340012</v>
      </c>
      <c r="E292" s="405"/>
      <c r="F292" s="406"/>
      <c r="G292" s="237">
        <f>J286</f>
        <v>37588026582.010002</v>
      </c>
      <c r="H292" s="237">
        <f>K286</f>
        <v>673120861.33000088</v>
      </c>
      <c r="I292" s="200"/>
      <c r="J292" s="153"/>
      <c r="L292" s="149"/>
      <c r="M292" s="149"/>
    </row>
    <row r="293" spans="1:13" ht="14.25">
      <c r="A293" s="197" t="s">
        <v>191</v>
      </c>
      <c r="B293" s="198" t="s">
        <v>192</v>
      </c>
      <c r="C293" s="198"/>
      <c r="D293" s="401"/>
      <c r="E293" s="399"/>
      <c r="F293" s="400"/>
      <c r="G293" s="237"/>
      <c r="H293" s="201"/>
      <c r="I293" s="200"/>
      <c r="J293" s="153"/>
      <c r="L293" s="149"/>
      <c r="M293" s="149"/>
    </row>
    <row r="294" spans="1:13" ht="14.25">
      <c r="A294" s="202" t="s">
        <v>193</v>
      </c>
      <c r="B294" s="198" t="s">
        <v>194</v>
      </c>
      <c r="C294" s="198"/>
      <c r="D294" s="398"/>
      <c r="E294" s="399"/>
      <c r="F294" s="400"/>
      <c r="G294" s="201"/>
      <c r="H294" s="201"/>
      <c r="I294" s="200"/>
      <c r="J294" s="153"/>
      <c r="L294" s="149"/>
      <c r="M294" s="149"/>
    </row>
    <row r="295" spans="1:13" ht="14.25">
      <c r="A295" s="197" t="s">
        <v>195</v>
      </c>
      <c r="B295" s="198" t="s">
        <v>196</v>
      </c>
      <c r="C295" s="198"/>
      <c r="D295" s="401"/>
      <c r="E295" s="399"/>
      <c r="F295" s="400"/>
      <c r="G295" s="201"/>
      <c r="H295" s="201"/>
      <c r="I295" s="200"/>
      <c r="J295" s="153"/>
      <c r="M295" s="157"/>
    </row>
    <row r="296" spans="1:13" ht="14.25">
      <c r="A296" s="203"/>
      <c r="B296" s="204"/>
      <c r="C296" s="204"/>
      <c r="D296" s="204"/>
      <c r="E296" s="205"/>
      <c r="F296" s="196"/>
      <c r="G296" s="200"/>
      <c r="H296" s="206"/>
      <c r="I296" s="200"/>
      <c r="J296" s="153"/>
      <c r="M296" s="157"/>
    </row>
    <row r="297" spans="1:13" ht="14.25">
      <c r="A297" s="207"/>
      <c r="B297" s="204"/>
      <c r="C297" s="204"/>
      <c r="D297" s="204"/>
      <c r="E297" s="205"/>
      <c r="F297" s="196"/>
      <c r="G297" s="196"/>
      <c r="H297" s="206"/>
      <c r="I297" s="200"/>
      <c r="J297" s="153"/>
      <c r="M297" s="157"/>
    </row>
    <row r="298" spans="1:13" ht="14.25">
      <c r="A298" s="207"/>
      <c r="B298" s="204"/>
      <c r="C298" s="204"/>
      <c r="D298" s="204"/>
      <c r="E298" s="205"/>
      <c r="F298" s="196"/>
      <c r="G298" s="196"/>
      <c r="H298" s="206"/>
      <c r="I298" s="200"/>
      <c r="J298" s="7"/>
      <c r="M298" s="149"/>
    </row>
    <row r="299" spans="1:13" ht="14.25">
      <c r="A299" s="207"/>
      <c r="B299" s="204"/>
      <c r="C299" s="204"/>
      <c r="D299" s="204"/>
      <c r="E299" s="205"/>
      <c r="F299" s="196"/>
      <c r="G299" s="196"/>
      <c r="H299" s="206"/>
      <c r="I299" s="200"/>
      <c r="J299" s="7"/>
    </row>
    <row r="300" spans="1:13" ht="14.25">
      <c r="A300" s="207"/>
      <c r="B300" s="204"/>
      <c r="C300" s="204"/>
      <c r="D300" s="204"/>
      <c r="E300" s="205"/>
      <c r="F300" s="196"/>
      <c r="G300" s="196"/>
      <c r="H300" s="206"/>
      <c r="I300" s="200"/>
      <c r="J300" s="7"/>
      <c r="M300" s="149"/>
    </row>
    <row r="301" spans="1:13" ht="15">
      <c r="A301" s="395" t="s">
        <v>252</v>
      </c>
      <c r="B301" s="396"/>
      <c r="C301" s="396"/>
      <c r="D301" s="208"/>
      <c r="E301" s="209"/>
      <c r="F301" s="210"/>
      <c r="G301" s="196"/>
      <c r="H301" s="332" t="s">
        <v>253</v>
      </c>
      <c r="I301" s="200"/>
      <c r="J301" s="7"/>
    </row>
    <row r="302" spans="1:13" ht="15">
      <c r="A302" s="330"/>
      <c r="B302" s="331"/>
      <c r="C302" s="331"/>
      <c r="D302" s="208"/>
      <c r="E302" s="209"/>
      <c r="F302" s="210"/>
      <c r="G302" s="332"/>
      <c r="H302" s="332"/>
      <c r="I302" s="196"/>
      <c r="J302" s="7"/>
      <c r="L302" s="149"/>
    </row>
    <row r="303" spans="1:13" ht="15">
      <c r="A303" s="330"/>
      <c r="B303" s="331"/>
      <c r="C303" s="331"/>
      <c r="D303" s="208"/>
      <c r="E303" s="209"/>
      <c r="F303" s="210"/>
      <c r="G303" s="332"/>
      <c r="H303" s="332"/>
      <c r="I303" s="196"/>
      <c r="J303" s="7"/>
    </row>
    <row r="304" spans="1:13" ht="15">
      <c r="A304" s="211"/>
      <c r="B304" s="212"/>
      <c r="C304" s="213"/>
      <c r="D304" s="212"/>
      <c r="E304" s="209"/>
      <c r="F304" s="210"/>
      <c r="G304" s="210"/>
      <c r="H304" s="210"/>
      <c r="I304" s="196"/>
      <c r="J304" s="7"/>
    </row>
    <row r="305" spans="1:10" ht="15">
      <c r="A305" s="395" t="s">
        <v>229</v>
      </c>
      <c r="B305" s="396"/>
      <c r="C305" s="396"/>
      <c r="D305" s="208"/>
      <c r="E305" s="209"/>
      <c r="F305" s="210"/>
      <c r="G305" s="397" t="s">
        <v>230</v>
      </c>
      <c r="H305" s="397"/>
      <c r="I305" s="196"/>
      <c r="J305" s="7"/>
    </row>
    <row r="306" spans="1:10">
      <c r="A306" s="167"/>
      <c r="B306" s="9"/>
      <c r="C306" s="9"/>
      <c r="D306" s="9"/>
      <c r="E306" s="10"/>
      <c r="F306" s="11"/>
      <c r="G306" s="11"/>
      <c r="H306" s="12"/>
      <c r="I306" s="11"/>
      <c r="J306" s="7"/>
    </row>
    <row r="307" spans="1:10" ht="12.75" thickBot="1">
      <c r="A307" s="174"/>
      <c r="B307" s="158"/>
      <c r="C307" s="158"/>
      <c r="D307" s="158"/>
      <c r="E307" s="159"/>
      <c r="F307" s="160"/>
      <c r="G307" s="160"/>
      <c r="H307" s="161"/>
      <c r="I307" s="160"/>
      <c r="J307" s="162"/>
    </row>
    <row r="310" spans="1:10">
      <c r="H310" s="164"/>
    </row>
    <row r="319" spans="1:10">
      <c r="A319" s="176"/>
    </row>
  </sheetData>
  <mergeCells count="21">
    <mergeCell ref="A305:C305"/>
    <mergeCell ref="G305:H305"/>
    <mergeCell ref="D294:F294"/>
    <mergeCell ref="D295:F295"/>
    <mergeCell ref="A10:F10"/>
    <mergeCell ref="A11:F11"/>
    <mergeCell ref="D292:F292"/>
    <mergeCell ref="D293:F293"/>
    <mergeCell ref="A289:I289"/>
    <mergeCell ref="A290:I290"/>
    <mergeCell ref="D291:F291"/>
    <mergeCell ref="E288:J288"/>
    <mergeCell ref="A301:C301"/>
    <mergeCell ref="A77:A78"/>
    <mergeCell ref="A79:A80"/>
    <mergeCell ref="A210:A211"/>
    <mergeCell ref="D7:G7"/>
    <mergeCell ref="A2:J2"/>
    <mergeCell ref="A3:J3"/>
    <mergeCell ref="A4:J4"/>
    <mergeCell ref="D9:G9"/>
  </mergeCells>
  <phoneticPr fontId="0" type="noConversion"/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8" manualBreakCount="8">
    <brk id="43" max="9" man="1"/>
    <brk id="75" max="9" man="1"/>
    <brk id="105" max="9" man="1"/>
    <brk id="140" max="9" man="1"/>
    <brk id="173" max="9" man="1"/>
    <brk id="205" max="9" man="1"/>
    <brk id="244" max="9" man="1"/>
    <brk id="28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10"/>
  </sheetPr>
  <dimension ref="A1:P303"/>
  <sheetViews>
    <sheetView view="pageBreakPreview" topLeftCell="A118" zoomScaleNormal="100" zoomScaleSheetLayoutView="100" workbookViewId="0">
      <selection activeCell="H177" sqref="H177"/>
    </sheetView>
  </sheetViews>
  <sheetFormatPr defaultRowHeight="12" outlineLevelRow="5"/>
  <cols>
    <col min="1" max="1" width="41.85546875" style="175" customWidth="1"/>
    <col min="2" max="2" width="8" style="6" bestFit="1" customWidth="1"/>
    <col min="3" max="3" width="7.42578125" style="6" bestFit="1" customWidth="1"/>
    <col min="4" max="4" width="14.5703125" style="6" bestFit="1" customWidth="1"/>
    <col min="5" max="5" width="7.28515625" style="163" customWidth="1"/>
    <col min="6" max="6" width="10.28515625" style="156" customWidth="1"/>
    <col min="7" max="7" width="21.28515625" style="156" customWidth="1"/>
    <col min="8" max="8" width="16.7109375" style="165" customWidth="1"/>
    <col min="9" max="9" width="20.140625" style="156" customWidth="1"/>
    <col min="10" max="10" width="16.7109375" style="156" customWidth="1"/>
    <col min="11" max="11" width="14.85546875" style="156" customWidth="1"/>
    <col min="12" max="12" width="16.5703125" style="6" bestFit="1" customWidth="1"/>
    <col min="13" max="13" width="25" style="6" bestFit="1" customWidth="1"/>
    <col min="14" max="14" width="17.42578125" style="6" customWidth="1"/>
    <col min="15" max="16384" width="9.140625" style="6"/>
  </cols>
  <sheetData>
    <row r="1" spans="1:13" ht="89.25">
      <c r="A1" s="223" t="s">
        <v>16</v>
      </c>
      <c r="B1" s="224" t="s">
        <v>17</v>
      </c>
      <c r="C1" s="225" t="s">
        <v>18</v>
      </c>
      <c r="D1" s="224" t="s">
        <v>19</v>
      </c>
      <c r="E1" s="224" t="s">
        <v>20</v>
      </c>
      <c r="F1" s="224" t="s">
        <v>21</v>
      </c>
      <c r="G1" s="224" t="s">
        <v>22</v>
      </c>
      <c r="H1" s="224" t="s">
        <v>266</v>
      </c>
      <c r="I1" s="224" t="s">
        <v>23</v>
      </c>
      <c r="J1" s="226" t="s">
        <v>24</v>
      </c>
      <c r="K1" s="13" t="s">
        <v>25</v>
      </c>
      <c r="L1" s="8"/>
    </row>
    <row r="2" spans="1:13" ht="12.75" hidden="1">
      <c r="A2" s="227">
        <v>1</v>
      </c>
      <c r="B2" s="228">
        <v>2</v>
      </c>
      <c r="C2" s="228">
        <v>3</v>
      </c>
      <c r="D2" s="228">
        <v>4</v>
      </c>
      <c r="E2" s="229">
        <v>5</v>
      </c>
      <c r="F2" s="229">
        <v>6</v>
      </c>
      <c r="G2" s="229">
        <v>7</v>
      </c>
      <c r="H2" s="229">
        <v>8</v>
      </c>
      <c r="I2" s="229">
        <v>9</v>
      </c>
      <c r="J2" s="256">
        <v>10</v>
      </c>
      <c r="K2" s="243"/>
    </row>
    <row r="3" spans="1:13" ht="24" hidden="1">
      <c r="A3" s="177" t="s">
        <v>207</v>
      </c>
      <c r="B3" s="18" t="s">
        <v>28</v>
      </c>
      <c r="C3" s="18" t="s">
        <v>208</v>
      </c>
      <c r="D3" s="18" t="s">
        <v>209</v>
      </c>
      <c r="E3" s="19" t="s">
        <v>29</v>
      </c>
      <c r="F3" s="20"/>
      <c r="G3" s="20"/>
      <c r="H3" s="21">
        <f>SUM(H4)</f>
        <v>150000</v>
      </c>
      <c r="I3" s="22">
        <f>SUM(I4)</f>
        <v>148350</v>
      </c>
      <c r="J3" s="258">
        <f>SUM(J4)</f>
        <v>148350</v>
      </c>
      <c r="K3" s="244">
        <f>SUM(K4)</f>
        <v>0</v>
      </c>
    </row>
    <row r="4" spans="1:13" s="33" customFormat="1" hidden="1">
      <c r="A4" s="232" t="s">
        <v>30</v>
      </c>
      <c r="B4" s="49" t="s">
        <v>28</v>
      </c>
      <c r="C4" s="49" t="s">
        <v>208</v>
      </c>
      <c r="D4" s="49" t="s">
        <v>209</v>
      </c>
      <c r="E4" s="50" t="s">
        <v>31</v>
      </c>
      <c r="F4" s="51"/>
      <c r="G4" s="51"/>
      <c r="H4" s="63">
        <v>150000</v>
      </c>
      <c r="I4" s="27">
        <v>148350</v>
      </c>
      <c r="J4" s="233">
        <v>148350</v>
      </c>
      <c r="K4" s="61">
        <f>I4-J4</f>
        <v>0</v>
      </c>
    </row>
    <row r="5" spans="1:13" ht="24" hidden="1">
      <c r="A5" s="178" t="s">
        <v>217</v>
      </c>
      <c r="B5" s="29">
        <v>148</v>
      </c>
      <c r="C5" s="29" t="s">
        <v>208</v>
      </c>
      <c r="D5" s="29">
        <v>9990020680</v>
      </c>
      <c r="E5" s="30">
        <v>811</v>
      </c>
      <c r="F5" s="29"/>
      <c r="G5" s="29"/>
      <c r="H5" s="31">
        <v>81672000</v>
      </c>
      <c r="I5" s="22">
        <v>81672000</v>
      </c>
      <c r="J5" s="259">
        <v>0</v>
      </c>
      <c r="K5" s="37">
        <f>I5-J5</f>
        <v>81672000</v>
      </c>
      <c r="L5" s="33"/>
      <c r="M5" s="33"/>
    </row>
    <row r="6" spans="1:13" s="39" customFormat="1" ht="72" hidden="1" outlineLevel="4">
      <c r="A6" s="178" t="s">
        <v>32</v>
      </c>
      <c r="B6" s="34" t="s">
        <v>28</v>
      </c>
      <c r="C6" s="34" t="s">
        <v>33</v>
      </c>
      <c r="D6" s="34" t="s">
        <v>34</v>
      </c>
      <c r="E6" s="35" t="s">
        <v>29</v>
      </c>
      <c r="F6" s="29"/>
      <c r="G6" s="29"/>
      <c r="H6" s="36">
        <f>SUM(H7:H10)</f>
        <v>1400000</v>
      </c>
      <c r="I6" s="22">
        <f>SUM(I7:I10)</f>
        <v>1400000</v>
      </c>
      <c r="J6" s="37">
        <f>SUM(J7:J10)</f>
        <v>0</v>
      </c>
      <c r="K6" s="37">
        <f>SUM(K7:K10)</f>
        <v>1400000</v>
      </c>
      <c r="L6" s="38"/>
      <c r="M6" s="38"/>
    </row>
    <row r="7" spans="1:13" s="42" customFormat="1" ht="36" hidden="1" outlineLevel="5">
      <c r="A7" s="230" t="s">
        <v>30</v>
      </c>
      <c r="B7" s="49" t="s">
        <v>28</v>
      </c>
      <c r="C7" s="49" t="s">
        <v>33</v>
      </c>
      <c r="D7" s="49" t="s">
        <v>34</v>
      </c>
      <c r="E7" s="50" t="s">
        <v>31</v>
      </c>
      <c r="F7" s="49" t="s">
        <v>248</v>
      </c>
      <c r="G7" s="49" t="s">
        <v>35</v>
      </c>
      <c r="H7" s="63">
        <v>4000</v>
      </c>
      <c r="I7" s="324">
        <v>4000</v>
      </c>
      <c r="J7" s="44">
        <v>0</v>
      </c>
      <c r="K7" s="61">
        <f t="shared" ref="K7:K9" si="0">I7-J7</f>
        <v>4000</v>
      </c>
      <c r="L7" s="33"/>
      <c r="M7" s="33"/>
    </row>
    <row r="8" spans="1:13" s="42" customFormat="1" ht="36" hidden="1" outlineLevel="5">
      <c r="A8" s="230" t="s">
        <v>30</v>
      </c>
      <c r="B8" s="49" t="s">
        <v>28</v>
      </c>
      <c r="C8" s="49" t="s">
        <v>33</v>
      </c>
      <c r="D8" s="49" t="s">
        <v>34</v>
      </c>
      <c r="E8" s="50" t="s">
        <v>31</v>
      </c>
      <c r="F8" s="49" t="s">
        <v>248</v>
      </c>
      <c r="G8" s="49" t="s">
        <v>36</v>
      </c>
      <c r="H8" s="63">
        <v>76000</v>
      </c>
      <c r="I8" s="27">
        <v>76000</v>
      </c>
      <c r="J8" s="44">
        <v>0</v>
      </c>
      <c r="K8" s="61">
        <f t="shared" si="0"/>
        <v>76000</v>
      </c>
      <c r="L8" s="33"/>
      <c r="M8" s="33"/>
    </row>
    <row r="9" spans="1:13" s="42" customFormat="1" ht="36" hidden="1" outlineLevel="5">
      <c r="A9" s="231" t="s">
        <v>37</v>
      </c>
      <c r="B9" s="49" t="s">
        <v>28</v>
      </c>
      <c r="C9" s="49" t="s">
        <v>33</v>
      </c>
      <c r="D9" s="49" t="s">
        <v>34</v>
      </c>
      <c r="E9" s="50" t="s">
        <v>38</v>
      </c>
      <c r="F9" s="49" t="s">
        <v>248</v>
      </c>
      <c r="G9" s="49" t="s">
        <v>35</v>
      </c>
      <c r="H9" s="63">
        <v>66000</v>
      </c>
      <c r="I9" s="325">
        <v>66000</v>
      </c>
      <c r="J9" s="44">
        <v>0</v>
      </c>
      <c r="K9" s="61">
        <f t="shared" si="0"/>
        <v>66000</v>
      </c>
      <c r="L9" s="33"/>
      <c r="M9" s="33"/>
    </row>
    <row r="10" spans="1:13" s="42" customFormat="1" ht="36" hidden="1" outlineLevel="5">
      <c r="A10" s="231" t="s">
        <v>37</v>
      </c>
      <c r="B10" s="49" t="s">
        <v>28</v>
      </c>
      <c r="C10" s="49" t="s">
        <v>33</v>
      </c>
      <c r="D10" s="49" t="s">
        <v>34</v>
      </c>
      <c r="E10" s="50" t="s">
        <v>38</v>
      </c>
      <c r="F10" s="49" t="s">
        <v>248</v>
      </c>
      <c r="G10" s="49" t="s">
        <v>36</v>
      </c>
      <c r="H10" s="63">
        <v>1254000</v>
      </c>
      <c r="I10" s="326">
        <v>1254000</v>
      </c>
      <c r="J10" s="44">
        <v>0</v>
      </c>
      <c r="K10" s="61">
        <f>I10-J10</f>
        <v>1254000</v>
      </c>
      <c r="L10" s="33"/>
      <c r="M10" s="33"/>
    </row>
    <row r="11" spans="1:13" s="39" customFormat="1" ht="36" hidden="1" outlineLevel="3">
      <c r="A11" s="178" t="s">
        <v>39</v>
      </c>
      <c r="B11" s="34" t="s">
        <v>28</v>
      </c>
      <c r="C11" s="34" t="s">
        <v>27</v>
      </c>
      <c r="D11" s="34" t="s">
        <v>40</v>
      </c>
      <c r="E11" s="35" t="s">
        <v>29</v>
      </c>
      <c r="F11" s="29"/>
      <c r="G11" s="29"/>
      <c r="H11" s="36">
        <f>SUM(H12)</f>
        <v>1292314.96</v>
      </c>
      <c r="I11" s="22">
        <f>SUM(I12)</f>
        <v>1254380</v>
      </c>
      <c r="J11" s="37">
        <f>SUM(J12)</f>
        <v>1111220.5</v>
      </c>
      <c r="K11" s="37">
        <f>SUM(K12)</f>
        <v>143159.5</v>
      </c>
      <c r="L11" s="38"/>
      <c r="M11" s="38"/>
    </row>
    <row r="12" spans="1:13" s="33" customFormat="1" hidden="1" outlineLevel="5">
      <c r="A12" s="230" t="s">
        <v>30</v>
      </c>
      <c r="B12" s="49" t="s">
        <v>28</v>
      </c>
      <c r="C12" s="49" t="s">
        <v>27</v>
      </c>
      <c r="D12" s="49" t="s">
        <v>40</v>
      </c>
      <c r="E12" s="50" t="s">
        <v>31</v>
      </c>
      <c r="F12" s="51"/>
      <c r="G12" s="51"/>
      <c r="H12" s="63">
        <v>1292314.96</v>
      </c>
      <c r="I12" s="27">
        <v>1254380</v>
      </c>
      <c r="J12" s="44">
        <v>1111220.5</v>
      </c>
      <c r="K12" s="61">
        <f>I12-J12</f>
        <v>143159.5</v>
      </c>
    </row>
    <row r="13" spans="1:13" s="39" customFormat="1" ht="48" hidden="1" outlineLevel="3">
      <c r="A13" s="178" t="s">
        <v>41</v>
      </c>
      <c r="B13" s="34" t="s">
        <v>28</v>
      </c>
      <c r="C13" s="34" t="s">
        <v>27</v>
      </c>
      <c r="D13" s="34" t="s">
        <v>42</v>
      </c>
      <c r="E13" s="35" t="s">
        <v>29</v>
      </c>
      <c r="F13" s="29"/>
      <c r="G13" s="29"/>
      <c r="H13" s="36">
        <f>SUM(H14:H15)</f>
        <v>1056310</v>
      </c>
      <c r="I13" s="22">
        <f>SUM(I14:I15)</f>
        <v>1041536.25</v>
      </c>
      <c r="J13" s="37">
        <f>SUM(J14:J15)</f>
        <v>937591.06</v>
      </c>
      <c r="K13" s="37">
        <f>SUM(K14:K15)</f>
        <v>103945.18999999994</v>
      </c>
      <c r="L13" s="38"/>
      <c r="M13" s="38"/>
    </row>
    <row r="14" spans="1:13" s="33" customFormat="1" hidden="1" outlineLevel="5">
      <c r="A14" s="230" t="s">
        <v>30</v>
      </c>
      <c r="B14" s="49" t="s">
        <v>28</v>
      </c>
      <c r="C14" s="49" t="s">
        <v>27</v>
      </c>
      <c r="D14" s="49" t="s">
        <v>42</v>
      </c>
      <c r="E14" s="50" t="s">
        <v>31</v>
      </c>
      <c r="F14" s="51"/>
      <c r="G14" s="51"/>
      <c r="H14" s="63">
        <v>5260</v>
      </c>
      <c r="I14" s="27">
        <v>5186.25</v>
      </c>
      <c r="J14" s="44">
        <v>4260.5</v>
      </c>
      <c r="K14" s="61">
        <f>I14-J14</f>
        <v>925.75</v>
      </c>
    </row>
    <row r="15" spans="1:13" s="33" customFormat="1" ht="36" hidden="1" outlineLevel="5">
      <c r="A15" s="231" t="s">
        <v>37</v>
      </c>
      <c r="B15" s="49" t="s">
        <v>28</v>
      </c>
      <c r="C15" s="49" t="s">
        <v>27</v>
      </c>
      <c r="D15" s="49" t="s">
        <v>42</v>
      </c>
      <c r="E15" s="50" t="s">
        <v>38</v>
      </c>
      <c r="F15" s="51"/>
      <c r="G15" s="51"/>
      <c r="H15" s="63">
        <v>1051050</v>
      </c>
      <c r="I15" s="27">
        <v>1036350</v>
      </c>
      <c r="J15" s="44">
        <v>933330.56</v>
      </c>
      <c r="K15" s="61">
        <f>I15-J15</f>
        <v>103019.43999999994</v>
      </c>
    </row>
    <row r="16" spans="1:13" s="39" customFormat="1" ht="48" hidden="1" outlineLevel="3">
      <c r="A16" s="178" t="s">
        <v>43</v>
      </c>
      <c r="B16" s="34" t="s">
        <v>28</v>
      </c>
      <c r="C16" s="34" t="s">
        <v>27</v>
      </c>
      <c r="D16" s="34" t="s">
        <v>44</v>
      </c>
      <c r="E16" s="35" t="s">
        <v>29</v>
      </c>
      <c r="F16" s="29"/>
      <c r="G16" s="29"/>
      <c r="H16" s="36">
        <f>SUM(H17:H18)</f>
        <v>355770</v>
      </c>
      <c r="I16" s="22">
        <f>SUM(I17:I18)</f>
        <v>323427</v>
      </c>
      <c r="J16" s="37">
        <f>SUM(J17:J18)</f>
        <v>234459.75</v>
      </c>
      <c r="K16" s="37">
        <f>SUM(K17:K18)</f>
        <v>88967.25</v>
      </c>
      <c r="L16" s="38"/>
      <c r="M16" s="38"/>
    </row>
    <row r="17" spans="1:13" s="42" customFormat="1" hidden="1" outlineLevel="5">
      <c r="A17" s="179" t="s">
        <v>30</v>
      </c>
      <c r="B17" s="23" t="s">
        <v>28</v>
      </c>
      <c r="C17" s="23" t="s">
        <v>27</v>
      </c>
      <c r="D17" s="23" t="s">
        <v>44</v>
      </c>
      <c r="E17" s="24" t="s">
        <v>31</v>
      </c>
      <c r="F17" s="25"/>
      <c r="G17" s="25"/>
      <c r="H17" s="63">
        <v>1770</v>
      </c>
      <c r="I17" s="27">
        <v>1609</v>
      </c>
      <c r="J17" s="44">
        <v>1059.75</v>
      </c>
      <c r="K17" s="28">
        <f>I17-J17</f>
        <v>549.25</v>
      </c>
      <c r="L17" s="33"/>
      <c r="M17" s="33"/>
    </row>
    <row r="18" spans="1:13" s="42" customFormat="1" ht="36" hidden="1" outlineLevel="5">
      <c r="A18" s="180" t="s">
        <v>37</v>
      </c>
      <c r="B18" s="23" t="s">
        <v>28</v>
      </c>
      <c r="C18" s="23" t="s">
        <v>27</v>
      </c>
      <c r="D18" s="23" t="s">
        <v>44</v>
      </c>
      <c r="E18" s="24" t="s">
        <v>38</v>
      </c>
      <c r="F18" s="25"/>
      <c r="G18" s="25"/>
      <c r="H18" s="63">
        <v>354000</v>
      </c>
      <c r="I18" s="27">
        <v>321818</v>
      </c>
      <c r="J18" s="44">
        <v>233400</v>
      </c>
      <c r="K18" s="28">
        <f>I18-J18</f>
        <v>88418</v>
      </c>
      <c r="L18" s="33"/>
      <c r="M18" s="33"/>
    </row>
    <row r="19" spans="1:13" s="39" customFormat="1" ht="24" hidden="1" outlineLevel="3">
      <c r="A19" s="178" t="s">
        <v>26</v>
      </c>
      <c r="B19" s="34" t="s">
        <v>28</v>
      </c>
      <c r="C19" s="34" t="s">
        <v>27</v>
      </c>
      <c r="D19" s="34" t="s">
        <v>45</v>
      </c>
      <c r="E19" s="35" t="s">
        <v>29</v>
      </c>
      <c r="F19" s="29"/>
      <c r="G19" s="29"/>
      <c r="H19" s="36">
        <f>SUM(H20:H21)</f>
        <v>15735695.039999999</v>
      </c>
      <c r="I19" s="22">
        <f>SUM(I20:I21)</f>
        <v>14347250.960000001</v>
      </c>
      <c r="J19" s="37">
        <f>SUM(J20:J21)</f>
        <v>12793790.380000001</v>
      </c>
      <c r="K19" s="37">
        <f>SUM(K20:K21)</f>
        <v>1553460.58</v>
      </c>
      <c r="L19" s="38"/>
      <c r="M19" s="38"/>
    </row>
    <row r="20" spans="1:13" s="42" customFormat="1" hidden="1" outlineLevel="5">
      <c r="A20" s="179" t="s">
        <v>30</v>
      </c>
      <c r="B20" s="46" t="s">
        <v>28</v>
      </c>
      <c r="C20" s="46" t="s">
        <v>27</v>
      </c>
      <c r="D20" s="46" t="s">
        <v>45</v>
      </c>
      <c r="E20" s="24" t="s">
        <v>31</v>
      </c>
      <c r="F20" s="25"/>
      <c r="G20" s="25"/>
      <c r="H20" s="63">
        <v>78287.039999999994</v>
      </c>
      <c r="I20" s="27">
        <v>71378.960000000006</v>
      </c>
      <c r="J20" s="44">
        <v>52958.38</v>
      </c>
      <c r="K20" s="28">
        <f>I20-J20</f>
        <v>18420.580000000009</v>
      </c>
      <c r="L20" s="33"/>
      <c r="M20" s="33"/>
    </row>
    <row r="21" spans="1:13" s="42" customFormat="1" ht="36" hidden="1" outlineLevel="5">
      <c r="A21" s="180" t="s">
        <v>37</v>
      </c>
      <c r="B21" s="46" t="s">
        <v>28</v>
      </c>
      <c r="C21" s="46" t="s">
        <v>27</v>
      </c>
      <c r="D21" s="46" t="s">
        <v>45</v>
      </c>
      <c r="E21" s="24" t="s">
        <v>38</v>
      </c>
      <c r="F21" s="25"/>
      <c r="G21" s="25"/>
      <c r="H21" s="63">
        <v>15657408</v>
      </c>
      <c r="I21" s="27">
        <v>14275872</v>
      </c>
      <c r="J21" s="44">
        <v>12740832</v>
      </c>
      <c r="K21" s="28">
        <f>I21-J21</f>
        <v>1535040</v>
      </c>
      <c r="L21" s="33"/>
      <c r="M21" s="33"/>
    </row>
    <row r="22" spans="1:13" s="39" customFormat="1" ht="36" hidden="1" outlineLevel="3">
      <c r="A22" s="178" t="s">
        <v>46</v>
      </c>
      <c r="B22" s="34" t="s">
        <v>28</v>
      </c>
      <c r="C22" s="34" t="s">
        <v>27</v>
      </c>
      <c r="D22" s="34" t="s">
        <v>47</v>
      </c>
      <c r="E22" s="35" t="s">
        <v>29</v>
      </c>
      <c r="F22" s="29"/>
      <c r="G22" s="29"/>
      <c r="H22" s="36">
        <f>SUM(H23)</f>
        <v>2289000</v>
      </c>
      <c r="I22" s="22">
        <f>SUM(I23)</f>
        <v>1526000</v>
      </c>
      <c r="J22" s="37">
        <f>SUM(J23)</f>
        <v>763000</v>
      </c>
      <c r="K22" s="37">
        <f>SUM(K23)</f>
        <v>763000</v>
      </c>
      <c r="L22" s="38"/>
      <c r="M22" s="38"/>
    </row>
    <row r="23" spans="1:13" s="42" customFormat="1" ht="60" hidden="1" outlineLevel="5">
      <c r="A23" s="179" t="s">
        <v>48</v>
      </c>
      <c r="B23" s="23" t="s">
        <v>28</v>
      </c>
      <c r="C23" s="23" t="s">
        <v>27</v>
      </c>
      <c r="D23" s="23" t="s">
        <v>47</v>
      </c>
      <c r="E23" s="24" t="s">
        <v>49</v>
      </c>
      <c r="F23" s="25"/>
      <c r="G23" s="25"/>
      <c r="H23" s="63">
        <v>2289000</v>
      </c>
      <c r="I23" s="27">
        <v>1526000</v>
      </c>
      <c r="J23" s="44">
        <v>763000</v>
      </c>
      <c r="K23" s="28">
        <f>I23-J23</f>
        <v>763000</v>
      </c>
      <c r="L23" s="33"/>
      <c r="M23" s="33"/>
    </row>
    <row r="24" spans="1:13" s="39" customFormat="1" ht="48" hidden="1" outlineLevel="3">
      <c r="A24" s="178" t="s">
        <v>50</v>
      </c>
      <c r="B24" s="34" t="s">
        <v>28</v>
      </c>
      <c r="C24" s="34" t="s">
        <v>27</v>
      </c>
      <c r="D24" s="34" t="s">
        <v>51</v>
      </c>
      <c r="E24" s="35" t="s">
        <v>29</v>
      </c>
      <c r="F24" s="29"/>
      <c r="G24" s="29"/>
      <c r="H24" s="36">
        <f>SUM(H25)</f>
        <v>4796690</v>
      </c>
      <c r="I24" s="22">
        <f>SUM(I25)</f>
        <v>4796690</v>
      </c>
      <c r="J24" s="37">
        <f>SUM(J25)</f>
        <v>4038389.32</v>
      </c>
      <c r="K24" s="37">
        <f>SUM(K25)</f>
        <v>758300.68000000017</v>
      </c>
      <c r="L24" s="38"/>
      <c r="M24" s="38"/>
    </row>
    <row r="25" spans="1:13" s="42" customFormat="1" ht="60" hidden="1" outlineLevel="5">
      <c r="A25" s="179" t="s">
        <v>48</v>
      </c>
      <c r="B25" s="23" t="s">
        <v>28</v>
      </c>
      <c r="C25" s="23" t="s">
        <v>27</v>
      </c>
      <c r="D25" s="23" t="s">
        <v>51</v>
      </c>
      <c r="E25" s="24" t="s">
        <v>49</v>
      </c>
      <c r="F25" s="25"/>
      <c r="G25" s="25"/>
      <c r="H25" s="63">
        <v>4796690</v>
      </c>
      <c r="I25" s="27">
        <v>4796690</v>
      </c>
      <c r="J25" s="44">
        <v>4038389.32</v>
      </c>
      <c r="K25" s="28">
        <f>I25-J25</f>
        <v>758300.68000000017</v>
      </c>
      <c r="L25" s="33"/>
      <c r="M25" s="33"/>
    </row>
    <row r="26" spans="1:13" s="39" customFormat="1" ht="96" hidden="1" outlineLevel="3">
      <c r="A26" s="178" t="s">
        <v>205</v>
      </c>
      <c r="B26" s="34" t="s">
        <v>28</v>
      </c>
      <c r="C26" s="34" t="s">
        <v>27</v>
      </c>
      <c r="D26" s="34" t="s">
        <v>225</v>
      </c>
      <c r="E26" s="35" t="s">
        <v>29</v>
      </c>
      <c r="F26" s="29"/>
      <c r="G26" s="29"/>
      <c r="H26" s="36">
        <f>SUM(H27)</f>
        <v>1209140</v>
      </c>
      <c r="I26" s="22">
        <f>SUM(I27)</f>
        <v>1209140</v>
      </c>
      <c r="J26" s="37">
        <f>SUM(J27)</f>
        <v>518301.41</v>
      </c>
      <c r="K26" s="37">
        <f>SUM(K27)</f>
        <v>690838.59000000008</v>
      </c>
      <c r="L26" s="38"/>
      <c r="M26" s="38"/>
    </row>
    <row r="27" spans="1:13" s="42" customFormat="1" ht="60" hidden="1" outlineLevel="5">
      <c r="A27" s="179" t="s">
        <v>48</v>
      </c>
      <c r="B27" s="23" t="s">
        <v>28</v>
      </c>
      <c r="C27" s="23" t="s">
        <v>27</v>
      </c>
      <c r="D27" s="23" t="s">
        <v>225</v>
      </c>
      <c r="E27" s="24" t="s">
        <v>49</v>
      </c>
      <c r="F27" s="25"/>
      <c r="G27" s="25"/>
      <c r="H27" s="63">
        <v>1209140</v>
      </c>
      <c r="I27" s="27">
        <v>1209140</v>
      </c>
      <c r="J27" s="44">
        <v>518301.41</v>
      </c>
      <c r="K27" s="28">
        <f>I27-J27</f>
        <v>690838.59000000008</v>
      </c>
      <c r="L27" s="33"/>
      <c r="M27" s="33"/>
    </row>
    <row r="28" spans="1:13" s="39" customFormat="1" ht="84" hidden="1" outlineLevel="3">
      <c r="A28" s="178" t="s">
        <v>206</v>
      </c>
      <c r="B28" s="34" t="s">
        <v>28</v>
      </c>
      <c r="C28" s="34" t="s">
        <v>27</v>
      </c>
      <c r="D28" s="34" t="s">
        <v>226</v>
      </c>
      <c r="E28" s="35" t="s">
        <v>29</v>
      </c>
      <c r="F28" s="29"/>
      <c r="G28" s="29"/>
      <c r="H28" s="36">
        <f>SUM(H29)</f>
        <v>7765080</v>
      </c>
      <c r="I28" s="22">
        <f>SUM(I29)</f>
        <v>7765080</v>
      </c>
      <c r="J28" s="37">
        <f>SUM(J29)</f>
        <v>6404172.9900000002</v>
      </c>
      <c r="K28" s="37">
        <f>SUM(K29)</f>
        <v>1360907.0099999998</v>
      </c>
      <c r="L28" s="38"/>
      <c r="M28" s="38"/>
    </row>
    <row r="29" spans="1:13" s="42" customFormat="1" ht="60" hidden="1" outlineLevel="5">
      <c r="A29" s="168" t="s">
        <v>48</v>
      </c>
      <c r="B29" s="23" t="s">
        <v>28</v>
      </c>
      <c r="C29" s="23" t="s">
        <v>27</v>
      </c>
      <c r="D29" s="23" t="s">
        <v>226</v>
      </c>
      <c r="E29" s="24" t="s">
        <v>49</v>
      </c>
      <c r="F29" s="25"/>
      <c r="G29" s="25"/>
      <c r="H29" s="63">
        <v>7765080</v>
      </c>
      <c r="I29" s="27">
        <v>7765080</v>
      </c>
      <c r="J29" s="290">
        <v>6404172.9900000002</v>
      </c>
      <c r="K29" s="47">
        <f>I29-J29</f>
        <v>1360907.0099999998</v>
      </c>
      <c r="L29" s="33"/>
      <c r="M29" s="33"/>
    </row>
    <row r="30" spans="1:13" s="39" customFormat="1" ht="72" hidden="1" outlineLevel="3">
      <c r="A30" s="45" t="s">
        <v>254</v>
      </c>
      <c r="B30" s="34">
        <v>148</v>
      </c>
      <c r="C30" s="34" t="s">
        <v>27</v>
      </c>
      <c r="D30" s="34" t="s">
        <v>255</v>
      </c>
      <c r="E30" s="35" t="s">
        <v>29</v>
      </c>
      <c r="F30" s="29"/>
      <c r="G30" s="29"/>
      <c r="H30" s="36">
        <f>SUM(H31:H32)</f>
        <v>38012020</v>
      </c>
      <c r="I30" s="48">
        <f>SUM(I31:I32)</f>
        <v>37594949.5</v>
      </c>
      <c r="J30" s="260">
        <f>SUM(J31:J32)</f>
        <v>0</v>
      </c>
      <c r="K30" s="278">
        <f>I30-J30</f>
        <v>37594949.5</v>
      </c>
      <c r="L30" s="38"/>
      <c r="M30" s="38"/>
    </row>
    <row r="31" spans="1:13" s="39" customFormat="1" ht="60" hidden="1" outlineLevel="3">
      <c r="A31" s="169" t="s">
        <v>48</v>
      </c>
      <c r="B31" s="49">
        <v>148</v>
      </c>
      <c r="C31" s="49" t="s">
        <v>27</v>
      </c>
      <c r="D31" s="49" t="s">
        <v>255</v>
      </c>
      <c r="E31" s="50">
        <v>812</v>
      </c>
      <c r="F31" s="51" t="s">
        <v>258</v>
      </c>
      <c r="G31" s="23" t="s">
        <v>35</v>
      </c>
      <c r="H31" s="52">
        <v>380120</v>
      </c>
      <c r="I31" s="27">
        <v>375949.5</v>
      </c>
      <c r="J31" s="261">
        <v>0</v>
      </c>
      <c r="K31" s="279">
        <f>I31-J31</f>
        <v>375949.5</v>
      </c>
      <c r="L31" s="38"/>
      <c r="M31" s="38"/>
    </row>
    <row r="32" spans="1:13" s="53" customFormat="1" ht="60" hidden="1" outlineLevel="5">
      <c r="A32" s="169" t="s">
        <v>48</v>
      </c>
      <c r="B32" s="49">
        <v>148</v>
      </c>
      <c r="C32" s="49" t="s">
        <v>27</v>
      </c>
      <c r="D32" s="49" t="s">
        <v>255</v>
      </c>
      <c r="E32" s="50">
        <v>812</v>
      </c>
      <c r="F32" s="51" t="s">
        <v>258</v>
      </c>
      <c r="G32" s="23" t="s">
        <v>36</v>
      </c>
      <c r="H32" s="52">
        <v>37631900</v>
      </c>
      <c r="I32" s="27">
        <v>37219000</v>
      </c>
      <c r="J32" s="261">
        <v>0</v>
      </c>
      <c r="K32" s="279">
        <f>I32-J32</f>
        <v>37219000</v>
      </c>
      <c r="L32" s="88"/>
      <c r="M32" s="327"/>
    </row>
    <row r="33" spans="1:13" s="39" customFormat="1" ht="36" hidden="1" outlineLevel="3">
      <c r="A33" s="45" t="s">
        <v>54</v>
      </c>
      <c r="B33" s="34" t="s">
        <v>28</v>
      </c>
      <c r="C33" s="34" t="s">
        <v>27</v>
      </c>
      <c r="D33" s="34" t="s">
        <v>55</v>
      </c>
      <c r="E33" s="35" t="s">
        <v>29</v>
      </c>
      <c r="F33" s="29"/>
      <c r="G33" s="29"/>
      <c r="H33" s="36">
        <f>SUM(H34)</f>
        <v>4250000</v>
      </c>
      <c r="I33" s="54">
        <f>SUM(I34)</f>
        <v>4250000</v>
      </c>
      <c r="J33" s="55">
        <f>SUM(J34)</f>
        <v>4035029</v>
      </c>
      <c r="K33" s="55">
        <f>SUM(K34)</f>
        <v>214971</v>
      </c>
      <c r="L33" s="38"/>
      <c r="M33" s="38"/>
    </row>
    <row r="34" spans="1:13" s="42" customFormat="1" hidden="1" outlineLevel="5">
      <c r="A34" s="168" t="s">
        <v>30</v>
      </c>
      <c r="B34" s="23" t="s">
        <v>28</v>
      </c>
      <c r="C34" s="23" t="s">
        <v>27</v>
      </c>
      <c r="D34" s="23" t="s">
        <v>55</v>
      </c>
      <c r="E34" s="24" t="s">
        <v>31</v>
      </c>
      <c r="F34" s="25"/>
      <c r="G34" s="25"/>
      <c r="H34" s="63">
        <v>4250000</v>
      </c>
      <c r="I34" s="27">
        <v>4250000</v>
      </c>
      <c r="J34" s="44">
        <v>4035029</v>
      </c>
      <c r="K34" s="28">
        <f>I34-J34</f>
        <v>214971</v>
      </c>
      <c r="L34" s="33"/>
      <c r="M34" s="33"/>
    </row>
    <row r="35" spans="1:13" s="39" customFormat="1" hidden="1" outlineLevel="3">
      <c r="A35" s="45" t="s">
        <v>56</v>
      </c>
      <c r="B35" s="34" t="s">
        <v>28</v>
      </c>
      <c r="C35" s="34" t="s">
        <v>27</v>
      </c>
      <c r="D35" s="34" t="s">
        <v>57</v>
      </c>
      <c r="E35" s="35" t="s">
        <v>29</v>
      </c>
      <c r="F35" s="29"/>
      <c r="G35" s="29"/>
      <c r="H35" s="36">
        <f>SUM(H36:H37)</f>
        <v>0</v>
      </c>
      <c r="I35" s="22">
        <f>SUM(I36:I37)</f>
        <v>0</v>
      </c>
      <c r="J35" s="37">
        <f>SUM(J36:J37)</f>
        <v>0</v>
      </c>
      <c r="K35" s="37">
        <f>SUM(K36:K37)</f>
        <v>0</v>
      </c>
      <c r="L35" s="38"/>
      <c r="M35" s="38"/>
    </row>
    <row r="36" spans="1:13" s="42" customFormat="1" hidden="1" outlineLevel="5">
      <c r="A36" s="168" t="s">
        <v>30</v>
      </c>
      <c r="B36" s="23" t="s">
        <v>28</v>
      </c>
      <c r="C36" s="23" t="s">
        <v>27</v>
      </c>
      <c r="D36" s="23" t="s">
        <v>57</v>
      </c>
      <c r="E36" s="24" t="s">
        <v>31</v>
      </c>
      <c r="F36" s="25"/>
      <c r="G36" s="25"/>
      <c r="H36" s="26">
        <v>0</v>
      </c>
      <c r="I36" s="27">
        <v>0</v>
      </c>
      <c r="J36" s="44">
        <v>0</v>
      </c>
      <c r="K36" s="28">
        <f>I36-J36</f>
        <v>0</v>
      </c>
      <c r="L36" s="33"/>
      <c r="M36" s="33"/>
    </row>
    <row r="37" spans="1:13" s="42" customFormat="1" ht="36" hidden="1" outlineLevel="5">
      <c r="A37" s="168" t="s">
        <v>58</v>
      </c>
      <c r="B37" s="23" t="s">
        <v>28</v>
      </c>
      <c r="C37" s="23" t="s">
        <v>27</v>
      </c>
      <c r="D37" s="23" t="s">
        <v>57</v>
      </c>
      <c r="E37" s="24" t="s">
        <v>38</v>
      </c>
      <c r="F37" s="25"/>
      <c r="G37" s="25"/>
      <c r="H37" s="26">
        <v>0</v>
      </c>
      <c r="I37" s="27">
        <v>0</v>
      </c>
      <c r="J37" s="44">
        <v>0</v>
      </c>
      <c r="K37" s="28">
        <f>I37-J37</f>
        <v>0</v>
      </c>
      <c r="L37" s="33"/>
      <c r="M37" s="33"/>
    </row>
    <row r="38" spans="1:13" s="39" customFormat="1" ht="24" hidden="1" outlineLevel="3">
      <c r="A38" s="45" t="s">
        <v>59</v>
      </c>
      <c r="B38" s="34" t="s">
        <v>28</v>
      </c>
      <c r="C38" s="34" t="s">
        <v>27</v>
      </c>
      <c r="D38" s="34" t="s">
        <v>60</v>
      </c>
      <c r="E38" s="35" t="s">
        <v>29</v>
      </c>
      <c r="F38" s="29"/>
      <c r="G38" s="29"/>
      <c r="H38" s="36">
        <f>SUM(H39:H48)</f>
        <v>252183290</v>
      </c>
      <c r="I38" s="22">
        <f>SUM(I39:I48)</f>
        <v>219125159.73000002</v>
      </c>
      <c r="J38" s="37">
        <f>SUM(J39:J48)</f>
        <v>203973328.38</v>
      </c>
      <c r="K38" s="37">
        <f>SUM(K39:K48)</f>
        <v>15151831.349999987</v>
      </c>
      <c r="L38" s="38"/>
      <c r="M38" s="38"/>
    </row>
    <row r="39" spans="1:13" s="42" customFormat="1" hidden="1" outlineLevel="5">
      <c r="A39" s="168" t="s">
        <v>61</v>
      </c>
      <c r="B39" s="23" t="s">
        <v>28</v>
      </c>
      <c r="C39" s="23" t="s">
        <v>27</v>
      </c>
      <c r="D39" s="23" t="s">
        <v>60</v>
      </c>
      <c r="E39" s="24" t="s">
        <v>62</v>
      </c>
      <c r="F39" s="25"/>
      <c r="G39" s="25"/>
      <c r="H39" s="63">
        <v>174529202</v>
      </c>
      <c r="I39" s="27">
        <v>149781144</v>
      </c>
      <c r="J39" s="44">
        <v>143399401.58000001</v>
      </c>
      <c r="K39" s="28">
        <f t="shared" ref="K39:K48" si="1">I39-J39</f>
        <v>6381742.4199999869</v>
      </c>
      <c r="L39" s="33"/>
      <c r="M39" s="33"/>
    </row>
    <row r="40" spans="1:13" s="42" customFormat="1" ht="48" hidden="1" outlineLevel="5">
      <c r="A40" s="168" t="s">
        <v>63</v>
      </c>
      <c r="B40" s="23" t="s">
        <v>28</v>
      </c>
      <c r="C40" s="23" t="s">
        <v>27</v>
      </c>
      <c r="D40" s="23" t="s">
        <v>60</v>
      </c>
      <c r="E40" s="24" t="s">
        <v>64</v>
      </c>
      <c r="F40" s="25"/>
      <c r="G40" s="25"/>
      <c r="H40" s="63">
        <v>52707782</v>
      </c>
      <c r="I40" s="27">
        <v>45233726</v>
      </c>
      <c r="J40" s="267">
        <v>42738928.359999999</v>
      </c>
      <c r="K40" s="28">
        <f t="shared" si="1"/>
        <v>2494797.6400000006</v>
      </c>
      <c r="L40" s="33"/>
      <c r="M40" s="33"/>
    </row>
    <row r="41" spans="1:13" s="42" customFormat="1" ht="24" hidden="1" outlineLevel="5">
      <c r="A41" s="168" t="s">
        <v>65</v>
      </c>
      <c r="B41" s="23" t="s">
        <v>28</v>
      </c>
      <c r="C41" s="23" t="s">
        <v>27</v>
      </c>
      <c r="D41" s="23" t="s">
        <v>60</v>
      </c>
      <c r="E41" s="24" t="s">
        <v>66</v>
      </c>
      <c r="F41" s="25"/>
      <c r="G41" s="25"/>
      <c r="H41" s="63">
        <v>6383471</v>
      </c>
      <c r="I41" s="27">
        <v>6373749.5199999996</v>
      </c>
      <c r="J41" s="267">
        <v>2384208.96</v>
      </c>
      <c r="K41" s="28">
        <f t="shared" si="1"/>
        <v>3989540.5599999996</v>
      </c>
      <c r="L41" s="33"/>
      <c r="M41" s="33"/>
    </row>
    <row r="42" spans="1:13" s="42" customFormat="1" hidden="1" outlineLevel="5">
      <c r="A42" s="168" t="s">
        <v>30</v>
      </c>
      <c r="B42" s="23" t="s">
        <v>28</v>
      </c>
      <c r="C42" s="23" t="s">
        <v>27</v>
      </c>
      <c r="D42" s="23" t="s">
        <v>60</v>
      </c>
      <c r="E42" s="24" t="s">
        <v>31</v>
      </c>
      <c r="F42" s="25"/>
      <c r="G42" s="25"/>
      <c r="H42" s="63">
        <v>9415065</v>
      </c>
      <c r="I42" s="27">
        <v>8986858.2100000009</v>
      </c>
      <c r="J42" s="267">
        <v>7645975.9900000002</v>
      </c>
      <c r="K42" s="28">
        <f t="shared" si="1"/>
        <v>1340882.2200000007</v>
      </c>
      <c r="L42" s="33"/>
      <c r="M42" s="33"/>
    </row>
    <row r="43" spans="1:13" s="42" customFormat="1" hidden="1" outlineLevel="5">
      <c r="A43" s="168" t="s">
        <v>203</v>
      </c>
      <c r="B43" s="23" t="s">
        <v>28</v>
      </c>
      <c r="C43" s="23" t="s">
        <v>27</v>
      </c>
      <c r="D43" s="23" t="s">
        <v>60</v>
      </c>
      <c r="E43" s="24">
        <v>247</v>
      </c>
      <c r="F43" s="25"/>
      <c r="G43" s="25"/>
      <c r="H43" s="63">
        <v>4667283</v>
      </c>
      <c r="I43" s="27">
        <v>4269195</v>
      </c>
      <c r="J43" s="267">
        <v>3401799.26</v>
      </c>
      <c r="K43" s="28">
        <f t="shared" si="1"/>
        <v>867395.74000000022</v>
      </c>
      <c r="L43" s="33"/>
      <c r="M43" s="33"/>
    </row>
    <row r="44" spans="1:13" s="42" customFormat="1" ht="60" hidden="1" outlineLevel="5">
      <c r="A44" s="168" t="s">
        <v>67</v>
      </c>
      <c r="B44" s="23" t="s">
        <v>28</v>
      </c>
      <c r="C44" s="23" t="s">
        <v>27</v>
      </c>
      <c r="D44" s="23" t="s">
        <v>60</v>
      </c>
      <c r="E44" s="24" t="s">
        <v>68</v>
      </c>
      <c r="F44" s="25"/>
      <c r="G44" s="25"/>
      <c r="H44" s="63">
        <v>3896374</v>
      </c>
      <c r="I44" s="27">
        <v>3896374</v>
      </c>
      <c r="J44" s="267">
        <v>3896374</v>
      </c>
      <c r="K44" s="28">
        <f t="shared" si="1"/>
        <v>0</v>
      </c>
      <c r="L44" s="33"/>
      <c r="M44" s="33"/>
    </row>
    <row r="45" spans="1:13" s="42" customFormat="1" ht="36" hidden="1" outlineLevel="5">
      <c r="A45" s="168" t="s">
        <v>163</v>
      </c>
      <c r="B45" s="23" t="s">
        <v>28</v>
      </c>
      <c r="C45" s="23" t="s">
        <v>27</v>
      </c>
      <c r="D45" s="23" t="s">
        <v>60</v>
      </c>
      <c r="E45" s="24" t="s">
        <v>218</v>
      </c>
      <c r="F45" s="25"/>
      <c r="G45" s="25"/>
      <c r="H45" s="63">
        <v>1000</v>
      </c>
      <c r="I45" s="27">
        <v>1000</v>
      </c>
      <c r="J45" s="44">
        <v>1000</v>
      </c>
      <c r="K45" s="28">
        <f t="shared" si="1"/>
        <v>0</v>
      </c>
      <c r="L45" s="56"/>
      <c r="M45" s="33"/>
    </row>
    <row r="46" spans="1:13" s="42" customFormat="1" ht="24" hidden="1" outlineLevel="5">
      <c r="A46" s="168" t="s">
        <v>69</v>
      </c>
      <c r="B46" s="23" t="s">
        <v>28</v>
      </c>
      <c r="C46" s="23" t="s">
        <v>27</v>
      </c>
      <c r="D46" s="23" t="s">
        <v>60</v>
      </c>
      <c r="E46" s="24" t="s">
        <v>70</v>
      </c>
      <c r="F46" s="25"/>
      <c r="G46" s="25"/>
      <c r="H46" s="63">
        <v>507770</v>
      </c>
      <c r="I46" s="286">
        <v>507770</v>
      </c>
      <c r="J46" s="261">
        <v>453437.59</v>
      </c>
      <c r="K46" s="28">
        <f t="shared" si="1"/>
        <v>54332.409999999974</v>
      </c>
      <c r="L46" s="33"/>
      <c r="M46" s="33"/>
    </row>
    <row r="47" spans="1:13" s="42" customFormat="1" hidden="1" outlineLevel="5">
      <c r="A47" s="168" t="s">
        <v>71</v>
      </c>
      <c r="B47" s="23" t="s">
        <v>28</v>
      </c>
      <c r="C47" s="23" t="s">
        <v>27</v>
      </c>
      <c r="D47" s="23" t="s">
        <v>60</v>
      </c>
      <c r="E47" s="24" t="s">
        <v>72</v>
      </c>
      <c r="F47" s="25"/>
      <c r="G47" s="25"/>
      <c r="H47" s="63">
        <v>74343</v>
      </c>
      <c r="I47" s="27">
        <v>74343</v>
      </c>
      <c r="J47" s="44">
        <v>52202.64</v>
      </c>
      <c r="K47" s="28">
        <f t="shared" si="1"/>
        <v>22140.36</v>
      </c>
      <c r="L47" s="33"/>
      <c r="M47" s="33"/>
    </row>
    <row r="48" spans="1:13" s="42" customFormat="1" hidden="1" outlineLevel="5">
      <c r="A48" s="168" t="s">
        <v>73</v>
      </c>
      <c r="B48" s="23" t="s">
        <v>28</v>
      </c>
      <c r="C48" s="23" t="s">
        <v>27</v>
      </c>
      <c r="D48" s="23" t="s">
        <v>60</v>
      </c>
      <c r="E48" s="24">
        <v>853</v>
      </c>
      <c r="F48" s="25"/>
      <c r="G48" s="25"/>
      <c r="H48" s="63">
        <v>1000</v>
      </c>
      <c r="I48" s="27">
        <v>1000</v>
      </c>
      <c r="J48" s="44">
        <v>0</v>
      </c>
      <c r="K48" s="28">
        <f t="shared" si="1"/>
        <v>1000</v>
      </c>
      <c r="L48" s="33"/>
      <c r="M48" s="33"/>
    </row>
    <row r="49" spans="1:13" s="39" customFormat="1" hidden="1" outlineLevel="3">
      <c r="A49" s="45" t="s">
        <v>237</v>
      </c>
      <c r="B49" s="34" t="s">
        <v>28</v>
      </c>
      <c r="C49" s="34" t="s">
        <v>27</v>
      </c>
      <c r="D49" s="29" t="s">
        <v>238</v>
      </c>
      <c r="E49" s="35" t="s">
        <v>29</v>
      </c>
      <c r="F49" s="29"/>
      <c r="G49" s="29"/>
      <c r="H49" s="36">
        <f>SUM(H50:H55)</f>
        <v>25000000</v>
      </c>
      <c r="I49" s="21">
        <f>SUM(I50:I55)</f>
        <v>0</v>
      </c>
      <c r="J49" s="36">
        <f t="shared" ref="J49" si="2">SUM(J50:J55)</f>
        <v>0</v>
      </c>
      <c r="K49" s="37">
        <f>SUM(K50:K55)</f>
        <v>0</v>
      </c>
      <c r="L49" s="38"/>
      <c r="M49" s="38"/>
    </row>
    <row r="50" spans="1:13" s="42" customFormat="1" ht="36" hidden="1" outlineLevel="5">
      <c r="A50" s="168" t="s">
        <v>30</v>
      </c>
      <c r="B50" s="23" t="s">
        <v>28</v>
      </c>
      <c r="C50" s="23" t="s">
        <v>27</v>
      </c>
      <c r="D50" s="23" t="s">
        <v>238</v>
      </c>
      <c r="E50" s="24" t="s">
        <v>31</v>
      </c>
      <c r="F50" s="23" t="s">
        <v>250</v>
      </c>
      <c r="G50" s="23" t="s">
        <v>36</v>
      </c>
      <c r="H50" s="262">
        <v>9808524</v>
      </c>
      <c r="I50" s="40">
        <v>0</v>
      </c>
      <c r="J50" s="41">
        <v>0</v>
      </c>
      <c r="K50" s="28">
        <f>I50-J50</f>
        <v>0</v>
      </c>
      <c r="L50" s="33"/>
      <c r="M50" s="33"/>
    </row>
    <row r="51" spans="1:13" s="42" customFormat="1" ht="36" hidden="1" outlineLevel="5">
      <c r="A51" s="168" t="s">
        <v>30</v>
      </c>
      <c r="B51" s="23" t="s">
        <v>28</v>
      </c>
      <c r="C51" s="23" t="s">
        <v>27</v>
      </c>
      <c r="D51" s="23" t="s">
        <v>238</v>
      </c>
      <c r="E51" s="24" t="s">
        <v>31</v>
      </c>
      <c r="F51" s="23" t="s">
        <v>250</v>
      </c>
      <c r="G51" s="23" t="s">
        <v>35</v>
      </c>
      <c r="H51" s="262">
        <v>99076</v>
      </c>
      <c r="I51" s="40">
        <v>0</v>
      </c>
      <c r="J51" s="40">
        <v>0</v>
      </c>
      <c r="K51" s="28">
        <f>I51-J51</f>
        <v>0</v>
      </c>
      <c r="L51" s="33"/>
      <c r="M51" s="33"/>
    </row>
    <row r="52" spans="1:13" s="42" customFormat="1" ht="36" hidden="1" outlineLevel="5">
      <c r="A52" s="168" t="s">
        <v>65</v>
      </c>
      <c r="B52" s="23" t="s">
        <v>28</v>
      </c>
      <c r="C52" s="23" t="s">
        <v>27</v>
      </c>
      <c r="D52" s="23" t="s">
        <v>238</v>
      </c>
      <c r="E52" s="24">
        <v>242</v>
      </c>
      <c r="F52" s="23" t="s">
        <v>250</v>
      </c>
      <c r="G52" s="23" t="s">
        <v>36</v>
      </c>
      <c r="H52" s="281">
        <v>3254625</v>
      </c>
      <c r="I52" s="40">
        <v>0</v>
      </c>
      <c r="J52" s="40">
        <v>0</v>
      </c>
      <c r="K52" s="28">
        <f t="shared" ref="K52:K55" si="3">I52-J52</f>
        <v>0</v>
      </c>
      <c r="L52" s="282">
        <v>44835</v>
      </c>
      <c r="M52" s="33"/>
    </row>
    <row r="53" spans="1:13" s="42" customFormat="1" ht="36" hidden="1" outlineLevel="5">
      <c r="A53" s="168" t="s">
        <v>65</v>
      </c>
      <c r="B53" s="23" t="s">
        <v>28</v>
      </c>
      <c r="C53" s="23" t="s">
        <v>27</v>
      </c>
      <c r="D53" s="23" t="s">
        <v>238</v>
      </c>
      <c r="E53" s="24">
        <v>242</v>
      </c>
      <c r="F53" s="23" t="s">
        <v>250</v>
      </c>
      <c r="G53" s="23" t="s">
        <v>35</v>
      </c>
      <c r="H53" s="281">
        <v>32875</v>
      </c>
      <c r="I53" s="40">
        <v>0</v>
      </c>
      <c r="J53" s="40">
        <v>0</v>
      </c>
      <c r="K53" s="28">
        <f t="shared" si="3"/>
        <v>0</v>
      </c>
      <c r="L53" s="33"/>
      <c r="M53" s="33"/>
    </row>
    <row r="54" spans="1:13" s="42" customFormat="1" ht="36" hidden="1" outlineLevel="5">
      <c r="A54" s="168" t="s">
        <v>197</v>
      </c>
      <c r="B54" s="23" t="s">
        <v>28</v>
      </c>
      <c r="C54" s="23" t="s">
        <v>27</v>
      </c>
      <c r="D54" s="23" t="s">
        <v>238</v>
      </c>
      <c r="E54" s="24">
        <v>243</v>
      </c>
      <c r="F54" s="23" t="s">
        <v>250</v>
      </c>
      <c r="G54" s="23" t="s">
        <v>36</v>
      </c>
      <c r="H54" s="281">
        <v>11686851</v>
      </c>
      <c r="I54" s="40">
        <v>0</v>
      </c>
      <c r="J54" s="40">
        <v>0</v>
      </c>
      <c r="K54" s="28">
        <f t="shared" si="3"/>
        <v>0</v>
      </c>
      <c r="L54" s="33"/>
      <c r="M54" s="33"/>
    </row>
    <row r="55" spans="1:13" s="42" customFormat="1" ht="36" hidden="1" outlineLevel="5">
      <c r="A55" s="168" t="s">
        <v>197</v>
      </c>
      <c r="B55" s="23" t="s">
        <v>28</v>
      </c>
      <c r="C55" s="23" t="s">
        <v>27</v>
      </c>
      <c r="D55" s="23" t="s">
        <v>238</v>
      </c>
      <c r="E55" s="24">
        <v>243</v>
      </c>
      <c r="F55" s="23" t="s">
        <v>250</v>
      </c>
      <c r="G55" s="23" t="s">
        <v>35</v>
      </c>
      <c r="H55" s="281">
        <v>118049</v>
      </c>
      <c r="I55" s="40">
        <v>0</v>
      </c>
      <c r="J55" s="40">
        <v>0</v>
      </c>
      <c r="K55" s="28">
        <f t="shared" si="3"/>
        <v>0</v>
      </c>
      <c r="L55" s="33"/>
      <c r="M55" s="33"/>
    </row>
    <row r="56" spans="1:13" s="39" customFormat="1" ht="48" hidden="1" outlineLevel="3">
      <c r="A56" s="45" t="s">
        <v>75</v>
      </c>
      <c r="B56" s="34" t="s">
        <v>28</v>
      </c>
      <c r="C56" s="34" t="s">
        <v>27</v>
      </c>
      <c r="D56" s="34" t="s">
        <v>76</v>
      </c>
      <c r="E56" s="35" t="s">
        <v>29</v>
      </c>
      <c r="F56" s="29"/>
      <c r="G56" s="29"/>
      <c r="H56" s="36">
        <f>SUM(H57)</f>
        <v>0</v>
      </c>
      <c r="I56" s="22">
        <f>SUM(I57)</f>
        <v>0</v>
      </c>
      <c r="J56" s="37">
        <f>SUM(J57)</f>
        <v>0</v>
      </c>
      <c r="K56" s="37">
        <f>SUM(K57)</f>
        <v>0</v>
      </c>
      <c r="L56" s="38"/>
      <c r="M56" s="38"/>
    </row>
    <row r="57" spans="1:13" s="42" customFormat="1" ht="60" hidden="1" outlineLevel="5">
      <c r="A57" s="168" t="s">
        <v>48</v>
      </c>
      <c r="B57" s="23" t="s">
        <v>28</v>
      </c>
      <c r="C57" s="23" t="s">
        <v>27</v>
      </c>
      <c r="D57" s="23" t="s">
        <v>76</v>
      </c>
      <c r="E57" s="24" t="s">
        <v>49</v>
      </c>
      <c r="F57" s="25"/>
      <c r="G57" s="25"/>
      <c r="H57" s="26">
        <v>0</v>
      </c>
      <c r="I57" s="27">
        <v>0</v>
      </c>
      <c r="J57" s="41">
        <v>0</v>
      </c>
      <c r="K57" s="28">
        <f>I57-J57</f>
        <v>0</v>
      </c>
      <c r="L57" s="33"/>
      <c r="M57" s="33"/>
    </row>
    <row r="58" spans="1:13" s="57" customFormat="1" ht="48" hidden="1" outlineLevel="5">
      <c r="A58" s="45" t="s">
        <v>201</v>
      </c>
      <c r="B58" s="34" t="s">
        <v>28</v>
      </c>
      <c r="C58" s="34" t="s">
        <v>27</v>
      </c>
      <c r="D58" s="34" t="s">
        <v>260</v>
      </c>
      <c r="E58" s="35" t="s">
        <v>29</v>
      </c>
      <c r="F58" s="29"/>
      <c r="G58" s="29"/>
      <c r="H58" s="36">
        <f>SUM(H59)</f>
        <v>750000</v>
      </c>
      <c r="I58" s="36">
        <f>SUM(I59)</f>
        <v>750000</v>
      </c>
      <c r="J58" s="32">
        <f>SUM(J59)</f>
        <v>678500</v>
      </c>
      <c r="K58" s="37">
        <f>SUM(K59)</f>
        <v>71500</v>
      </c>
      <c r="L58" s="33"/>
      <c r="M58" s="38"/>
    </row>
    <row r="59" spans="1:13" s="57" customFormat="1" ht="60" hidden="1" outlineLevel="5">
      <c r="A59" s="168" t="s">
        <v>48</v>
      </c>
      <c r="B59" s="23" t="s">
        <v>28</v>
      </c>
      <c r="C59" s="23" t="s">
        <v>27</v>
      </c>
      <c r="D59" s="23" t="s">
        <v>260</v>
      </c>
      <c r="E59" s="24">
        <v>244</v>
      </c>
      <c r="F59" s="58"/>
      <c r="G59" s="58"/>
      <c r="H59" s="59">
        <v>750000</v>
      </c>
      <c r="I59" s="60">
        <v>750000</v>
      </c>
      <c r="J59" s="284">
        <v>678500</v>
      </c>
      <c r="K59" s="234">
        <f>I59-J59</f>
        <v>71500</v>
      </c>
      <c r="L59" s="33"/>
      <c r="M59" s="38"/>
    </row>
    <row r="60" spans="1:13" s="42" customFormat="1" ht="60" hidden="1" outlineLevel="5">
      <c r="A60" s="45" t="s">
        <v>256</v>
      </c>
      <c r="B60" s="34">
        <v>148</v>
      </c>
      <c r="C60" s="34" t="s">
        <v>27</v>
      </c>
      <c r="D60" s="34" t="s">
        <v>257</v>
      </c>
      <c r="E60" s="35" t="s">
        <v>29</v>
      </c>
      <c r="F60" s="29"/>
      <c r="G60" s="29"/>
      <c r="H60" s="36">
        <f>SUM(H61:H64)</f>
        <v>200460036</v>
      </c>
      <c r="I60" s="36">
        <f t="shared" ref="I60" si="4">SUM(I61:I64)</f>
        <v>141105050.57999998</v>
      </c>
      <c r="J60" s="32">
        <f>SUM(J61:J64)</f>
        <v>109477943.59</v>
      </c>
      <c r="K60" s="244">
        <f>K61+K62+K63+K64</f>
        <v>31627106.990000002</v>
      </c>
      <c r="L60" s="33"/>
      <c r="M60" s="33"/>
    </row>
    <row r="61" spans="1:13" s="33" customFormat="1" ht="36" hidden="1" outlineLevel="5">
      <c r="A61" s="412" t="s">
        <v>48</v>
      </c>
      <c r="B61" s="49" t="s">
        <v>28</v>
      </c>
      <c r="C61" s="49" t="s">
        <v>27</v>
      </c>
      <c r="D61" s="49" t="s">
        <v>257</v>
      </c>
      <c r="E61" s="50">
        <v>812</v>
      </c>
      <c r="F61" s="51" t="s">
        <v>259</v>
      </c>
      <c r="G61" s="23" t="s">
        <v>35</v>
      </c>
      <c r="H61" s="263">
        <v>1514123.44</v>
      </c>
      <c r="I61" s="263">
        <v>935805</v>
      </c>
      <c r="J61" s="263">
        <v>758744.62</v>
      </c>
      <c r="K61" s="245">
        <f>I61-J61</f>
        <v>177060.38</v>
      </c>
    </row>
    <row r="62" spans="1:13" s="53" customFormat="1" ht="36" hidden="1" outlineLevel="5">
      <c r="A62" s="413"/>
      <c r="B62" s="49" t="s">
        <v>28</v>
      </c>
      <c r="C62" s="49" t="s">
        <v>27</v>
      </c>
      <c r="D62" s="49" t="s">
        <v>257</v>
      </c>
      <c r="E62" s="50">
        <v>812</v>
      </c>
      <c r="F62" s="51" t="s">
        <v>259</v>
      </c>
      <c r="G62" s="23" t="s">
        <v>36</v>
      </c>
      <c r="H62" s="263">
        <v>149894656.18000001</v>
      </c>
      <c r="I62" s="263">
        <v>92644687.560000002</v>
      </c>
      <c r="J62" s="263">
        <v>75114367.909999996</v>
      </c>
      <c r="K62" s="245">
        <f>I62-J62</f>
        <v>17530319.650000006</v>
      </c>
      <c r="L62" s="88"/>
      <c r="M62" s="88"/>
    </row>
    <row r="63" spans="1:13" s="53" customFormat="1" ht="36" hidden="1" outlineLevel="5">
      <c r="A63" s="412" t="s">
        <v>131</v>
      </c>
      <c r="B63" s="49" t="s">
        <v>28</v>
      </c>
      <c r="C63" s="49" t="s">
        <v>27</v>
      </c>
      <c r="D63" s="49" t="s">
        <v>257</v>
      </c>
      <c r="E63" s="50">
        <v>813</v>
      </c>
      <c r="F63" s="51" t="s">
        <v>259</v>
      </c>
      <c r="G63" s="49" t="s">
        <v>35</v>
      </c>
      <c r="H63" s="263">
        <v>490512.56</v>
      </c>
      <c r="I63" s="263">
        <v>475245.58</v>
      </c>
      <c r="J63" s="263">
        <v>336054.24</v>
      </c>
      <c r="K63" s="245">
        <f t="shared" ref="K63:K64" si="5">I63-J63</f>
        <v>139191.34000000003</v>
      </c>
      <c r="L63" s="33"/>
      <c r="M63" s="33"/>
    </row>
    <row r="64" spans="1:13" s="53" customFormat="1" ht="36" hidden="1" outlineLevel="5">
      <c r="A64" s="413"/>
      <c r="B64" s="49" t="s">
        <v>28</v>
      </c>
      <c r="C64" s="49" t="s">
        <v>27</v>
      </c>
      <c r="D64" s="49" t="s">
        <v>257</v>
      </c>
      <c r="E64" s="50">
        <v>813</v>
      </c>
      <c r="F64" s="51" t="s">
        <v>259</v>
      </c>
      <c r="G64" s="49" t="s">
        <v>36</v>
      </c>
      <c r="H64" s="263">
        <v>48560743.82</v>
      </c>
      <c r="I64" s="263">
        <v>47049312.439999998</v>
      </c>
      <c r="J64" s="263">
        <v>33268776.82</v>
      </c>
      <c r="K64" s="245">
        <f t="shared" si="5"/>
        <v>13780535.619999997</v>
      </c>
      <c r="L64" s="88">
        <f>33604831.06-J63</f>
        <v>33268776.820000004</v>
      </c>
      <c r="M64" s="33"/>
    </row>
    <row r="65" spans="1:13" s="39" customFormat="1" ht="72" hidden="1" outlineLevel="3">
      <c r="A65" s="45" t="s">
        <v>77</v>
      </c>
      <c r="B65" s="34" t="s">
        <v>28</v>
      </c>
      <c r="C65" s="34" t="s">
        <v>78</v>
      </c>
      <c r="D65" s="34" t="s">
        <v>79</v>
      </c>
      <c r="E65" s="35" t="s">
        <v>29</v>
      </c>
      <c r="F65" s="29"/>
      <c r="G65" s="29"/>
      <c r="H65" s="36">
        <f>SUM(H66:H67)</f>
        <v>178380200</v>
      </c>
      <c r="I65" s="22">
        <f>SUM(I66:I67)</f>
        <v>147021400</v>
      </c>
      <c r="J65" s="37">
        <f>SUM(J66:J67)</f>
        <v>146908508.61000001</v>
      </c>
      <c r="K65" s="55">
        <f>SUM(K66:K67)</f>
        <v>112891.38999999524</v>
      </c>
      <c r="L65" s="38"/>
      <c r="M65" s="38"/>
    </row>
    <row r="66" spans="1:13" s="42" customFormat="1" hidden="1" outlineLevel="5">
      <c r="A66" s="168" t="s">
        <v>30</v>
      </c>
      <c r="B66" s="23" t="s">
        <v>28</v>
      </c>
      <c r="C66" s="23" t="s">
        <v>78</v>
      </c>
      <c r="D66" s="23" t="s">
        <v>79</v>
      </c>
      <c r="E66" s="24" t="s">
        <v>31</v>
      </c>
      <c r="F66" s="25"/>
      <c r="G66" s="25"/>
      <c r="H66" s="63">
        <v>1200000</v>
      </c>
      <c r="I66" s="27">
        <v>950000</v>
      </c>
      <c r="J66" s="44">
        <v>841289.74</v>
      </c>
      <c r="K66" s="28">
        <f>I66-J66</f>
        <v>108710.26000000001</v>
      </c>
      <c r="L66" s="33"/>
      <c r="M66" s="33"/>
    </row>
    <row r="67" spans="1:13" s="42" customFormat="1" ht="36" outlineLevel="5">
      <c r="A67" s="43" t="s">
        <v>37</v>
      </c>
      <c r="B67" s="23" t="s">
        <v>28</v>
      </c>
      <c r="C67" s="23" t="s">
        <v>78</v>
      </c>
      <c r="D67" s="23" t="s">
        <v>79</v>
      </c>
      <c r="E67" s="24" t="s">
        <v>80</v>
      </c>
      <c r="F67" s="25"/>
      <c r="G67" s="25"/>
      <c r="H67" s="336">
        <v>177180200</v>
      </c>
      <c r="I67" s="27">
        <v>146071400</v>
      </c>
      <c r="J67" s="44">
        <v>146067218.87</v>
      </c>
      <c r="K67" s="28">
        <f>I67-J67</f>
        <v>4181.1299999952316</v>
      </c>
      <c r="L67" s="33"/>
      <c r="M67" s="33"/>
    </row>
    <row r="68" spans="1:13" s="39" customFormat="1" ht="60" hidden="1" outlineLevel="3">
      <c r="A68" s="45" t="s">
        <v>81</v>
      </c>
      <c r="B68" s="34" t="s">
        <v>28</v>
      </c>
      <c r="C68" s="34" t="s">
        <v>78</v>
      </c>
      <c r="D68" s="34" t="s">
        <v>82</v>
      </c>
      <c r="E68" s="35" t="s">
        <v>29</v>
      </c>
      <c r="F68" s="29"/>
      <c r="G68" s="29"/>
      <c r="H68" s="31">
        <f>SUM(H69:H69)</f>
        <v>27208332.34</v>
      </c>
      <c r="I68" s="22">
        <f>SUM(I69:I69)</f>
        <v>23716609.84</v>
      </c>
      <c r="J68" s="37">
        <f>SUM(J69:J69)</f>
        <v>10697971</v>
      </c>
      <c r="K68" s="64">
        <f>SUM(K69:K69)</f>
        <v>13018638.84</v>
      </c>
      <c r="L68" s="38"/>
      <c r="M68" s="38"/>
    </row>
    <row r="69" spans="1:13" s="42" customFormat="1" ht="36" hidden="1" outlineLevel="5">
      <c r="A69" s="168" t="s">
        <v>83</v>
      </c>
      <c r="B69" s="23" t="s">
        <v>28</v>
      </c>
      <c r="C69" s="23" t="s">
        <v>78</v>
      </c>
      <c r="D69" s="23" t="s">
        <v>82</v>
      </c>
      <c r="E69" s="24" t="s">
        <v>84</v>
      </c>
      <c r="F69" s="23" t="s">
        <v>234</v>
      </c>
      <c r="G69" s="23" t="s">
        <v>36</v>
      </c>
      <c r="H69" s="63">
        <v>27208332.34</v>
      </c>
      <c r="I69" s="40">
        <v>23716609.84</v>
      </c>
      <c r="J69" s="44">
        <v>10697971</v>
      </c>
      <c r="K69" s="65">
        <f>I69-J69</f>
        <v>13018638.84</v>
      </c>
      <c r="L69" s="66"/>
      <c r="M69" s="33"/>
    </row>
    <row r="70" spans="1:13" s="39" customFormat="1" ht="24" hidden="1" outlineLevel="3">
      <c r="A70" s="45" t="s">
        <v>59</v>
      </c>
      <c r="B70" s="34" t="s">
        <v>28</v>
      </c>
      <c r="C70" s="34" t="s">
        <v>86</v>
      </c>
      <c r="D70" s="34" t="s">
        <v>87</v>
      </c>
      <c r="E70" s="35" t="s">
        <v>29</v>
      </c>
      <c r="F70" s="29"/>
      <c r="G70" s="29"/>
      <c r="H70" s="36">
        <f>SUM(H71:H81)</f>
        <v>3697209414.5900002</v>
      </c>
      <c r="I70" s="22">
        <f>SUM(I71:I81)</f>
        <v>3078040959</v>
      </c>
      <c r="J70" s="37">
        <f>SUM(J71:J81)</f>
        <v>3063119310.6700001</v>
      </c>
      <c r="K70" s="64">
        <f>SUM(K71:K81)</f>
        <v>14921648.329999998</v>
      </c>
      <c r="L70" s="38"/>
      <c r="M70" s="38"/>
    </row>
    <row r="71" spans="1:13" s="42" customFormat="1" hidden="1" outlineLevel="5">
      <c r="A71" s="168" t="s">
        <v>61</v>
      </c>
      <c r="B71" s="23" t="s">
        <v>28</v>
      </c>
      <c r="C71" s="23" t="s">
        <v>86</v>
      </c>
      <c r="D71" s="23" t="s">
        <v>87</v>
      </c>
      <c r="E71" s="24" t="s">
        <v>62</v>
      </c>
      <c r="F71" s="25"/>
      <c r="G71" s="25"/>
      <c r="H71" s="63">
        <v>130027146</v>
      </c>
      <c r="I71" s="40">
        <v>105755246</v>
      </c>
      <c r="J71" s="267">
        <v>101337431.62</v>
      </c>
      <c r="K71" s="28">
        <f t="shared" ref="K71:K100" si="6">I71-J71</f>
        <v>4417814.3799999952</v>
      </c>
      <c r="L71" s="33"/>
      <c r="M71" s="33"/>
    </row>
    <row r="72" spans="1:13" s="42" customFormat="1" ht="24" hidden="1" outlineLevel="5">
      <c r="A72" s="168" t="s">
        <v>88</v>
      </c>
      <c r="B72" s="23" t="s">
        <v>28</v>
      </c>
      <c r="C72" s="23" t="s">
        <v>86</v>
      </c>
      <c r="D72" s="23" t="s">
        <v>87</v>
      </c>
      <c r="E72" s="24">
        <v>112</v>
      </c>
      <c r="F72" s="25"/>
      <c r="G72" s="25"/>
      <c r="H72" s="63">
        <v>0</v>
      </c>
      <c r="I72" s="40">
        <v>0</v>
      </c>
      <c r="J72" s="44">
        <v>0</v>
      </c>
      <c r="K72" s="28">
        <f t="shared" si="6"/>
        <v>0</v>
      </c>
      <c r="L72" s="33"/>
      <c r="M72" s="33"/>
    </row>
    <row r="73" spans="1:13" s="42" customFormat="1" ht="48" hidden="1" outlineLevel="5">
      <c r="A73" s="168" t="s">
        <v>63</v>
      </c>
      <c r="B73" s="23" t="s">
        <v>28</v>
      </c>
      <c r="C73" s="23" t="s">
        <v>86</v>
      </c>
      <c r="D73" s="23" t="s">
        <v>87</v>
      </c>
      <c r="E73" s="24" t="s">
        <v>64</v>
      </c>
      <c r="F73" s="25"/>
      <c r="G73" s="25"/>
      <c r="H73" s="63">
        <v>39268194</v>
      </c>
      <c r="I73" s="40">
        <v>31938331</v>
      </c>
      <c r="J73" s="267">
        <v>30411891.739999998</v>
      </c>
      <c r="K73" s="28">
        <f t="shared" si="6"/>
        <v>1526439.2600000016</v>
      </c>
      <c r="L73" s="33"/>
      <c r="M73" s="33"/>
    </row>
    <row r="74" spans="1:13" s="42" customFormat="1" ht="24" hidden="1" outlineLevel="5">
      <c r="A74" s="168" t="s">
        <v>65</v>
      </c>
      <c r="B74" s="23" t="s">
        <v>28</v>
      </c>
      <c r="C74" s="23" t="s">
        <v>86</v>
      </c>
      <c r="D74" s="23" t="s">
        <v>87</v>
      </c>
      <c r="E74" s="24" t="s">
        <v>66</v>
      </c>
      <c r="F74" s="25"/>
      <c r="G74" s="25"/>
      <c r="H74" s="63">
        <v>465168</v>
      </c>
      <c r="I74" s="40">
        <v>407184</v>
      </c>
      <c r="J74" s="44">
        <v>302996.42</v>
      </c>
      <c r="K74" s="28">
        <f t="shared" si="6"/>
        <v>104187.58000000002</v>
      </c>
      <c r="L74" s="33"/>
      <c r="M74" s="33"/>
    </row>
    <row r="75" spans="1:13" s="42" customFormat="1" hidden="1" outlineLevel="5">
      <c r="A75" s="168" t="s">
        <v>30</v>
      </c>
      <c r="B75" s="23" t="s">
        <v>28</v>
      </c>
      <c r="C75" s="23" t="s">
        <v>86</v>
      </c>
      <c r="D75" s="23" t="s">
        <v>87</v>
      </c>
      <c r="E75" s="24" t="s">
        <v>31</v>
      </c>
      <c r="F75" s="25"/>
      <c r="G75" s="25"/>
      <c r="H75" s="63">
        <v>29601193.59</v>
      </c>
      <c r="I75" s="40">
        <v>26306134</v>
      </c>
      <c r="J75" s="44">
        <v>19907339.809999999</v>
      </c>
      <c r="K75" s="28">
        <f t="shared" si="6"/>
        <v>6398794.1900000013</v>
      </c>
      <c r="L75" s="33"/>
      <c r="M75" s="33"/>
    </row>
    <row r="76" spans="1:13" s="42" customFormat="1" hidden="1" outlineLevel="5">
      <c r="A76" s="168" t="s">
        <v>203</v>
      </c>
      <c r="B76" s="23" t="s">
        <v>28</v>
      </c>
      <c r="C76" s="23" t="s">
        <v>86</v>
      </c>
      <c r="D76" s="23" t="s">
        <v>87</v>
      </c>
      <c r="E76" s="24">
        <v>247</v>
      </c>
      <c r="F76" s="25"/>
      <c r="G76" s="25"/>
      <c r="H76" s="63">
        <v>4091253</v>
      </c>
      <c r="I76" s="40">
        <v>3636484</v>
      </c>
      <c r="J76" s="44">
        <v>2766482.08</v>
      </c>
      <c r="K76" s="28">
        <f t="shared" si="6"/>
        <v>870001.91999999993</v>
      </c>
      <c r="L76" s="33"/>
      <c r="M76" s="33"/>
    </row>
    <row r="77" spans="1:13" s="42" customFormat="1" ht="60" hidden="1" outlineLevel="5">
      <c r="A77" s="168" t="s">
        <v>67</v>
      </c>
      <c r="B77" s="23" t="s">
        <v>28</v>
      </c>
      <c r="C77" s="23" t="s">
        <v>86</v>
      </c>
      <c r="D77" s="23" t="s">
        <v>87</v>
      </c>
      <c r="E77" s="24" t="s">
        <v>68</v>
      </c>
      <c r="F77" s="25"/>
      <c r="G77" s="25"/>
      <c r="H77" s="63">
        <v>3491217360</v>
      </c>
      <c r="I77" s="40">
        <v>2907458480</v>
      </c>
      <c r="J77" s="40">
        <v>2907458480</v>
      </c>
      <c r="K77" s="28">
        <f t="shared" si="6"/>
        <v>0</v>
      </c>
      <c r="L77" s="33"/>
      <c r="M77" s="33"/>
    </row>
    <row r="78" spans="1:13" s="42" customFormat="1" ht="24" hidden="1" outlineLevel="5">
      <c r="A78" s="168" t="s">
        <v>52</v>
      </c>
      <c r="B78" s="23" t="s">
        <v>28</v>
      </c>
      <c r="C78" s="23" t="s">
        <v>86</v>
      </c>
      <c r="D78" s="23" t="s">
        <v>87</v>
      </c>
      <c r="E78" s="24" t="s">
        <v>53</v>
      </c>
      <c r="F78" s="25"/>
      <c r="G78" s="25"/>
      <c r="H78" s="63">
        <v>1500800</v>
      </c>
      <c r="I78" s="40">
        <v>1500800</v>
      </c>
      <c r="J78" s="44">
        <v>0</v>
      </c>
      <c r="K78" s="28">
        <f t="shared" si="6"/>
        <v>1500800</v>
      </c>
      <c r="L78" s="33"/>
      <c r="M78" s="33"/>
    </row>
    <row r="79" spans="1:13" s="42" customFormat="1" ht="24" hidden="1" outlineLevel="5">
      <c r="A79" s="168" t="s">
        <v>69</v>
      </c>
      <c r="B79" s="23" t="s">
        <v>28</v>
      </c>
      <c r="C79" s="23" t="s">
        <v>86</v>
      </c>
      <c r="D79" s="23" t="s">
        <v>87</v>
      </c>
      <c r="E79" s="24" t="s">
        <v>70</v>
      </c>
      <c r="F79" s="25"/>
      <c r="G79" s="25"/>
      <c r="H79" s="63">
        <v>923473</v>
      </c>
      <c r="I79" s="40">
        <v>923473</v>
      </c>
      <c r="J79" s="44">
        <v>901790</v>
      </c>
      <c r="K79" s="28">
        <f t="shared" si="6"/>
        <v>21683</v>
      </c>
      <c r="L79" s="33"/>
      <c r="M79" s="33"/>
    </row>
    <row r="80" spans="1:13" s="42" customFormat="1" hidden="1" outlineLevel="5">
      <c r="A80" s="168" t="s">
        <v>71</v>
      </c>
      <c r="B80" s="23" t="s">
        <v>28</v>
      </c>
      <c r="C80" s="23" t="s">
        <v>86</v>
      </c>
      <c r="D80" s="23" t="s">
        <v>87</v>
      </c>
      <c r="E80" s="24" t="s">
        <v>72</v>
      </c>
      <c r="F80" s="25"/>
      <c r="G80" s="25"/>
      <c r="H80" s="63">
        <v>36851</v>
      </c>
      <c r="I80" s="40">
        <v>36851</v>
      </c>
      <c r="J80" s="44">
        <v>32899</v>
      </c>
      <c r="K80" s="28">
        <f t="shared" si="6"/>
        <v>3952</v>
      </c>
      <c r="L80" s="33"/>
      <c r="M80" s="33"/>
    </row>
    <row r="81" spans="1:13" s="42" customFormat="1" hidden="1" outlineLevel="5">
      <c r="A81" s="168" t="s">
        <v>73</v>
      </c>
      <c r="B81" s="23" t="s">
        <v>28</v>
      </c>
      <c r="C81" s="23" t="s">
        <v>86</v>
      </c>
      <c r="D81" s="23" t="s">
        <v>87</v>
      </c>
      <c r="E81" s="24">
        <v>853</v>
      </c>
      <c r="F81" s="25"/>
      <c r="G81" s="25"/>
      <c r="H81" s="63">
        <v>77976</v>
      </c>
      <c r="I81" s="40">
        <v>77976</v>
      </c>
      <c r="J81" s="44">
        <v>0</v>
      </c>
      <c r="K81" s="28">
        <f t="shared" si="6"/>
        <v>77976</v>
      </c>
      <c r="L81" s="33"/>
      <c r="M81" s="33"/>
    </row>
    <row r="82" spans="1:13" s="57" customFormat="1" ht="96" hidden="1" outlineLevel="5">
      <c r="A82" s="45" t="s">
        <v>202</v>
      </c>
      <c r="B82" s="34" t="s">
        <v>28</v>
      </c>
      <c r="C82" s="34" t="s">
        <v>86</v>
      </c>
      <c r="D82" s="34">
        <v>2220681950</v>
      </c>
      <c r="E82" s="35" t="s">
        <v>29</v>
      </c>
      <c r="F82" s="67"/>
      <c r="G82" s="67"/>
      <c r="H82" s="68">
        <f>SUM(H83:H83)</f>
        <v>1553328</v>
      </c>
      <c r="I82" s="69">
        <f>SUM(I83:I83)</f>
        <v>1186525.26</v>
      </c>
      <c r="J82" s="70">
        <f>SUM(J83:J83)</f>
        <v>868180.45</v>
      </c>
      <c r="K82" s="70">
        <f>SUM(K83:K83)</f>
        <v>318344.81000000006</v>
      </c>
      <c r="L82" s="38"/>
      <c r="M82" s="38"/>
    </row>
    <row r="83" spans="1:13" s="42" customFormat="1" hidden="1" outlineLevel="5">
      <c r="A83" s="168" t="s">
        <v>61</v>
      </c>
      <c r="B83" s="23" t="s">
        <v>28</v>
      </c>
      <c r="C83" s="23" t="s">
        <v>86</v>
      </c>
      <c r="D83" s="23">
        <v>2220681950</v>
      </c>
      <c r="E83" s="24">
        <v>631</v>
      </c>
      <c r="F83" s="25"/>
      <c r="G83" s="25"/>
      <c r="H83" s="63">
        <v>1553328</v>
      </c>
      <c r="I83" s="40">
        <v>1186525.26</v>
      </c>
      <c r="J83" s="44">
        <v>868180.45</v>
      </c>
      <c r="K83" s="28">
        <f t="shared" si="6"/>
        <v>318344.81000000006</v>
      </c>
      <c r="L83" s="38"/>
      <c r="M83" s="38"/>
    </row>
    <row r="84" spans="1:13" s="39" customFormat="1" ht="108" hidden="1" outlineLevel="5">
      <c r="A84" s="71" t="s">
        <v>239</v>
      </c>
      <c r="B84" s="34">
        <v>148</v>
      </c>
      <c r="C84" s="34">
        <v>1003</v>
      </c>
      <c r="D84" s="72" t="s">
        <v>240</v>
      </c>
      <c r="E84" s="35" t="s">
        <v>29</v>
      </c>
      <c r="F84" s="34"/>
      <c r="G84" s="34"/>
      <c r="H84" s="69">
        <f>SUM(H85)</f>
        <v>0</v>
      </c>
      <c r="I84" s="69">
        <f>SUM(I85)</f>
        <v>0</v>
      </c>
      <c r="J84" s="70">
        <f>SUM(J85)</f>
        <v>0</v>
      </c>
      <c r="K84" s="73">
        <f>SUM(K85)</f>
        <v>0</v>
      </c>
      <c r="L84" s="38"/>
      <c r="M84" s="38"/>
    </row>
    <row r="85" spans="1:13" s="76" customFormat="1" ht="36" hidden="1" outlineLevel="5">
      <c r="A85" s="74" t="s">
        <v>92</v>
      </c>
      <c r="B85" s="23">
        <v>148</v>
      </c>
      <c r="C85" s="23">
        <v>1003</v>
      </c>
      <c r="D85" s="75" t="s">
        <v>240</v>
      </c>
      <c r="E85" s="24">
        <v>322</v>
      </c>
      <c r="F85" s="264" t="s">
        <v>249</v>
      </c>
      <c r="G85" s="23" t="s">
        <v>36</v>
      </c>
      <c r="H85" s="26">
        <v>0</v>
      </c>
      <c r="I85" s="40">
        <v>0</v>
      </c>
      <c r="J85" s="41">
        <v>0</v>
      </c>
      <c r="K85" s="28">
        <f t="shared" ref="K85:K89" si="7">I85-J85</f>
        <v>0</v>
      </c>
      <c r="L85" s="38"/>
      <c r="M85" s="38"/>
    </row>
    <row r="86" spans="1:13" s="76" customFormat="1" ht="108" hidden="1" outlineLevel="5">
      <c r="A86" s="45" t="s">
        <v>239</v>
      </c>
      <c r="B86" s="29">
        <v>148</v>
      </c>
      <c r="C86" s="29">
        <v>1003</v>
      </c>
      <c r="D86" s="29" t="s">
        <v>264</v>
      </c>
      <c r="E86" s="30">
        <v>322</v>
      </c>
      <c r="F86" s="29" t="s">
        <v>249</v>
      </c>
      <c r="G86" s="29" t="s">
        <v>36</v>
      </c>
      <c r="H86" s="31">
        <v>8806300</v>
      </c>
      <c r="I86" s="31">
        <v>8806300</v>
      </c>
      <c r="J86" s="265">
        <v>8806300</v>
      </c>
      <c r="K86" s="246">
        <f>I86-J86</f>
        <v>0</v>
      </c>
      <c r="L86" s="38"/>
      <c r="M86" s="38"/>
    </row>
    <row r="87" spans="1:13" s="76" customFormat="1" ht="72" hidden="1" outlineLevel="5">
      <c r="A87" s="45" t="s">
        <v>261</v>
      </c>
      <c r="B87" s="29">
        <v>148</v>
      </c>
      <c r="C87" s="29">
        <v>1003</v>
      </c>
      <c r="D87" s="29">
        <v>9990099300</v>
      </c>
      <c r="E87" s="35" t="s">
        <v>29</v>
      </c>
      <c r="F87" s="29"/>
      <c r="G87" s="29"/>
      <c r="H87" s="31">
        <f>H88+H89</f>
        <v>1989900</v>
      </c>
      <c r="I87" s="31">
        <f>I88+I89</f>
        <v>245937.57</v>
      </c>
      <c r="J87" s="265">
        <f>J88+J89</f>
        <v>180900</v>
      </c>
      <c r="K87" s="247">
        <f>SUM(K88:K89)</f>
        <v>65037.57</v>
      </c>
      <c r="L87" s="38"/>
      <c r="M87" s="38"/>
    </row>
    <row r="88" spans="1:13" s="238" customFormat="1" hidden="1" outlineLevel="5">
      <c r="A88" s="239" t="s">
        <v>30</v>
      </c>
      <c r="B88" s="49">
        <v>148</v>
      </c>
      <c r="C88" s="49">
        <v>1003</v>
      </c>
      <c r="D88" s="51">
        <v>9990099300</v>
      </c>
      <c r="E88" s="50">
        <v>244</v>
      </c>
      <c r="F88" s="266"/>
      <c r="G88" s="49"/>
      <c r="H88" s="63">
        <v>9900</v>
      </c>
      <c r="I88" s="27">
        <v>1223.57</v>
      </c>
      <c r="J88" s="261">
        <v>900</v>
      </c>
      <c r="K88" s="248">
        <f t="shared" si="7"/>
        <v>323.56999999999994</v>
      </c>
    </row>
    <row r="89" spans="1:13" s="305" customFormat="1" ht="36" outlineLevel="5">
      <c r="A89" s="297" t="s">
        <v>139</v>
      </c>
      <c r="B89" s="298">
        <v>148</v>
      </c>
      <c r="C89" s="298">
        <v>1003</v>
      </c>
      <c r="D89" s="299">
        <v>9990099300</v>
      </c>
      <c r="E89" s="300">
        <v>313</v>
      </c>
      <c r="F89" s="301"/>
      <c r="G89" s="298"/>
      <c r="H89" s="336">
        <v>1980000</v>
      </c>
      <c r="I89" s="302">
        <v>244714</v>
      </c>
      <c r="J89" s="303">
        <v>180000</v>
      </c>
      <c r="K89" s="304">
        <f t="shared" si="7"/>
        <v>64714</v>
      </c>
    </row>
    <row r="90" spans="1:13" s="39" customFormat="1" ht="36" hidden="1" outlineLevel="3">
      <c r="A90" s="45" t="s">
        <v>89</v>
      </c>
      <c r="B90" s="34" t="s">
        <v>28</v>
      </c>
      <c r="C90" s="34" t="s">
        <v>90</v>
      </c>
      <c r="D90" s="34" t="s">
        <v>91</v>
      </c>
      <c r="E90" s="35" t="s">
        <v>29</v>
      </c>
      <c r="F90" s="29"/>
      <c r="G90" s="29"/>
      <c r="H90" s="36">
        <f>SUM(H91:H92)</f>
        <v>154942300</v>
      </c>
      <c r="I90" s="54">
        <f>SUM(I91:I92)</f>
        <v>154942300</v>
      </c>
      <c r="J90" s="55">
        <f>SUM(J91:J92)</f>
        <v>154942300</v>
      </c>
      <c r="K90" s="77">
        <f>SUM(K91:K92)</f>
        <v>0</v>
      </c>
      <c r="L90" s="38"/>
      <c r="M90" s="38"/>
    </row>
    <row r="91" spans="1:13" s="85" customFormat="1" ht="36" hidden="1" outlineLevel="5">
      <c r="A91" s="170" t="s">
        <v>92</v>
      </c>
      <c r="B91" s="78" t="s">
        <v>28</v>
      </c>
      <c r="C91" s="78" t="s">
        <v>90</v>
      </c>
      <c r="D91" s="78" t="s">
        <v>91</v>
      </c>
      <c r="E91" s="79" t="s">
        <v>93</v>
      </c>
      <c r="F91" s="78" t="s">
        <v>210</v>
      </c>
      <c r="G91" s="78" t="s">
        <v>36</v>
      </c>
      <c r="H91" s="80">
        <v>0</v>
      </c>
      <c r="I91" s="81">
        <v>0</v>
      </c>
      <c r="J91" s="82">
        <v>0</v>
      </c>
      <c r="K91" s="83">
        <f t="shared" si="6"/>
        <v>0</v>
      </c>
      <c r="L91" s="84"/>
      <c r="M91" s="84"/>
    </row>
    <row r="92" spans="1:13" s="42" customFormat="1" ht="36" hidden="1" outlineLevel="5">
      <c r="A92" s="168" t="s">
        <v>92</v>
      </c>
      <c r="B92" s="23" t="s">
        <v>28</v>
      </c>
      <c r="C92" s="23" t="s">
        <v>90</v>
      </c>
      <c r="D92" s="23" t="s">
        <v>91</v>
      </c>
      <c r="E92" s="24" t="s">
        <v>93</v>
      </c>
      <c r="F92" s="23" t="s">
        <v>241</v>
      </c>
      <c r="G92" s="23" t="s">
        <v>36</v>
      </c>
      <c r="H92" s="63">
        <v>154942300</v>
      </c>
      <c r="I92" s="40">
        <v>154942300</v>
      </c>
      <c r="J92" s="267">
        <v>154942300</v>
      </c>
      <c r="K92" s="28">
        <f>I92-J92</f>
        <v>0</v>
      </c>
      <c r="L92" s="33"/>
      <c r="M92" s="33"/>
    </row>
    <row r="93" spans="1:13" s="39" customFormat="1" ht="48" hidden="1" outlineLevel="3">
      <c r="A93" s="45" t="s">
        <v>94</v>
      </c>
      <c r="B93" s="34" t="s">
        <v>28</v>
      </c>
      <c r="C93" s="34" t="s">
        <v>90</v>
      </c>
      <c r="D93" s="34" t="s">
        <v>95</v>
      </c>
      <c r="E93" s="35" t="s">
        <v>29</v>
      </c>
      <c r="F93" s="29"/>
      <c r="G93" s="29"/>
      <c r="H93" s="36">
        <f>SUM(H94:H95)</f>
        <v>206780300</v>
      </c>
      <c r="I93" s="22">
        <f>SUM(I94:I95)</f>
        <v>206780300</v>
      </c>
      <c r="J93" s="37">
        <f>SUM(J94:J95)</f>
        <v>206780300</v>
      </c>
      <c r="K93" s="64">
        <f>SUM(K94:K95)</f>
        <v>0</v>
      </c>
      <c r="L93" s="38"/>
      <c r="M93" s="38"/>
    </row>
    <row r="94" spans="1:13" s="85" customFormat="1" ht="36" hidden="1" outlineLevel="5">
      <c r="A94" s="86" t="s">
        <v>92</v>
      </c>
      <c r="B94" s="78" t="s">
        <v>28</v>
      </c>
      <c r="C94" s="78" t="s">
        <v>90</v>
      </c>
      <c r="D94" s="78" t="s">
        <v>95</v>
      </c>
      <c r="E94" s="79" t="s">
        <v>93</v>
      </c>
      <c r="F94" s="78" t="s">
        <v>211</v>
      </c>
      <c r="G94" s="78" t="s">
        <v>36</v>
      </c>
      <c r="H94" s="80">
        <v>0</v>
      </c>
      <c r="I94" s="81">
        <v>0</v>
      </c>
      <c r="J94" s="82">
        <v>0</v>
      </c>
      <c r="K94" s="83">
        <f t="shared" si="6"/>
        <v>0</v>
      </c>
      <c r="L94" s="84"/>
      <c r="M94" s="84"/>
    </row>
    <row r="95" spans="1:13" s="42" customFormat="1" ht="36" hidden="1" outlineLevel="5">
      <c r="A95" s="74" t="s">
        <v>92</v>
      </c>
      <c r="B95" s="23" t="s">
        <v>28</v>
      </c>
      <c r="C95" s="23" t="s">
        <v>90</v>
      </c>
      <c r="D95" s="23" t="s">
        <v>95</v>
      </c>
      <c r="E95" s="24" t="s">
        <v>93</v>
      </c>
      <c r="F95" s="23" t="s">
        <v>242</v>
      </c>
      <c r="G95" s="23" t="s">
        <v>36</v>
      </c>
      <c r="H95" s="63">
        <v>206780300</v>
      </c>
      <c r="I95" s="40">
        <v>206780300</v>
      </c>
      <c r="J95" s="267">
        <v>206780300</v>
      </c>
      <c r="K95" s="28">
        <f>I95-J95</f>
        <v>0</v>
      </c>
      <c r="L95" s="33"/>
      <c r="M95" s="33"/>
    </row>
    <row r="96" spans="1:13" s="39" customFormat="1" ht="24" hidden="1" outlineLevel="3">
      <c r="A96" s="171" t="s">
        <v>96</v>
      </c>
      <c r="B96" s="34" t="s">
        <v>28</v>
      </c>
      <c r="C96" s="34" t="s">
        <v>90</v>
      </c>
      <c r="D96" s="34" t="s">
        <v>97</v>
      </c>
      <c r="E96" s="35" t="s">
        <v>29</v>
      </c>
      <c r="F96" s="29"/>
      <c r="G96" s="29"/>
      <c r="H96" s="36">
        <f>SUM(H97)</f>
        <v>264942300</v>
      </c>
      <c r="I96" s="22">
        <f>SUM(I97)</f>
        <v>264942300</v>
      </c>
      <c r="J96" s="37">
        <f>SUM(J97)</f>
        <v>264942300</v>
      </c>
      <c r="K96" s="37">
        <f>SUM(K97)</f>
        <v>0</v>
      </c>
      <c r="L96" s="38"/>
      <c r="M96" s="87"/>
    </row>
    <row r="97" spans="1:13" s="42" customFormat="1" hidden="1" outlineLevel="5">
      <c r="A97" s="168" t="s">
        <v>92</v>
      </c>
      <c r="B97" s="23" t="s">
        <v>28</v>
      </c>
      <c r="C97" s="23" t="s">
        <v>90</v>
      </c>
      <c r="D97" s="23" t="s">
        <v>97</v>
      </c>
      <c r="E97" s="24" t="s">
        <v>93</v>
      </c>
      <c r="F97" s="25"/>
      <c r="G97" s="25"/>
      <c r="H97" s="63">
        <v>264942300</v>
      </c>
      <c r="I97" s="63">
        <v>264942300</v>
      </c>
      <c r="J97" s="63">
        <v>264942300</v>
      </c>
      <c r="K97" s="28">
        <f t="shared" si="6"/>
        <v>0</v>
      </c>
      <c r="L97" s="33"/>
      <c r="M97" s="33"/>
    </row>
    <row r="98" spans="1:13" s="39" customFormat="1" ht="36" hidden="1" outlineLevel="3">
      <c r="A98" s="45" t="s">
        <v>98</v>
      </c>
      <c r="B98" s="34" t="s">
        <v>28</v>
      </c>
      <c r="C98" s="34" t="s">
        <v>90</v>
      </c>
      <c r="D98" s="34">
        <v>2210252520</v>
      </c>
      <c r="E98" s="35" t="s">
        <v>29</v>
      </c>
      <c r="F98" s="29"/>
      <c r="G98" s="29"/>
      <c r="H98" s="36">
        <f>SUM(H99:H100)</f>
        <v>102372</v>
      </c>
      <c r="I98" s="22">
        <f>SUM(I99:I100)</f>
        <v>102372</v>
      </c>
      <c r="J98" s="37">
        <f>SUM(J99:J100)</f>
        <v>92017</v>
      </c>
      <c r="K98" s="37">
        <f>SUM(K99:K100)</f>
        <v>10355</v>
      </c>
      <c r="L98" s="38"/>
      <c r="M98" s="38"/>
    </row>
    <row r="99" spans="1:13" s="42" customFormat="1" hidden="1" outlineLevel="5">
      <c r="A99" s="168" t="s">
        <v>30</v>
      </c>
      <c r="B99" s="23" t="s">
        <v>28</v>
      </c>
      <c r="C99" s="23" t="s">
        <v>90</v>
      </c>
      <c r="D99" s="23">
        <v>2210252520</v>
      </c>
      <c r="E99" s="24" t="s">
        <v>31</v>
      </c>
      <c r="F99" s="25"/>
      <c r="G99" s="25"/>
      <c r="H99" s="63">
        <v>755</v>
      </c>
      <c r="I99" s="26">
        <v>755</v>
      </c>
      <c r="J99" s="41">
        <v>0</v>
      </c>
      <c r="K99" s="28">
        <f t="shared" si="6"/>
        <v>755</v>
      </c>
      <c r="L99" s="33"/>
      <c r="M99" s="33"/>
    </row>
    <row r="100" spans="1:13" s="42" customFormat="1" ht="36" hidden="1" outlineLevel="5">
      <c r="A100" s="43" t="s">
        <v>37</v>
      </c>
      <c r="B100" s="23" t="s">
        <v>28</v>
      </c>
      <c r="C100" s="23" t="s">
        <v>90</v>
      </c>
      <c r="D100" s="23">
        <v>2210252520</v>
      </c>
      <c r="E100" s="24">
        <v>321</v>
      </c>
      <c r="F100" s="25"/>
      <c r="G100" s="25"/>
      <c r="H100" s="63">
        <v>101617</v>
      </c>
      <c r="I100" s="26">
        <v>101617</v>
      </c>
      <c r="J100" s="27">
        <v>92017</v>
      </c>
      <c r="K100" s="28">
        <f t="shared" si="6"/>
        <v>9600</v>
      </c>
      <c r="L100" s="88"/>
      <c r="M100" s="33"/>
    </row>
    <row r="101" spans="1:13" s="39" customFormat="1" ht="121.5" hidden="1" customHeight="1" outlineLevel="3">
      <c r="A101" s="45" t="s">
        <v>99</v>
      </c>
      <c r="B101" s="34" t="s">
        <v>28</v>
      </c>
      <c r="C101" s="34" t="s">
        <v>90</v>
      </c>
      <c r="D101" s="34" t="s">
        <v>100</v>
      </c>
      <c r="E101" s="35" t="s">
        <v>29</v>
      </c>
      <c r="F101" s="29"/>
      <c r="G101" s="29"/>
      <c r="H101" s="36">
        <f>SUM(H102:H103)</f>
        <v>9459800</v>
      </c>
      <c r="I101" s="22">
        <f>SUM(I102:I103)</f>
        <v>8988704</v>
      </c>
      <c r="J101" s="37">
        <f>SUM(J102:J103)</f>
        <v>7383552.7999999998</v>
      </c>
      <c r="K101" s="37">
        <f>SUM(K102:K103)</f>
        <v>1605151.2</v>
      </c>
      <c r="L101" s="38"/>
      <c r="M101" s="38"/>
    </row>
    <row r="102" spans="1:13" s="42" customFormat="1" ht="20.25" hidden="1" customHeight="1" outlineLevel="5">
      <c r="A102" s="168" t="s">
        <v>30</v>
      </c>
      <c r="B102" s="23" t="s">
        <v>28</v>
      </c>
      <c r="C102" s="23" t="s">
        <v>90</v>
      </c>
      <c r="D102" s="23" t="s">
        <v>100</v>
      </c>
      <c r="E102" s="24" t="s">
        <v>31</v>
      </c>
      <c r="F102" s="25"/>
      <c r="G102" s="25"/>
      <c r="H102" s="63">
        <v>87800</v>
      </c>
      <c r="I102" s="40">
        <v>81768</v>
      </c>
      <c r="J102" s="44">
        <v>71552.800000000003</v>
      </c>
      <c r="K102" s="28">
        <f t="shared" ref="K102:K136" si="8">I102-J102</f>
        <v>10215.199999999997</v>
      </c>
      <c r="L102" s="33"/>
      <c r="M102" s="33"/>
    </row>
    <row r="103" spans="1:13" s="33" customFormat="1" ht="36" outlineLevel="5">
      <c r="A103" s="90" t="s">
        <v>37</v>
      </c>
      <c r="B103" s="49" t="s">
        <v>28</v>
      </c>
      <c r="C103" s="49" t="s">
        <v>90</v>
      </c>
      <c r="D103" s="49" t="s">
        <v>100</v>
      </c>
      <c r="E103" s="50" t="s">
        <v>80</v>
      </c>
      <c r="F103" s="51"/>
      <c r="G103" s="51"/>
      <c r="H103" s="336">
        <v>9372000</v>
      </c>
      <c r="I103" s="27">
        <v>8906936</v>
      </c>
      <c r="J103" s="44">
        <v>7312000</v>
      </c>
      <c r="K103" s="61">
        <f t="shared" si="8"/>
        <v>1594936</v>
      </c>
    </row>
    <row r="104" spans="1:13" s="39" customFormat="1" ht="60" hidden="1" outlineLevel="3">
      <c r="A104" s="45" t="s">
        <v>101</v>
      </c>
      <c r="B104" s="34" t="s">
        <v>28</v>
      </c>
      <c r="C104" s="34" t="s">
        <v>90</v>
      </c>
      <c r="D104" s="34" t="s">
        <v>102</v>
      </c>
      <c r="E104" s="35" t="s">
        <v>29</v>
      </c>
      <c r="F104" s="29"/>
      <c r="G104" s="29"/>
      <c r="H104" s="36">
        <f>SUM(H105:H106)</f>
        <v>3794000</v>
      </c>
      <c r="I104" s="22">
        <f>SUM(I105:I106)</f>
        <v>3182370</v>
      </c>
      <c r="J104" s="37">
        <f>SUM(J105:J106)</f>
        <v>3156850.8</v>
      </c>
      <c r="K104" s="37">
        <f>SUM(K105:K106)</f>
        <v>25519.200000000001</v>
      </c>
      <c r="L104" s="38"/>
      <c r="M104" s="38"/>
    </row>
    <row r="105" spans="1:13" s="42" customFormat="1" hidden="1" outlineLevel="5">
      <c r="A105" s="168" t="s">
        <v>30</v>
      </c>
      <c r="B105" s="23" t="s">
        <v>28</v>
      </c>
      <c r="C105" s="23" t="s">
        <v>90</v>
      </c>
      <c r="D105" s="23" t="s">
        <v>102</v>
      </c>
      <c r="E105" s="24" t="s">
        <v>31</v>
      </c>
      <c r="F105" s="25"/>
      <c r="G105" s="25"/>
      <c r="H105" s="63">
        <v>34000</v>
      </c>
      <c r="I105" s="40">
        <v>32370</v>
      </c>
      <c r="J105" s="44">
        <v>26850.799999999999</v>
      </c>
      <c r="K105" s="28">
        <f t="shared" si="8"/>
        <v>5519.2000000000007</v>
      </c>
      <c r="L105" s="33"/>
      <c r="M105" s="33"/>
    </row>
    <row r="106" spans="1:13" s="33" customFormat="1" ht="36" outlineLevel="5">
      <c r="A106" s="90" t="s">
        <v>37</v>
      </c>
      <c r="B106" s="49" t="s">
        <v>28</v>
      </c>
      <c r="C106" s="49" t="s">
        <v>90</v>
      </c>
      <c r="D106" s="49" t="s">
        <v>102</v>
      </c>
      <c r="E106" s="50" t="s">
        <v>80</v>
      </c>
      <c r="F106" s="51"/>
      <c r="G106" s="51"/>
      <c r="H106" s="336">
        <v>3760000</v>
      </c>
      <c r="I106" s="27">
        <v>3150000</v>
      </c>
      <c r="J106" s="267">
        <v>3130000</v>
      </c>
      <c r="K106" s="61">
        <f t="shared" si="8"/>
        <v>20000</v>
      </c>
    </row>
    <row r="107" spans="1:13" s="39" customFormat="1" ht="24" hidden="1" outlineLevel="3">
      <c r="A107" s="45" t="s">
        <v>103</v>
      </c>
      <c r="B107" s="34" t="s">
        <v>28</v>
      </c>
      <c r="C107" s="34" t="s">
        <v>90</v>
      </c>
      <c r="D107" s="34" t="s">
        <v>104</v>
      </c>
      <c r="E107" s="35" t="s">
        <v>29</v>
      </c>
      <c r="F107" s="29"/>
      <c r="G107" s="29"/>
      <c r="H107" s="36">
        <f>SUM(H109:H112)</f>
        <v>606497000</v>
      </c>
      <c r="I107" s="22">
        <f>SUM(I109:I112)</f>
        <v>467977784</v>
      </c>
      <c r="J107" s="37">
        <f>SUM(J108:J112)</f>
        <v>467609234.51999998</v>
      </c>
      <c r="K107" s="37">
        <f>SUM(K108:K112)</f>
        <v>368549.48000002874</v>
      </c>
      <c r="L107" s="38"/>
      <c r="M107" s="38"/>
    </row>
    <row r="108" spans="1:13" s="39" customFormat="1" ht="36" hidden="1" outlineLevel="3">
      <c r="A108" s="43" t="s">
        <v>37</v>
      </c>
      <c r="B108" s="23" t="s">
        <v>28</v>
      </c>
      <c r="C108" s="23" t="s">
        <v>90</v>
      </c>
      <c r="D108" s="23" t="s">
        <v>104</v>
      </c>
      <c r="E108" s="24">
        <v>321</v>
      </c>
      <c r="F108" s="51" t="s">
        <v>265</v>
      </c>
      <c r="G108" s="49" t="s">
        <v>36</v>
      </c>
      <c r="H108" s="62">
        <v>0</v>
      </c>
      <c r="I108" s="89">
        <v>0</v>
      </c>
      <c r="J108" s="267">
        <v>0</v>
      </c>
      <c r="K108" s="249">
        <f>I108-J108</f>
        <v>0</v>
      </c>
      <c r="L108" s="38"/>
      <c r="M108" s="38"/>
    </row>
    <row r="109" spans="1:13" s="42" customFormat="1" ht="36" hidden="1" outlineLevel="5">
      <c r="A109" s="43" t="s">
        <v>37</v>
      </c>
      <c r="B109" s="23" t="s">
        <v>28</v>
      </c>
      <c r="C109" s="23" t="s">
        <v>90</v>
      </c>
      <c r="D109" s="23" t="s">
        <v>104</v>
      </c>
      <c r="E109" s="24">
        <v>321</v>
      </c>
      <c r="F109" s="23"/>
      <c r="G109" s="23"/>
      <c r="H109" s="26">
        <v>0</v>
      </c>
      <c r="I109" s="40">
        <v>0</v>
      </c>
      <c r="J109" s="44">
        <v>-5987.87</v>
      </c>
      <c r="K109" s="28">
        <f>I109-J109</f>
        <v>5987.87</v>
      </c>
      <c r="L109" s="33"/>
      <c r="M109" s="38"/>
    </row>
    <row r="110" spans="1:13" s="33" customFormat="1" ht="36" outlineLevel="5">
      <c r="A110" s="90" t="s">
        <v>37</v>
      </c>
      <c r="B110" s="49" t="s">
        <v>28</v>
      </c>
      <c r="C110" s="49" t="s">
        <v>90</v>
      </c>
      <c r="D110" s="49" t="s">
        <v>104</v>
      </c>
      <c r="E110" s="50">
        <v>313</v>
      </c>
      <c r="F110" s="49" t="s">
        <v>213</v>
      </c>
      <c r="G110" s="49" t="s">
        <v>36</v>
      </c>
      <c r="H110" s="336">
        <v>0</v>
      </c>
      <c r="I110" s="27">
        <v>0</v>
      </c>
      <c r="J110" s="44">
        <v>0</v>
      </c>
      <c r="K110" s="61">
        <f t="shared" si="8"/>
        <v>0</v>
      </c>
      <c r="M110" s="38"/>
    </row>
    <row r="111" spans="1:13" s="42" customFormat="1" ht="36" hidden="1" outlineLevel="5">
      <c r="A111" s="169" t="s">
        <v>30</v>
      </c>
      <c r="B111" s="49" t="s">
        <v>28</v>
      </c>
      <c r="C111" s="49" t="s">
        <v>90</v>
      </c>
      <c r="D111" s="49" t="s">
        <v>104</v>
      </c>
      <c r="E111" s="50" t="s">
        <v>31</v>
      </c>
      <c r="F111" s="49" t="s">
        <v>243</v>
      </c>
      <c r="G111" s="49" t="s">
        <v>36</v>
      </c>
      <c r="H111" s="63">
        <v>8515000</v>
      </c>
      <c r="I111" s="27">
        <v>4327867</v>
      </c>
      <c r="J111" s="44">
        <v>4120224.61</v>
      </c>
      <c r="K111" s="28">
        <f t="shared" si="8"/>
        <v>207642.39000000013</v>
      </c>
      <c r="L111" s="33"/>
      <c r="M111" s="33"/>
    </row>
    <row r="112" spans="1:13" s="42" customFormat="1" ht="36" hidden="1" outlineLevel="5">
      <c r="A112" s="90" t="s">
        <v>37</v>
      </c>
      <c r="B112" s="49" t="s">
        <v>28</v>
      </c>
      <c r="C112" s="49" t="s">
        <v>90</v>
      </c>
      <c r="D112" s="49" t="s">
        <v>104</v>
      </c>
      <c r="E112" s="50" t="s">
        <v>38</v>
      </c>
      <c r="F112" s="49" t="s">
        <v>243</v>
      </c>
      <c r="G112" s="49" t="s">
        <v>36</v>
      </c>
      <c r="H112" s="63">
        <v>597982000</v>
      </c>
      <c r="I112" s="27">
        <v>463649917</v>
      </c>
      <c r="J112" s="267">
        <v>463494997.77999997</v>
      </c>
      <c r="K112" s="28">
        <f t="shared" si="8"/>
        <v>154919.22000002861</v>
      </c>
      <c r="L112" s="33"/>
      <c r="M112" s="33"/>
    </row>
    <row r="113" spans="1:13" s="39" customFormat="1" ht="24" hidden="1" outlineLevel="3">
      <c r="A113" s="45" t="s">
        <v>105</v>
      </c>
      <c r="B113" s="34" t="s">
        <v>28</v>
      </c>
      <c r="C113" s="34" t="s">
        <v>90</v>
      </c>
      <c r="D113" s="34" t="s">
        <v>106</v>
      </c>
      <c r="E113" s="35" t="s">
        <v>29</v>
      </c>
      <c r="F113" s="29"/>
      <c r="G113" s="29"/>
      <c r="H113" s="36">
        <f>SUM(H114:H115)</f>
        <v>427217400</v>
      </c>
      <c r="I113" s="22">
        <f>SUM(I114:I115)</f>
        <v>355886713</v>
      </c>
      <c r="J113" s="37">
        <f>SUM(J114:J115)</f>
        <v>355733276.69</v>
      </c>
      <c r="K113" s="37">
        <f>SUM(K114:K115)</f>
        <v>153436.30999999773</v>
      </c>
      <c r="L113" s="38"/>
      <c r="M113" s="38"/>
    </row>
    <row r="114" spans="1:13" s="42" customFormat="1" hidden="1" outlineLevel="5">
      <c r="A114" s="168" t="s">
        <v>30</v>
      </c>
      <c r="B114" s="23" t="s">
        <v>28</v>
      </c>
      <c r="C114" s="23" t="s">
        <v>90</v>
      </c>
      <c r="D114" s="23" t="s">
        <v>106</v>
      </c>
      <c r="E114" s="24" t="s">
        <v>31</v>
      </c>
      <c r="F114" s="25"/>
      <c r="G114" s="25"/>
      <c r="H114" s="63">
        <v>4524190</v>
      </c>
      <c r="I114" s="40">
        <v>3767265</v>
      </c>
      <c r="J114" s="44">
        <v>3660742.13</v>
      </c>
      <c r="K114" s="28">
        <f t="shared" si="8"/>
        <v>106522.87000000011</v>
      </c>
      <c r="L114" s="33"/>
      <c r="M114" s="33"/>
    </row>
    <row r="115" spans="1:13" s="33" customFormat="1" ht="36" outlineLevel="5">
      <c r="A115" s="90" t="s">
        <v>37</v>
      </c>
      <c r="B115" s="49" t="s">
        <v>28</v>
      </c>
      <c r="C115" s="49" t="s">
        <v>90</v>
      </c>
      <c r="D115" s="49" t="s">
        <v>106</v>
      </c>
      <c r="E115" s="50" t="s">
        <v>80</v>
      </c>
      <c r="F115" s="51"/>
      <c r="G115" s="51"/>
      <c r="H115" s="336">
        <v>422693210</v>
      </c>
      <c r="I115" s="27">
        <v>352119448</v>
      </c>
      <c r="J115" s="44">
        <v>352072534.56</v>
      </c>
      <c r="K115" s="61">
        <f t="shared" si="8"/>
        <v>46913.439999997616</v>
      </c>
      <c r="L115" s="310">
        <v>282794117.19999999</v>
      </c>
    </row>
    <row r="116" spans="1:13" s="39" customFormat="1" ht="48" hidden="1" outlineLevel="3">
      <c r="A116" s="45" t="s">
        <v>107</v>
      </c>
      <c r="B116" s="34" t="s">
        <v>28</v>
      </c>
      <c r="C116" s="34" t="s">
        <v>90</v>
      </c>
      <c r="D116" s="34" t="s">
        <v>108</v>
      </c>
      <c r="E116" s="35" t="s">
        <v>29</v>
      </c>
      <c r="F116" s="29"/>
      <c r="G116" s="29"/>
      <c r="H116" s="36">
        <f>SUM(H117:H118)</f>
        <v>78082500</v>
      </c>
      <c r="I116" s="22">
        <f>SUM(I117:I118)</f>
        <v>64922536</v>
      </c>
      <c r="J116" s="37">
        <f>SUM(J117:J118)</f>
        <v>64914331.789999999</v>
      </c>
      <c r="K116" s="37">
        <f>SUM(K117:K118)</f>
        <v>8204.2099999999627</v>
      </c>
      <c r="L116" s="38"/>
      <c r="M116" s="38"/>
    </row>
    <row r="117" spans="1:13" s="42" customFormat="1" hidden="1" outlineLevel="5">
      <c r="A117" s="168" t="s">
        <v>30</v>
      </c>
      <c r="B117" s="23" t="s">
        <v>28</v>
      </c>
      <c r="C117" s="23" t="s">
        <v>90</v>
      </c>
      <c r="D117" s="23" t="s">
        <v>108</v>
      </c>
      <c r="E117" s="24" t="s">
        <v>31</v>
      </c>
      <c r="F117" s="25"/>
      <c r="G117" s="25"/>
      <c r="H117" s="63">
        <v>919580</v>
      </c>
      <c r="I117" s="40">
        <v>730930</v>
      </c>
      <c r="J117" s="44">
        <v>727576.79</v>
      </c>
      <c r="K117" s="28">
        <f t="shared" si="8"/>
        <v>3353.2099999999627</v>
      </c>
      <c r="L117" s="33"/>
      <c r="M117" s="33"/>
    </row>
    <row r="118" spans="1:13" s="33" customFormat="1" ht="36" outlineLevel="5">
      <c r="A118" s="90" t="s">
        <v>37</v>
      </c>
      <c r="B118" s="49" t="s">
        <v>28</v>
      </c>
      <c r="C118" s="49" t="s">
        <v>90</v>
      </c>
      <c r="D118" s="49" t="s">
        <v>108</v>
      </c>
      <c r="E118" s="50" t="s">
        <v>80</v>
      </c>
      <c r="F118" s="51"/>
      <c r="G118" s="51"/>
      <c r="H118" s="336">
        <v>77162920</v>
      </c>
      <c r="I118" s="27">
        <v>64191606</v>
      </c>
      <c r="J118" s="44">
        <v>64186755</v>
      </c>
      <c r="K118" s="61">
        <f t="shared" si="8"/>
        <v>4851</v>
      </c>
    </row>
    <row r="119" spans="1:13" s="39" customFormat="1" ht="24" hidden="1" outlineLevel="3">
      <c r="A119" s="45" t="s">
        <v>109</v>
      </c>
      <c r="B119" s="34" t="s">
        <v>28</v>
      </c>
      <c r="C119" s="34" t="s">
        <v>90</v>
      </c>
      <c r="D119" s="34" t="s">
        <v>110</v>
      </c>
      <c r="E119" s="35" t="s">
        <v>29</v>
      </c>
      <c r="F119" s="29"/>
      <c r="G119" s="29"/>
      <c r="H119" s="36">
        <f>SUM(H120:H121)</f>
        <v>26719600</v>
      </c>
      <c r="I119" s="22">
        <f>SUM(I120:I121)</f>
        <v>22229800</v>
      </c>
      <c r="J119" s="37">
        <f>SUM(J120:J121)</f>
        <v>22222991.559999999</v>
      </c>
      <c r="K119" s="37">
        <f>SUM(K120:K121)</f>
        <v>6808.440000000759</v>
      </c>
      <c r="L119" s="38"/>
      <c r="M119" s="38"/>
    </row>
    <row r="120" spans="1:13" s="42" customFormat="1" hidden="1" outlineLevel="5">
      <c r="A120" s="168" t="s">
        <v>30</v>
      </c>
      <c r="B120" s="23" t="s">
        <v>28</v>
      </c>
      <c r="C120" s="23" t="s">
        <v>90</v>
      </c>
      <c r="D120" s="23" t="s">
        <v>110</v>
      </c>
      <c r="E120" s="24" t="s">
        <v>31</v>
      </c>
      <c r="F120" s="25"/>
      <c r="G120" s="25"/>
      <c r="H120" s="63">
        <v>354270</v>
      </c>
      <c r="I120" s="40">
        <v>290869</v>
      </c>
      <c r="J120" s="44">
        <v>286677.86</v>
      </c>
      <c r="K120" s="28">
        <f t="shared" si="8"/>
        <v>4191.140000000014</v>
      </c>
      <c r="L120" s="33"/>
      <c r="M120" s="33"/>
    </row>
    <row r="121" spans="1:13" s="33" customFormat="1" ht="36" outlineLevel="5">
      <c r="A121" s="90" t="s">
        <v>37</v>
      </c>
      <c r="B121" s="49" t="s">
        <v>28</v>
      </c>
      <c r="C121" s="49" t="s">
        <v>90</v>
      </c>
      <c r="D121" s="49" t="s">
        <v>110</v>
      </c>
      <c r="E121" s="50" t="s">
        <v>80</v>
      </c>
      <c r="F121" s="51"/>
      <c r="G121" s="51"/>
      <c r="H121" s="336">
        <v>26365330</v>
      </c>
      <c r="I121" s="27">
        <v>21938931</v>
      </c>
      <c r="J121" s="44">
        <v>21936313.699999999</v>
      </c>
      <c r="K121" s="61">
        <f t="shared" si="8"/>
        <v>2617.3000000007451</v>
      </c>
      <c r="L121" s="88"/>
      <c r="M121" s="38"/>
    </row>
    <row r="122" spans="1:13" s="39" customFormat="1" ht="36" hidden="1" outlineLevel="3">
      <c r="A122" s="45" t="s">
        <v>111</v>
      </c>
      <c r="B122" s="34" t="s">
        <v>28</v>
      </c>
      <c r="C122" s="34" t="s">
        <v>90</v>
      </c>
      <c r="D122" s="34" t="s">
        <v>112</v>
      </c>
      <c r="E122" s="35" t="s">
        <v>29</v>
      </c>
      <c r="F122" s="29"/>
      <c r="G122" s="29"/>
      <c r="H122" s="36">
        <f>SUM(H123:H124)</f>
        <v>185750100</v>
      </c>
      <c r="I122" s="22">
        <f>SUM(I123:I124)</f>
        <v>148495152</v>
      </c>
      <c r="J122" s="37">
        <f>SUM(J123:J124)</f>
        <v>148420199.56</v>
      </c>
      <c r="K122" s="37">
        <f>SUM(K123:K124)</f>
        <v>74952.440000011818</v>
      </c>
      <c r="L122" s="38"/>
      <c r="M122" s="38"/>
    </row>
    <row r="123" spans="1:13" s="42" customFormat="1" hidden="1" outlineLevel="5">
      <c r="A123" s="168" t="s">
        <v>30</v>
      </c>
      <c r="B123" s="23" t="s">
        <v>28</v>
      </c>
      <c r="C123" s="23" t="s">
        <v>90</v>
      </c>
      <c r="D123" s="23" t="s">
        <v>112</v>
      </c>
      <c r="E123" s="24" t="s">
        <v>31</v>
      </c>
      <c r="F123" s="25"/>
      <c r="G123" s="25"/>
      <c r="H123" s="63">
        <v>1913000</v>
      </c>
      <c r="I123" s="40">
        <v>1478339</v>
      </c>
      <c r="J123" s="44">
        <v>1421176.86</v>
      </c>
      <c r="K123" s="28">
        <f t="shared" si="8"/>
        <v>57162.139999999898</v>
      </c>
      <c r="L123" s="33"/>
      <c r="M123" s="33"/>
    </row>
    <row r="124" spans="1:13" s="42" customFormat="1" ht="36" hidden="1" outlineLevel="5">
      <c r="A124" s="43" t="s">
        <v>37</v>
      </c>
      <c r="B124" s="23" t="s">
        <v>28</v>
      </c>
      <c r="C124" s="23" t="s">
        <v>90</v>
      </c>
      <c r="D124" s="23" t="s">
        <v>112</v>
      </c>
      <c r="E124" s="24" t="s">
        <v>38</v>
      </c>
      <c r="F124" s="25"/>
      <c r="G124" s="25"/>
      <c r="H124" s="63">
        <v>183837100</v>
      </c>
      <c r="I124" s="40">
        <v>147016813</v>
      </c>
      <c r="J124" s="44">
        <v>146999022.69999999</v>
      </c>
      <c r="K124" s="28">
        <f t="shared" si="8"/>
        <v>17790.300000011921</v>
      </c>
      <c r="L124" s="33"/>
      <c r="M124" s="33"/>
    </row>
    <row r="125" spans="1:13" s="39" customFormat="1" ht="60" hidden="1" outlineLevel="3">
      <c r="A125" s="45" t="s">
        <v>113</v>
      </c>
      <c r="B125" s="34" t="s">
        <v>28</v>
      </c>
      <c r="C125" s="34" t="s">
        <v>90</v>
      </c>
      <c r="D125" s="34" t="s">
        <v>114</v>
      </c>
      <c r="E125" s="35" t="s">
        <v>29</v>
      </c>
      <c r="F125" s="29"/>
      <c r="G125" s="29"/>
      <c r="H125" s="37">
        <f>SUM(H126:H128)</f>
        <v>13452300</v>
      </c>
      <c r="I125" s="37">
        <f>SUM(I126:I128)</f>
        <v>10672343</v>
      </c>
      <c r="J125" s="37">
        <f>SUM(J126:J128)</f>
        <v>10668102.5</v>
      </c>
      <c r="K125" s="37">
        <f>SUM(K126:K128)</f>
        <v>4240.5000000005966</v>
      </c>
      <c r="L125" s="38"/>
      <c r="M125" s="38"/>
    </row>
    <row r="126" spans="1:13" s="42" customFormat="1" hidden="1" outlineLevel="5">
      <c r="A126" s="168" t="s">
        <v>30</v>
      </c>
      <c r="B126" s="23" t="s">
        <v>28</v>
      </c>
      <c r="C126" s="23" t="s">
        <v>90</v>
      </c>
      <c r="D126" s="23" t="s">
        <v>114</v>
      </c>
      <c r="E126" s="24" t="s">
        <v>31</v>
      </c>
      <c r="F126" s="25"/>
      <c r="G126" s="25"/>
      <c r="H126" s="63">
        <v>157300</v>
      </c>
      <c r="I126" s="40">
        <v>119992</v>
      </c>
      <c r="J126" s="44">
        <v>119133.14</v>
      </c>
      <c r="K126" s="28">
        <f t="shared" si="8"/>
        <v>858.86000000000058</v>
      </c>
      <c r="L126" s="33"/>
      <c r="M126" s="33"/>
    </row>
    <row r="127" spans="1:13" s="42" customFormat="1" ht="36" outlineLevel="5">
      <c r="A127" s="43" t="s">
        <v>37</v>
      </c>
      <c r="B127" s="23" t="s">
        <v>28</v>
      </c>
      <c r="C127" s="23" t="s">
        <v>90</v>
      </c>
      <c r="D127" s="23" t="s">
        <v>114</v>
      </c>
      <c r="E127" s="24">
        <v>313</v>
      </c>
      <c r="F127" s="25"/>
      <c r="G127" s="25"/>
      <c r="H127" s="63">
        <v>0</v>
      </c>
      <c r="I127" s="40">
        <v>0</v>
      </c>
      <c r="J127" s="44">
        <v>-1174</v>
      </c>
      <c r="K127" s="28">
        <f>I127-J127</f>
        <v>1174</v>
      </c>
      <c r="L127" s="33"/>
      <c r="M127" s="33"/>
    </row>
    <row r="128" spans="1:13" s="42" customFormat="1" ht="36" hidden="1" outlineLevel="5">
      <c r="A128" s="43" t="s">
        <v>37</v>
      </c>
      <c r="B128" s="23" t="s">
        <v>28</v>
      </c>
      <c r="C128" s="23" t="s">
        <v>90</v>
      </c>
      <c r="D128" s="23" t="s">
        <v>114</v>
      </c>
      <c r="E128" s="24" t="s">
        <v>38</v>
      </c>
      <c r="F128" s="25"/>
      <c r="G128" s="25"/>
      <c r="H128" s="63">
        <v>13295000</v>
      </c>
      <c r="I128" s="40">
        <v>10552351</v>
      </c>
      <c r="J128" s="44">
        <v>10550143.359999999</v>
      </c>
      <c r="K128" s="28">
        <f t="shared" si="8"/>
        <v>2207.640000000596</v>
      </c>
      <c r="L128" s="33"/>
      <c r="M128" s="33"/>
    </row>
    <row r="129" spans="1:13" s="39" customFormat="1" ht="48" hidden="1" outlineLevel="3">
      <c r="A129" s="45" t="s">
        <v>115</v>
      </c>
      <c r="B129" s="34" t="s">
        <v>28</v>
      </c>
      <c r="C129" s="34" t="s">
        <v>90</v>
      </c>
      <c r="D129" s="34" t="s">
        <v>116</v>
      </c>
      <c r="E129" s="35" t="s">
        <v>29</v>
      </c>
      <c r="F129" s="29"/>
      <c r="G129" s="29"/>
      <c r="H129" s="36">
        <f>SUM(H130:H131)</f>
        <v>949418500</v>
      </c>
      <c r="I129" s="22">
        <f>SUM(I130:I131)</f>
        <v>797231219</v>
      </c>
      <c r="J129" s="37">
        <f>SUM(J130:J131)</f>
        <v>796976358.33000004</v>
      </c>
      <c r="K129" s="37">
        <f>SUM(K130:K131)</f>
        <v>254860.66999994777</v>
      </c>
      <c r="L129" s="38"/>
      <c r="M129" s="38"/>
    </row>
    <row r="130" spans="1:13" s="42" customFormat="1" hidden="1" outlineLevel="5">
      <c r="A130" s="168" t="s">
        <v>30</v>
      </c>
      <c r="B130" s="23" t="s">
        <v>28</v>
      </c>
      <c r="C130" s="23" t="s">
        <v>90</v>
      </c>
      <c r="D130" s="23" t="s">
        <v>116</v>
      </c>
      <c r="E130" s="24" t="s">
        <v>31</v>
      </c>
      <c r="F130" s="25"/>
      <c r="G130" s="25"/>
      <c r="H130" s="63">
        <v>8135521</v>
      </c>
      <c r="I130" s="40">
        <v>6309445</v>
      </c>
      <c r="J130" s="44">
        <v>6224020.7599999998</v>
      </c>
      <c r="K130" s="28">
        <f t="shared" si="8"/>
        <v>85424.240000000224</v>
      </c>
      <c r="L130" s="33"/>
      <c r="M130" s="33"/>
    </row>
    <row r="131" spans="1:13" s="33" customFormat="1" ht="36" outlineLevel="5">
      <c r="A131" s="90" t="s">
        <v>37</v>
      </c>
      <c r="B131" s="49" t="s">
        <v>28</v>
      </c>
      <c r="C131" s="49" t="s">
        <v>90</v>
      </c>
      <c r="D131" s="49" t="s">
        <v>116</v>
      </c>
      <c r="E131" s="50" t="s">
        <v>80</v>
      </c>
      <c r="F131" s="51"/>
      <c r="G131" s="51"/>
      <c r="H131" s="336">
        <v>941282979</v>
      </c>
      <c r="I131" s="27">
        <v>790921774</v>
      </c>
      <c r="J131" s="44">
        <v>790752337.57000005</v>
      </c>
      <c r="K131" s="61">
        <f t="shared" si="8"/>
        <v>169436.42999994755</v>
      </c>
      <c r="L131" s="88"/>
    </row>
    <row r="132" spans="1:13" s="39" customFormat="1" ht="36" hidden="1" outlineLevel="3">
      <c r="A132" s="45" t="s">
        <v>117</v>
      </c>
      <c r="B132" s="34" t="s">
        <v>28</v>
      </c>
      <c r="C132" s="34" t="s">
        <v>90</v>
      </c>
      <c r="D132" s="34" t="s">
        <v>118</v>
      </c>
      <c r="E132" s="35" t="s">
        <v>29</v>
      </c>
      <c r="F132" s="29"/>
      <c r="G132" s="29"/>
      <c r="H132" s="36">
        <f>SUM(H133:H134)</f>
        <v>1110</v>
      </c>
      <c r="I132" s="22">
        <f>SUM(I133:I134)</f>
        <v>1014</v>
      </c>
      <c r="J132" s="37">
        <f>SUM(J133:J134)</f>
        <v>825.79</v>
      </c>
      <c r="K132" s="37">
        <f>SUM(K133:K134)</f>
        <v>188.21</v>
      </c>
      <c r="L132" s="38"/>
      <c r="M132" s="38"/>
    </row>
    <row r="133" spans="1:13" s="42" customFormat="1" hidden="1" outlineLevel="5">
      <c r="A133" s="168" t="s">
        <v>30</v>
      </c>
      <c r="B133" s="23" t="s">
        <v>28</v>
      </c>
      <c r="C133" s="23" t="s">
        <v>90</v>
      </c>
      <c r="D133" s="23" t="s">
        <v>118</v>
      </c>
      <c r="E133" s="24" t="s">
        <v>31</v>
      </c>
      <c r="F133" s="25"/>
      <c r="G133" s="25"/>
      <c r="H133" s="63">
        <v>200</v>
      </c>
      <c r="I133" s="40">
        <v>104</v>
      </c>
      <c r="J133" s="44">
        <v>10.79</v>
      </c>
      <c r="K133" s="28">
        <f t="shared" si="8"/>
        <v>93.210000000000008</v>
      </c>
      <c r="L133" s="33"/>
      <c r="M133" s="33"/>
    </row>
    <row r="134" spans="1:13" s="42" customFormat="1" ht="36" hidden="1" outlineLevel="5">
      <c r="A134" s="43" t="s">
        <v>37</v>
      </c>
      <c r="B134" s="23" t="s">
        <v>28</v>
      </c>
      <c r="C134" s="23" t="s">
        <v>90</v>
      </c>
      <c r="D134" s="23" t="s">
        <v>118</v>
      </c>
      <c r="E134" s="24" t="s">
        <v>38</v>
      </c>
      <c r="F134" s="25"/>
      <c r="G134" s="25"/>
      <c r="H134" s="63">
        <v>910</v>
      </c>
      <c r="I134" s="40">
        <v>910</v>
      </c>
      <c r="J134" s="44">
        <v>815</v>
      </c>
      <c r="K134" s="28">
        <f t="shared" si="8"/>
        <v>95</v>
      </c>
      <c r="L134" s="33"/>
      <c r="M134" s="33"/>
    </row>
    <row r="135" spans="1:13" s="39" customFormat="1" ht="48" hidden="1" outlineLevel="3">
      <c r="A135" s="45" t="s">
        <v>119</v>
      </c>
      <c r="B135" s="34" t="s">
        <v>28</v>
      </c>
      <c r="C135" s="34" t="s">
        <v>90</v>
      </c>
      <c r="D135" s="34" t="s">
        <v>120</v>
      </c>
      <c r="E135" s="35" t="s">
        <v>29</v>
      </c>
      <c r="F135" s="29"/>
      <c r="G135" s="29"/>
      <c r="H135" s="36">
        <f>SUM(H136:H137)</f>
        <v>9133750</v>
      </c>
      <c r="I135" s="22">
        <f>SUM(I136:I137)</f>
        <v>7875042</v>
      </c>
      <c r="J135" s="37">
        <f>SUM(J136:J137)</f>
        <v>7871910.3600000003</v>
      </c>
      <c r="K135" s="37">
        <f>SUM(K136:K137)</f>
        <v>3131.639999999592</v>
      </c>
      <c r="L135" s="38"/>
      <c r="M135" s="38"/>
    </row>
    <row r="136" spans="1:13" s="42" customFormat="1" hidden="1" outlineLevel="5">
      <c r="A136" s="168" t="s">
        <v>30</v>
      </c>
      <c r="B136" s="23" t="s">
        <v>28</v>
      </c>
      <c r="C136" s="23" t="s">
        <v>90</v>
      </c>
      <c r="D136" s="23" t="s">
        <v>120</v>
      </c>
      <c r="E136" s="24" t="s">
        <v>31</v>
      </c>
      <c r="F136" s="25"/>
      <c r="G136" s="25"/>
      <c r="H136" s="63">
        <v>68650</v>
      </c>
      <c r="I136" s="40">
        <v>57057</v>
      </c>
      <c r="J136" s="44">
        <v>55143.17</v>
      </c>
      <c r="K136" s="28">
        <f t="shared" si="8"/>
        <v>1913.8300000000017</v>
      </c>
      <c r="L136" s="33"/>
      <c r="M136" s="33"/>
    </row>
    <row r="137" spans="1:13" s="42" customFormat="1" ht="36" hidden="1" outlineLevel="5">
      <c r="A137" s="43" t="s">
        <v>37</v>
      </c>
      <c r="B137" s="23" t="s">
        <v>28</v>
      </c>
      <c r="C137" s="23" t="s">
        <v>90</v>
      </c>
      <c r="D137" s="23" t="s">
        <v>120</v>
      </c>
      <c r="E137" s="24" t="s">
        <v>38</v>
      </c>
      <c r="F137" s="25"/>
      <c r="G137" s="25"/>
      <c r="H137" s="63">
        <v>9065100</v>
      </c>
      <c r="I137" s="40">
        <v>7817985</v>
      </c>
      <c r="J137" s="44">
        <v>7816767.1900000004</v>
      </c>
      <c r="K137" s="28">
        <f>I137-J137</f>
        <v>1217.8099999995902</v>
      </c>
      <c r="L137" s="33"/>
      <c r="M137" s="33"/>
    </row>
    <row r="138" spans="1:13" s="39" customFormat="1" ht="36" hidden="1" outlineLevel="3">
      <c r="A138" s="45" t="s">
        <v>121</v>
      </c>
      <c r="B138" s="34" t="s">
        <v>28</v>
      </c>
      <c r="C138" s="34" t="s">
        <v>90</v>
      </c>
      <c r="D138" s="34" t="s">
        <v>122</v>
      </c>
      <c r="E138" s="35" t="s">
        <v>29</v>
      </c>
      <c r="F138" s="29"/>
      <c r="G138" s="29"/>
      <c r="H138" s="36">
        <f>SUM(H139:H144)</f>
        <v>2210400</v>
      </c>
      <c r="I138" s="36">
        <f>SUM(I139:I144)</f>
        <v>1796827</v>
      </c>
      <c r="J138" s="36">
        <f t="shared" ref="J138" si="9">SUM(J139:J144)</f>
        <v>1737604.7000000002</v>
      </c>
      <c r="K138" s="64">
        <f>SUM(K139:K144)</f>
        <v>59222.299999999901</v>
      </c>
      <c r="L138" s="38"/>
      <c r="M138" s="38"/>
    </row>
    <row r="139" spans="1:13" s="39" customFormat="1" hidden="1" outlineLevel="3">
      <c r="A139" s="168" t="s">
        <v>30</v>
      </c>
      <c r="B139" s="23" t="s">
        <v>28</v>
      </c>
      <c r="C139" s="23" t="s">
        <v>90</v>
      </c>
      <c r="D139" s="23" t="s">
        <v>122</v>
      </c>
      <c r="E139" s="24" t="s">
        <v>31</v>
      </c>
      <c r="F139" s="25"/>
      <c r="G139" s="25"/>
      <c r="H139" s="27">
        <v>5000</v>
      </c>
      <c r="I139" s="27">
        <v>0</v>
      </c>
      <c r="J139" s="27">
        <v>0</v>
      </c>
      <c r="K139" s="250">
        <f t="shared" ref="K139:K143" si="10">I139-J139</f>
        <v>0</v>
      </c>
      <c r="L139" s="38"/>
      <c r="M139" s="38"/>
    </row>
    <row r="140" spans="1:13" s="42" customFormat="1" ht="36" hidden="1" outlineLevel="5">
      <c r="A140" s="168" t="s">
        <v>30</v>
      </c>
      <c r="B140" s="23" t="s">
        <v>28</v>
      </c>
      <c r="C140" s="23" t="s">
        <v>90</v>
      </c>
      <c r="D140" s="23" t="s">
        <v>122</v>
      </c>
      <c r="E140" s="24" t="s">
        <v>31</v>
      </c>
      <c r="F140" s="23" t="s">
        <v>244</v>
      </c>
      <c r="G140" s="23" t="s">
        <v>35</v>
      </c>
      <c r="H140" s="27">
        <v>12900</v>
      </c>
      <c r="I140" s="27">
        <v>11879.78</v>
      </c>
      <c r="J140" s="27">
        <v>9825.74</v>
      </c>
      <c r="K140" s="250">
        <f t="shared" si="10"/>
        <v>2054.0400000000009</v>
      </c>
      <c r="L140" s="334">
        <v>12900</v>
      </c>
      <c r="M140" s="334">
        <v>11879.78</v>
      </c>
    </row>
    <row r="141" spans="1:13" s="42" customFormat="1" ht="36" hidden="1" outlineLevel="5">
      <c r="A141" s="168" t="s">
        <v>30</v>
      </c>
      <c r="B141" s="23" t="s">
        <v>28</v>
      </c>
      <c r="C141" s="23" t="s">
        <v>90</v>
      </c>
      <c r="D141" s="23" t="s">
        <v>122</v>
      </c>
      <c r="E141" s="24" t="s">
        <v>31</v>
      </c>
      <c r="F141" s="23" t="s">
        <v>244</v>
      </c>
      <c r="G141" s="23" t="s">
        <v>36</v>
      </c>
      <c r="H141" s="27">
        <v>7300</v>
      </c>
      <c r="I141" s="27">
        <v>6599.72</v>
      </c>
      <c r="J141" s="27">
        <v>5459.6</v>
      </c>
      <c r="K141" s="250">
        <f t="shared" si="10"/>
        <v>1140.1199999999999</v>
      </c>
      <c r="L141" s="334">
        <v>7300</v>
      </c>
      <c r="M141" s="334">
        <v>6599.72</v>
      </c>
    </row>
    <row r="142" spans="1:13" s="42" customFormat="1" ht="36" hidden="1" outlineLevel="5">
      <c r="A142" s="43" t="s">
        <v>37</v>
      </c>
      <c r="B142" s="23" t="s">
        <v>28</v>
      </c>
      <c r="C142" s="23" t="s">
        <v>90</v>
      </c>
      <c r="D142" s="23" t="s">
        <v>122</v>
      </c>
      <c r="E142" s="24" t="s">
        <v>38</v>
      </c>
      <c r="F142" s="23"/>
      <c r="G142" s="23"/>
      <c r="H142" s="27">
        <v>345000</v>
      </c>
      <c r="I142" s="27">
        <v>0</v>
      </c>
      <c r="J142" s="27">
        <v>0</v>
      </c>
      <c r="K142" s="250">
        <f t="shared" si="10"/>
        <v>0</v>
      </c>
      <c r="L142" s="334"/>
      <c r="M142" s="334"/>
    </row>
    <row r="143" spans="1:13" s="42" customFormat="1" ht="36" hidden="1" outlineLevel="5">
      <c r="A143" s="43" t="s">
        <v>37</v>
      </c>
      <c r="B143" s="23" t="s">
        <v>28</v>
      </c>
      <c r="C143" s="23" t="s">
        <v>90</v>
      </c>
      <c r="D143" s="23" t="s">
        <v>122</v>
      </c>
      <c r="E143" s="24" t="s">
        <v>38</v>
      </c>
      <c r="F143" s="23" t="s">
        <v>244</v>
      </c>
      <c r="G143" s="23" t="s">
        <v>35</v>
      </c>
      <c r="H143" s="27">
        <v>1183000</v>
      </c>
      <c r="I143" s="27">
        <v>1143121.7</v>
      </c>
      <c r="J143" s="27">
        <v>1107139.1100000001</v>
      </c>
      <c r="K143" s="250">
        <f t="shared" si="10"/>
        <v>35982.589999999851</v>
      </c>
      <c r="L143" s="334">
        <v>1183000</v>
      </c>
      <c r="M143" s="334">
        <v>1143121.7</v>
      </c>
    </row>
    <row r="144" spans="1:13" s="42" customFormat="1" ht="36" hidden="1" outlineLevel="5">
      <c r="A144" s="43" t="s">
        <v>37</v>
      </c>
      <c r="B144" s="23" t="s">
        <v>28</v>
      </c>
      <c r="C144" s="23" t="s">
        <v>90</v>
      </c>
      <c r="D144" s="23" t="s">
        <v>122</v>
      </c>
      <c r="E144" s="24" t="s">
        <v>38</v>
      </c>
      <c r="F144" s="23" t="s">
        <v>244</v>
      </c>
      <c r="G144" s="23" t="s">
        <v>36</v>
      </c>
      <c r="H144" s="27">
        <v>657200</v>
      </c>
      <c r="I144" s="27">
        <v>635225.80000000005</v>
      </c>
      <c r="J144" s="27">
        <v>615180.25</v>
      </c>
      <c r="K144" s="250">
        <f>I144-J144</f>
        <v>20045.550000000047</v>
      </c>
      <c r="L144" s="334">
        <v>657200</v>
      </c>
      <c r="M144" s="334">
        <v>635225.80000000005</v>
      </c>
    </row>
    <row r="145" spans="1:13" s="39" customFormat="1" ht="60" hidden="1" outlineLevel="3">
      <c r="A145" s="45" t="s">
        <v>123</v>
      </c>
      <c r="B145" s="34" t="s">
        <v>28</v>
      </c>
      <c r="C145" s="34" t="s">
        <v>90</v>
      </c>
      <c r="D145" s="34" t="s">
        <v>124</v>
      </c>
      <c r="E145" s="35" t="s">
        <v>29</v>
      </c>
      <c r="F145" s="29"/>
      <c r="G145" s="29"/>
      <c r="H145" s="36">
        <f>SUM(H146:H147)</f>
        <v>11499800</v>
      </c>
      <c r="I145" s="22">
        <f>SUM(I146:I147)</f>
        <v>11499800</v>
      </c>
      <c r="J145" s="37">
        <f>SUM(J146:J147)</f>
        <v>10513048.23</v>
      </c>
      <c r="K145" s="64">
        <f>SUM(K146:K147)</f>
        <v>986751.77</v>
      </c>
      <c r="L145" s="87"/>
      <c r="M145" s="38"/>
    </row>
    <row r="146" spans="1:13" s="76" customFormat="1" ht="36" hidden="1" outlineLevel="3">
      <c r="A146" s="168" t="s">
        <v>30</v>
      </c>
      <c r="B146" s="23" t="s">
        <v>28</v>
      </c>
      <c r="C146" s="23" t="s">
        <v>90</v>
      </c>
      <c r="D146" s="23" t="s">
        <v>124</v>
      </c>
      <c r="E146" s="24">
        <v>244</v>
      </c>
      <c r="F146" s="23" t="s">
        <v>232</v>
      </c>
      <c r="G146" s="23" t="s">
        <v>36</v>
      </c>
      <c r="H146" s="63">
        <v>103000</v>
      </c>
      <c r="I146" s="40">
        <v>103000</v>
      </c>
      <c r="J146" s="44">
        <v>50078.31</v>
      </c>
      <c r="K146" s="28">
        <f>I146-J146</f>
        <v>52921.69</v>
      </c>
      <c r="L146" s="87"/>
      <c r="M146" s="38"/>
    </row>
    <row r="147" spans="1:13" s="33" customFormat="1" ht="36" outlineLevel="5">
      <c r="A147" s="90" t="s">
        <v>37</v>
      </c>
      <c r="B147" s="49" t="s">
        <v>28</v>
      </c>
      <c r="C147" s="49" t="s">
        <v>90</v>
      </c>
      <c r="D147" s="49" t="s">
        <v>124</v>
      </c>
      <c r="E147" s="50" t="s">
        <v>80</v>
      </c>
      <c r="F147" s="49" t="s">
        <v>232</v>
      </c>
      <c r="G147" s="49" t="s">
        <v>36</v>
      </c>
      <c r="H147" s="336">
        <v>11396800</v>
      </c>
      <c r="I147" s="27">
        <v>11396800</v>
      </c>
      <c r="J147" s="44">
        <v>10462969.92</v>
      </c>
      <c r="K147" s="61">
        <f>I147-J147</f>
        <v>933830.08000000007</v>
      </c>
      <c r="L147" s="92"/>
    </row>
    <row r="148" spans="1:13" s="39" customFormat="1" ht="84" hidden="1" outlineLevel="3">
      <c r="A148" s="45" t="s">
        <v>125</v>
      </c>
      <c r="B148" s="34" t="s">
        <v>28</v>
      </c>
      <c r="C148" s="34" t="s">
        <v>90</v>
      </c>
      <c r="D148" s="34" t="s">
        <v>126</v>
      </c>
      <c r="E148" s="35" t="s">
        <v>29</v>
      </c>
      <c r="F148" s="29"/>
      <c r="G148" s="29"/>
      <c r="H148" s="36">
        <f>SUM(H149:H150)</f>
        <v>109100</v>
      </c>
      <c r="I148" s="22">
        <f>SUM(I149:I150)</f>
        <v>71243.520000000004</v>
      </c>
      <c r="J148" s="37">
        <f>SUM(J149:J150)</f>
        <v>60853.84</v>
      </c>
      <c r="K148" s="64">
        <f>SUM(K149:K150)</f>
        <v>10389.680000000008</v>
      </c>
      <c r="L148" s="38"/>
      <c r="M148" s="38"/>
    </row>
    <row r="149" spans="1:13" s="42" customFormat="1" ht="36" hidden="1" outlineLevel="5">
      <c r="A149" s="168" t="s">
        <v>30</v>
      </c>
      <c r="B149" s="23" t="s">
        <v>28</v>
      </c>
      <c r="C149" s="23" t="s">
        <v>90</v>
      </c>
      <c r="D149" s="23" t="s">
        <v>126</v>
      </c>
      <c r="E149" s="24" t="s">
        <v>31</v>
      </c>
      <c r="F149" s="23" t="s">
        <v>233</v>
      </c>
      <c r="G149" s="23" t="s">
        <v>36</v>
      </c>
      <c r="H149" s="63">
        <v>1100</v>
      </c>
      <c r="I149" s="40">
        <v>0</v>
      </c>
      <c r="J149" s="44">
        <v>0</v>
      </c>
      <c r="K149" s="28">
        <f>I149-J149</f>
        <v>0</v>
      </c>
      <c r="L149" s="33"/>
      <c r="M149" s="33"/>
    </row>
    <row r="150" spans="1:13" s="33" customFormat="1" ht="36" outlineLevel="5">
      <c r="A150" s="90" t="s">
        <v>37</v>
      </c>
      <c r="B150" s="49" t="s">
        <v>28</v>
      </c>
      <c r="C150" s="49" t="s">
        <v>90</v>
      </c>
      <c r="D150" s="49" t="s">
        <v>126</v>
      </c>
      <c r="E150" s="50" t="s">
        <v>80</v>
      </c>
      <c r="F150" s="49" t="s">
        <v>233</v>
      </c>
      <c r="G150" s="49" t="s">
        <v>36</v>
      </c>
      <c r="H150" s="336">
        <v>108000</v>
      </c>
      <c r="I150" s="27">
        <v>71243.520000000004</v>
      </c>
      <c r="J150" s="44">
        <v>60853.84</v>
      </c>
      <c r="K150" s="61">
        <f>I150-J150</f>
        <v>10389.680000000008</v>
      </c>
    </row>
    <row r="151" spans="1:13" s="39" customFormat="1" ht="84" hidden="1" outlineLevel="3">
      <c r="A151" s="45" t="s">
        <v>127</v>
      </c>
      <c r="B151" s="34" t="s">
        <v>28</v>
      </c>
      <c r="C151" s="34" t="s">
        <v>90</v>
      </c>
      <c r="D151" s="34" t="s">
        <v>128</v>
      </c>
      <c r="E151" s="35" t="s">
        <v>29</v>
      </c>
      <c r="F151" s="29"/>
      <c r="G151" s="29"/>
      <c r="H151" s="36">
        <f>SUM(H152:H153)</f>
        <v>12477880</v>
      </c>
      <c r="I151" s="22">
        <f>SUM(I152:I153)</f>
        <v>10539000</v>
      </c>
      <c r="J151" s="37">
        <f>SUM(J152:J153)</f>
        <v>8080273.9299999997</v>
      </c>
      <c r="K151" s="64">
        <f>SUM(K152:K153)</f>
        <v>2458726.0700000003</v>
      </c>
      <c r="L151" s="38"/>
      <c r="M151" s="38"/>
    </row>
    <row r="152" spans="1:13" s="42" customFormat="1" hidden="1" outlineLevel="5">
      <c r="A152" s="168" t="s">
        <v>30</v>
      </c>
      <c r="B152" s="23" t="s">
        <v>28</v>
      </c>
      <c r="C152" s="23" t="s">
        <v>90</v>
      </c>
      <c r="D152" s="23" t="s">
        <v>128</v>
      </c>
      <c r="E152" s="24" t="s">
        <v>31</v>
      </c>
      <c r="F152" s="25"/>
      <c r="G152" s="25"/>
      <c r="H152" s="63">
        <v>172760</v>
      </c>
      <c r="I152" s="40">
        <v>104482</v>
      </c>
      <c r="J152" s="44">
        <v>66798.66</v>
      </c>
      <c r="K152" s="28">
        <f>I152-J152</f>
        <v>37683.339999999997</v>
      </c>
      <c r="L152" s="33"/>
      <c r="M152" s="33"/>
    </row>
    <row r="153" spans="1:13" s="42" customFormat="1" ht="36" hidden="1" outlineLevel="5">
      <c r="A153" s="43" t="s">
        <v>37</v>
      </c>
      <c r="B153" s="23" t="s">
        <v>28</v>
      </c>
      <c r="C153" s="23" t="s">
        <v>90</v>
      </c>
      <c r="D153" s="23" t="s">
        <v>128</v>
      </c>
      <c r="E153" s="24" t="s">
        <v>38</v>
      </c>
      <c r="F153" s="25"/>
      <c r="G153" s="25"/>
      <c r="H153" s="63">
        <v>12305120</v>
      </c>
      <c r="I153" s="40">
        <v>10434518</v>
      </c>
      <c r="J153" s="44">
        <v>8013475.2699999996</v>
      </c>
      <c r="K153" s="28">
        <f>I153-J153</f>
        <v>2421042.7300000004</v>
      </c>
      <c r="L153" s="33"/>
      <c r="M153" s="33"/>
    </row>
    <row r="154" spans="1:13" s="39" customFormat="1" ht="84" hidden="1" outlineLevel="3">
      <c r="A154" s="45" t="s">
        <v>129</v>
      </c>
      <c r="B154" s="34" t="s">
        <v>28</v>
      </c>
      <c r="C154" s="34" t="s">
        <v>90</v>
      </c>
      <c r="D154" s="34" t="s">
        <v>130</v>
      </c>
      <c r="E154" s="35" t="s">
        <v>29</v>
      </c>
      <c r="F154" s="29"/>
      <c r="G154" s="29"/>
      <c r="H154" s="36">
        <f>SUM(H155:H157)</f>
        <v>2556320</v>
      </c>
      <c r="I154" s="22">
        <f>SUM(I155:I157)</f>
        <v>826435</v>
      </c>
      <c r="J154" s="37">
        <f>SUM(J155:J157)</f>
        <v>546858.55999999994</v>
      </c>
      <c r="K154" s="64">
        <f>SUM(K155:K157)</f>
        <v>279576.44</v>
      </c>
      <c r="L154" s="38"/>
      <c r="M154" s="38"/>
    </row>
    <row r="155" spans="1:13" s="42" customFormat="1" hidden="1" outlineLevel="5">
      <c r="A155" s="168" t="s">
        <v>30</v>
      </c>
      <c r="B155" s="23" t="s">
        <v>28</v>
      </c>
      <c r="C155" s="23" t="s">
        <v>90</v>
      </c>
      <c r="D155" s="23" t="s">
        <v>130</v>
      </c>
      <c r="E155" s="24" t="s">
        <v>31</v>
      </c>
      <c r="F155" s="25"/>
      <c r="G155" s="25"/>
      <c r="H155" s="63">
        <v>26520</v>
      </c>
      <c r="I155" s="40">
        <v>9247</v>
      </c>
      <c r="J155" s="44">
        <v>5276.97</v>
      </c>
      <c r="K155" s="28">
        <f>I155-J155</f>
        <v>3970.0299999999997</v>
      </c>
      <c r="L155" s="33"/>
      <c r="M155" s="33"/>
    </row>
    <row r="156" spans="1:13" s="42" customFormat="1" ht="36" hidden="1" outlineLevel="5">
      <c r="A156" s="43" t="s">
        <v>37</v>
      </c>
      <c r="B156" s="23" t="s">
        <v>28</v>
      </c>
      <c r="C156" s="23" t="s">
        <v>90</v>
      </c>
      <c r="D156" s="23" t="s">
        <v>130</v>
      </c>
      <c r="E156" s="24" t="s">
        <v>38</v>
      </c>
      <c r="F156" s="25"/>
      <c r="G156" s="25"/>
      <c r="H156" s="63">
        <v>1888910</v>
      </c>
      <c r="I156" s="40">
        <v>656564</v>
      </c>
      <c r="J156" s="44">
        <v>402287.99</v>
      </c>
      <c r="K156" s="28">
        <f>I156-J156</f>
        <v>254276.01</v>
      </c>
      <c r="L156" s="33"/>
      <c r="M156" s="33"/>
    </row>
    <row r="157" spans="1:13" s="42" customFormat="1" ht="60" hidden="1" outlineLevel="5">
      <c r="A157" s="168" t="s">
        <v>131</v>
      </c>
      <c r="B157" s="23" t="s">
        <v>28</v>
      </c>
      <c r="C157" s="23" t="s">
        <v>90</v>
      </c>
      <c r="D157" s="23" t="s">
        <v>130</v>
      </c>
      <c r="E157" s="24" t="s">
        <v>132</v>
      </c>
      <c r="F157" s="25"/>
      <c r="G157" s="25"/>
      <c r="H157" s="63">
        <v>640890</v>
      </c>
      <c r="I157" s="40">
        <v>160624</v>
      </c>
      <c r="J157" s="44">
        <v>139293.6</v>
      </c>
      <c r="K157" s="28">
        <f>I157-J157</f>
        <v>21330.399999999994</v>
      </c>
      <c r="L157" s="33"/>
      <c r="M157" s="33"/>
    </row>
    <row r="158" spans="1:13" s="39" customFormat="1" ht="36" hidden="1" outlineLevel="3">
      <c r="A158" s="45" t="s">
        <v>133</v>
      </c>
      <c r="B158" s="34" t="s">
        <v>28</v>
      </c>
      <c r="C158" s="34" t="s">
        <v>90</v>
      </c>
      <c r="D158" s="34" t="s">
        <v>134</v>
      </c>
      <c r="E158" s="35" t="s">
        <v>29</v>
      </c>
      <c r="F158" s="29"/>
      <c r="G158" s="29"/>
      <c r="H158" s="36">
        <f>SUM(H159:H160)</f>
        <v>37450000</v>
      </c>
      <c r="I158" s="22">
        <f>SUM(I159:I160)</f>
        <v>30944040</v>
      </c>
      <c r="J158" s="37">
        <f>SUM(J159:J160)</f>
        <v>30418668.649999999</v>
      </c>
      <c r="K158" s="37">
        <f>SUM(K159:K160)</f>
        <v>525371.35000000149</v>
      </c>
      <c r="L158" s="38"/>
      <c r="M158" s="38"/>
    </row>
    <row r="159" spans="1:13" s="42" customFormat="1" hidden="1" outlineLevel="5">
      <c r="A159" s="168" t="s">
        <v>30</v>
      </c>
      <c r="B159" s="23" t="s">
        <v>28</v>
      </c>
      <c r="C159" s="23" t="s">
        <v>90</v>
      </c>
      <c r="D159" s="23" t="s">
        <v>134</v>
      </c>
      <c r="E159" s="24" t="s">
        <v>31</v>
      </c>
      <c r="F159" s="25"/>
      <c r="G159" s="25"/>
      <c r="H159" s="63">
        <v>370000</v>
      </c>
      <c r="I159" s="40">
        <v>314040</v>
      </c>
      <c r="J159" s="44">
        <v>258683.25</v>
      </c>
      <c r="K159" s="28">
        <f>I159-J159</f>
        <v>55356.75</v>
      </c>
      <c r="L159" s="33"/>
      <c r="M159" s="33"/>
    </row>
    <row r="160" spans="1:13" s="33" customFormat="1" ht="36" outlineLevel="5">
      <c r="A160" s="90" t="s">
        <v>37</v>
      </c>
      <c r="B160" s="49" t="s">
        <v>28</v>
      </c>
      <c r="C160" s="49" t="s">
        <v>90</v>
      </c>
      <c r="D160" s="49" t="s">
        <v>134</v>
      </c>
      <c r="E160" s="50" t="s">
        <v>80</v>
      </c>
      <c r="F160" s="51"/>
      <c r="G160" s="51"/>
      <c r="H160" s="336">
        <v>37080000</v>
      </c>
      <c r="I160" s="27">
        <v>30630000</v>
      </c>
      <c r="J160" s="44">
        <v>30159985.399999999</v>
      </c>
      <c r="K160" s="61">
        <f>I160-J160</f>
        <v>470014.60000000149</v>
      </c>
    </row>
    <row r="161" spans="1:13" s="39" customFormat="1" ht="48" hidden="1" outlineLevel="3">
      <c r="A161" s="45" t="s">
        <v>135</v>
      </c>
      <c r="B161" s="34" t="s">
        <v>28</v>
      </c>
      <c r="C161" s="34" t="s">
        <v>90</v>
      </c>
      <c r="D161" s="34" t="s">
        <v>136</v>
      </c>
      <c r="E161" s="35" t="s">
        <v>29</v>
      </c>
      <c r="F161" s="29"/>
      <c r="G161" s="29"/>
      <c r="H161" s="36">
        <f>SUM(H162)</f>
        <v>2080000</v>
      </c>
      <c r="I161" s="22">
        <f>SUM(I162)</f>
        <v>346600</v>
      </c>
      <c r="J161" s="37">
        <f>SUM(J162)</f>
        <v>0</v>
      </c>
      <c r="K161" s="37">
        <f>SUM(K162)</f>
        <v>346600</v>
      </c>
      <c r="L161" s="38"/>
      <c r="M161" s="38"/>
    </row>
    <row r="162" spans="1:13" s="33" customFormat="1" ht="36" outlineLevel="5">
      <c r="A162" s="90" t="s">
        <v>37</v>
      </c>
      <c r="B162" s="49" t="s">
        <v>28</v>
      </c>
      <c r="C162" s="49" t="s">
        <v>90</v>
      </c>
      <c r="D162" s="49" t="s">
        <v>136</v>
      </c>
      <c r="E162" s="50" t="s">
        <v>80</v>
      </c>
      <c r="F162" s="51"/>
      <c r="G162" s="51"/>
      <c r="H162" s="336">
        <v>2080000</v>
      </c>
      <c r="I162" s="27">
        <v>346600</v>
      </c>
      <c r="J162" s="44">
        <v>0</v>
      </c>
      <c r="K162" s="61">
        <f>I162-J162</f>
        <v>346600</v>
      </c>
    </row>
    <row r="163" spans="1:13" s="39" customFormat="1" ht="60" hidden="1" outlineLevel="3">
      <c r="A163" s="45" t="s">
        <v>137</v>
      </c>
      <c r="B163" s="34" t="s">
        <v>28</v>
      </c>
      <c r="C163" s="34" t="s">
        <v>90</v>
      </c>
      <c r="D163" s="34" t="s">
        <v>138</v>
      </c>
      <c r="E163" s="35" t="s">
        <v>29</v>
      </c>
      <c r="F163" s="29"/>
      <c r="G163" s="29"/>
      <c r="H163" s="36">
        <f>SUM(H164)</f>
        <v>2256000</v>
      </c>
      <c r="I163" s="22">
        <f>SUM(I164)</f>
        <v>376000</v>
      </c>
      <c r="J163" s="37">
        <f>SUM(J164)</f>
        <v>0</v>
      </c>
      <c r="K163" s="37">
        <f>SUM(K164)</f>
        <v>376000</v>
      </c>
      <c r="L163" s="38"/>
      <c r="M163" s="38"/>
    </row>
    <row r="164" spans="1:13" s="33" customFormat="1" ht="36" outlineLevel="5">
      <c r="A164" s="169" t="s">
        <v>139</v>
      </c>
      <c r="B164" s="49" t="s">
        <v>28</v>
      </c>
      <c r="C164" s="49" t="s">
        <v>90</v>
      </c>
      <c r="D164" s="49" t="s">
        <v>138</v>
      </c>
      <c r="E164" s="50" t="s">
        <v>80</v>
      </c>
      <c r="F164" s="51"/>
      <c r="G164" s="51"/>
      <c r="H164" s="336">
        <v>2256000</v>
      </c>
      <c r="I164" s="27">
        <v>376000</v>
      </c>
      <c r="J164" s="44">
        <v>0</v>
      </c>
      <c r="K164" s="61">
        <f>I164-J164</f>
        <v>376000</v>
      </c>
    </row>
    <row r="165" spans="1:13" s="39" customFormat="1" ht="36" hidden="1" outlineLevel="3">
      <c r="A165" s="45" t="s">
        <v>140</v>
      </c>
      <c r="B165" s="34" t="s">
        <v>28</v>
      </c>
      <c r="C165" s="34" t="s">
        <v>90</v>
      </c>
      <c r="D165" s="34" t="s">
        <v>141</v>
      </c>
      <c r="E165" s="35" t="s">
        <v>29</v>
      </c>
      <c r="F165" s="29"/>
      <c r="G165" s="29"/>
      <c r="H165" s="36">
        <f>SUM(H166:H167)</f>
        <v>133267600</v>
      </c>
      <c r="I165" s="22">
        <f>SUM(I166:I167)</f>
        <v>104036640</v>
      </c>
      <c r="J165" s="37">
        <f>SUM(J166:J167)</f>
        <v>103730367.95999999</v>
      </c>
      <c r="K165" s="37">
        <f>SUM(K166:K167)</f>
        <v>306272.04000000481</v>
      </c>
      <c r="L165" s="38"/>
      <c r="M165" s="38"/>
    </row>
    <row r="166" spans="1:13" s="42" customFormat="1" hidden="1" outlineLevel="5">
      <c r="A166" s="168" t="s">
        <v>30</v>
      </c>
      <c r="B166" s="23" t="s">
        <v>28</v>
      </c>
      <c r="C166" s="23" t="s">
        <v>90</v>
      </c>
      <c r="D166" s="23" t="s">
        <v>141</v>
      </c>
      <c r="E166" s="24" t="s">
        <v>31</v>
      </c>
      <c r="F166" s="25"/>
      <c r="G166" s="25"/>
      <c r="H166" s="63">
        <v>879100</v>
      </c>
      <c r="I166" s="27">
        <v>879100</v>
      </c>
      <c r="J166" s="44">
        <v>609651.07999999996</v>
      </c>
      <c r="K166" s="28">
        <f>I166-J166</f>
        <v>269448.92000000004</v>
      </c>
      <c r="L166" s="33"/>
      <c r="M166" s="33"/>
    </row>
    <row r="167" spans="1:13" s="42" customFormat="1" ht="36" hidden="1" outlineLevel="5">
      <c r="A167" s="43" t="s">
        <v>37</v>
      </c>
      <c r="B167" s="23" t="s">
        <v>28</v>
      </c>
      <c r="C167" s="23" t="s">
        <v>90</v>
      </c>
      <c r="D167" s="23" t="s">
        <v>141</v>
      </c>
      <c r="E167" s="24" t="s">
        <v>38</v>
      </c>
      <c r="F167" s="25"/>
      <c r="G167" s="25"/>
      <c r="H167" s="63">
        <v>132388500</v>
      </c>
      <c r="I167" s="40">
        <v>103157540</v>
      </c>
      <c r="J167" s="44">
        <v>103120716.88</v>
      </c>
      <c r="K167" s="28">
        <f>I167-J167</f>
        <v>36823.120000004768</v>
      </c>
      <c r="L167" s="33"/>
      <c r="M167" s="33"/>
    </row>
    <row r="168" spans="1:13" s="101" customFormat="1" ht="60" hidden="1" outlineLevel="3">
      <c r="A168" s="172" t="s">
        <v>81</v>
      </c>
      <c r="B168" s="93" t="s">
        <v>28</v>
      </c>
      <c r="C168" s="93" t="s">
        <v>90</v>
      </c>
      <c r="D168" s="93" t="s">
        <v>82</v>
      </c>
      <c r="E168" s="94" t="s">
        <v>29</v>
      </c>
      <c r="F168" s="95"/>
      <c r="G168" s="96"/>
      <c r="H168" s="97">
        <f>SUM(H169:H173)</f>
        <v>0</v>
      </c>
      <c r="I168" s="98">
        <f>SUM(I169:I173)</f>
        <v>0</v>
      </c>
      <c r="J168" s="268">
        <f>SUM(J169:J173)</f>
        <v>-841.99</v>
      </c>
      <c r="K168" s="99">
        <f>SUM(K169:K173)</f>
        <v>841.99</v>
      </c>
      <c r="L168" s="100"/>
      <c r="M168" s="100"/>
    </row>
    <row r="169" spans="1:13" s="85" customFormat="1" ht="36" hidden="1" outlineLevel="5">
      <c r="A169" s="170" t="s">
        <v>30</v>
      </c>
      <c r="B169" s="78" t="s">
        <v>28</v>
      </c>
      <c r="C169" s="78" t="s">
        <v>90</v>
      </c>
      <c r="D169" s="78" t="s">
        <v>82</v>
      </c>
      <c r="E169" s="79" t="s">
        <v>31</v>
      </c>
      <c r="F169" s="102" t="s">
        <v>212</v>
      </c>
      <c r="G169" s="103"/>
      <c r="H169" s="104">
        <v>0</v>
      </c>
      <c r="I169" s="81">
        <v>0</v>
      </c>
      <c r="J169" s="269">
        <v>-291.99</v>
      </c>
      <c r="K169" s="65">
        <f>I169-J169</f>
        <v>291.99</v>
      </c>
      <c r="L169" s="84"/>
      <c r="M169" s="84"/>
    </row>
    <row r="170" spans="1:13" s="84" customFormat="1" ht="36" outlineLevel="5">
      <c r="A170" s="311" t="s">
        <v>37</v>
      </c>
      <c r="B170" s="312" t="s">
        <v>28</v>
      </c>
      <c r="C170" s="312" t="s">
        <v>90</v>
      </c>
      <c r="D170" s="312" t="s">
        <v>82</v>
      </c>
      <c r="E170" s="313" t="s">
        <v>80</v>
      </c>
      <c r="F170" s="314"/>
      <c r="G170" s="315" t="s">
        <v>36</v>
      </c>
      <c r="H170" s="337">
        <v>0</v>
      </c>
      <c r="I170" s="309">
        <v>0</v>
      </c>
      <c r="J170" s="269">
        <v>0</v>
      </c>
      <c r="K170" s="245">
        <f>I170-J170</f>
        <v>0</v>
      </c>
    </row>
    <row r="171" spans="1:13" s="84" customFormat="1" ht="36" outlineLevel="5">
      <c r="A171" s="311" t="s">
        <v>37</v>
      </c>
      <c r="B171" s="312" t="s">
        <v>28</v>
      </c>
      <c r="C171" s="312" t="s">
        <v>90</v>
      </c>
      <c r="D171" s="312" t="s">
        <v>82</v>
      </c>
      <c r="E171" s="313" t="s">
        <v>80</v>
      </c>
      <c r="F171" s="314" t="s">
        <v>212</v>
      </c>
      <c r="G171" s="315" t="s">
        <v>36</v>
      </c>
      <c r="H171" s="27">
        <v>0</v>
      </c>
      <c r="I171" s="309">
        <v>0</v>
      </c>
      <c r="J171" s="289">
        <v>-550</v>
      </c>
      <c r="K171" s="245">
        <f>I171-J171</f>
        <v>550</v>
      </c>
      <c r="L171" s="310">
        <v>-485762.56</v>
      </c>
    </row>
    <row r="172" spans="1:13" s="85" customFormat="1" hidden="1" outlineLevel="5">
      <c r="A172" s="170" t="s">
        <v>74</v>
      </c>
      <c r="B172" s="78" t="s">
        <v>28</v>
      </c>
      <c r="C172" s="78" t="s">
        <v>90</v>
      </c>
      <c r="D172" s="78" t="s">
        <v>82</v>
      </c>
      <c r="E172" s="79">
        <v>340</v>
      </c>
      <c r="F172" s="102" t="s">
        <v>85</v>
      </c>
      <c r="G172" s="103"/>
      <c r="H172" s="40">
        <v>0</v>
      </c>
      <c r="I172" s="81">
        <v>0</v>
      </c>
      <c r="J172" s="269">
        <v>0</v>
      </c>
      <c r="K172" s="251">
        <f>I172-J172</f>
        <v>0</v>
      </c>
      <c r="L172" s="84"/>
      <c r="M172" s="84"/>
    </row>
    <row r="173" spans="1:13" s="85" customFormat="1" ht="36" hidden="1" outlineLevel="5">
      <c r="A173" s="170" t="s">
        <v>74</v>
      </c>
      <c r="B173" s="78" t="s">
        <v>28</v>
      </c>
      <c r="C173" s="78" t="s">
        <v>90</v>
      </c>
      <c r="D173" s="78" t="s">
        <v>82</v>
      </c>
      <c r="E173" s="79">
        <v>340</v>
      </c>
      <c r="F173" s="102" t="s">
        <v>212</v>
      </c>
      <c r="G173" s="103" t="s">
        <v>36</v>
      </c>
      <c r="H173" s="104">
        <v>0</v>
      </c>
      <c r="I173" s="81">
        <v>0</v>
      </c>
      <c r="J173" s="269">
        <v>0</v>
      </c>
      <c r="K173" s="252">
        <f>I173-J173</f>
        <v>0</v>
      </c>
      <c r="L173" s="84"/>
      <c r="M173" s="84"/>
    </row>
    <row r="174" spans="1:13" s="39" customFormat="1" ht="60" hidden="1" outlineLevel="3">
      <c r="A174" s="45" t="s">
        <v>81</v>
      </c>
      <c r="B174" s="34" t="s">
        <v>28</v>
      </c>
      <c r="C174" s="34" t="s">
        <v>90</v>
      </c>
      <c r="D174" s="34" t="s">
        <v>82</v>
      </c>
      <c r="E174" s="35" t="s">
        <v>29</v>
      </c>
      <c r="F174" s="29"/>
      <c r="G174" s="20"/>
      <c r="H174" s="21">
        <f>SUM(H175:H177)</f>
        <v>372130467.66000003</v>
      </c>
      <c r="I174" s="54">
        <f>SUM(I175:I177)</f>
        <v>445027983</v>
      </c>
      <c r="J174" s="55">
        <f>SUM(J175:J177)</f>
        <v>440898706.62</v>
      </c>
      <c r="K174" s="77">
        <f>SUM(K175:K177)</f>
        <v>4129276.3800000143</v>
      </c>
      <c r="L174" s="38"/>
      <c r="M174" s="38"/>
    </row>
    <row r="175" spans="1:13" s="42" customFormat="1" ht="36" hidden="1" outlineLevel="5">
      <c r="A175" s="168" t="s">
        <v>65</v>
      </c>
      <c r="B175" s="23" t="s">
        <v>28</v>
      </c>
      <c r="C175" s="23" t="s">
        <v>90</v>
      </c>
      <c r="D175" s="23" t="s">
        <v>82</v>
      </c>
      <c r="E175" s="24" t="s">
        <v>66</v>
      </c>
      <c r="F175" s="25" t="s">
        <v>234</v>
      </c>
      <c r="G175" s="23" t="s">
        <v>36</v>
      </c>
      <c r="H175" s="63">
        <v>8389067.6600000001</v>
      </c>
      <c r="I175" s="40">
        <v>7978061</v>
      </c>
      <c r="J175" s="44">
        <v>7628053.7800000003</v>
      </c>
      <c r="K175" s="28">
        <f t="shared" ref="K175:K186" si="11">I175-J175</f>
        <v>350007.21999999974</v>
      </c>
      <c r="L175" s="38"/>
      <c r="M175" s="38"/>
    </row>
    <row r="176" spans="1:13" s="42" customFormat="1" ht="36" hidden="1" outlineLevel="5">
      <c r="A176" s="168" t="s">
        <v>30</v>
      </c>
      <c r="B176" s="23" t="s">
        <v>28</v>
      </c>
      <c r="C176" s="23" t="s">
        <v>90</v>
      </c>
      <c r="D176" s="23" t="s">
        <v>82</v>
      </c>
      <c r="E176" s="24" t="s">
        <v>31</v>
      </c>
      <c r="F176" s="25" t="s">
        <v>234</v>
      </c>
      <c r="G176" s="23" t="s">
        <v>36</v>
      </c>
      <c r="H176" s="63">
        <v>3881400</v>
      </c>
      <c r="I176" s="40">
        <v>3151711.43</v>
      </c>
      <c r="J176" s="44">
        <v>3053998.38</v>
      </c>
      <c r="K176" s="28">
        <f t="shared" si="11"/>
        <v>97713.050000000279</v>
      </c>
      <c r="L176" s="33"/>
      <c r="M176" s="33"/>
    </row>
    <row r="177" spans="1:16" s="33" customFormat="1" ht="36" outlineLevel="5">
      <c r="A177" s="90" t="s">
        <v>37</v>
      </c>
      <c r="B177" s="49" t="s">
        <v>28</v>
      </c>
      <c r="C177" s="49" t="s">
        <v>90</v>
      </c>
      <c r="D177" s="49" t="s">
        <v>82</v>
      </c>
      <c r="E177" s="50" t="s">
        <v>80</v>
      </c>
      <c r="F177" s="51" t="s">
        <v>234</v>
      </c>
      <c r="G177" s="49" t="s">
        <v>36</v>
      </c>
      <c r="H177" s="63">
        <v>359860000</v>
      </c>
      <c r="I177" s="27">
        <v>433898210.56999999</v>
      </c>
      <c r="J177" s="44">
        <v>430216654.45999998</v>
      </c>
      <c r="K177" s="61">
        <f>I177-J177</f>
        <v>3681556.1100000143</v>
      </c>
      <c r="L177" s="316">
        <v>394269660.19999999</v>
      </c>
      <c r="M177" s="88">
        <f>N177-L177</f>
        <v>1050</v>
      </c>
      <c r="N177" s="44">
        <v>394270710.19999999</v>
      </c>
    </row>
    <row r="178" spans="1:16" s="42" customFormat="1" ht="84" outlineLevel="5">
      <c r="A178" s="34" t="s">
        <v>270</v>
      </c>
      <c r="B178" s="34">
        <v>148</v>
      </c>
      <c r="C178" s="34">
        <v>1003</v>
      </c>
      <c r="D178" s="34" t="s">
        <v>268</v>
      </c>
      <c r="E178" s="35">
        <v>313</v>
      </c>
      <c r="F178" s="93" t="s">
        <v>269</v>
      </c>
      <c r="G178" s="34" t="s">
        <v>36</v>
      </c>
      <c r="H178" s="68">
        <v>11784000</v>
      </c>
      <c r="I178" s="107">
        <v>2602000</v>
      </c>
      <c r="J178" s="107">
        <v>2602000</v>
      </c>
      <c r="K178" s="28">
        <f>I178-J178</f>
        <v>0</v>
      </c>
      <c r="L178" s="280">
        <v>44835</v>
      </c>
      <c r="M178" s="33"/>
    </row>
    <row r="179" spans="1:16" s="111" customFormat="1" ht="24" hidden="1" outlineLevel="5">
      <c r="A179" s="45" t="s">
        <v>217</v>
      </c>
      <c r="B179" s="34">
        <v>148</v>
      </c>
      <c r="C179" s="34">
        <v>1003</v>
      </c>
      <c r="D179" s="34">
        <v>9990020680</v>
      </c>
      <c r="E179" s="35">
        <v>321</v>
      </c>
      <c r="F179" s="106"/>
      <c r="G179" s="34"/>
      <c r="H179" s="68">
        <v>359860000</v>
      </c>
      <c r="I179" s="68">
        <v>359860000</v>
      </c>
      <c r="J179" s="270">
        <v>72760000</v>
      </c>
      <c r="K179" s="108">
        <f>I179-J179</f>
        <v>287100000</v>
      </c>
      <c r="L179" s="124">
        <f>H179+359860000</f>
        <v>719720000</v>
      </c>
      <c r="M179" s="109"/>
      <c r="N179" s="110"/>
      <c r="O179" s="110"/>
      <c r="P179" s="110"/>
    </row>
    <row r="180" spans="1:16" s="57" customFormat="1" ht="24" hidden="1" outlineLevel="5">
      <c r="A180" s="45" t="s">
        <v>217</v>
      </c>
      <c r="B180" s="34">
        <v>148</v>
      </c>
      <c r="C180" s="34">
        <v>1003</v>
      </c>
      <c r="D180" s="34">
        <v>9990020680</v>
      </c>
      <c r="E180" s="35">
        <v>322</v>
      </c>
      <c r="F180" s="34"/>
      <c r="G180" s="34"/>
      <c r="H180" s="68">
        <v>0</v>
      </c>
      <c r="I180" s="69">
        <v>0</v>
      </c>
      <c r="J180" s="241">
        <v>0</v>
      </c>
      <c r="K180" s="108">
        <f>I180-J180</f>
        <v>0</v>
      </c>
      <c r="L180" s="38"/>
      <c r="M180" s="38"/>
      <c r="N180" s="42"/>
      <c r="O180" s="39"/>
      <c r="P180" s="39"/>
    </row>
    <row r="181" spans="1:16" s="101" customFormat="1" ht="84" hidden="1" outlineLevel="3">
      <c r="A181" s="172" t="s">
        <v>143</v>
      </c>
      <c r="B181" s="93" t="s">
        <v>28</v>
      </c>
      <c r="C181" s="93" t="s">
        <v>142</v>
      </c>
      <c r="D181" s="93" t="s">
        <v>144</v>
      </c>
      <c r="E181" s="94" t="s">
        <v>29</v>
      </c>
      <c r="F181" s="95"/>
      <c r="G181" s="95"/>
      <c r="H181" s="112">
        <f>SUM(H182:H183)</f>
        <v>0</v>
      </c>
      <c r="I181" s="112">
        <f>SUM(I182:I183)</f>
        <v>0</v>
      </c>
      <c r="J181" s="271">
        <f>SUM(J182:J183)</f>
        <v>-13687</v>
      </c>
      <c r="K181" s="108">
        <f>SUM(K182:K183)</f>
        <v>13687</v>
      </c>
      <c r="L181" s="100"/>
      <c r="M181" s="100"/>
      <c r="N181" s="113"/>
      <c r="O181" s="113"/>
      <c r="P181" s="113"/>
    </row>
    <row r="182" spans="1:16" s="84" customFormat="1" ht="36" outlineLevel="5">
      <c r="A182" s="311" t="s">
        <v>37</v>
      </c>
      <c r="B182" s="312" t="s">
        <v>28</v>
      </c>
      <c r="C182" s="312" t="s">
        <v>142</v>
      </c>
      <c r="D182" s="312" t="s">
        <v>144</v>
      </c>
      <c r="E182" s="313" t="s">
        <v>80</v>
      </c>
      <c r="F182" s="312" t="s">
        <v>215</v>
      </c>
      <c r="G182" s="312" t="s">
        <v>36</v>
      </c>
      <c r="H182" s="308">
        <v>0</v>
      </c>
      <c r="I182" s="317">
        <v>0</v>
      </c>
      <c r="J182" s="242">
        <v>-13687</v>
      </c>
      <c r="K182" s="61">
        <f t="shared" si="11"/>
        <v>13687</v>
      </c>
      <c r="L182" s="115"/>
    </row>
    <row r="183" spans="1:16" s="84" customFormat="1" ht="36" outlineLevel="5">
      <c r="A183" s="311" t="s">
        <v>37</v>
      </c>
      <c r="B183" s="312" t="s">
        <v>28</v>
      </c>
      <c r="C183" s="312" t="s">
        <v>142</v>
      </c>
      <c r="D183" s="312" t="s">
        <v>144</v>
      </c>
      <c r="E183" s="313" t="s">
        <v>80</v>
      </c>
      <c r="F183" s="312"/>
      <c r="G183" s="318"/>
      <c r="H183" s="309">
        <v>0</v>
      </c>
      <c r="I183" s="309">
        <v>0</v>
      </c>
      <c r="J183" s="114">
        <v>0</v>
      </c>
      <c r="K183" s="61">
        <f t="shared" si="11"/>
        <v>0</v>
      </c>
      <c r="L183" s="115"/>
    </row>
    <row r="184" spans="1:16" s="85" customFormat="1" ht="48" hidden="1" outlineLevel="5">
      <c r="A184" s="45" t="s">
        <v>262</v>
      </c>
      <c r="B184" s="29">
        <v>148</v>
      </c>
      <c r="C184" s="29">
        <v>1004</v>
      </c>
      <c r="D184" s="29">
        <v>2230131440</v>
      </c>
      <c r="E184" s="35" t="s">
        <v>29</v>
      </c>
      <c r="F184" s="29"/>
      <c r="G184" s="29"/>
      <c r="H184" s="240">
        <f>H185+H186</f>
        <v>1156402900</v>
      </c>
      <c r="I184" s="240">
        <f>I185+I186</f>
        <v>1126956700</v>
      </c>
      <c r="J184" s="265">
        <f>J185+J186</f>
        <v>1126956700</v>
      </c>
      <c r="K184" s="246">
        <f>SUM(K185:K186)</f>
        <v>0</v>
      </c>
      <c r="L184" s="115"/>
      <c r="M184" s="84"/>
    </row>
    <row r="185" spans="1:16" s="42" customFormat="1" ht="24" hidden="1" outlineLevel="5">
      <c r="A185" s="180" t="s">
        <v>83</v>
      </c>
      <c r="B185" s="23">
        <v>148</v>
      </c>
      <c r="C185" s="23">
        <v>1004</v>
      </c>
      <c r="D185" s="23">
        <v>2230131440</v>
      </c>
      <c r="E185" s="24">
        <v>570</v>
      </c>
      <c r="F185" s="23"/>
      <c r="G185" s="23"/>
      <c r="H185" s="63">
        <v>1126956700</v>
      </c>
      <c r="I185" s="63">
        <v>1126956700</v>
      </c>
      <c r="J185" s="63">
        <v>1126956700</v>
      </c>
      <c r="K185" s="28">
        <f t="shared" si="11"/>
        <v>0</v>
      </c>
      <c r="L185" s="88"/>
      <c r="M185" s="33"/>
    </row>
    <row r="186" spans="1:16" s="42" customFormat="1" hidden="1" outlineLevel="5">
      <c r="A186" s="180" t="s">
        <v>263</v>
      </c>
      <c r="B186" s="23">
        <v>148</v>
      </c>
      <c r="C186" s="23">
        <v>1004</v>
      </c>
      <c r="D186" s="23">
        <v>2230131440</v>
      </c>
      <c r="E186" s="24">
        <v>870</v>
      </c>
      <c r="F186" s="23"/>
      <c r="G186" s="23"/>
      <c r="H186" s="63">
        <v>29446200</v>
      </c>
      <c r="I186" s="40">
        <v>0</v>
      </c>
      <c r="J186" s="44">
        <v>0</v>
      </c>
      <c r="K186" s="28">
        <f t="shared" si="11"/>
        <v>0</v>
      </c>
      <c r="L186" s="88"/>
      <c r="M186" s="33"/>
    </row>
    <row r="187" spans="1:16" s="39" customFormat="1" ht="48" hidden="1" outlineLevel="3">
      <c r="A187" s="45" t="s">
        <v>145</v>
      </c>
      <c r="B187" s="34" t="s">
        <v>28</v>
      </c>
      <c r="C187" s="34" t="s">
        <v>142</v>
      </c>
      <c r="D187" s="34" t="s">
        <v>146</v>
      </c>
      <c r="E187" s="35" t="s">
        <v>29</v>
      </c>
      <c r="F187" s="29"/>
      <c r="G187" s="29"/>
      <c r="H187" s="36">
        <f>SUM(H188:H189)</f>
        <v>1585651200</v>
      </c>
      <c r="I187" s="22">
        <f>SUM(I188:I189)</f>
        <v>1311054053.6700001</v>
      </c>
      <c r="J187" s="37">
        <f>SUM(J188:J189)</f>
        <v>1310700478</v>
      </c>
      <c r="K187" s="37">
        <f>SUM(K188:K189)</f>
        <v>353575.67000002856</v>
      </c>
      <c r="L187" s="38"/>
      <c r="M187" s="38"/>
      <c r="N187" s="57"/>
      <c r="O187" s="57"/>
      <c r="P187" s="57"/>
    </row>
    <row r="188" spans="1:16" s="42" customFormat="1" hidden="1" outlineLevel="5">
      <c r="A188" s="168" t="s">
        <v>30</v>
      </c>
      <c r="B188" s="23" t="s">
        <v>28</v>
      </c>
      <c r="C188" s="23" t="s">
        <v>142</v>
      </c>
      <c r="D188" s="23" t="s">
        <v>146</v>
      </c>
      <c r="E188" s="24" t="s">
        <v>31</v>
      </c>
      <c r="F188" s="25"/>
      <c r="G188" s="25"/>
      <c r="H188" s="63">
        <v>2756000</v>
      </c>
      <c r="I188" s="40">
        <v>1894216.44</v>
      </c>
      <c r="J188" s="44">
        <v>1875529.99</v>
      </c>
      <c r="K188" s="28">
        <f t="shared" ref="K188:K228" si="12">I188-J188</f>
        <v>18686.449999999953</v>
      </c>
      <c r="L188" s="33"/>
      <c r="M188" s="33"/>
      <c r="N188" s="76"/>
    </row>
    <row r="189" spans="1:16" s="33" customFormat="1" ht="36" outlineLevel="5">
      <c r="A189" s="169" t="s">
        <v>139</v>
      </c>
      <c r="B189" s="49" t="s">
        <v>28</v>
      </c>
      <c r="C189" s="49" t="s">
        <v>142</v>
      </c>
      <c r="D189" s="49" t="s">
        <v>146</v>
      </c>
      <c r="E189" s="50" t="s">
        <v>80</v>
      </c>
      <c r="F189" s="51"/>
      <c r="G189" s="51"/>
      <c r="H189" s="63">
        <v>1582895200</v>
      </c>
      <c r="I189" s="27">
        <v>1309159837.23</v>
      </c>
      <c r="J189" s="44">
        <v>1308824948.01</v>
      </c>
      <c r="K189" s="61">
        <f t="shared" si="12"/>
        <v>334889.22000002861</v>
      </c>
      <c r="O189" s="38"/>
      <c r="P189" s="38"/>
    </row>
    <row r="190" spans="1:16" s="39" customFormat="1" ht="48" hidden="1" outlineLevel="3">
      <c r="A190" s="45" t="s">
        <v>147</v>
      </c>
      <c r="B190" s="34" t="s">
        <v>28</v>
      </c>
      <c r="C190" s="34" t="s">
        <v>142</v>
      </c>
      <c r="D190" s="34" t="s">
        <v>148</v>
      </c>
      <c r="E190" s="35" t="s">
        <v>29</v>
      </c>
      <c r="F190" s="29"/>
      <c r="G190" s="29"/>
      <c r="H190" s="36">
        <f>SUM(H191:H192)</f>
        <v>15818400</v>
      </c>
      <c r="I190" s="22">
        <f>SUM(I191:I192)</f>
        <v>4946400</v>
      </c>
      <c r="J190" s="37">
        <f>SUM(J191:J192)</f>
        <v>4893275.5999999996</v>
      </c>
      <c r="K190" s="37">
        <f>SUM(K191:K192)</f>
        <v>53124.4</v>
      </c>
      <c r="L190" s="38"/>
      <c r="M190" s="38"/>
      <c r="N190" s="42"/>
      <c r="O190" s="42"/>
      <c r="P190" s="42"/>
    </row>
    <row r="191" spans="1:16" s="42" customFormat="1" hidden="1" outlineLevel="5">
      <c r="A191" s="168" t="s">
        <v>30</v>
      </c>
      <c r="B191" s="23" t="s">
        <v>28</v>
      </c>
      <c r="C191" s="23" t="s">
        <v>142</v>
      </c>
      <c r="D191" s="23" t="s">
        <v>148</v>
      </c>
      <c r="E191" s="24" t="s">
        <v>31</v>
      </c>
      <c r="F191" s="25"/>
      <c r="G191" s="25"/>
      <c r="H191" s="63">
        <v>100000</v>
      </c>
      <c r="I191" s="40">
        <v>34400</v>
      </c>
      <c r="J191" s="44">
        <v>2571.6</v>
      </c>
      <c r="K191" s="28">
        <f t="shared" si="12"/>
        <v>31828.400000000001</v>
      </c>
      <c r="L191" s="33"/>
      <c r="M191" s="33"/>
    </row>
    <row r="192" spans="1:16" s="33" customFormat="1" ht="36" outlineLevel="5">
      <c r="A192" s="90" t="s">
        <v>37</v>
      </c>
      <c r="B192" s="49" t="s">
        <v>28</v>
      </c>
      <c r="C192" s="49" t="s">
        <v>142</v>
      </c>
      <c r="D192" s="49">
        <v>2230171320</v>
      </c>
      <c r="E192" s="50" t="s">
        <v>80</v>
      </c>
      <c r="F192" s="51"/>
      <c r="G192" s="51"/>
      <c r="H192" s="63">
        <v>15718400</v>
      </c>
      <c r="I192" s="27">
        <v>4912000</v>
      </c>
      <c r="J192" s="44">
        <v>4890704</v>
      </c>
      <c r="K192" s="234">
        <f t="shared" si="12"/>
        <v>21296</v>
      </c>
    </row>
    <row r="193" spans="1:16" s="118" customFormat="1" ht="48" hidden="1" outlineLevel="5">
      <c r="A193" s="121" t="s">
        <v>275</v>
      </c>
      <c r="B193" s="34" t="s">
        <v>28</v>
      </c>
      <c r="C193" s="34" t="s">
        <v>142</v>
      </c>
      <c r="D193" s="34" t="s">
        <v>200</v>
      </c>
      <c r="E193" s="35" t="s">
        <v>29</v>
      </c>
      <c r="F193" s="29"/>
      <c r="G193" s="29"/>
      <c r="H193" s="68">
        <f>SUM(H194:H195)</f>
        <v>4563696000</v>
      </c>
      <c r="I193" s="328">
        <f t="shared" ref="I193:J193" si="13">SUM(I194:I195)</f>
        <v>565016203.29999995</v>
      </c>
      <c r="J193" s="68">
        <f t="shared" si="13"/>
        <v>535268274.41999996</v>
      </c>
      <c r="K193" s="116">
        <f>SUM(K194:K195)</f>
        <v>29747928.880000006</v>
      </c>
      <c r="L193" s="117"/>
      <c r="M193" s="109"/>
    </row>
    <row r="194" spans="1:16" s="118" customFormat="1" ht="36" outlineLevel="5">
      <c r="A194" s="416" t="s">
        <v>37</v>
      </c>
      <c r="B194" s="294" t="s">
        <v>28</v>
      </c>
      <c r="C194" s="294" t="s">
        <v>142</v>
      </c>
      <c r="D194" s="294" t="s">
        <v>277</v>
      </c>
      <c r="E194" s="295">
        <v>313</v>
      </c>
      <c r="F194" s="294" t="s">
        <v>276</v>
      </c>
      <c r="G194" s="23" t="s">
        <v>35</v>
      </c>
      <c r="H194" s="63">
        <v>228184800</v>
      </c>
      <c r="I194" s="324">
        <v>28250810.16</v>
      </c>
      <c r="J194" s="329">
        <v>26763413.710000001</v>
      </c>
      <c r="K194" s="296">
        <f>I194-J194</f>
        <v>1487396.4499999993</v>
      </c>
      <c r="L194" s="334">
        <v>228184800</v>
      </c>
      <c r="M194" s="334">
        <v>28250810.16</v>
      </c>
    </row>
    <row r="195" spans="1:16" s="118" customFormat="1" ht="36" outlineLevel="5">
      <c r="A195" s="417"/>
      <c r="B195" s="294" t="s">
        <v>28</v>
      </c>
      <c r="C195" s="294" t="s">
        <v>142</v>
      </c>
      <c r="D195" s="294" t="s">
        <v>277</v>
      </c>
      <c r="E195" s="295">
        <v>313</v>
      </c>
      <c r="F195" s="294" t="s">
        <v>276</v>
      </c>
      <c r="G195" s="23" t="s">
        <v>36</v>
      </c>
      <c r="H195" s="307">
        <v>4335511200</v>
      </c>
      <c r="I195" s="329">
        <v>536765393.13999999</v>
      </c>
      <c r="J195" s="329">
        <v>508504860.70999998</v>
      </c>
      <c r="K195" s="119">
        <f>I195-J195</f>
        <v>28260532.430000007</v>
      </c>
      <c r="L195" s="334">
        <v>4335511200</v>
      </c>
      <c r="M195" s="334">
        <v>536765393.13999999</v>
      </c>
      <c r="N195" s="120"/>
    </row>
    <row r="196" spans="1:16" s="42" customFormat="1" ht="24" hidden="1" outlineLevel="5">
      <c r="A196" s="121" t="s">
        <v>199</v>
      </c>
      <c r="B196" s="34" t="s">
        <v>28</v>
      </c>
      <c r="C196" s="34" t="s">
        <v>142</v>
      </c>
      <c r="D196" s="34" t="s">
        <v>200</v>
      </c>
      <c r="E196" s="35" t="s">
        <v>29</v>
      </c>
      <c r="F196" s="29"/>
      <c r="G196" s="29"/>
      <c r="H196" s="68">
        <f>SUM(H197:H200)</f>
        <v>21647854070</v>
      </c>
      <c r="I196" s="69">
        <f>SUM(I197:I200)</f>
        <v>21647313192.100002</v>
      </c>
      <c r="J196" s="70">
        <f>SUM(J197:J200)</f>
        <v>21646697954.349998</v>
      </c>
      <c r="K196" s="122">
        <f>SUM(K197:K200)</f>
        <v>615237.75000062934</v>
      </c>
      <c r="L196" s="123"/>
      <c r="M196" s="124"/>
    </row>
    <row r="197" spans="1:16" s="85" customFormat="1" ht="36" hidden="1" outlineLevel="5">
      <c r="A197" s="43" t="s">
        <v>37</v>
      </c>
      <c r="B197" s="78" t="s">
        <v>28</v>
      </c>
      <c r="C197" s="23" t="s">
        <v>142</v>
      </c>
      <c r="D197" s="23" t="s">
        <v>200</v>
      </c>
      <c r="E197" s="24">
        <v>244</v>
      </c>
      <c r="F197" s="78"/>
      <c r="G197" s="23" t="s">
        <v>35</v>
      </c>
      <c r="H197" s="63">
        <v>4592870</v>
      </c>
      <c r="I197" s="40">
        <v>4062031.53</v>
      </c>
      <c r="J197" s="267">
        <v>4044155.11</v>
      </c>
      <c r="K197" s="125">
        <f>I197-J197</f>
        <v>17876.419999999925</v>
      </c>
      <c r="L197" s="333"/>
      <c r="M197" s="126"/>
      <c r="O197" s="127"/>
      <c r="P197" s="127"/>
    </row>
    <row r="198" spans="1:16" s="84" customFormat="1" ht="36" outlineLevel="5">
      <c r="A198" s="311" t="s">
        <v>37</v>
      </c>
      <c r="B198" s="312" t="s">
        <v>28</v>
      </c>
      <c r="C198" s="312" t="s">
        <v>142</v>
      </c>
      <c r="D198" s="312" t="s">
        <v>200</v>
      </c>
      <c r="E198" s="313" t="s">
        <v>80</v>
      </c>
      <c r="F198" s="312" t="s">
        <v>214</v>
      </c>
      <c r="G198" s="312" t="s">
        <v>36</v>
      </c>
      <c r="H198" s="306">
        <v>0</v>
      </c>
      <c r="I198" s="272">
        <v>0</v>
      </c>
      <c r="J198" s="288">
        <v>0.01</v>
      </c>
      <c r="K198" s="319">
        <f t="shared" si="12"/>
        <v>-0.01</v>
      </c>
      <c r="L198" s="320"/>
      <c r="M198" s="126"/>
      <c r="O198" s="100"/>
      <c r="P198" s="100"/>
    </row>
    <row r="199" spans="1:16" s="33" customFormat="1" ht="36" outlineLevel="5">
      <c r="A199" s="90" t="s">
        <v>37</v>
      </c>
      <c r="B199" s="49" t="s">
        <v>28</v>
      </c>
      <c r="C199" s="49" t="s">
        <v>142</v>
      </c>
      <c r="D199" s="49" t="s">
        <v>200</v>
      </c>
      <c r="E199" s="50" t="s">
        <v>80</v>
      </c>
      <c r="F199" s="49" t="s">
        <v>235</v>
      </c>
      <c r="G199" s="49" t="s">
        <v>35</v>
      </c>
      <c r="H199" s="273">
        <f>975933090+106230010</f>
        <v>1082163100</v>
      </c>
      <c r="I199" s="273">
        <v>1082162598.03</v>
      </c>
      <c r="J199" s="273">
        <v>1082132670.55</v>
      </c>
      <c r="K199" s="321">
        <f t="shared" si="12"/>
        <v>29927.480000019073</v>
      </c>
      <c r="L199" s="334">
        <v>1082163100</v>
      </c>
      <c r="M199" s="334">
        <v>1082162598.03</v>
      </c>
      <c r="O199" s="38"/>
      <c r="P199" s="38"/>
    </row>
    <row r="200" spans="1:16" s="33" customFormat="1" ht="36" outlineLevel="5">
      <c r="A200" s="90" t="s">
        <v>37</v>
      </c>
      <c r="B200" s="49" t="s">
        <v>28</v>
      </c>
      <c r="C200" s="49" t="s">
        <v>142</v>
      </c>
      <c r="D200" s="49" t="s">
        <v>200</v>
      </c>
      <c r="E200" s="50" t="s">
        <v>80</v>
      </c>
      <c r="F200" s="49" t="s">
        <v>235</v>
      </c>
      <c r="G200" s="49" t="s">
        <v>36</v>
      </c>
      <c r="H200" s="273">
        <f>18542728700+2018369400</f>
        <v>20561098100</v>
      </c>
      <c r="I200" s="273">
        <v>20561088562.540001</v>
      </c>
      <c r="J200" s="273">
        <v>20560521128.68</v>
      </c>
      <c r="K200" s="61">
        <f t="shared" si="12"/>
        <v>567433.86000061035</v>
      </c>
      <c r="L200" s="334">
        <v>20561098100</v>
      </c>
      <c r="M200" s="334">
        <v>20561088562.540001</v>
      </c>
      <c r="O200" s="38"/>
      <c r="P200" s="38"/>
    </row>
    <row r="201" spans="1:16" s="39" customFormat="1" ht="24" hidden="1" outlineLevel="3">
      <c r="A201" s="45" t="s">
        <v>149</v>
      </c>
      <c r="B201" s="34" t="s">
        <v>28</v>
      </c>
      <c r="C201" s="34" t="s">
        <v>142</v>
      </c>
      <c r="D201" s="34" t="s">
        <v>150</v>
      </c>
      <c r="E201" s="35" t="s">
        <v>29</v>
      </c>
      <c r="F201" s="29"/>
      <c r="G201" s="29"/>
      <c r="H201" s="36">
        <f>SUM(H202:H203)</f>
        <v>52930600</v>
      </c>
      <c r="I201" s="22">
        <f>SUM(I202:I203)</f>
        <v>29388400</v>
      </c>
      <c r="J201" s="37">
        <f>SUM(J202:J203)</f>
        <v>26421856.800000001</v>
      </c>
      <c r="K201" s="37">
        <f>SUM(K202:K203)</f>
        <v>2966543.2</v>
      </c>
      <c r="L201" s="129"/>
      <c r="M201" s="33"/>
      <c r="N201" s="42"/>
      <c r="O201" s="42"/>
      <c r="P201" s="42"/>
    </row>
    <row r="202" spans="1:16" s="42" customFormat="1" hidden="1" outlineLevel="5">
      <c r="A202" s="168" t="s">
        <v>30</v>
      </c>
      <c r="B202" s="23" t="s">
        <v>28</v>
      </c>
      <c r="C202" s="23" t="s">
        <v>142</v>
      </c>
      <c r="D202" s="23" t="s">
        <v>150</v>
      </c>
      <c r="E202" s="24" t="s">
        <v>31</v>
      </c>
      <c r="F202" s="25"/>
      <c r="G202" s="25"/>
      <c r="H202" s="63">
        <v>18170600</v>
      </c>
      <c r="I202" s="40">
        <v>3028400</v>
      </c>
      <c r="J202" s="44">
        <v>61856.800000000003</v>
      </c>
      <c r="K202" s="28">
        <f t="shared" si="12"/>
        <v>2966543.2</v>
      </c>
      <c r="L202" s="33"/>
      <c r="M202" s="33"/>
      <c r="N202" s="76"/>
    </row>
    <row r="203" spans="1:16" s="33" customFormat="1" ht="36" outlineLevel="5">
      <c r="A203" s="90" t="s">
        <v>37</v>
      </c>
      <c r="B203" s="49" t="s">
        <v>28</v>
      </c>
      <c r="C203" s="49" t="s">
        <v>142</v>
      </c>
      <c r="D203" s="49" t="s">
        <v>150</v>
      </c>
      <c r="E203" s="50" t="s">
        <v>80</v>
      </c>
      <c r="F203" s="51"/>
      <c r="G203" s="49"/>
      <c r="H203" s="63">
        <v>34760000</v>
      </c>
      <c r="I203" s="27">
        <v>26360000</v>
      </c>
      <c r="J203" s="27">
        <v>26360000</v>
      </c>
      <c r="K203" s="61">
        <f t="shared" si="12"/>
        <v>0</v>
      </c>
      <c r="M203" s="38"/>
      <c r="O203" s="38"/>
      <c r="P203" s="38"/>
    </row>
    <row r="204" spans="1:16" s="39" customFormat="1" ht="24" hidden="1" outlineLevel="3">
      <c r="A204" s="45" t="s">
        <v>151</v>
      </c>
      <c r="B204" s="34" t="s">
        <v>28</v>
      </c>
      <c r="C204" s="34" t="s">
        <v>142</v>
      </c>
      <c r="D204" s="34" t="s">
        <v>152</v>
      </c>
      <c r="E204" s="35" t="s">
        <v>29</v>
      </c>
      <c r="F204" s="29"/>
      <c r="G204" s="29"/>
      <c r="H204" s="36">
        <f>SUM(H205)</f>
        <v>25000</v>
      </c>
      <c r="I204" s="22">
        <f>SUM(I205)</f>
        <v>4200</v>
      </c>
      <c r="J204" s="37">
        <f>SUM(J205)</f>
        <v>0</v>
      </c>
      <c r="K204" s="37">
        <f>SUM(K205)</f>
        <v>4200</v>
      </c>
      <c r="L204" s="38"/>
      <c r="M204" s="33"/>
      <c r="O204" s="42"/>
      <c r="P204" s="42"/>
    </row>
    <row r="205" spans="1:16" s="33" customFormat="1" ht="36" outlineLevel="5">
      <c r="A205" s="90" t="s">
        <v>37</v>
      </c>
      <c r="B205" s="49" t="s">
        <v>28</v>
      </c>
      <c r="C205" s="49" t="s">
        <v>142</v>
      </c>
      <c r="D205" s="49" t="s">
        <v>152</v>
      </c>
      <c r="E205" s="50" t="s">
        <v>80</v>
      </c>
      <c r="F205" s="51"/>
      <c r="G205" s="51"/>
      <c r="H205" s="63">
        <v>25000</v>
      </c>
      <c r="I205" s="27">
        <v>4200</v>
      </c>
      <c r="J205" s="44">
        <v>0</v>
      </c>
      <c r="K205" s="61">
        <f t="shared" si="12"/>
        <v>4200</v>
      </c>
      <c r="O205" s="38"/>
      <c r="P205" s="38"/>
    </row>
    <row r="206" spans="1:16" s="39" customFormat="1" ht="84" hidden="1" outlineLevel="3">
      <c r="A206" s="45" t="s">
        <v>153</v>
      </c>
      <c r="B206" s="34" t="s">
        <v>28</v>
      </c>
      <c r="C206" s="34" t="s">
        <v>142</v>
      </c>
      <c r="D206" s="34" t="s">
        <v>154</v>
      </c>
      <c r="E206" s="35" t="s">
        <v>29</v>
      </c>
      <c r="F206" s="29"/>
      <c r="G206" s="29"/>
      <c r="H206" s="36">
        <f>SUM(H207:H207)</f>
        <v>84900</v>
      </c>
      <c r="I206" s="22">
        <f>SUM(I207:I207)</f>
        <v>17012</v>
      </c>
      <c r="J206" s="37">
        <f>SUM(J207:J207)</f>
        <v>0</v>
      </c>
      <c r="K206" s="37">
        <f>SUM(K207:K207)</f>
        <v>17012</v>
      </c>
      <c r="L206" s="38"/>
      <c r="M206" s="38"/>
      <c r="N206" s="42"/>
      <c r="O206" s="42"/>
      <c r="P206" s="42"/>
    </row>
    <row r="207" spans="1:16" s="42" customFormat="1" ht="36" hidden="1" outlineLevel="5">
      <c r="A207" s="168" t="s">
        <v>155</v>
      </c>
      <c r="B207" s="23" t="s">
        <v>28</v>
      </c>
      <c r="C207" s="23" t="s">
        <v>142</v>
      </c>
      <c r="D207" s="23" t="s">
        <v>154</v>
      </c>
      <c r="E207" s="24" t="s">
        <v>31</v>
      </c>
      <c r="F207" s="23" t="s">
        <v>251</v>
      </c>
      <c r="G207" s="23" t="s">
        <v>36</v>
      </c>
      <c r="H207" s="63">
        <v>84900</v>
      </c>
      <c r="I207" s="40">
        <v>17012</v>
      </c>
      <c r="J207" s="41">
        <v>0</v>
      </c>
      <c r="K207" s="28">
        <f t="shared" si="12"/>
        <v>17012</v>
      </c>
      <c r="L207" s="33"/>
      <c r="M207" s="33"/>
      <c r="O207" s="76"/>
      <c r="P207" s="76"/>
    </row>
    <row r="208" spans="1:16" s="39" customFormat="1" ht="72" hidden="1" outlineLevel="3">
      <c r="A208" s="45" t="s">
        <v>156</v>
      </c>
      <c r="B208" s="34" t="s">
        <v>28</v>
      </c>
      <c r="C208" s="34" t="s">
        <v>142</v>
      </c>
      <c r="D208" s="34" t="s">
        <v>157</v>
      </c>
      <c r="E208" s="35" t="s">
        <v>29</v>
      </c>
      <c r="F208" s="29"/>
      <c r="G208" s="29"/>
      <c r="H208" s="36">
        <f>SUM(H209:H210)</f>
        <v>4300</v>
      </c>
      <c r="I208" s="22">
        <f>SUM(I209:I210)</f>
        <v>800</v>
      </c>
      <c r="J208" s="37">
        <f>SUM(J209:J210)</f>
        <v>0</v>
      </c>
      <c r="K208" s="37">
        <f>SUM(K209:K210)</f>
        <v>800</v>
      </c>
      <c r="L208" s="38"/>
      <c r="M208" s="38"/>
      <c r="N208" s="42"/>
      <c r="O208" s="42"/>
      <c r="P208" s="42"/>
    </row>
    <row r="209" spans="1:16" s="42" customFormat="1" ht="36" hidden="1" outlineLevel="5">
      <c r="A209" s="43" t="s">
        <v>37</v>
      </c>
      <c r="B209" s="23" t="s">
        <v>28</v>
      </c>
      <c r="C209" s="23" t="s">
        <v>142</v>
      </c>
      <c r="D209" s="23" t="s">
        <v>157</v>
      </c>
      <c r="E209" s="24">
        <v>244</v>
      </c>
      <c r="F209" s="25"/>
      <c r="G209" s="25"/>
      <c r="H209" s="63">
        <v>4300</v>
      </c>
      <c r="I209" s="40">
        <v>800</v>
      </c>
      <c r="J209" s="41">
        <v>0</v>
      </c>
      <c r="K209" s="28">
        <f>I209-J209</f>
        <v>800</v>
      </c>
      <c r="L209" s="33"/>
      <c r="M209" s="33"/>
      <c r="N209" s="76"/>
    </row>
    <row r="210" spans="1:16" s="42" customFormat="1" ht="24" hidden="1" outlineLevel="5">
      <c r="A210" s="168" t="s">
        <v>155</v>
      </c>
      <c r="B210" s="23" t="s">
        <v>28</v>
      </c>
      <c r="C210" s="23" t="s">
        <v>142</v>
      </c>
      <c r="D210" s="23" t="s">
        <v>157</v>
      </c>
      <c r="E210" s="24">
        <v>323</v>
      </c>
      <c r="F210" s="25"/>
      <c r="G210" s="25"/>
      <c r="H210" s="26">
        <v>0</v>
      </c>
      <c r="I210" s="40">
        <v>0</v>
      </c>
      <c r="J210" s="41">
        <v>0</v>
      </c>
      <c r="K210" s="28">
        <f t="shared" si="12"/>
        <v>0</v>
      </c>
      <c r="L210" s="33"/>
      <c r="M210" s="38"/>
      <c r="N210" s="76"/>
      <c r="O210" s="76"/>
      <c r="P210" s="76"/>
    </row>
    <row r="211" spans="1:16" s="39" customFormat="1" ht="36" hidden="1" outlineLevel="3">
      <c r="A211" s="45" t="s">
        <v>158</v>
      </c>
      <c r="B211" s="34" t="s">
        <v>28</v>
      </c>
      <c r="C211" s="34" t="s">
        <v>142</v>
      </c>
      <c r="D211" s="34" t="s">
        <v>159</v>
      </c>
      <c r="E211" s="35" t="s">
        <v>29</v>
      </c>
      <c r="F211" s="29"/>
      <c r="G211" s="29"/>
      <c r="H211" s="36">
        <f>SUM(H212:H216)</f>
        <v>4626244100</v>
      </c>
      <c r="I211" s="22">
        <f>SUM(I212:I216)</f>
        <v>4525070335.2600002</v>
      </c>
      <c r="J211" s="37">
        <f>SUM(J212:J216)</f>
        <v>4442733184.1599998</v>
      </c>
      <c r="K211" s="37">
        <f>SUM(K212:K216)</f>
        <v>82337151.100000188</v>
      </c>
      <c r="L211" s="38"/>
      <c r="M211" s="38"/>
      <c r="N211" s="42"/>
      <c r="O211" s="76"/>
      <c r="P211" s="76"/>
    </row>
    <row r="212" spans="1:16" s="42" customFormat="1" ht="36" hidden="1" outlineLevel="5">
      <c r="A212" s="43" t="s">
        <v>37</v>
      </c>
      <c r="B212" s="23" t="s">
        <v>28</v>
      </c>
      <c r="C212" s="23" t="s">
        <v>142</v>
      </c>
      <c r="D212" s="23" t="s">
        <v>159</v>
      </c>
      <c r="E212" s="24">
        <v>244</v>
      </c>
      <c r="F212" s="25" t="s">
        <v>236</v>
      </c>
      <c r="G212" s="25" t="s">
        <v>36</v>
      </c>
      <c r="H212" s="63">
        <v>1987150</v>
      </c>
      <c r="I212" s="40">
        <v>1987150</v>
      </c>
      <c r="J212" s="44">
        <v>1825395.2</v>
      </c>
      <c r="K212" s="28">
        <f t="shared" si="12"/>
        <v>161754.80000000005</v>
      </c>
      <c r="L212" s="124"/>
      <c r="M212" s="33"/>
    </row>
    <row r="213" spans="1:16" s="84" customFormat="1" ht="36" outlineLevel="5">
      <c r="A213" s="90" t="s">
        <v>37</v>
      </c>
      <c r="B213" s="312" t="s">
        <v>28</v>
      </c>
      <c r="C213" s="312" t="s">
        <v>142</v>
      </c>
      <c r="D213" s="312" t="s">
        <v>159</v>
      </c>
      <c r="E213" s="313" t="s">
        <v>80</v>
      </c>
      <c r="F213" s="322"/>
      <c r="G213" s="322"/>
      <c r="H213" s="306">
        <v>0</v>
      </c>
      <c r="I213" s="309">
        <v>0</v>
      </c>
      <c r="J213" s="267">
        <v>0</v>
      </c>
      <c r="K213" s="323">
        <f t="shared" si="12"/>
        <v>0</v>
      </c>
      <c r="L213" s="115"/>
    </row>
    <row r="214" spans="1:16" s="33" customFormat="1" ht="36" outlineLevel="5">
      <c r="A214" s="90" t="s">
        <v>37</v>
      </c>
      <c r="B214" s="49" t="s">
        <v>28</v>
      </c>
      <c r="C214" s="49" t="s">
        <v>142</v>
      </c>
      <c r="D214" s="49" t="s">
        <v>159</v>
      </c>
      <c r="E214" s="50">
        <v>313</v>
      </c>
      <c r="F214" s="51" t="s">
        <v>236</v>
      </c>
      <c r="G214" s="51" t="s">
        <v>36</v>
      </c>
      <c r="H214" s="63">
        <v>0</v>
      </c>
      <c r="I214" s="27">
        <v>0</v>
      </c>
      <c r="J214" s="267">
        <v>0</v>
      </c>
      <c r="K214" s="61">
        <f>I214-J214</f>
        <v>0</v>
      </c>
      <c r="N214" s="38"/>
    </row>
    <row r="215" spans="1:16" s="33" customFormat="1" ht="36" outlineLevel="5">
      <c r="A215" s="90" t="s">
        <v>37</v>
      </c>
      <c r="B215" s="49" t="s">
        <v>28</v>
      </c>
      <c r="C215" s="49" t="s">
        <v>142</v>
      </c>
      <c r="D215" s="49" t="s">
        <v>159</v>
      </c>
      <c r="E215" s="50">
        <v>313</v>
      </c>
      <c r="F215" s="51" t="s">
        <v>236</v>
      </c>
      <c r="G215" s="51" t="s">
        <v>36</v>
      </c>
      <c r="H215" s="63">
        <v>4609436190</v>
      </c>
      <c r="I215" s="27">
        <v>4516343185.2600002</v>
      </c>
      <c r="J215" s="267">
        <v>4435547788.96</v>
      </c>
      <c r="K215" s="61">
        <f t="shared" si="12"/>
        <v>80795396.300000191</v>
      </c>
      <c r="N215" s="38"/>
    </row>
    <row r="216" spans="1:16" s="42" customFormat="1" ht="36" hidden="1" outlineLevel="5">
      <c r="A216" s="168" t="s">
        <v>65</v>
      </c>
      <c r="B216" s="23" t="s">
        <v>28</v>
      </c>
      <c r="C216" s="23" t="s">
        <v>142</v>
      </c>
      <c r="D216" s="23" t="s">
        <v>159</v>
      </c>
      <c r="E216" s="24">
        <v>242</v>
      </c>
      <c r="F216" s="25" t="s">
        <v>236</v>
      </c>
      <c r="G216" s="131" t="s">
        <v>36</v>
      </c>
      <c r="H216" s="63">
        <v>14820760</v>
      </c>
      <c r="I216" s="40">
        <v>6740000</v>
      </c>
      <c r="J216" s="44">
        <v>5360000</v>
      </c>
      <c r="K216" s="28">
        <f>I216-J216</f>
        <v>1380000</v>
      </c>
      <c r="L216" s="124"/>
      <c r="M216" s="38"/>
      <c r="O216" s="76"/>
      <c r="P216" s="76"/>
    </row>
    <row r="217" spans="1:16" s="39" customFormat="1" ht="24" hidden="1" outlineLevel="3">
      <c r="A217" s="45" t="s">
        <v>59</v>
      </c>
      <c r="B217" s="34" t="s">
        <v>28</v>
      </c>
      <c r="C217" s="34" t="s">
        <v>160</v>
      </c>
      <c r="D217" s="34" t="s">
        <v>161</v>
      </c>
      <c r="E217" s="35" t="s">
        <v>29</v>
      </c>
      <c r="F217" s="29"/>
      <c r="G217" s="20"/>
      <c r="H217" s="36">
        <f>SUM(H218:H228)</f>
        <v>561585734.79999995</v>
      </c>
      <c r="I217" s="22">
        <f>SUM(I218:I228)</f>
        <v>469606923</v>
      </c>
      <c r="J217" s="37">
        <f>SUM(J218:J228)</f>
        <v>441434830.46999997</v>
      </c>
      <c r="K217" s="37">
        <f>SUM(K218:K228)</f>
        <v>28172092.530000027</v>
      </c>
      <c r="L217" s="38"/>
      <c r="M217" s="33"/>
      <c r="N217" s="42"/>
      <c r="O217" s="42"/>
      <c r="P217" s="42"/>
    </row>
    <row r="218" spans="1:16" s="42" customFormat="1" hidden="1" outlineLevel="5">
      <c r="A218" s="168" t="s">
        <v>61</v>
      </c>
      <c r="B218" s="23" t="s">
        <v>28</v>
      </c>
      <c r="C218" s="23" t="s">
        <v>160</v>
      </c>
      <c r="D218" s="23" t="s">
        <v>161</v>
      </c>
      <c r="E218" s="24" t="s">
        <v>62</v>
      </c>
      <c r="F218" s="25"/>
      <c r="G218" s="25"/>
      <c r="H218" s="63">
        <v>409840566</v>
      </c>
      <c r="I218" s="40">
        <v>340329551</v>
      </c>
      <c r="J218" s="44">
        <v>324422149.64999998</v>
      </c>
      <c r="K218" s="28">
        <f t="shared" si="12"/>
        <v>15907401.350000024</v>
      </c>
      <c r="L218" s="33"/>
      <c r="M218" s="33"/>
    </row>
    <row r="219" spans="1:16" s="42" customFormat="1" ht="24" hidden="1" outlineLevel="5">
      <c r="A219" s="168" t="s">
        <v>88</v>
      </c>
      <c r="B219" s="23" t="s">
        <v>28</v>
      </c>
      <c r="C219" s="23" t="s">
        <v>160</v>
      </c>
      <c r="D219" s="23" t="s">
        <v>161</v>
      </c>
      <c r="E219" s="24" t="s">
        <v>162</v>
      </c>
      <c r="F219" s="25"/>
      <c r="G219" s="25"/>
      <c r="H219" s="63">
        <v>0</v>
      </c>
      <c r="I219" s="40">
        <v>0</v>
      </c>
      <c r="J219" s="44">
        <v>0</v>
      </c>
      <c r="K219" s="28">
        <f t="shared" si="12"/>
        <v>0</v>
      </c>
      <c r="L219" s="33"/>
      <c r="M219" s="33"/>
    </row>
    <row r="220" spans="1:16" s="42" customFormat="1" ht="48" hidden="1" outlineLevel="5">
      <c r="A220" s="168" t="s">
        <v>63</v>
      </c>
      <c r="B220" s="23" t="s">
        <v>28</v>
      </c>
      <c r="C220" s="23" t="s">
        <v>160</v>
      </c>
      <c r="D220" s="23" t="s">
        <v>161</v>
      </c>
      <c r="E220" s="24" t="s">
        <v>64</v>
      </c>
      <c r="F220" s="25"/>
      <c r="G220" s="25"/>
      <c r="H220" s="63">
        <v>123732966</v>
      </c>
      <c r="I220" s="40">
        <v>102779347</v>
      </c>
      <c r="J220" s="44">
        <v>95465841.579999998</v>
      </c>
      <c r="K220" s="28">
        <f t="shared" si="12"/>
        <v>7313505.4200000018</v>
      </c>
      <c r="L220" s="33"/>
      <c r="M220" s="33"/>
    </row>
    <row r="221" spans="1:16" s="42" customFormat="1" ht="24" hidden="1" outlineLevel="5">
      <c r="A221" s="168" t="s">
        <v>65</v>
      </c>
      <c r="B221" s="23" t="s">
        <v>28</v>
      </c>
      <c r="C221" s="23" t="s">
        <v>160</v>
      </c>
      <c r="D221" s="23" t="s">
        <v>161</v>
      </c>
      <c r="E221" s="24" t="s">
        <v>66</v>
      </c>
      <c r="F221" s="25"/>
      <c r="G221" s="25"/>
      <c r="H221" s="63">
        <v>6332795.7999999998</v>
      </c>
      <c r="I221" s="40">
        <v>6006645</v>
      </c>
      <c r="J221" s="44">
        <v>5266683.22</v>
      </c>
      <c r="K221" s="28">
        <f t="shared" si="12"/>
        <v>739961.78000000026</v>
      </c>
      <c r="L221" s="33"/>
      <c r="M221" s="33"/>
    </row>
    <row r="222" spans="1:16" s="42" customFormat="1" ht="36" hidden="1" outlineLevel="5">
      <c r="A222" s="168" t="s">
        <v>197</v>
      </c>
      <c r="B222" s="23" t="s">
        <v>28</v>
      </c>
      <c r="C222" s="23" t="s">
        <v>160</v>
      </c>
      <c r="D222" s="23" t="s">
        <v>161</v>
      </c>
      <c r="E222" s="24">
        <v>243</v>
      </c>
      <c r="F222" s="25"/>
      <c r="G222" s="25"/>
      <c r="H222" s="63">
        <v>0</v>
      </c>
      <c r="I222" s="40">
        <v>0</v>
      </c>
      <c r="J222" s="44">
        <v>0</v>
      </c>
      <c r="K222" s="28">
        <f t="shared" si="12"/>
        <v>0</v>
      </c>
      <c r="L222" s="33"/>
      <c r="M222" s="38"/>
    </row>
    <row r="223" spans="1:16" s="42" customFormat="1" hidden="1" outlineLevel="5">
      <c r="A223" s="168" t="s">
        <v>30</v>
      </c>
      <c r="B223" s="23" t="s">
        <v>28</v>
      </c>
      <c r="C223" s="23" t="s">
        <v>160</v>
      </c>
      <c r="D223" s="23" t="s">
        <v>161</v>
      </c>
      <c r="E223" s="24" t="s">
        <v>31</v>
      </c>
      <c r="F223" s="25"/>
      <c r="G223" s="25"/>
      <c r="H223" s="63">
        <v>14780401.439999999</v>
      </c>
      <c r="I223" s="40">
        <v>13606373</v>
      </c>
      <c r="J223" s="44">
        <v>11914441.02</v>
      </c>
      <c r="K223" s="28">
        <f t="shared" si="12"/>
        <v>1691931.9800000004</v>
      </c>
      <c r="L223" s="33"/>
      <c r="M223" s="33"/>
    </row>
    <row r="224" spans="1:16" s="42" customFormat="1" hidden="1" outlineLevel="5">
      <c r="A224" s="168" t="s">
        <v>203</v>
      </c>
      <c r="B224" s="23" t="s">
        <v>28</v>
      </c>
      <c r="C224" s="23" t="s">
        <v>160</v>
      </c>
      <c r="D224" s="23" t="s">
        <v>161</v>
      </c>
      <c r="E224" s="24">
        <v>247</v>
      </c>
      <c r="F224" s="25"/>
      <c r="G224" s="25"/>
      <c r="H224" s="63">
        <v>6175348.5599999996</v>
      </c>
      <c r="I224" s="40">
        <v>6161350</v>
      </c>
      <c r="J224" s="44">
        <v>3876245.13</v>
      </c>
      <c r="K224" s="28">
        <f t="shared" si="12"/>
        <v>2285104.87</v>
      </c>
      <c r="L224" s="33"/>
      <c r="M224" s="33"/>
    </row>
    <row r="225" spans="1:16" s="42" customFormat="1" ht="36" hidden="1" outlineLevel="5">
      <c r="A225" s="168" t="s">
        <v>163</v>
      </c>
      <c r="B225" s="23" t="s">
        <v>28</v>
      </c>
      <c r="C225" s="23" t="s">
        <v>160</v>
      </c>
      <c r="D225" s="23" t="s">
        <v>161</v>
      </c>
      <c r="E225" s="24" t="s">
        <v>218</v>
      </c>
      <c r="F225" s="25"/>
      <c r="G225" s="25"/>
      <c r="H225" s="63">
        <v>180202.61</v>
      </c>
      <c r="I225" s="40">
        <v>180202.61</v>
      </c>
      <c r="J225" s="44">
        <v>116262.05</v>
      </c>
      <c r="K225" s="28">
        <f t="shared" si="12"/>
        <v>63940.559999999983</v>
      </c>
      <c r="L225" s="38"/>
      <c r="M225" s="33"/>
    </row>
    <row r="226" spans="1:16" s="42" customFormat="1" ht="24" hidden="1" outlineLevel="5">
      <c r="A226" s="168" t="s">
        <v>69</v>
      </c>
      <c r="B226" s="23" t="s">
        <v>28</v>
      </c>
      <c r="C226" s="23" t="s">
        <v>160</v>
      </c>
      <c r="D226" s="23" t="s">
        <v>161</v>
      </c>
      <c r="E226" s="24" t="s">
        <v>70</v>
      </c>
      <c r="F226" s="25"/>
      <c r="G226" s="25"/>
      <c r="H226" s="63">
        <f>434022.06-10082</f>
        <v>423940.06</v>
      </c>
      <c r="I226" s="40">
        <f>434022.06-10082</f>
        <v>423940.06</v>
      </c>
      <c r="J226" s="44">
        <v>290319.75</v>
      </c>
      <c r="K226" s="28">
        <f t="shared" si="12"/>
        <v>133620.31</v>
      </c>
      <c r="L226" s="33"/>
      <c r="M226" s="33"/>
    </row>
    <row r="227" spans="1:16" s="42" customFormat="1" hidden="1" outlineLevel="5">
      <c r="A227" s="168" t="s">
        <v>71</v>
      </c>
      <c r="B227" s="23" t="s">
        <v>28</v>
      </c>
      <c r="C227" s="23" t="s">
        <v>160</v>
      </c>
      <c r="D227" s="23" t="s">
        <v>161</v>
      </c>
      <c r="E227" s="24" t="s">
        <v>72</v>
      </c>
      <c r="F227" s="25"/>
      <c r="G227" s="25"/>
      <c r="H227" s="63">
        <v>42514.33</v>
      </c>
      <c r="I227" s="40">
        <v>42514.33</v>
      </c>
      <c r="J227" s="44">
        <v>22888.07</v>
      </c>
      <c r="K227" s="28">
        <f t="shared" si="12"/>
        <v>19626.260000000002</v>
      </c>
      <c r="L227" s="33"/>
      <c r="M227" s="33"/>
      <c r="N227" s="76"/>
    </row>
    <row r="228" spans="1:16" s="42" customFormat="1" hidden="1" outlineLevel="5">
      <c r="A228" s="168" t="s">
        <v>73</v>
      </c>
      <c r="B228" s="23" t="s">
        <v>28</v>
      </c>
      <c r="C228" s="23" t="s">
        <v>160</v>
      </c>
      <c r="D228" s="23" t="s">
        <v>161</v>
      </c>
      <c r="E228" s="24" t="s">
        <v>164</v>
      </c>
      <c r="F228" s="25"/>
      <c r="G228" s="25"/>
      <c r="H228" s="63">
        <v>77000</v>
      </c>
      <c r="I228" s="40">
        <v>77000</v>
      </c>
      <c r="J228" s="44">
        <v>60000</v>
      </c>
      <c r="K228" s="28">
        <f t="shared" si="12"/>
        <v>17000</v>
      </c>
      <c r="L228" s="33"/>
      <c r="M228" s="33"/>
      <c r="O228" s="76"/>
      <c r="P228" s="76"/>
    </row>
    <row r="229" spans="1:16" s="39" customFormat="1" ht="24" hidden="1" outlineLevel="3">
      <c r="A229" s="45" t="s">
        <v>165</v>
      </c>
      <c r="B229" s="34" t="s">
        <v>28</v>
      </c>
      <c r="C229" s="34" t="s">
        <v>160</v>
      </c>
      <c r="D229" s="34" t="s">
        <v>166</v>
      </c>
      <c r="E229" s="35" t="s">
        <v>29</v>
      </c>
      <c r="F229" s="29"/>
      <c r="G229" s="29"/>
      <c r="H229" s="36">
        <f>SUM(H230:H239)</f>
        <v>219901807.60999998</v>
      </c>
      <c r="I229" s="22">
        <f>SUM(I230:I239)</f>
        <v>177118617</v>
      </c>
      <c r="J229" s="37">
        <f>SUM(J230:J239)</f>
        <v>157634951.18000001</v>
      </c>
      <c r="K229" s="37">
        <f>SUM(K230:K239)</f>
        <v>19483665.820000008</v>
      </c>
      <c r="L229" s="38"/>
      <c r="M229" s="33"/>
      <c r="N229" s="42"/>
      <c r="O229" s="42"/>
      <c r="P229" s="42"/>
    </row>
    <row r="230" spans="1:16" s="42" customFormat="1" ht="24" hidden="1" outlineLevel="5">
      <c r="A230" s="168" t="s">
        <v>167</v>
      </c>
      <c r="B230" s="23" t="s">
        <v>28</v>
      </c>
      <c r="C230" s="23" t="s">
        <v>160</v>
      </c>
      <c r="D230" s="23" t="s">
        <v>166</v>
      </c>
      <c r="E230" s="24" t="s">
        <v>168</v>
      </c>
      <c r="F230" s="25"/>
      <c r="G230" s="25"/>
      <c r="H230" s="63">
        <v>155396538</v>
      </c>
      <c r="I230" s="40">
        <v>123997558</v>
      </c>
      <c r="J230" s="44">
        <v>112909856.95999999</v>
      </c>
      <c r="K230" s="28">
        <f t="shared" ref="K230:K265" si="14">I230-J230</f>
        <v>11087701.040000007</v>
      </c>
      <c r="L230" s="33"/>
      <c r="M230" s="33"/>
    </row>
    <row r="231" spans="1:16" s="42" customFormat="1" ht="36" hidden="1" outlineLevel="5">
      <c r="A231" s="168" t="s">
        <v>169</v>
      </c>
      <c r="B231" s="23" t="s">
        <v>28</v>
      </c>
      <c r="C231" s="23" t="s">
        <v>160</v>
      </c>
      <c r="D231" s="23" t="s">
        <v>166</v>
      </c>
      <c r="E231" s="24" t="s">
        <v>170</v>
      </c>
      <c r="F231" s="25"/>
      <c r="G231" s="25"/>
      <c r="H231" s="63">
        <v>1466300</v>
      </c>
      <c r="I231" s="40">
        <v>1466300</v>
      </c>
      <c r="J231" s="44">
        <v>847854.06</v>
      </c>
      <c r="K231" s="28">
        <f t="shared" si="14"/>
        <v>618445.93999999994</v>
      </c>
      <c r="L231" s="33"/>
      <c r="M231" s="33"/>
    </row>
    <row r="232" spans="1:16" s="42" customFormat="1" ht="48" hidden="1" outlineLevel="5">
      <c r="A232" s="168" t="s">
        <v>171</v>
      </c>
      <c r="B232" s="23" t="s">
        <v>28</v>
      </c>
      <c r="C232" s="23" t="s">
        <v>160</v>
      </c>
      <c r="D232" s="23" t="s">
        <v>166</v>
      </c>
      <c r="E232" s="24" t="s">
        <v>172</v>
      </c>
      <c r="F232" s="25"/>
      <c r="G232" s="25"/>
      <c r="H232" s="63">
        <v>46930170</v>
      </c>
      <c r="I232" s="40">
        <v>37447557</v>
      </c>
      <c r="J232" s="44">
        <v>33635975.420000002</v>
      </c>
      <c r="K232" s="28">
        <f t="shared" si="14"/>
        <v>3811581.5799999982</v>
      </c>
      <c r="L232" s="33"/>
      <c r="M232" s="33"/>
    </row>
    <row r="233" spans="1:16" s="42" customFormat="1" ht="24" hidden="1" outlineLevel="5">
      <c r="A233" s="168" t="s">
        <v>65</v>
      </c>
      <c r="B233" s="23" t="s">
        <v>28</v>
      </c>
      <c r="C233" s="23" t="s">
        <v>160</v>
      </c>
      <c r="D233" s="23" t="s">
        <v>166</v>
      </c>
      <c r="E233" s="24" t="s">
        <v>66</v>
      </c>
      <c r="F233" s="25"/>
      <c r="G233" s="25"/>
      <c r="H233" s="63">
        <v>5349070.8499999996</v>
      </c>
      <c r="I233" s="40">
        <v>4662136</v>
      </c>
      <c r="J233" s="44">
        <v>3172071.23</v>
      </c>
      <c r="K233" s="28">
        <f t="shared" si="14"/>
        <v>1490064.77</v>
      </c>
      <c r="L233" s="33"/>
      <c r="M233" s="38"/>
    </row>
    <row r="234" spans="1:16" s="42" customFormat="1" hidden="1" outlineLevel="5">
      <c r="A234" s="168" t="s">
        <v>30</v>
      </c>
      <c r="B234" s="23" t="s">
        <v>28</v>
      </c>
      <c r="C234" s="23" t="s">
        <v>160</v>
      </c>
      <c r="D234" s="23" t="s">
        <v>166</v>
      </c>
      <c r="E234" s="24" t="s">
        <v>31</v>
      </c>
      <c r="F234" s="25"/>
      <c r="G234" s="25"/>
      <c r="H234" s="63">
        <v>7929925.1299999999</v>
      </c>
      <c r="I234" s="40">
        <v>7146830</v>
      </c>
      <c r="J234" s="44">
        <v>5021695.7699999996</v>
      </c>
      <c r="K234" s="28">
        <f t="shared" si="14"/>
        <v>2125134.2300000004</v>
      </c>
      <c r="L234" s="33"/>
      <c r="M234" s="33"/>
    </row>
    <row r="235" spans="1:16" s="42" customFormat="1" hidden="1" outlineLevel="5">
      <c r="A235" s="168" t="s">
        <v>203</v>
      </c>
      <c r="B235" s="23" t="s">
        <v>28</v>
      </c>
      <c r="C235" s="23" t="s">
        <v>160</v>
      </c>
      <c r="D235" s="23" t="s">
        <v>166</v>
      </c>
      <c r="E235" s="24">
        <v>247</v>
      </c>
      <c r="F235" s="25"/>
      <c r="G235" s="25"/>
      <c r="H235" s="63">
        <v>2253397.63</v>
      </c>
      <c r="I235" s="40">
        <v>1848160</v>
      </c>
      <c r="J235" s="44">
        <v>1690806.74</v>
      </c>
      <c r="K235" s="28">
        <f t="shared" si="14"/>
        <v>157353.26</v>
      </c>
      <c r="L235" s="33"/>
      <c r="M235" s="33"/>
    </row>
    <row r="236" spans="1:16" s="42" customFormat="1" ht="36" hidden="1" outlineLevel="5">
      <c r="A236" s="168" t="s">
        <v>163</v>
      </c>
      <c r="B236" s="23" t="s">
        <v>28</v>
      </c>
      <c r="C236" s="23" t="s">
        <v>160</v>
      </c>
      <c r="D236" s="23" t="s">
        <v>166</v>
      </c>
      <c r="E236" s="24">
        <v>831</v>
      </c>
      <c r="F236" s="25"/>
      <c r="G236" s="25"/>
      <c r="H236" s="63">
        <v>40000</v>
      </c>
      <c r="I236" s="40">
        <v>23200</v>
      </c>
      <c r="J236" s="44">
        <v>0</v>
      </c>
      <c r="K236" s="28">
        <f t="shared" si="14"/>
        <v>23200</v>
      </c>
      <c r="L236" s="33"/>
      <c r="M236" s="33"/>
    </row>
    <row r="237" spans="1:16" s="42" customFormat="1" ht="24" hidden="1" outlineLevel="5">
      <c r="A237" s="168" t="s">
        <v>69</v>
      </c>
      <c r="B237" s="23" t="s">
        <v>28</v>
      </c>
      <c r="C237" s="23" t="s">
        <v>160</v>
      </c>
      <c r="D237" s="23" t="s">
        <v>166</v>
      </c>
      <c r="E237" s="24" t="s">
        <v>70</v>
      </c>
      <c r="F237" s="25"/>
      <c r="G237" s="25"/>
      <c r="H237" s="63">
        <v>380000</v>
      </c>
      <c r="I237" s="40">
        <v>370500</v>
      </c>
      <c r="J237" s="44">
        <v>272375</v>
      </c>
      <c r="K237" s="28">
        <f t="shared" si="14"/>
        <v>98125</v>
      </c>
      <c r="L237" s="33"/>
      <c r="M237" s="38"/>
    </row>
    <row r="238" spans="1:16" s="42" customFormat="1" hidden="1" outlineLevel="5">
      <c r="A238" s="168" t="s">
        <v>71</v>
      </c>
      <c r="B238" s="23" t="s">
        <v>28</v>
      </c>
      <c r="C238" s="23" t="s">
        <v>160</v>
      </c>
      <c r="D238" s="23" t="s">
        <v>166</v>
      </c>
      <c r="E238" s="24" t="s">
        <v>72</v>
      </c>
      <c r="F238" s="25"/>
      <c r="G238" s="25"/>
      <c r="H238" s="63">
        <v>28500</v>
      </c>
      <c r="I238" s="40">
        <v>28470</v>
      </c>
      <c r="J238" s="44">
        <v>14316</v>
      </c>
      <c r="K238" s="28">
        <f t="shared" si="14"/>
        <v>14154</v>
      </c>
      <c r="L238" s="33"/>
      <c r="M238" s="33"/>
      <c r="N238" s="76"/>
    </row>
    <row r="239" spans="1:16" s="42" customFormat="1" hidden="1" outlineLevel="5">
      <c r="A239" s="168" t="s">
        <v>73</v>
      </c>
      <c r="B239" s="23" t="s">
        <v>28</v>
      </c>
      <c r="C239" s="23" t="s">
        <v>160</v>
      </c>
      <c r="D239" s="23" t="s">
        <v>166</v>
      </c>
      <c r="E239" s="24">
        <v>853</v>
      </c>
      <c r="F239" s="25"/>
      <c r="G239" s="25"/>
      <c r="H239" s="63">
        <v>127906</v>
      </c>
      <c r="I239" s="40">
        <v>127906</v>
      </c>
      <c r="J239" s="44">
        <v>70000</v>
      </c>
      <c r="K239" s="28">
        <f t="shared" si="14"/>
        <v>57906</v>
      </c>
      <c r="L239" s="33"/>
      <c r="M239" s="38"/>
      <c r="O239" s="76"/>
      <c r="P239" s="76"/>
    </row>
    <row r="240" spans="1:16" s="39" customFormat="1" ht="36" hidden="1" outlineLevel="3">
      <c r="A240" s="45" t="s">
        <v>198</v>
      </c>
      <c r="B240" s="34" t="s">
        <v>28</v>
      </c>
      <c r="C240" s="34" t="s">
        <v>160</v>
      </c>
      <c r="D240" s="34" t="s">
        <v>204</v>
      </c>
      <c r="E240" s="35" t="s">
        <v>29</v>
      </c>
      <c r="F240" s="29"/>
      <c r="G240" s="29"/>
      <c r="H240" s="36">
        <f>SUM(H241:H247)</f>
        <v>950314784.21000004</v>
      </c>
      <c r="I240" s="36">
        <f t="shared" ref="I240:J240" si="15">SUM(I241:I247)</f>
        <v>940340519</v>
      </c>
      <c r="J240" s="36">
        <f t="shared" si="15"/>
        <v>931710599.91999996</v>
      </c>
      <c r="K240" s="64">
        <f>SUM(K241:K247)</f>
        <v>8629919.0800000038</v>
      </c>
      <c r="L240" s="38"/>
      <c r="M240" s="33"/>
      <c r="N240" s="42"/>
      <c r="O240" s="42"/>
      <c r="P240" s="42"/>
    </row>
    <row r="241" spans="1:16" s="42" customFormat="1" hidden="1" outlineLevel="3">
      <c r="A241" s="168" t="s">
        <v>30</v>
      </c>
      <c r="B241" s="23" t="s">
        <v>28</v>
      </c>
      <c r="C241" s="23" t="s">
        <v>160</v>
      </c>
      <c r="D241" s="23" t="s">
        <v>204</v>
      </c>
      <c r="E241" s="24">
        <v>244</v>
      </c>
      <c r="F241" s="25"/>
      <c r="G241" s="25"/>
      <c r="H241" s="59">
        <v>4681800</v>
      </c>
      <c r="I241" s="105">
        <v>3985256</v>
      </c>
      <c r="J241" s="284">
        <v>3625500.26</v>
      </c>
      <c r="K241" s="28">
        <f>I241-J241</f>
        <v>359755.74000000022</v>
      </c>
      <c r="L241" s="33"/>
      <c r="M241" s="33"/>
    </row>
    <row r="242" spans="1:16" s="85" customFormat="1" ht="36" hidden="1" outlineLevel="5">
      <c r="A242" s="170" t="s">
        <v>58</v>
      </c>
      <c r="B242" s="78" t="s">
        <v>28</v>
      </c>
      <c r="C242" s="78" t="s">
        <v>160</v>
      </c>
      <c r="D242" s="78" t="s">
        <v>204</v>
      </c>
      <c r="E242" s="79">
        <v>321</v>
      </c>
      <c r="F242" s="130" t="s">
        <v>219</v>
      </c>
      <c r="G242" s="78" t="s">
        <v>35</v>
      </c>
      <c r="H242" s="80">
        <v>0</v>
      </c>
      <c r="I242" s="81">
        <v>0</v>
      </c>
      <c r="J242" s="114">
        <v>0</v>
      </c>
      <c r="K242" s="83">
        <f>I242-J242</f>
        <v>0</v>
      </c>
      <c r="L242" s="84"/>
      <c r="M242" s="84"/>
      <c r="N242" s="127"/>
    </row>
    <row r="243" spans="1:16" s="85" customFormat="1" ht="36" hidden="1" outlineLevel="5">
      <c r="A243" s="170" t="s">
        <v>58</v>
      </c>
      <c r="B243" s="78" t="s">
        <v>28</v>
      </c>
      <c r="C243" s="78" t="s">
        <v>160</v>
      </c>
      <c r="D243" s="78" t="s">
        <v>204</v>
      </c>
      <c r="E243" s="79">
        <v>321</v>
      </c>
      <c r="F243" s="130" t="s">
        <v>219</v>
      </c>
      <c r="G243" s="78" t="s">
        <v>36</v>
      </c>
      <c r="H243" s="80">
        <v>0</v>
      </c>
      <c r="I243" s="81">
        <v>0</v>
      </c>
      <c r="J243" s="114">
        <v>0</v>
      </c>
      <c r="K243" s="83">
        <f t="shared" si="14"/>
        <v>0</v>
      </c>
      <c r="L243" s="84"/>
      <c r="M243" s="132"/>
      <c r="O243" s="127"/>
      <c r="P243" s="127"/>
    </row>
    <row r="244" spans="1:16" s="42" customFormat="1" ht="36" hidden="1" outlineLevel="5">
      <c r="A244" s="168" t="s">
        <v>58</v>
      </c>
      <c r="B244" s="23" t="s">
        <v>28</v>
      </c>
      <c r="C244" s="23" t="s">
        <v>160</v>
      </c>
      <c r="D244" s="23" t="s">
        <v>204</v>
      </c>
      <c r="E244" s="24">
        <v>321</v>
      </c>
      <c r="F244" s="25" t="s">
        <v>245</v>
      </c>
      <c r="G244" s="23" t="s">
        <v>35</v>
      </c>
      <c r="H244" s="63">
        <v>46817800</v>
      </c>
      <c r="I244" s="40">
        <v>46817763</v>
      </c>
      <c r="J244" s="41">
        <v>46404254.909999996</v>
      </c>
      <c r="K244" s="28">
        <f>I244-J244</f>
        <v>413508.09000000358</v>
      </c>
      <c r="L244" s="334">
        <v>46817800</v>
      </c>
      <c r="M244" s="334">
        <v>46817763</v>
      </c>
      <c r="N244" s="76"/>
    </row>
    <row r="245" spans="1:16" s="42" customFormat="1" ht="36" hidden="1" outlineLevel="5">
      <c r="A245" s="168" t="s">
        <v>58</v>
      </c>
      <c r="B245" s="23" t="s">
        <v>28</v>
      </c>
      <c r="C245" s="23" t="s">
        <v>160</v>
      </c>
      <c r="D245" s="23" t="s">
        <v>204</v>
      </c>
      <c r="E245" s="24">
        <v>321</v>
      </c>
      <c r="F245" s="25" t="s">
        <v>245</v>
      </c>
      <c r="G245" s="23" t="s">
        <v>36</v>
      </c>
      <c r="H245" s="63">
        <v>889537500</v>
      </c>
      <c r="I245" s="40">
        <v>889537500</v>
      </c>
      <c r="J245" s="41">
        <v>881680844.75</v>
      </c>
      <c r="K245" s="28">
        <f>I245-J245</f>
        <v>7856655.25</v>
      </c>
      <c r="L245" s="334">
        <v>889537500</v>
      </c>
      <c r="M245" s="334">
        <v>889537500</v>
      </c>
      <c r="O245" s="76"/>
      <c r="P245" s="76"/>
    </row>
    <row r="246" spans="1:16" s="42" customFormat="1" ht="48.75" hidden="1" customHeight="1" outlineLevel="5">
      <c r="A246" s="169" t="s">
        <v>273</v>
      </c>
      <c r="B246" s="23" t="s">
        <v>28</v>
      </c>
      <c r="C246" s="23" t="s">
        <v>160</v>
      </c>
      <c r="D246" s="23" t="s">
        <v>271</v>
      </c>
      <c r="E246" s="24">
        <v>321</v>
      </c>
      <c r="F246" s="25" t="s">
        <v>272</v>
      </c>
      <c r="G246" s="23" t="s">
        <v>35</v>
      </c>
      <c r="H246" s="63">
        <v>463884.21</v>
      </c>
      <c r="I246" s="40">
        <v>0</v>
      </c>
      <c r="J246" s="41">
        <v>0</v>
      </c>
      <c r="K246" s="28">
        <f t="shared" ref="K246:K247" si="16">I246-J246</f>
        <v>0</v>
      </c>
      <c r="L246" s="88"/>
      <c r="M246" s="133"/>
      <c r="O246" s="76"/>
      <c r="P246" s="76"/>
    </row>
    <row r="247" spans="1:16" s="42" customFormat="1" ht="48" hidden="1" customHeight="1" outlineLevel="5">
      <c r="A247" s="169" t="s">
        <v>273</v>
      </c>
      <c r="B247" s="23" t="s">
        <v>28</v>
      </c>
      <c r="C247" s="23" t="s">
        <v>160</v>
      </c>
      <c r="D247" s="23" t="s">
        <v>271</v>
      </c>
      <c r="E247" s="24">
        <v>321</v>
      </c>
      <c r="F247" s="25" t="s">
        <v>272</v>
      </c>
      <c r="G247" s="23" t="s">
        <v>36</v>
      </c>
      <c r="H247" s="63">
        <v>8813800</v>
      </c>
      <c r="I247" s="40">
        <v>0</v>
      </c>
      <c r="J247" s="41">
        <v>0</v>
      </c>
      <c r="K247" s="28">
        <f t="shared" si="16"/>
        <v>0</v>
      </c>
      <c r="L247" s="88"/>
      <c r="M247" s="133"/>
      <c r="O247" s="76"/>
      <c r="P247" s="76"/>
    </row>
    <row r="248" spans="1:16" s="39" customFormat="1" ht="72" hidden="1" outlineLevel="3">
      <c r="A248" s="45" t="s">
        <v>173</v>
      </c>
      <c r="B248" s="34" t="s">
        <v>28</v>
      </c>
      <c r="C248" s="34" t="s">
        <v>160</v>
      </c>
      <c r="D248" s="34" t="s">
        <v>174</v>
      </c>
      <c r="E248" s="35" t="s">
        <v>29</v>
      </c>
      <c r="F248" s="29"/>
      <c r="G248" s="29"/>
      <c r="H248" s="36">
        <f>SUM(H249)</f>
        <v>23183600</v>
      </c>
      <c r="I248" s="22">
        <f>SUM(I249)</f>
        <v>23183600</v>
      </c>
      <c r="J248" s="37">
        <f>SUM(J249)</f>
        <v>23183600</v>
      </c>
      <c r="K248" s="37">
        <f>SUM(K249)</f>
        <v>0</v>
      </c>
      <c r="L248" s="38"/>
      <c r="M248" s="38"/>
      <c r="N248" s="134"/>
      <c r="O248" s="42"/>
      <c r="P248" s="42"/>
    </row>
    <row r="249" spans="1:16" s="42" customFormat="1" ht="24" hidden="1" outlineLevel="5">
      <c r="A249" s="168" t="s">
        <v>175</v>
      </c>
      <c r="B249" s="23" t="s">
        <v>28</v>
      </c>
      <c r="C249" s="23" t="s">
        <v>160</v>
      </c>
      <c r="D249" s="23" t="s">
        <v>174</v>
      </c>
      <c r="E249" s="24">
        <v>633</v>
      </c>
      <c r="F249" s="25"/>
      <c r="G249" s="25"/>
      <c r="H249" s="63">
        <v>23183600</v>
      </c>
      <c r="I249" s="40">
        <v>23183600</v>
      </c>
      <c r="J249" s="44">
        <v>23183600</v>
      </c>
      <c r="K249" s="28">
        <f t="shared" si="14"/>
        <v>0</v>
      </c>
      <c r="L249" s="33"/>
      <c r="M249" s="33"/>
      <c r="O249" s="76"/>
      <c r="P249" s="76"/>
    </row>
    <row r="250" spans="1:16" s="39" customFormat="1" ht="36" hidden="1" outlineLevel="3">
      <c r="A250" s="45" t="s">
        <v>220</v>
      </c>
      <c r="B250" s="34" t="s">
        <v>28</v>
      </c>
      <c r="C250" s="34" t="s">
        <v>160</v>
      </c>
      <c r="D250" s="34" t="s">
        <v>221</v>
      </c>
      <c r="E250" s="35" t="s">
        <v>29</v>
      </c>
      <c r="F250" s="29"/>
      <c r="G250" s="29"/>
      <c r="H250" s="36">
        <f>SUM(H251)</f>
        <v>1000000</v>
      </c>
      <c r="I250" s="22">
        <f>SUM(I251)</f>
        <v>1000000</v>
      </c>
      <c r="J250" s="37">
        <f>SUM(J251)</f>
        <v>1000000</v>
      </c>
      <c r="K250" s="37">
        <f>SUM(K251)</f>
        <v>0</v>
      </c>
      <c r="L250" s="38"/>
      <c r="M250" s="33"/>
      <c r="O250" s="42"/>
      <c r="P250" s="42"/>
    </row>
    <row r="251" spans="1:16" s="42" customFormat="1" ht="24" hidden="1" outlineLevel="5">
      <c r="A251" s="168" t="s">
        <v>175</v>
      </c>
      <c r="B251" s="23" t="s">
        <v>28</v>
      </c>
      <c r="C251" s="23" t="s">
        <v>160</v>
      </c>
      <c r="D251" s="23" t="s">
        <v>221</v>
      </c>
      <c r="E251" s="24">
        <v>633</v>
      </c>
      <c r="F251" s="25"/>
      <c r="G251" s="25"/>
      <c r="H251" s="63">
        <v>1000000</v>
      </c>
      <c r="I251" s="27">
        <v>1000000</v>
      </c>
      <c r="J251" s="27">
        <v>1000000</v>
      </c>
      <c r="K251" s="28">
        <f t="shared" si="14"/>
        <v>0</v>
      </c>
      <c r="L251" s="33"/>
      <c r="M251" s="38"/>
      <c r="O251" s="76"/>
      <c r="P251" s="76"/>
    </row>
    <row r="252" spans="1:16" s="39" customFormat="1" ht="60" hidden="1" outlineLevel="3">
      <c r="A252" s="45" t="s">
        <v>222</v>
      </c>
      <c r="B252" s="34" t="s">
        <v>28</v>
      </c>
      <c r="C252" s="34" t="s">
        <v>160</v>
      </c>
      <c r="D252" s="34" t="s">
        <v>223</v>
      </c>
      <c r="E252" s="35" t="s">
        <v>29</v>
      </c>
      <c r="F252" s="29"/>
      <c r="G252" s="29"/>
      <c r="H252" s="36">
        <f>SUM(H253)</f>
        <v>1000000</v>
      </c>
      <c r="I252" s="22">
        <f>SUM(I253)</f>
        <v>1000000</v>
      </c>
      <c r="J252" s="37">
        <f>SUM(J253)</f>
        <v>1000000</v>
      </c>
      <c r="K252" s="37">
        <f>SUM(K253)</f>
        <v>0</v>
      </c>
      <c r="L252" s="38"/>
      <c r="M252" s="33"/>
      <c r="O252" s="42"/>
      <c r="P252" s="42"/>
    </row>
    <row r="253" spans="1:16" s="42" customFormat="1" ht="24" hidden="1" outlineLevel="5">
      <c r="A253" s="168" t="s">
        <v>175</v>
      </c>
      <c r="B253" s="23" t="s">
        <v>28</v>
      </c>
      <c r="C253" s="23" t="s">
        <v>160</v>
      </c>
      <c r="D253" s="23" t="s">
        <v>223</v>
      </c>
      <c r="E253" s="24">
        <v>633</v>
      </c>
      <c r="F253" s="25"/>
      <c r="G253" s="25"/>
      <c r="H253" s="63">
        <v>1000000</v>
      </c>
      <c r="I253" s="27">
        <v>1000000</v>
      </c>
      <c r="J253" s="27">
        <v>1000000</v>
      </c>
      <c r="K253" s="28">
        <f t="shared" si="14"/>
        <v>0</v>
      </c>
      <c r="L253" s="33"/>
      <c r="M253" s="38"/>
      <c r="N253" s="76"/>
      <c r="O253" s="76"/>
      <c r="P253" s="76"/>
    </row>
    <row r="254" spans="1:16" s="39" customFormat="1" ht="48" hidden="1" outlineLevel="3">
      <c r="A254" s="45" t="s">
        <v>176</v>
      </c>
      <c r="B254" s="34" t="s">
        <v>28</v>
      </c>
      <c r="C254" s="34" t="s">
        <v>160</v>
      </c>
      <c r="D254" s="34" t="s">
        <v>177</v>
      </c>
      <c r="E254" s="35" t="s">
        <v>29</v>
      </c>
      <c r="F254" s="29"/>
      <c r="G254" s="29"/>
      <c r="H254" s="36">
        <f>SUM(H255:H257)</f>
        <v>0</v>
      </c>
      <c r="I254" s="22">
        <f>SUM(I255:I257)</f>
        <v>0</v>
      </c>
      <c r="J254" s="37">
        <f>SUM(J255:J257)</f>
        <v>0</v>
      </c>
      <c r="K254" s="64">
        <f>SUM(K255:K257)</f>
        <v>0</v>
      </c>
      <c r="L254" s="38"/>
      <c r="M254" s="38"/>
      <c r="N254" s="42"/>
      <c r="O254" s="76"/>
      <c r="P254" s="76"/>
    </row>
    <row r="255" spans="1:16" s="42" customFormat="1" hidden="1" outlineLevel="5">
      <c r="A255" s="168" t="s">
        <v>30</v>
      </c>
      <c r="B255" s="23" t="s">
        <v>28</v>
      </c>
      <c r="C255" s="23" t="s">
        <v>160</v>
      </c>
      <c r="D255" s="23" t="s">
        <v>177</v>
      </c>
      <c r="E255" s="24" t="s">
        <v>31</v>
      </c>
      <c r="F255" s="25"/>
      <c r="G255" s="25"/>
      <c r="H255" s="26">
        <v>0</v>
      </c>
      <c r="I255" s="40">
        <v>0</v>
      </c>
      <c r="J255" s="41">
        <v>0</v>
      </c>
      <c r="K255" s="28">
        <f t="shared" si="14"/>
        <v>0</v>
      </c>
      <c r="L255" s="33" t="s">
        <v>267</v>
      </c>
      <c r="M255" s="33"/>
      <c r="N255" s="76"/>
    </row>
    <row r="256" spans="1:16" s="42" customFormat="1" hidden="1" outlineLevel="5">
      <c r="A256" s="168" t="s">
        <v>30</v>
      </c>
      <c r="B256" s="23" t="s">
        <v>28</v>
      </c>
      <c r="C256" s="23" t="s">
        <v>160</v>
      </c>
      <c r="D256" s="23" t="s">
        <v>177</v>
      </c>
      <c r="E256" s="24">
        <v>243</v>
      </c>
      <c r="F256" s="25"/>
      <c r="G256" s="25"/>
      <c r="H256" s="26">
        <v>0</v>
      </c>
      <c r="I256" s="40"/>
      <c r="J256" s="41">
        <v>0</v>
      </c>
      <c r="K256" s="28">
        <f t="shared" si="14"/>
        <v>0</v>
      </c>
      <c r="L256" s="33"/>
      <c r="M256" s="33"/>
      <c r="N256" s="76"/>
    </row>
    <row r="257" spans="1:16" s="42" customFormat="1" ht="24" hidden="1" outlineLevel="5">
      <c r="A257" s="168" t="s">
        <v>52</v>
      </c>
      <c r="B257" s="23" t="s">
        <v>28</v>
      </c>
      <c r="C257" s="23" t="s">
        <v>160</v>
      </c>
      <c r="D257" s="23" t="s">
        <v>177</v>
      </c>
      <c r="E257" s="24" t="s">
        <v>53</v>
      </c>
      <c r="F257" s="25"/>
      <c r="G257" s="25"/>
      <c r="H257" s="26">
        <v>0</v>
      </c>
      <c r="I257" s="40">
        <v>0</v>
      </c>
      <c r="J257" s="44">
        <v>0</v>
      </c>
      <c r="K257" s="28">
        <f t="shared" si="14"/>
        <v>0</v>
      </c>
      <c r="L257" s="33"/>
      <c r="M257" s="33"/>
      <c r="O257" s="76"/>
      <c r="P257" s="76"/>
    </row>
    <row r="258" spans="1:16" s="39" customFormat="1" ht="48" hidden="1" outlineLevel="3">
      <c r="A258" s="45" t="s">
        <v>176</v>
      </c>
      <c r="B258" s="34" t="s">
        <v>28</v>
      </c>
      <c r="C258" s="34" t="s">
        <v>160</v>
      </c>
      <c r="D258" s="34" t="s">
        <v>177</v>
      </c>
      <c r="E258" s="35" t="s">
        <v>29</v>
      </c>
      <c r="F258" s="29"/>
      <c r="G258" s="29"/>
      <c r="H258" s="36">
        <f>SUM(H259:H261)</f>
        <v>22970930.800000001</v>
      </c>
      <c r="I258" s="22">
        <f>SUM(I259:I261)</f>
        <v>22970930.800000001</v>
      </c>
      <c r="J258" s="37">
        <f>SUM(J259:J261)</f>
        <v>22970930.800000001</v>
      </c>
      <c r="K258" s="64">
        <f>SUM(K259:K261)</f>
        <v>0</v>
      </c>
      <c r="L258" s="38"/>
      <c r="M258" s="38"/>
      <c r="N258" s="57"/>
    </row>
    <row r="259" spans="1:16" s="42" customFormat="1" hidden="1" outlineLevel="5">
      <c r="A259" s="168" t="s">
        <v>30</v>
      </c>
      <c r="B259" s="23" t="s">
        <v>28</v>
      </c>
      <c r="C259" s="23" t="s">
        <v>160</v>
      </c>
      <c r="D259" s="23" t="s">
        <v>246</v>
      </c>
      <c r="E259" s="24" t="s">
        <v>31</v>
      </c>
      <c r="F259" s="25"/>
      <c r="G259" s="25"/>
      <c r="H259" s="63">
        <v>4419843.5999999996</v>
      </c>
      <c r="I259" s="324">
        <v>4419843.5999999996</v>
      </c>
      <c r="J259" s="44">
        <v>4419843.5999999996</v>
      </c>
      <c r="K259" s="28">
        <f>I259-J259</f>
        <v>0</v>
      </c>
      <c r="L259" s="33"/>
      <c r="M259" s="33"/>
      <c r="N259" s="76"/>
    </row>
    <row r="260" spans="1:16" s="42" customFormat="1" hidden="1" outlineLevel="5">
      <c r="A260" s="168" t="s">
        <v>30</v>
      </c>
      <c r="B260" s="23" t="s">
        <v>28</v>
      </c>
      <c r="C260" s="23" t="s">
        <v>160</v>
      </c>
      <c r="D260" s="23" t="s">
        <v>246</v>
      </c>
      <c r="E260" s="24">
        <v>243</v>
      </c>
      <c r="F260" s="25"/>
      <c r="G260" s="25"/>
      <c r="H260" s="63">
        <v>2736887.2</v>
      </c>
      <c r="I260" s="325">
        <v>2736887.2</v>
      </c>
      <c r="J260" s="44">
        <v>2736887.2</v>
      </c>
      <c r="K260" s="28">
        <f>I260-J260</f>
        <v>0</v>
      </c>
      <c r="L260" s="33"/>
      <c r="M260" s="33"/>
      <c r="N260" s="76"/>
    </row>
    <row r="261" spans="1:16" s="42" customFormat="1" ht="24" hidden="1" outlineLevel="5">
      <c r="A261" s="168" t="s">
        <v>52</v>
      </c>
      <c r="B261" s="23" t="s">
        <v>28</v>
      </c>
      <c r="C261" s="23" t="s">
        <v>160</v>
      </c>
      <c r="D261" s="23" t="s">
        <v>246</v>
      </c>
      <c r="E261" s="24" t="s">
        <v>53</v>
      </c>
      <c r="F261" s="25"/>
      <c r="G261" s="25"/>
      <c r="H261" s="63">
        <v>15814200</v>
      </c>
      <c r="I261" s="326">
        <v>15814200</v>
      </c>
      <c r="J261" s="326">
        <v>15814200</v>
      </c>
      <c r="K261" s="28">
        <f>I261-J261</f>
        <v>0</v>
      </c>
      <c r="L261" s="33"/>
      <c r="M261" s="33"/>
      <c r="O261" s="76"/>
      <c r="P261" s="76"/>
    </row>
    <row r="262" spans="1:16" s="39" customFormat="1" ht="24" hidden="1" outlineLevel="3">
      <c r="A262" s="45" t="s">
        <v>247</v>
      </c>
      <c r="B262" s="34" t="s">
        <v>28</v>
      </c>
      <c r="C262" s="34" t="s">
        <v>160</v>
      </c>
      <c r="D262" s="34">
        <v>3020085140</v>
      </c>
      <c r="E262" s="35" t="s">
        <v>29</v>
      </c>
      <c r="F262" s="29"/>
      <c r="G262" s="29"/>
      <c r="H262" s="36">
        <f>SUM(H263)</f>
        <v>6379400</v>
      </c>
      <c r="I262" s="22">
        <f>SUM(I263)</f>
        <v>6379400</v>
      </c>
      <c r="J262" s="37">
        <f>SUM(J263)</f>
        <v>6379400</v>
      </c>
      <c r="K262" s="64">
        <f>SUM(K263)</f>
        <v>0</v>
      </c>
      <c r="L262" s="38"/>
      <c r="M262" s="38"/>
      <c r="N262" s="135"/>
      <c r="O262" s="42"/>
      <c r="P262" s="42"/>
    </row>
    <row r="263" spans="1:16" s="42" customFormat="1" hidden="1" outlineLevel="5">
      <c r="A263" s="168" t="s">
        <v>30</v>
      </c>
      <c r="B263" s="23" t="s">
        <v>28</v>
      </c>
      <c r="C263" s="23" t="s">
        <v>160</v>
      </c>
      <c r="D263" s="23">
        <v>3020085140</v>
      </c>
      <c r="E263" s="24">
        <v>612</v>
      </c>
      <c r="F263" s="25"/>
      <c r="G263" s="25"/>
      <c r="H263" s="63">
        <v>6379400</v>
      </c>
      <c r="I263" s="26">
        <v>6379400</v>
      </c>
      <c r="J263" s="63">
        <v>6379400</v>
      </c>
      <c r="K263" s="28">
        <f>I263-J263</f>
        <v>0</v>
      </c>
      <c r="L263" s="33"/>
      <c r="M263" s="33"/>
      <c r="N263" s="76"/>
      <c r="O263" s="76"/>
      <c r="P263" s="76"/>
    </row>
    <row r="264" spans="1:16" s="39" customFormat="1" ht="36" hidden="1" outlineLevel="3">
      <c r="A264" s="45" t="s">
        <v>224</v>
      </c>
      <c r="B264" s="34" t="s">
        <v>28</v>
      </c>
      <c r="C264" s="34" t="s">
        <v>160</v>
      </c>
      <c r="D264" s="34">
        <v>9990020680</v>
      </c>
      <c r="E264" s="35" t="s">
        <v>29</v>
      </c>
      <c r="F264" s="29"/>
      <c r="G264" s="29"/>
      <c r="H264" s="36">
        <f>SUM(H265)</f>
        <v>150000000</v>
      </c>
      <c r="I264" s="22">
        <f>SUM(I265)</f>
        <v>150000000</v>
      </c>
      <c r="J264" s="37">
        <f>SUM(J265)</f>
        <v>150000000</v>
      </c>
      <c r="K264" s="37">
        <f>SUM(K265)</f>
        <v>0</v>
      </c>
      <c r="L264" s="38"/>
      <c r="M264" s="88"/>
      <c r="O264" s="42"/>
      <c r="P264" s="42"/>
    </row>
    <row r="265" spans="1:16" s="42" customFormat="1" ht="24" hidden="1" outlineLevel="5">
      <c r="A265" s="168" t="s">
        <v>175</v>
      </c>
      <c r="B265" s="23" t="s">
        <v>28</v>
      </c>
      <c r="C265" s="23" t="s">
        <v>160</v>
      </c>
      <c r="D265" s="23">
        <v>9990020680</v>
      </c>
      <c r="E265" s="24">
        <v>633</v>
      </c>
      <c r="F265" s="25"/>
      <c r="G265" s="25"/>
      <c r="H265" s="63">
        <v>150000000</v>
      </c>
      <c r="I265" s="40">
        <v>150000000</v>
      </c>
      <c r="J265" s="27">
        <v>150000000</v>
      </c>
      <c r="K265" s="28">
        <f t="shared" si="14"/>
        <v>0</v>
      </c>
      <c r="L265" s="136"/>
      <c r="M265" s="136"/>
      <c r="N265" s="76"/>
    </row>
    <row r="266" spans="1:16" s="140" customFormat="1" ht="24" hidden="1" outlineLevel="5">
      <c r="A266" s="45" t="s">
        <v>178</v>
      </c>
      <c r="B266" s="34" t="s">
        <v>28</v>
      </c>
      <c r="C266" s="34" t="s">
        <v>160</v>
      </c>
      <c r="D266" s="34">
        <v>9990081810</v>
      </c>
      <c r="E266" s="35">
        <v>244</v>
      </c>
      <c r="F266" s="29"/>
      <c r="G266" s="29"/>
      <c r="H266" s="22">
        <v>290000</v>
      </c>
      <c r="I266" s="22">
        <v>290000</v>
      </c>
      <c r="J266" s="22">
        <v>290000</v>
      </c>
      <c r="K266" s="64">
        <f>I266-J266</f>
        <v>0</v>
      </c>
      <c r="L266" s="137"/>
      <c r="M266" s="138"/>
      <c r="N266" s="139"/>
    </row>
    <row r="267" spans="1:16" s="140" customFormat="1" ht="24" hidden="1" outlineLevel="5">
      <c r="A267" s="173" t="s">
        <v>227</v>
      </c>
      <c r="B267" s="141">
        <v>148</v>
      </c>
      <c r="C267" s="141">
        <v>1006</v>
      </c>
      <c r="D267" s="141">
        <v>9990099970</v>
      </c>
      <c r="E267" s="35" t="s">
        <v>29</v>
      </c>
      <c r="F267" s="142"/>
      <c r="G267" s="142"/>
      <c r="H267" s="48">
        <f>SUM(H268:H269)</f>
        <v>6894</v>
      </c>
      <c r="I267" s="283">
        <f>SUM(I268:I269)</f>
        <v>6894</v>
      </c>
      <c r="J267" s="274">
        <f>SUM(J268:J269)</f>
        <v>6894</v>
      </c>
      <c r="K267" s="64">
        <f>K268+K269</f>
        <v>0</v>
      </c>
      <c r="L267" s="137"/>
      <c r="M267" s="138"/>
      <c r="N267" s="139"/>
    </row>
    <row r="268" spans="1:16" s="140" customFormat="1" ht="36" hidden="1" outlineLevel="5">
      <c r="A268" s="275" t="s">
        <v>58</v>
      </c>
      <c r="B268" s="143">
        <v>148</v>
      </c>
      <c r="C268" s="143">
        <v>1006</v>
      </c>
      <c r="D268" s="143">
        <v>9990099970</v>
      </c>
      <c r="E268" s="144">
        <v>321</v>
      </c>
      <c r="F268" s="145"/>
      <c r="G268" s="145"/>
      <c r="H268" s="60">
        <v>4596</v>
      </c>
      <c r="I268" s="60">
        <v>4596</v>
      </c>
      <c r="J268" s="287">
        <v>4596</v>
      </c>
      <c r="K268" s="253">
        <f>I268-J268</f>
        <v>0</v>
      </c>
      <c r="L268" s="137"/>
      <c r="M268" s="138"/>
      <c r="N268" s="139"/>
    </row>
    <row r="269" spans="1:16" s="140" customFormat="1" ht="36" hidden="1" outlineLevel="5">
      <c r="A269" s="275" t="s">
        <v>163</v>
      </c>
      <c r="B269" s="143">
        <v>148</v>
      </c>
      <c r="C269" s="143">
        <v>1006</v>
      </c>
      <c r="D269" s="143">
        <v>9990099970</v>
      </c>
      <c r="E269" s="144">
        <v>831</v>
      </c>
      <c r="F269" s="145"/>
      <c r="G269" s="145"/>
      <c r="H269" s="60">
        <v>2298</v>
      </c>
      <c r="I269" s="60">
        <v>2298</v>
      </c>
      <c r="J269" s="287">
        <v>2298</v>
      </c>
      <c r="K269" s="253">
        <f>I269-J269</f>
        <v>0</v>
      </c>
      <c r="L269" s="137"/>
      <c r="M269" s="138"/>
      <c r="N269" s="139"/>
    </row>
    <row r="270" spans="1:16" ht="15.75" hidden="1" thickBot="1">
      <c r="A270" s="189" t="s">
        <v>179</v>
      </c>
      <c r="B270" s="190"/>
      <c r="C270" s="190"/>
      <c r="D270" s="190"/>
      <c r="E270" s="191"/>
      <c r="F270" s="192"/>
      <c r="G270" s="192"/>
      <c r="H270" s="235">
        <f>H3+H6+H11+H13+H16+H19+H22+H24+H26+H28+H33+H35+H38+H49+H56+H58+H65+H68+H70+H82+H87+H84+H90+H93+H96+H101+H104+H107+H113+H116+H119+H122+H125+H129+H132+H135+H138+H145+H148+H151+H154+H158+H161+H163+H165+H168+H174+H181+H187+H190+H196+H201+H204+H206+H208+H211+H217+H229+H240+H248+H250+H252+H254+H258+H262+H266+H179+H98+H267+H30+H60+H264+H86+H184+H5+H178+H193</f>
        <v>44022844342.010002</v>
      </c>
      <c r="I270" s="235">
        <f>I3+I6+I11+I13+I16+I19+I22+I24+I26+I28+I33+I35+I38+I49+I56+I58+I65+I68+I70+I82+I87+I84+I90+I93+I96+I101+I104+I107+I113+I116+I119+I122+I125+I129+I132+I135+I138+I145+I148+I151+I154+I158+I161+I163+I165+I168+I174+I181+I187+I190+I196+I201+I204+I206+I208+I211+I217+I229+I240+I248+I250+I252+I254+I258+I262+I266+I179+I98+I267+I30+I60+I264+I86+I184+I5+I178+I193</f>
        <v>38261147443.340012</v>
      </c>
      <c r="J270" s="276">
        <f>J3+J5+J6+J11+J13+J16+J19+J22+J24+J26+J28+J30+J33+J35+J38+J49+J56+J58+J60+J65+J68+J70+J82+J84+J86+J87+J90+J93+J96+J98+J101+J104+J107+J113+J116+J119+J122+J125+J129+J132+J135+J138+J145+J148+J151+J154+J158+J161+J163+J165+J168+J174+J179+J180+J181+J184+J187+J190+J193+J196+J201+J204+J206+J208+J211+J217+J229+J240+J248+J250+J252+J254+J258+J262+J264+J266+J267+J178</f>
        <v>37588026582.010002</v>
      </c>
      <c r="K270" s="254">
        <f>K3+K5+K6+K11+K13+K16+K19+K22+K24+K26+K28+K30+K33+K35+K38+K49+K56+K58+K60+K65+K68+K70+K82+K84+K86+K87+K90+K93+K96+K98+K101+K104+K107+K113+K116+K119+K122+K125+K129+K132+K135+K138+K145+K148+K151+K154+K158+K161+K163+K165+K168+K174+K179+K180+K181+K184+K187+K190+K193+K196+K201+K204+K206+K208+K211+K217+K229+K240+K248+K250+K252+K254+K258+K262+K264+K266+K267</f>
        <v>673120861.33000088</v>
      </c>
      <c r="L270" s="236" t="s">
        <v>216</v>
      </c>
      <c r="M270" s="146">
        <f>H67+H103+H106+H115+H118+H121+H131+H147+H150+H160+H162+H164++H177+H182+H189+H192+H198+H199+H200+H203+H205+H213+H215+H89+H178+H193</f>
        <v>34534153429</v>
      </c>
      <c r="N270" s="147"/>
    </row>
    <row r="271" spans="1:16" ht="15.75" hidden="1" thickBot="1">
      <c r="A271" s="181"/>
      <c r="B271" s="182"/>
      <c r="C271" s="182"/>
      <c r="D271" s="182"/>
      <c r="E271" s="183"/>
      <c r="F271" s="184"/>
      <c r="G271" s="184"/>
      <c r="H271" s="185"/>
      <c r="I271" s="186"/>
      <c r="J271" s="187" t="s">
        <v>231</v>
      </c>
      <c r="K271" s="188"/>
      <c r="L271" s="146" t="s">
        <v>180</v>
      </c>
      <c r="M271" s="148">
        <f>H3+H6+H11+H13+H16+H19+H22+H24+H26+H28+H33+H35+H38+H49+H56+H58+H66+H68+H70+H82+H84+H90+H93+H96+H102+H105+H107+H114+H117+H120+H123+H124+H125+H130+H132+H135+H138+H146+H149+H151+H154+H159+H165+H169+H173+H175+H176+H188+H191+H202+H206+H208+H212+H217+H229+H240+H248+H250+H252+H254+H258+H262+H266+H179+H98+H60+H30+H267+H264+H216+H197+H87+H5+H184+H86-H89</f>
        <v>9488690913.0100002</v>
      </c>
      <c r="N271" s="149"/>
    </row>
    <row r="272" spans="1:16" ht="12.75" hidden="1" thickBot="1">
      <c r="A272" s="150"/>
      <c r="B272" s="151"/>
      <c r="C272" s="151"/>
      <c r="D272" s="151"/>
      <c r="E272" s="410"/>
      <c r="F272" s="410"/>
      <c r="G272" s="410"/>
      <c r="H272" s="410"/>
      <c r="I272" s="410"/>
      <c r="J272" s="411"/>
      <c r="K272" s="255"/>
      <c r="L272" s="146" t="s">
        <v>181</v>
      </c>
      <c r="M272" s="146">
        <f>I270</f>
        <v>38261147443.340012</v>
      </c>
      <c r="N272" s="149"/>
    </row>
    <row r="273" spans="1:13" ht="15.75" hidden="1" thickBot="1">
      <c r="A273" s="393" t="s">
        <v>183</v>
      </c>
      <c r="B273" s="392"/>
      <c r="C273" s="392"/>
      <c r="D273" s="392"/>
      <c r="E273" s="392"/>
      <c r="F273" s="392"/>
      <c r="G273" s="392"/>
      <c r="H273" s="392"/>
      <c r="I273" s="392"/>
      <c r="J273" s="277">
        <v>37588026582.010002</v>
      </c>
      <c r="K273" s="152"/>
      <c r="L273" s="146" t="s">
        <v>182</v>
      </c>
      <c r="M273" s="146">
        <f>J270</f>
        <v>37588026582.010002</v>
      </c>
    </row>
    <row r="274" spans="1:13" ht="15.75" hidden="1" thickBot="1">
      <c r="A274" s="393" t="s">
        <v>184</v>
      </c>
      <c r="B274" s="392"/>
      <c r="C274" s="392"/>
      <c r="D274" s="392"/>
      <c r="E274" s="392"/>
      <c r="F274" s="392"/>
      <c r="G274" s="392"/>
      <c r="H274" s="392"/>
      <c r="I274" s="392"/>
      <c r="J274" s="153">
        <f>J273-J270</f>
        <v>0</v>
      </c>
      <c r="K274" s="152"/>
      <c r="L274" s="154" t="s">
        <v>25</v>
      </c>
      <c r="M274" s="155">
        <f>M272-M273</f>
        <v>673120861.33000946</v>
      </c>
    </row>
    <row r="275" spans="1:13" ht="57" hidden="1">
      <c r="A275" s="193" t="s">
        <v>185</v>
      </c>
      <c r="B275" s="194" t="s">
        <v>186</v>
      </c>
      <c r="C275" s="195" t="s">
        <v>187</v>
      </c>
      <c r="D275" s="407" t="s">
        <v>23</v>
      </c>
      <c r="E275" s="408"/>
      <c r="F275" s="409"/>
      <c r="G275" s="194" t="s">
        <v>24</v>
      </c>
      <c r="H275" s="194" t="s">
        <v>188</v>
      </c>
      <c r="I275" s="200"/>
      <c r="J275" s="153"/>
      <c r="K275" s="152"/>
      <c r="L275" s="149"/>
      <c r="M275" s="149"/>
    </row>
    <row r="276" spans="1:13" ht="66.75" hidden="1" customHeight="1">
      <c r="A276" s="197" t="s">
        <v>189</v>
      </c>
      <c r="B276" s="198" t="s">
        <v>190</v>
      </c>
      <c r="C276" s="199"/>
      <c r="D276" s="404">
        <f>I270</f>
        <v>38261147443.340012</v>
      </c>
      <c r="E276" s="405"/>
      <c r="F276" s="406"/>
      <c r="G276" s="237">
        <f>J270</f>
        <v>37588026582.010002</v>
      </c>
      <c r="H276" s="237">
        <f>K270</f>
        <v>673120861.33000088</v>
      </c>
      <c r="I276" s="200"/>
      <c r="J276" s="153"/>
      <c r="L276" s="149"/>
      <c r="M276" s="149"/>
    </row>
    <row r="277" spans="1:13" ht="14.25" hidden="1">
      <c r="A277" s="197" t="s">
        <v>191</v>
      </c>
      <c r="B277" s="198" t="s">
        <v>192</v>
      </c>
      <c r="C277" s="198"/>
      <c r="D277" s="401"/>
      <c r="E277" s="399"/>
      <c r="F277" s="400"/>
      <c r="G277" s="237"/>
      <c r="H277" s="201"/>
      <c r="I277" s="200"/>
      <c r="J277" s="153"/>
      <c r="L277" s="149"/>
      <c r="M277" s="149"/>
    </row>
    <row r="278" spans="1:13" ht="14.25" hidden="1">
      <c r="A278" s="202" t="s">
        <v>193</v>
      </c>
      <c r="B278" s="198" t="s">
        <v>194</v>
      </c>
      <c r="C278" s="198"/>
      <c r="D278" s="398"/>
      <c r="E278" s="399"/>
      <c r="F278" s="400"/>
      <c r="G278" s="201"/>
      <c r="H278" s="201"/>
      <c r="I278" s="200"/>
      <c r="J278" s="153"/>
      <c r="L278" s="149"/>
      <c r="M278" s="149"/>
    </row>
    <row r="279" spans="1:13" ht="14.25" hidden="1">
      <c r="A279" s="197" t="s">
        <v>195</v>
      </c>
      <c r="B279" s="198" t="s">
        <v>196</v>
      </c>
      <c r="C279" s="198"/>
      <c r="D279" s="401"/>
      <c r="E279" s="399"/>
      <c r="F279" s="400"/>
      <c r="G279" s="201"/>
      <c r="H279" s="201"/>
      <c r="I279" s="200"/>
      <c r="J279" s="153"/>
      <c r="M279" s="157"/>
    </row>
    <row r="280" spans="1:13" ht="14.25">
      <c r="A280" s="203"/>
      <c r="B280" s="204"/>
      <c r="C280" s="204"/>
      <c r="D280" s="204"/>
      <c r="E280" s="205"/>
      <c r="F280" s="196"/>
      <c r="G280" s="200"/>
      <c r="H280" s="206"/>
      <c r="I280" s="200"/>
      <c r="J280" s="153"/>
      <c r="M280" s="157"/>
    </row>
    <row r="281" spans="1:13" ht="14.25">
      <c r="A281" s="207"/>
      <c r="B281" s="204"/>
      <c r="C281" s="204"/>
      <c r="D281" s="204"/>
      <c r="E281" s="205"/>
      <c r="F281" s="196"/>
      <c r="G281" s="196"/>
      <c r="H281" s="206"/>
      <c r="I281" s="200"/>
      <c r="J281" s="153"/>
      <c r="M281" s="157"/>
    </row>
    <row r="282" spans="1:13" ht="14.25">
      <c r="A282" s="207"/>
      <c r="B282" s="204"/>
      <c r="C282" s="204"/>
      <c r="D282" s="204"/>
      <c r="E282" s="205"/>
      <c r="F282" s="196"/>
      <c r="G282" s="196"/>
      <c r="H282" s="206"/>
      <c r="I282" s="200"/>
      <c r="J282" s="7"/>
      <c r="M282" s="149"/>
    </row>
    <row r="283" spans="1:13" ht="14.25">
      <c r="A283" s="207"/>
      <c r="B283" s="204"/>
      <c r="C283" s="204"/>
      <c r="D283" s="204"/>
      <c r="E283" s="205"/>
      <c r="F283" s="196"/>
      <c r="G283" s="196"/>
      <c r="H283" s="206"/>
      <c r="I283" s="200"/>
      <c r="J283" s="7"/>
    </row>
    <row r="284" spans="1:13" ht="14.25">
      <c r="A284" s="207"/>
      <c r="B284" s="204"/>
      <c r="C284" s="204"/>
      <c r="D284" s="204"/>
      <c r="E284" s="205"/>
      <c r="F284" s="196"/>
      <c r="G284" s="196"/>
      <c r="H284" s="206"/>
      <c r="I284" s="200"/>
      <c r="J284" s="7"/>
      <c r="M284" s="149"/>
    </row>
    <row r="285" spans="1:13" ht="15">
      <c r="A285" s="395" t="s">
        <v>252</v>
      </c>
      <c r="B285" s="396"/>
      <c r="C285" s="396"/>
      <c r="D285" s="208"/>
      <c r="E285" s="209"/>
      <c r="F285" s="210"/>
      <c r="G285" s="196"/>
      <c r="H285" s="332" t="s">
        <v>253</v>
      </c>
      <c r="I285" s="200"/>
      <c r="J285" s="7"/>
    </row>
    <row r="286" spans="1:13" ht="15">
      <c r="A286" s="330"/>
      <c r="B286" s="331"/>
      <c r="C286" s="331"/>
      <c r="D286" s="208"/>
      <c r="E286" s="209"/>
      <c r="F286" s="210"/>
      <c r="G286" s="332"/>
      <c r="H286" s="332"/>
      <c r="I286" s="196"/>
      <c r="J286" s="7"/>
      <c r="L286" s="149"/>
    </row>
    <row r="287" spans="1:13" ht="15">
      <c r="A287" s="330"/>
      <c r="B287" s="331"/>
      <c r="C287" s="331"/>
      <c r="D287" s="208"/>
      <c r="E287" s="209"/>
      <c r="F287" s="210"/>
      <c r="G287" s="332"/>
      <c r="H287" s="332"/>
      <c r="I287" s="196"/>
      <c r="J287" s="7"/>
    </row>
    <row r="288" spans="1:13" ht="15">
      <c r="A288" s="211"/>
      <c r="B288" s="212"/>
      <c r="C288" s="213"/>
      <c r="D288" s="212"/>
      <c r="E288" s="209"/>
      <c r="F288" s="210"/>
      <c r="G288" s="210"/>
      <c r="H288" s="210"/>
      <c r="I288" s="196"/>
      <c r="J288" s="7"/>
    </row>
    <row r="289" spans="1:16" s="156" customFormat="1" ht="15">
      <c r="A289" s="395" t="s">
        <v>229</v>
      </c>
      <c r="B289" s="396"/>
      <c r="C289" s="396"/>
      <c r="D289" s="208"/>
      <c r="E289" s="209"/>
      <c r="F289" s="210"/>
      <c r="G289" s="397" t="s">
        <v>230</v>
      </c>
      <c r="H289" s="397"/>
      <c r="I289" s="196"/>
      <c r="J289" s="7"/>
      <c r="L289" s="6"/>
      <c r="M289" s="6"/>
      <c r="N289" s="6"/>
      <c r="O289" s="6"/>
      <c r="P289" s="6"/>
    </row>
    <row r="290" spans="1:16" s="156" customFormat="1">
      <c r="A290" s="167"/>
      <c r="B290" s="9"/>
      <c r="C290" s="9"/>
      <c r="D290" s="9"/>
      <c r="E290" s="10"/>
      <c r="F290" s="11"/>
      <c r="G290" s="11"/>
      <c r="H290" s="12"/>
      <c r="I290" s="11"/>
      <c r="J290" s="7"/>
      <c r="L290" s="6"/>
      <c r="M290" s="6"/>
      <c r="N290" s="6"/>
      <c r="O290" s="6"/>
      <c r="P290" s="6"/>
    </row>
    <row r="291" spans="1:16" s="156" customFormat="1" ht="12.75" thickBot="1">
      <c r="A291" s="174"/>
      <c r="B291" s="158"/>
      <c r="C291" s="158"/>
      <c r="D291" s="158"/>
      <c r="E291" s="159"/>
      <c r="F291" s="160"/>
      <c r="G291" s="160"/>
      <c r="H291" s="161"/>
      <c r="I291" s="160"/>
      <c r="J291" s="162"/>
      <c r="L291" s="6"/>
      <c r="M291" s="6"/>
      <c r="N291" s="6"/>
      <c r="O291" s="6"/>
      <c r="P291" s="6"/>
    </row>
    <row r="294" spans="1:16" s="156" customFormat="1">
      <c r="A294" s="175"/>
      <c r="B294" s="6"/>
      <c r="C294" s="6"/>
      <c r="D294" s="6"/>
      <c r="E294" s="163"/>
      <c r="H294" s="164"/>
      <c r="L294" s="6"/>
      <c r="M294" s="6"/>
      <c r="N294" s="6"/>
      <c r="O294" s="6"/>
      <c r="P294" s="6"/>
    </row>
    <row r="303" spans="1:16" s="156" customFormat="1">
      <c r="A303" s="176"/>
      <c r="B303" s="6"/>
      <c r="C303" s="6"/>
      <c r="D303" s="6"/>
      <c r="E303" s="163"/>
      <c r="H303" s="165"/>
      <c r="L303" s="6"/>
      <c r="M303" s="6"/>
      <c r="N303" s="6"/>
      <c r="O303" s="6"/>
      <c r="P303" s="6"/>
    </row>
  </sheetData>
  <autoFilter ref="A1:N279">
    <filterColumn colId="4">
      <filters>
        <filter val="313"/>
      </filters>
    </filterColumn>
  </autoFilter>
  <mergeCells count="14">
    <mergeCell ref="A61:A62"/>
    <mergeCell ref="A63:A64"/>
    <mergeCell ref="A194:A195"/>
    <mergeCell ref="E272:J272"/>
    <mergeCell ref="A273:I273"/>
    <mergeCell ref="A285:C285"/>
    <mergeCell ref="A289:C289"/>
    <mergeCell ref="G289:H289"/>
    <mergeCell ref="A274:I274"/>
    <mergeCell ref="D275:F275"/>
    <mergeCell ref="D276:F276"/>
    <mergeCell ref="D277:F277"/>
    <mergeCell ref="D278:F278"/>
    <mergeCell ref="D279:F279"/>
  </mergeCells>
  <pageMargins left="0.31496062992125984" right="0.15748031496062992" top="0.43307086614173229" bottom="0.23622047244094491" header="0.15748031496062992" footer="0.15748031496062992"/>
  <pageSetup paperSize="9" scale="60" fitToHeight="0" orientation="portrait" r:id="rId1"/>
  <headerFooter alignWithMargins="0"/>
  <rowBreaks count="8" manualBreakCount="8">
    <brk id="27" max="9" man="1"/>
    <brk id="59" max="9" man="1"/>
    <brk id="89" max="9" man="1"/>
    <brk id="124" max="9" man="1"/>
    <brk id="157" max="9" man="1"/>
    <brk id="189" max="9" man="1"/>
    <brk id="228" max="9" man="1"/>
    <brk id="26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1ММ </vt:lpstr>
      <vt:lpstr>1ММ  (2)</vt:lpstr>
      <vt:lpstr>'1ММ '!Заголовки_для_печати</vt:lpstr>
      <vt:lpstr>'1ММ  (2)'!Заголовки_для_печати</vt:lpstr>
      <vt:lpstr>'1ММ '!Область_печати</vt:lpstr>
      <vt:lpstr>'1ММ  (2)'!Область_печати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2022-11-03T06:22:59Z</cp:lastPrinted>
  <dcterms:created xsi:type="dcterms:W3CDTF">2020-02-07T09:07:07Z</dcterms:created>
  <dcterms:modified xsi:type="dcterms:W3CDTF">2022-11-03T06:45:14Z</dcterms:modified>
</cp:coreProperties>
</file>